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ly\Desktop\"/>
    </mc:Choice>
  </mc:AlternateContent>
  <bookViews>
    <workbookView xWindow="0" yWindow="0" windowWidth="23016" windowHeight="11904"/>
  </bookViews>
  <sheets>
    <sheet name="PWK " sheetId="3" r:id="rId1"/>
    <sheet name="NPW" sheetId="2" r:id="rId2"/>
    <sheet name="MGT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MGT!$A$4:$BY$54</definedName>
    <definedName name="_xlnm._FilterDatabase" localSheetId="1" hidden="1">NPW!$A$9:$BX$105</definedName>
    <definedName name="_xlnm._FilterDatabase" localSheetId="0" hidden="1">'PWK '!$A$8:$BW$532</definedName>
    <definedName name="Gender" localSheetId="1">[1]List!$C$2:$C$3</definedName>
    <definedName name="Gender" localSheetId="0">[1]List!$C$2:$C$3</definedName>
    <definedName name="Gender">[2]List!$C$2:$C$3</definedName>
    <definedName name="HEADDAYA3">[3]Calendar!$AA$31:$AG$36,[3]Calendar!$P$31:$V$36,[3]Calendar!$E$31:$K$36,[3]Calendar!$E$22:$K$27,[3]Calendar!$P$22:$V$27,[3]Calendar!$AA$22:$AG$27,[3]Calendar!$AA$13:$AG$18,[3]Calendar!$P$13:$V$17,[3]Calendar!$P$18:$V$18,[3]Calendar!$E$13:$K$18,[3]Calendar!$E$40:$K$45,[3]Calendar!$P$40:$V$45,[3]Calendar!$AA$40:$AG$45</definedName>
    <definedName name="HEADDAYA4">[3]Calendar!$E$40:$K$45,[3]Calendar!$P$40,[3]Calendar!$V$40,[3]Calendar!$P$40:$V$45,[3]Calendar!$AA$40:$AG$45,[3]Calendar!$E$13:$K$18,[3]Calendar!$P$13:$V$18,[3]Calendar!$AA$13:$AG$18,[3]Calendar!$E$22:$K$27,[3]Calendar!$P$22:$V$26,[3]Calendar!$P$22:$V$27,[3]Calendar!$AA$22:$AG$26,[3]Calendar!$AG$26,[3]Calendar!$AA$22:$AG$27,[3]Calendar!$E$31:$K$36,[3]Calendar!$P$31:$V$36,[3]Calendar!$AA$31:$AG$36</definedName>
    <definedName name="HEADWEEKA3">[3]Calendar!$E$39:$K$39,[3]Calendar!$P$39:$V$39,[3]Calendar!$AA$39:$AG$39,[3]Calendar!$E$12:$K$12,[3]Calendar!$P$12:$V$12,[3]Calendar!$AA$12:$AG$12,[3]Calendar!$E$21:$K$21,[3]Calendar!$P$21:$V$21,[3]Calendar!$AA$21:$AG$21,[3]Calendar!$E$30:$K$30,[3]Calendar!$P$30:$V$30,[3]Calendar!$AA$30:$AG$30</definedName>
    <definedName name="HEADWEEKA4">[3]Calendar!$E$39:$K$39,[3]Calendar!$P$39:$V$39,[3]Calendar!$AA$39:$AG$39,[3]Calendar!$AA$12:$AG$12,[3]Calendar!$P$12:$V$12,[3]Calendar!$E$12:$K$12,[3]Calendar!$AA$21:$AG$21,[3]Calendar!$P$21:$V$21,[3]Calendar!$E$21:$K$21,[3]Calendar!$AA$30:$AG$30,[3]Calendar!$P$30:$V$30,[3]Calendar!$E$30:$K$30</definedName>
    <definedName name="IDType" localSheetId="1">[4]List!$E$2:$E$9</definedName>
    <definedName name="IDType" localSheetId="0">[5]List!$E$2:$E$9</definedName>
    <definedName name="IDType">[6]List!$E$2:$E$9</definedName>
    <definedName name="Input3" localSheetId="2">#REF!</definedName>
    <definedName name="Input3" localSheetId="1">#REF!</definedName>
    <definedName name="Input3" localSheetId="0">#REF!</definedName>
    <definedName name="Input3">#REF!</definedName>
    <definedName name="_xlnm.Print_Area" localSheetId="2">MGT!$A$1:$BH$71</definedName>
    <definedName name="_xlnm.Print_Area" localSheetId="1">NPW!$A$1:$BP$110</definedName>
    <definedName name="_xlnm.Print_Area" localSheetId="0">'PWK '!$A$1:$BK$558</definedName>
    <definedName name="_xlnm.Print_Area">#REF!</definedName>
    <definedName name="_xlnm.Print_Titles" localSheetId="2">MGT!$2:$4</definedName>
    <definedName name="_xlnm.Print_Titles" localSheetId="1">NPW!$2:$9</definedName>
    <definedName name="_xlnm.Print_Titles" localSheetId="0">'PWK '!$1:$7</definedName>
    <definedName name="ProvinceList" localSheetId="1">[1]List!$A$2:$A$25</definedName>
    <definedName name="ProvinceList" localSheetId="0">[1]List!$A$2:$A$25</definedName>
    <definedName name="ProvinceList">[2]List!$A$2:$A$25</definedName>
    <definedName name="StatusList" localSheetId="1">[1]List!$B$2:$B$5</definedName>
    <definedName name="StatusList" localSheetId="0">[1]List!$B$2:$B$5</definedName>
    <definedName name="StatusList">[2]List!$B$2:$B$5</definedName>
    <definedName name="vc" localSheetId="1">[7]List!$A$2:$A$25</definedName>
    <definedName name="vc" localSheetId="0">[7]List!$A$2:$A$25</definedName>
    <definedName name="vc">[8]List!$A$2:$A$25</definedName>
    <definedName name="WalletCUR" localSheetId="1">[1]List!$F$2:$F$3</definedName>
    <definedName name="WalletCUR" localSheetId="0">[1]List!$F$2:$F$3</definedName>
    <definedName name="WalletCUR">[2]List!$F$2:$F$3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532" i="3" l="1"/>
  <c r="BE532" i="3"/>
  <c r="BD532" i="3"/>
  <c r="BC532" i="3"/>
  <c r="BB532" i="3"/>
  <c r="AM532" i="3"/>
  <c r="AK532" i="3"/>
  <c r="AJ532" i="3"/>
  <c r="AF532" i="3"/>
  <c r="AZ531" i="3"/>
  <c r="AO531" i="3"/>
  <c r="AN531" i="3"/>
  <c r="AI531" i="3"/>
  <c r="AI533" i="3" s="1"/>
  <c r="AD531" i="3"/>
  <c r="AC531" i="3"/>
  <c r="AB531" i="3"/>
  <c r="AA531" i="3"/>
  <c r="Z531" i="3"/>
  <c r="Y531" i="3"/>
  <c r="X531" i="3"/>
  <c r="BN530" i="3"/>
  <c r="BL530" i="3"/>
  <c r="BF530" i="3"/>
  <c r="BE530" i="3"/>
  <c r="BD530" i="3"/>
  <c r="BC530" i="3"/>
  <c r="BB530" i="3"/>
  <c r="BA530" i="3"/>
  <c r="AY530" i="3"/>
  <c r="AW530" i="3"/>
  <c r="AV530" i="3"/>
  <c r="AT530" i="3" s="1"/>
  <c r="AU530" i="3"/>
  <c r="AS530" i="3"/>
  <c r="AR530" i="3"/>
  <c r="AM530" i="3"/>
  <c r="AK530" i="3"/>
  <c r="AJ530" i="3"/>
  <c r="AH530" i="3"/>
  <c r="AL530" i="3" s="1"/>
  <c r="AF530" i="3"/>
  <c r="BI530" i="3" s="1"/>
  <c r="N530" i="3"/>
  <c r="BN529" i="3"/>
  <c r="BL529" i="3"/>
  <c r="BF529" i="3"/>
  <c r="BE529" i="3"/>
  <c r="BD529" i="3"/>
  <c r="BC529" i="3"/>
  <c r="BB529" i="3"/>
  <c r="BA529" i="3"/>
  <c r="AY529" i="3"/>
  <c r="AV529" i="3"/>
  <c r="AT529" i="3" s="1"/>
  <c r="AU529" i="3"/>
  <c r="AS529" i="3"/>
  <c r="AR529" i="3"/>
  <c r="AM529" i="3"/>
  <c r="AK529" i="3"/>
  <c r="AJ529" i="3"/>
  <c r="AH529" i="3"/>
  <c r="N529" i="3"/>
  <c r="BN528" i="3"/>
  <c r="BL528" i="3"/>
  <c r="BF528" i="3"/>
  <c r="BE528" i="3"/>
  <c r="BD528" i="3"/>
  <c r="BC528" i="3"/>
  <c r="BB528" i="3"/>
  <c r="BA528" i="3"/>
  <c r="AY528" i="3"/>
  <c r="AV528" i="3"/>
  <c r="AU528" i="3"/>
  <c r="AT528" i="3"/>
  <c r="AS528" i="3"/>
  <c r="AR528" i="3"/>
  <c r="AM528" i="3"/>
  <c r="AL528" i="3"/>
  <c r="AK528" i="3"/>
  <c r="AJ528" i="3"/>
  <c r="AH528" i="3"/>
  <c r="AF528" i="3"/>
  <c r="N528" i="3"/>
  <c r="BN527" i="3"/>
  <c r="BL527" i="3"/>
  <c r="BI527" i="3"/>
  <c r="BF527" i="3"/>
  <c r="BE527" i="3"/>
  <c r="BD527" i="3"/>
  <c r="BC527" i="3"/>
  <c r="BB527" i="3"/>
  <c r="BA527" i="3"/>
  <c r="AY527" i="3"/>
  <c r="AV527" i="3"/>
  <c r="AT527" i="3" s="1"/>
  <c r="AW527" i="3" s="1"/>
  <c r="AU527" i="3"/>
  <c r="AS527" i="3"/>
  <c r="AR527" i="3"/>
  <c r="AM527" i="3"/>
  <c r="AL527" i="3"/>
  <c r="AK527" i="3"/>
  <c r="AJ527" i="3"/>
  <c r="AH527" i="3"/>
  <c r="AF527" i="3"/>
  <c r="N527" i="3"/>
  <c r="BN526" i="3"/>
  <c r="BL526" i="3"/>
  <c r="BF526" i="3"/>
  <c r="BE526" i="3"/>
  <c r="BD526" i="3"/>
  <c r="BC526" i="3"/>
  <c r="BB526" i="3"/>
  <c r="BA526" i="3"/>
  <c r="AY526" i="3"/>
  <c r="AV526" i="3"/>
  <c r="AT526" i="3" s="1"/>
  <c r="AU526" i="3"/>
  <c r="AS526" i="3"/>
  <c r="AR526" i="3"/>
  <c r="AM526" i="3"/>
  <c r="AL526" i="3"/>
  <c r="AK526" i="3"/>
  <c r="AJ526" i="3"/>
  <c r="AH526" i="3"/>
  <c r="AF526" i="3"/>
  <c r="BI526" i="3" s="1"/>
  <c r="N526" i="3"/>
  <c r="BN525" i="3"/>
  <c r="BL525" i="3"/>
  <c r="BF525" i="3"/>
  <c r="BE525" i="3"/>
  <c r="BD525" i="3"/>
  <c r="BC525" i="3"/>
  <c r="BB525" i="3"/>
  <c r="BA525" i="3"/>
  <c r="AY525" i="3"/>
  <c r="AV525" i="3"/>
  <c r="AU525" i="3"/>
  <c r="AT525" i="3"/>
  <c r="AS525" i="3"/>
  <c r="AR525" i="3"/>
  <c r="AM525" i="3"/>
  <c r="AL525" i="3"/>
  <c r="AK525" i="3"/>
  <c r="AJ525" i="3"/>
  <c r="BI525" i="3" s="1"/>
  <c r="AH525" i="3"/>
  <c r="AF525" i="3"/>
  <c r="N525" i="3"/>
  <c r="BN524" i="3"/>
  <c r="BL524" i="3"/>
  <c r="BF524" i="3"/>
  <c r="BE524" i="3"/>
  <c r="BD524" i="3"/>
  <c r="BC524" i="3"/>
  <c r="BB524" i="3"/>
  <c r="BA524" i="3"/>
  <c r="AY524" i="3"/>
  <c r="AV524" i="3"/>
  <c r="AU524" i="3"/>
  <c r="AS524" i="3"/>
  <c r="AR524" i="3"/>
  <c r="AQ524" i="3"/>
  <c r="AP524" i="3"/>
  <c r="AM524" i="3"/>
  <c r="AK524" i="3"/>
  <c r="AJ524" i="3"/>
  <c r="AH524" i="3"/>
  <c r="AL524" i="3" s="1"/>
  <c r="AG524" i="3"/>
  <c r="AF524" i="3"/>
  <c r="BI524" i="3" s="1"/>
  <c r="AE524" i="3"/>
  <c r="AT524" i="3" s="1"/>
  <c r="AW524" i="3" s="1"/>
  <c r="N524" i="3"/>
  <c r="BN523" i="3"/>
  <c r="BL523" i="3"/>
  <c r="BF523" i="3"/>
  <c r="BE523" i="3"/>
  <c r="BD523" i="3"/>
  <c r="BC523" i="3"/>
  <c r="BB523" i="3"/>
  <c r="BA523" i="3"/>
  <c r="AY523" i="3"/>
  <c r="AV523" i="3"/>
  <c r="AU523" i="3"/>
  <c r="AS523" i="3"/>
  <c r="AR523" i="3"/>
  <c r="AQ523" i="3"/>
  <c r="AP523" i="3"/>
  <c r="AM523" i="3"/>
  <c r="AL523" i="3"/>
  <c r="AK523" i="3"/>
  <c r="AJ523" i="3"/>
  <c r="BI523" i="3" s="1"/>
  <c r="AH523" i="3"/>
  <c r="AG523" i="3"/>
  <c r="AF523" i="3"/>
  <c r="AE523" i="3"/>
  <c r="AT523" i="3" s="1"/>
  <c r="N523" i="3"/>
  <c r="BN522" i="3"/>
  <c r="BL522" i="3"/>
  <c r="BF522" i="3"/>
  <c r="BE522" i="3"/>
  <c r="BD522" i="3"/>
  <c r="BC522" i="3"/>
  <c r="BB522" i="3"/>
  <c r="BA522" i="3"/>
  <c r="AY522" i="3"/>
  <c r="AV522" i="3"/>
  <c r="AT522" i="3" s="1"/>
  <c r="AU522" i="3"/>
  <c r="AS522" i="3"/>
  <c r="AR522" i="3"/>
  <c r="AQ522" i="3"/>
  <c r="AP522" i="3"/>
  <c r="AM522" i="3"/>
  <c r="AL522" i="3"/>
  <c r="AK522" i="3"/>
  <c r="AJ522" i="3"/>
  <c r="AH522" i="3"/>
  <c r="AG522" i="3"/>
  <c r="AF522" i="3"/>
  <c r="BI522" i="3" s="1"/>
  <c r="AE522" i="3"/>
  <c r="N522" i="3"/>
  <c r="BN521" i="3"/>
  <c r="BL521" i="3"/>
  <c r="BF521" i="3"/>
  <c r="BE521" i="3"/>
  <c r="BD521" i="3"/>
  <c r="BC521" i="3"/>
  <c r="BB521" i="3"/>
  <c r="BA521" i="3"/>
  <c r="AY521" i="3"/>
  <c r="AV521" i="3"/>
  <c r="AU521" i="3"/>
  <c r="AT521" i="3"/>
  <c r="AW521" i="3" s="1"/>
  <c r="AS521" i="3"/>
  <c r="AR521" i="3"/>
  <c r="AQ521" i="3"/>
  <c r="AP521" i="3"/>
  <c r="AM521" i="3"/>
  <c r="AK521" i="3"/>
  <c r="AJ521" i="3"/>
  <c r="AH521" i="3"/>
  <c r="AL521" i="3" s="1"/>
  <c r="AG521" i="3"/>
  <c r="AF521" i="3"/>
  <c r="BI521" i="3" s="1"/>
  <c r="AE521" i="3"/>
  <c r="N521" i="3"/>
  <c r="BN520" i="3"/>
  <c r="BL520" i="3"/>
  <c r="BF520" i="3"/>
  <c r="BE520" i="3"/>
  <c r="BD520" i="3"/>
  <c r="BC520" i="3"/>
  <c r="BB520" i="3"/>
  <c r="BA520" i="3"/>
  <c r="AY520" i="3"/>
  <c r="AV520" i="3"/>
  <c r="AU520" i="3"/>
  <c r="AS520" i="3"/>
  <c r="AR520" i="3"/>
  <c r="AQ520" i="3"/>
  <c r="AP520" i="3"/>
  <c r="AM520" i="3"/>
  <c r="AL520" i="3"/>
  <c r="AK520" i="3"/>
  <c r="AJ520" i="3"/>
  <c r="AH520" i="3"/>
  <c r="AG520" i="3"/>
  <c r="AF520" i="3"/>
  <c r="BI520" i="3" s="1"/>
  <c r="AE520" i="3"/>
  <c r="AT520" i="3" s="1"/>
  <c r="N520" i="3"/>
  <c r="BN519" i="3"/>
  <c r="BL519" i="3"/>
  <c r="BF519" i="3"/>
  <c r="BE519" i="3"/>
  <c r="BD519" i="3"/>
  <c r="BC519" i="3"/>
  <c r="BB519" i="3"/>
  <c r="BA519" i="3"/>
  <c r="AY519" i="3"/>
  <c r="AV519" i="3"/>
  <c r="AT519" i="3" s="1"/>
  <c r="AU519" i="3"/>
  <c r="AS519" i="3"/>
  <c r="AR519" i="3"/>
  <c r="AQ519" i="3"/>
  <c r="AP519" i="3"/>
  <c r="AM519" i="3"/>
  <c r="AL519" i="3"/>
  <c r="AK519" i="3"/>
  <c r="AJ519" i="3"/>
  <c r="AH519" i="3"/>
  <c r="AG519" i="3"/>
  <c r="AF519" i="3"/>
  <c r="BI519" i="3" s="1"/>
  <c r="AE519" i="3"/>
  <c r="N519" i="3"/>
  <c r="BN518" i="3"/>
  <c r="BL518" i="3"/>
  <c r="BF518" i="3"/>
  <c r="BE518" i="3"/>
  <c r="BD518" i="3"/>
  <c r="BC518" i="3"/>
  <c r="BB518" i="3"/>
  <c r="BA518" i="3"/>
  <c r="AY518" i="3"/>
  <c r="AV518" i="3"/>
  <c r="AU518" i="3"/>
  <c r="AS518" i="3"/>
  <c r="AR518" i="3"/>
  <c r="AQ518" i="3"/>
  <c r="AP518" i="3"/>
  <c r="AM518" i="3"/>
  <c r="AK518" i="3"/>
  <c r="AJ518" i="3"/>
  <c r="AH518" i="3"/>
  <c r="AL518" i="3" s="1"/>
  <c r="AG518" i="3"/>
  <c r="AF518" i="3"/>
  <c r="BI518" i="3" s="1"/>
  <c r="AE518" i="3"/>
  <c r="AT518" i="3" s="1"/>
  <c r="N518" i="3"/>
  <c r="BN517" i="3"/>
  <c r="BL517" i="3"/>
  <c r="BF517" i="3"/>
  <c r="BE517" i="3"/>
  <c r="BD517" i="3"/>
  <c r="BC517" i="3"/>
  <c r="BB517" i="3"/>
  <c r="BA517" i="3"/>
  <c r="AY517" i="3"/>
  <c r="AV517" i="3"/>
  <c r="AU517" i="3"/>
  <c r="AS517" i="3"/>
  <c r="AR517" i="3"/>
  <c r="AQ517" i="3"/>
  <c r="AP517" i="3"/>
  <c r="AM517" i="3"/>
  <c r="AL517" i="3"/>
  <c r="AK517" i="3"/>
  <c r="AJ517" i="3"/>
  <c r="AH517" i="3"/>
  <c r="AG517" i="3"/>
  <c r="AF517" i="3"/>
  <c r="BI517" i="3" s="1"/>
  <c r="AE517" i="3"/>
  <c r="AT517" i="3" s="1"/>
  <c r="N517" i="3"/>
  <c r="BN516" i="3"/>
  <c r="BL516" i="3"/>
  <c r="BF516" i="3"/>
  <c r="BE516" i="3"/>
  <c r="BD516" i="3"/>
  <c r="BC516" i="3"/>
  <c r="BB516" i="3"/>
  <c r="BA516" i="3"/>
  <c r="AY516" i="3"/>
  <c r="AV516" i="3"/>
  <c r="AT516" i="3" s="1"/>
  <c r="AU516" i="3"/>
  <c r="AS516" i="3"/>
  <c r="AR516" i="3"/>
  <c r="AQ516" i="3"/>
  <c r="AP516" i="3"/>
  <c r="AM516" i="3"/>
  <c r="AL516" i="3"/>
  <c r="AK516" i="3"/>
  <c r="AJ516" i="3"/>
  <c r="AH516" i="3"/>
  <c r="AG516" i="3"/>
  <c r="AF516" i="3"/>
  <c r="BI516" i="3" s="1"/>
  <c r="AE516" i="3"/>
  <c r="N516" i="3"/>
  <c r="BN515" i="3"/>
  <c r="BL515" i="3"/>
  <c r="BF515" i="3"/>
  <c r="BE515" i="3"/>
  <c r="BD515" i="3"/>
  <c r="BC515" i="3"/>
  <c r="BB515" i="3"/>
  <c r="BA515" i="3"/>
  <c r="AY515" i="3"/>
  <c r="AX515" i="3"/>
  <c r="AW515" i="3"/>
  <c r="BG515" i="3" s="1"/>
  <c r="BH515" i="3" s="1"/>
  <c r="AV515" i="3"/>
  <c r="AT515" i="3" s="1"/>
  <c r="AU515" i="3"/>
  <c r="AS515" i="3"/>
  <c r="AR515" i="3"/>
  <c r="AQ515" i="3"/>
  <c r="AP515" i="3"/>
  <c r="AM515" i="3"/>
  <c r="AK515" i="3"/>
  <c r="AJ515" i="3"/>
  <c r="AH515" i="3"/>
  <c r="AL515" i="3" s="1"/>
  <c r="AG515" i="3"/>
  <c r="AF515" i="3"/>
  <c r="AE515" i="3"/>
  <c r="N515" i="3"/>
  <c r="BN514" i="3"/>
  <c r="BL514" i="3"/>
  <c r="BF514" i="3"/>
  <c r="BE514" i="3"/>
  <c r="BD514" i="3"/>
  <c r="BC514" i="3"/>
  <c r="BB514" i="3"/>
  <c r="BA514" i="3"/>
  <c r="AY514" i="3"/>
  <c r="AV514" i="3"/>
  <c r="AU514" i="3"/>
  <c r="AS514" i="3"/>
  <c r="AR514" i="3"/>
  <c r="AQ514" i="3"/>
  <c r="AP514" i="3"/>
  <c r="AM514" i="3"/>
  <c r="AL514" i="3"/>
  <c r="AK514" i="3"/>
  <c r="AJ514" i="3"/>
  <c r="AH514" i="3"/>
  <c r="AG514" i="3"/>
  <c r="AF514" i="3"/>
  <c r="BI514" i="3" s="1"/>
  <c r="AE514" i="3"/>
  <c r="AT514" i="3" s="1"/>
  <c r="N514" i="3"/>
  <c r="BN513" i="3"/>
  <c r="BL513" i="3"/>
  <c r="BF513" i="3"/>
  <c r="BE513" i="3"/>
  <c r="BD513" i="3"/>
  <c r="BC513" i="3"/>
  <c r="BB513" i="3"/>
  <c r="BA513" i="3"/>
  <c r="AY513" i="3"/>
  <c r="AV513" i="3"/>
  <c r="AT513" i="3" s="1"/>
  <c r="AU513" i="3"/>
  <c r="AS513" i="3"/>
  <c r="AR513" i="3"/>
  <c r="AQ513" i="3"/>
  <c r="AP513" i="3"/>
  <c r="AM513" i="3"/>
  <c r="AL513" i="3"/>
  <c r="AK513" i="3"/>
  <c r="AJ513" i="3"/>
  <c r="AH513" i="3"/>
  <c r="AG513" i="3"/>
  <c r="AF513" i="3"/>
  <c r="AE513" i="3"/>
  <c r="N513" i="3"/>
  <c r="BN512" i="3"/>
  <c r="BL512" i="3"/>
  <c r="BI512" i="3"/>
  <c r="BF512" i="3"/>
  <c r="BE512" i="3"/>
  <c r="BD512" i="3"/>
  <c r="BC512" i="3"/>
  <c r="BB512" i="3"/>
  <c r="BA512" i="3"/>
  <c r="AY512" i="3"/>
  <c r="AV512" i="3"/>
  <c r="AU512" i="3"/>
  <c r="AS512" i="3"/>
  <c r="AR512" i="3"/>
  <c r="AQ512" i="3"/>
  <c r="AP512" i="3"/>
  <c r="AM512" i="3"/>
  <c r="AK512" i="3"/>
  <c r="AJ512" i="3"/>
  <c r="AH512" i="3"/>
  <c r="AL512" i="3" s="1"/>
  <c r="AG512" i="3"/>
  <c r="AF512" i="3"/>
  <c r="AE512" i="3"/>
  <c r="N512" i="3"/>
  <c r="BN511" i="3"/>
  <c r="BL511" i="3"/>
  <c r="BF511" i="3"/>
  <c r="BE511" i="3"/>
  <c r="BD511" i="3"/>
  <c r="BC511" i="3"/>
  <c r="BB511" i="3"/>
  <c r="BA511" i="3"/>
  <c r="AY511" i="3"/>
  <c r="AV511" i="3"/>
  <c r="AU511" i="3"/>
  <c r="AS511" i="3"/>
  <c r="AR511" i="3"/>
  <c r="AQ511" i="3"/>
  <c r="AP511" i="3"/>
  <c r="AM511" i="3"/>
  <c r="AL511" i="3"/>
  <c r="AK511" i="3"/>
  <c r="AJ511" i="3"/>
  <c r="AH511" i="3"/>
  <c r="AG511" i="3"/>
  <c r="AF511" i="3"/>
  <c r="BI511" i="3" s="1"/>
  <c r="AE511" i="3"/>
  <c r="AT511" i="3" s="1"/>
  <c r="N511" i="3"/>
  <c r="BN510" i="3"/>
  <c r="BL510" i="3"/>
  <c r="BF510" i="3"/>
  <c r="BE510" i="3"/>
  <c r="BD510" i="3"/>
  <c r="BC510" i="3"/>
  <c r="BB510" i="3"/>
  <c r="BA510" i="3"/>
  <c r="AY510" i="3"/>
  <c r="AV510" i="3"/>
  <c r="AT510" i="3" s="1"/>
  <c r="AU510" i="3"/>
  <c r="AS510" i="3"/>
  <c r="AR510" i="3"/>
  <c r="AQ510" i="3"/>
  <c r="AP510" i="3"/>
  <c r="AM510" i="3"/>
  <c r="AL510" i="3"/>
  <c r="AK510" i="3"/>
  <c r="AJ510" i="3"/>
  <c r="AH510" i="3"/>
  <c r="AG510" i="3"/>
  <c r="AF510" i="3"/>
  <c r="AE510" i="3"/>
  <c r="N510" i="3"/>
  <c r="BN509" i="3"/>
  <c r="BL509" i="3"/>
  <c r="BF509" i="3"/>
  <c r="BE509" i="3"/>
  <c r="BD509" i="3"/>
  <c r="BC509" i="3"/>
  <c r="BB509" i="3"/>
  <c r="BA509" i="3"/>
  <c r="AY509" i="3"/>
  <c r="AV509" i="3"/>
  <c r="AU509" i="3"/>
  <c r="AS509" i="3"/>
  <c r="AR509" i="3"/>
  <c r="AQ509" i="3"/>
  <c r="AP509" i="3"/>
  <c r="AM509" i="3"/>
  <c r="AK509" i="3"/>
  <c r="AJ509" i="3"/>
  <c r="AH509" i="3"/>
  <c r="AL509" i="3" s="1"/>
  <c r="AG509" i="3"/>
  <c r="AF509" i="3"/>
  <c r="BI509" i="3" s="1"/>
  <c r="AE509" i="3"/>
  <c r="AT509" i="3" s="1"/>
  <c r="AW509" i="3" s="1"/>
  <c r="N509" i="3"/>
  <c r="BN508" i="3"/>
  <c r="BL508" i="3"/>
  <c r="BF508" i="3"/>
  <c r="BE508" i="3"/>
  <c r="BD508" i="3"/>
  <c r="BC508" i="3"/>
  <c r="BB508" i="3"/>
  <c r="BA508" i="3"/>
  <c r="AY508" i="3"/>
  <c r="AV508" i="3"/>
  <c r="AU508" i="3"/>
  <c r="AS508" i="3"/>
  <c r="AR508" i="3"/>
  <c r="AQ508" i="3"/>
  <c r="AP508" i="3"/>
  <c r="AM508" i="3"/>
  <c r="AL508" i="3"/>
  <c r="AK508" i="3"/>
  <c r="AJ508" i="3"/>
  <c r="AH508" i="3"/>
  <c r="AG508" i="3"/>
  <c r="AF508" i="3"/>
  <c r="BI508" i="3" s="1"/>
  <c r="AE508" i="3"/>
  <c r="AT508" i="3" s="1"/>
  <c r="N508" i="3"/>
  <c r="BN507" i="3"/>
  <c r="BL507" i="3"/>
  <c r="BF507" i="3"/>
  <c r="BE507" i="3"/>
  <c r="BD507" i="3"/>
  <c r="BC507" i="3"/>
  <c r="BB507" i="3"/>
  <c r="BA507" i="3"/>
  <c r="AY507" i="3"/>
  <c r="AV507" i="3"/>
  <c r="AT507" i="3" s="1"/>
  <c r="AU507" i="3"/>
  <c r="AS507" i="3"/>
  <c r="AR507" i="3"/>
  <c r="AQ507" i="3"/>
  <c r="AP507" i="3"/>
  <c r="AM507" i="3"/>
  <c r="AL507" i="3"/>
  <c r="AK507" i="3"/>
  <c r="AJ507" i="3"/>
  <c r="AH507" i="3"/>
  <c r="AW507" i="3" s="1"/>
  <c r="AG507" i="3"/>
  <c r="AF507" i="3"/>
  <c r="AE507" i="3"/>
  <c r="N507" i="3"/>
  <c r="BN506" i="3"/>
  <c r="BL506" i="3"/>
  <c r="BI506" i="3"/>
  <c r="BF506" i="3"/>
  <c r="BE506" i="3"/>
  <c r="BD506" i="3"/>
  <c r="BC506" i="3"/>
  <c r="BB506" i="3"/>
  <c r="BA506" i="3"/>
  <c r="AY506" i="3"/>
  <c r="AV506" i="3"/>
  <c r="AU506" i="3"/>
  <c r="AT506" i="3"/>
  <c r="AW506" i="3" s="1"/>
  <c r="BG506" i="3" s="1"/>
  <c r="BH506" i="3" s="1"/>
  <c r="AS506" i="3"/>
  <c r="AR506" i="3"/>
  <c r="AQ506" i="3"/>
  <c r="AP506" i="3"/>
  <c r="AM506" i="3"/>
  <c r="AK506" i="3"/>
  <c r="AJ506" i="3"/>
  <c r="AH506" i="3"/>
  <c r="AL506" i="3" s="1"/>
  <c r="AG506" i="3"/>
  <c r="AF506" i="3"/>
  <c r="AE506" i="3"/>
  <c r="N506" i="3"/>
  <c r="BN505" i="3"/>
  <c r="BL505" i="3"/>
  <c r="BF505" i="3"/>
  <c r="BE505" i="3"/>
  <c r="BD505" i="3"/>
  <c r="BC505" i="3"/>
  <c r="BB505" i="3"/>
  <c r="BA505" i="3"/>
  <c r="AY505" i="3"/>
  <c r="AV505" i="3"/>
  <c r="AU505" i="3"/>
  <c r="AS505" i="3"/>
  <c r="AR505" i="3"/>
  <c r="AQ505" i="3"/>
  <c r="AP505" i="3"/>
  <c r="AM505" i="3"/>
  <c r="AL505" i="3"/>
  <c r="AK505" i="3"/>
  <c r="AJ505" i="3"/>
  <c r="AH505" i="3"/>
  <c r="AG505" i="3"/>
  <c r="AF505" i="3"/>
  <c r="BI505" i="3" s="1"/>
  <c r="AE505" i="3"/>
  <c r="AT505" i="3" s="1"/>
  <c r="N505" i="3"/>
  <c r="BN504" i="3"/>
  <c r="BL504" i="3"/>
  <c r="BF504" i="3"/>
  <c r="BE504" i="3"/>
  <c r="BD504" i="3"/>
  <c r="BC504" i="3"/>
  <c r="BB504" i="3"/>
  <c r="BA504" i="3"/>
  <c r="AY504" i="3"/>
  <c r="AV504" i="3"/>
  <c r="AT504" i="3" s="1"/>
  <c r="AU504" i="3"/>
  <c r="AS504" i="3"/>
  <c r="AR504" i="3"/>
  <c r="AQ504" i="3"/>
  <c r="AP504" i="3"/>
  <c r="AM504" i="3"/>
  <c r="AL504" i="3"/>
  <c r="AK504" i="3"/>
  <c r="AJ504" i="3"/>
  <c r="AH504" i="3"/>
  <c r="AG504" i="3"/>
  <c r="AF504" i="3"/>
  <c r="AE504" i="3"/>
  <c r="N504" i="3"/>
  <c r="BN503" i="3"/>
  <c r="BL503" i="3"/>
  <c r="BF503" i="3"/>
  <c r="BE503" i="3"/>
  <c r="BD503" i="3"/>
  <c r="BC503" i="3"/>
  <c r="BB503" i="3"/>
  <c r="BA503" i="3"/>
  <c r="AY503" i="3"/>
  <c r="AV503" i="3"/>
  <c r="AT503" i="3" s="1"/>
  <c r="AW503" i="3" s="1"/>
  <c r="AU503" i="3"/>
  <c r="AS503" i="3"/>
  <c r="AR503" i="3"/>
  <c r="AQ503" i="3"/>
  <c r="AP503" i="3"/>
  <c r="AM503" i="3"/>
  <c r="AK503" i="3"/>
  <c r="AJ503" i="3"/>
  <c r="AH503" i="3"/>
  <c r="AL503" i="3" s="1"/>
  <c r="AG503" i="3"/>
  <c r="AF503" i="3"/>
  <c r="BI503" i="3" s="1"/>
  <c r="AE503" i="3"/>
  <c r="N503" i="3"/>
  <c r="BN502" i="3"/>
  <c r="BL502" i="3"/>
  <c r="BF502" i="3"/>
  <c r="BE502" i="3"/>
  <c r="BD502" i="3"/>
  <c r="BC502" i="3"/>
  <c r="BB502" i="3"/>
  <c r="BA502" i="3"/>
  <c r="AY502" i="3"/>
  <c r="AV502" i="3"/>
  <c r="AU502" i="3"/>
  <c r="AS502" i="3"/>
  <c r="AR502" i="3"/>
  <c r="AQ502" i="3"/>
  <c r="AP502" i="3"/>
  <c r="AM502" i="3"/>
  <c r="AL502" i="3"/>
  <c r="AK502" i="3"/>
  <c r="AJ502" i="3"/>
  <c r="AH502" i="3"/>
  <c r="AG502" i="3"/>
  <c r="AF502" i="3"/>
  <c r="BI502" i="3" s="1"/>
  <c r="AE502" i="3"/>
  <c r="AT502" i="3" s="1"/>
  <c r="N502" i="3"/>
  <c r="BN501" i="3"/>
  <c r="BL501" i="3"/>
  <c r="BF501" i="3"/>
  <c r="BE501" i="3"/>
  <c r="BD501" i="3"/>
  <c r="BC501" i="3"/>
  <c r="BB501" i="3"/>
  <c r="BA501" i="3"/>
  <c r="AY501" i="3"/>
  <c r="AV501" i="3"/>
  <c r="AT501" i="3" s="1"/>
  <c r="AU501" i="3"/>
  <c r="AS501" i="3"/>
  <c r="AR501" i="3"/>
  <c r="AQ501" i="3"/>
  <c r="AP501" i="3"/>
  <c r="AM501" i="3"/>
  <c r="AL501" i="3"/>
  <c r="AK501" i="3"/>
  <c r="AJ501" i="3"/>
  <c r="AH501" i="3"/>
  <c r="AW501" i="3" s="1"/>
  <c r="AG501" i="3"/>
  <c r="AF501" i="3"/>
  <c r="AE501" i="3"/>
  <c r="N501" i="3"/>
  <c r="BN500" i="3"/>
  <c r="BL500" i="3"/>
  <c r="BI500" i="3"/>
  <c r="BG500" i="3"/>
  <c r="BH500" i="3" s="1"/>
  <c r="BF500" i="3"/>
  <c r="BE500" i="3"/>
  <c r="BD500" i="3"/>
  <c r="BC500" i="3"/>
  <c r="BB500" i="3"/>
  <c r="BA500" i="3"/>
  <c r="AY500" i="3"/>
  <c r="AV500" i="3"/>
  <c r="AU500" i="3"/>
  <c r="AT500" i="3"/>
  <c r="AW500" i="3" s="1"/>
  <c r="AS500" i="3"/>
  <c r="AR500" i="3"/>
  <c r="AQ500" i="3"/>
  <c r="AP500" i="3"/>
  <c r="AM500" i="3"/>
  <c r="AK500" i="3"/>
  <c r="AJ500" i="3"/>
  <c r="AH500" i="3"/>
  <c r="AL500" i="3" s="1"/>
  <c r="AG500" i="3"/>
  <c r="AF500" i="3"/>
  <c r="AE500" i="3"/>
  <c r="N500" i="3"/>
  <c r="BN499" i="3"/>
  <c r="BL499" i="3"/>
  <c r="BF499" i="3"/>
  <c r="BE499" i="3"/>
  <c r="BD499" i="3"/>
  <c r="BC499" i="3"/>
  <c r="BB499" i="3"/>
  <c r="BA499" i="3"/>
  <c r="AY499" i="3"/>
  <c r="AV499" i="3"/>
  <c r="AU499" i="3"/>
  <c r="AS499" i="3"/>
  <c r="AR499" i="3"/>
  <c r="AQ499" i="3"/>
  <c r="AP499" i="3"/>
  <c r="AM499" i="3"/>
  <c r="AL499" i="3"/>
  <c r="AK499" i="3"/>
  <c r="AJ499" i="3"/>
  <c r="AH499" i="3"/>
  <c r="AG499" i="3"/>
  <c r="AF499" i="3"/>
  <c r="BI499" i="3" s="1"/>
  <c r="AE499" i="3"/>
  <c r="AT499" i="3" s="1"/>
  <c r="N499" i="3"/>
  <c r="BN498" i="3"/>
  <c r="BL498" i="3"/>
  <c r="BF498" i="3"/>
  <c r="BE498" i="3"/>
  <c r="BD498" i="3"/>
  <c r="BC498" i="3"/>
  <c r="BB498" i="3"/>
  <c r="BA498" i="3"/>
  <c r="AY498" i="3"/>
  <c r="AV498" i="3"/>
  <c r="AT498" i="3" s="1"/>
  <c r="AU498" i="3"/>
  <c r="AS498" i="3"/>
  <c r="AR498" i="3"/>
  <c r="AQ498" i="3"/>
  <c r="AP498" i="3"/>
  <c r="AM498" i="3"/>
  <c r="AL498" i="3"/>
  <c r="AK498" i="3"/>
  <c r="AJ498" i="3"/>
  <c r="AH498" i="3"/>
  <c r="AG498" i="3"/>
  <c r="AF498" i="3"/>
  <c r="AE498" i="3"/>
  <c r="N498" i="3"/>
  <c r="BN497" i="3"/>
  <c r="BL497" i="3"/>
  <c r="BF497" i="3"/>
  <c r="BE497" i="3"/>
  <c r="BD497" i="3"/>
  <c r="BC497" i="3"/>
  <c r="BB497" i="3"/>
  <c r="BA497" i="3"/>
  <c r="AY497" i="3"/>
  <c r="AV497" i="3"/>
  <c r="AT497" i="3" s="1"/>
  <c r="AW497" i="3" s="1"/>
  <c r="AU497" i="3"/>
  <c r="AS497" i="3"/>
  <c r="AR497" i="3"/>
  <c r="AQ497" i="3"/>
  <c r="AP497" i="3"/>
  <c r="AM497" i="3"/>
  <c r="AK497" i="3"/>
  <c r="AJ497" i="3"/>
  <c r="AH497" i="3"/>
  <c r="AL497" i="3" s="1"/>
  <c r="AG497" i="3"/>
  <c r="AF497" i="3"/>
  <c r="BI497" i="3" s="1"/>
  <c r="AE497" i="3"/>
  <c r="N497" i="3"/>
  <c r="BN496" i="3"/>
  <c r="BL496" i="3"/>
  <c r="BF496" i="3"/>
  <c r="BE496" i="3"/>
  <c r="BD496" i="3"/>
  <c r="BC496" i="3"/>
  <c r="BB496" i="3"/>
  <c r="BA496" i="3"/>
  <c r="AY496" i="3"/>
  <c r="AV496" i="3"/>
  <c r="AU496" i="3"/>
  <c r="AS496" i="3"/>
  <c r="AR496" i="3"/>
  <c r="AQ496" i="3"/>
  <c r="AP496" i="3"/>
  <c r="AM496" i="3"/>
  <c r="AL496" i="3"/>
  <c r="AK496" i="3"/>
  <c r="AJ496" i="3"/>
  <c r="AH496" i="3"/>
  <c r="AG496" i="3"/>
  <c r="AF496" i="3"/>
  <c r="BI496" i="3" s="1"/>
  <c r="AE496" i="3"/>
  <c r="AT496" i="3" s="1"/>
  <c r="N496" i="3"/>
  <c r="BN495" i="3"/>
  <c r="BL495" i="3"/>
  <c r="BF495" i="3"/>
  <c r="BE495" i="3"/>
  <c r="BD495" i="3"/>
  <c r="BC495" i="3"/>
  <c r="BB495" i="3"/>
  <c r="BA495" i="3"/>
  <c r="AY495" i="3"/>
  <c r="AV495" i="3"/>
  <c r="AT495" i="3" s="1"/>
  <c r="AU495" i="3"/>
  <c r="AS495" i="3"/>
  <c r="AR495" i="3"/>
  <c r="AQ495" i="3"/>
  <c r="AP495" i="3"/>
  <c r="AM495" i="3"/>
  <c r="AL495" i="3"/>
  <c r="AK495" i="3"/>
  <c r="AJ495" i="3"/>
  <c r="AH495" i="3"/>
  <c r="AG495" i="3"/>
  <c r="AF495" i="3"/>
  <c r="BI495" i="3" s="1"/>
  <c r="AE495" i="3"/>
  <c r="N495" i="3"/>
  <c r="BN494" i="3"/>
  <c r="BL494" i="3"/>
  <c r="BF494" i="3"/>
  <c r="BE494" i="3"/>
  <c r="BD494" i="3"/>
  <c r="BC494" i="3"/>
  <c r="BB494" i="3"/>
  <c r="BA494" i="3"/>
  <c r="AY494" i="3"/>
  <c r="AV494" i="3"/>
  <c r="AT494" i="3" s="1"/>
  <c r="AU494" i="3"/>
  <c r="AS494" i="3"/>
  <c r="AR494" i="3"/>
  <c r="AQ494" i="3"/>
  <c r="AP494" i="3"/>
  <c r="AM494" i="3"/>
  <c r="AK494" i="3"/>
  <c r="AJ494" i="3"/>
  <c r="AH494" i="3"/>
  <c r="AL494" i="3" s="1"/>
  <c r="AG494" i="3"/>
  <c r="AF494" i="3"/>
  <c r="BI494" i="3" s="1"/>
  <c r="AE494" i="3"/>
  <c r="N494" i="3"/>
  <c r="BN493" i="3"/>
  <c r="BL493" i="3"/>
  <c r="BF493" i="3"/>
  <c r="BE493" i="3"/>
  <c r="BD493" i="3"/>
  <c r="BC493" i="3"/>
  <c r="BB493" i="3"/>
  <c r="BA493" i="3"/>
  <c r="AY493" i="3"/>
  <c r="AV493" i="3"/>
  <c r="AT493" i="3" s="1"/>
  <c r="AU493" i="3"/>
  <c r="AS493" i="3"/>
  <c r="AR493" i="3"/>
  <c r="AQ493" i="3"/>
  <c r="AP493" i="3"/>
  <c r="AM493" i="3"/>
  <c r="AL493" i="3"/>
  <c r="AK493" i="3"/>
  <c r="AJ493" i="3"/>
  <c r="AH493" i="3"/>
  <c r="AG493" i="3"/>
  <c r="AF493" i="3"/>
  <c r="BI493" i="3" s="1"/>
  <c r="AE493" i="3"/>
  <c r="N493" i="3"/>
  <c r="BN492" i="3"/>
  <c r="BL492" i="3"/>
  <c r="BI492" i="3"/>
  <c r="BF492" i="3"/>
  <c r="BE492" i="3"/>
  <c r="BD492" i="3"/>
  <c r="BC492" i="3"/>
  <c r="BB492" i="3"/>
  <c r="BA492" i="3"/>
  <c r="AY492" i="3"/>
  <c r="AV492" i="3"/>
  <c r="AT492" i="3" s="1"/>
  <c r="AU492" i="3"/>
  <c r="AS492" i="3"/>
  <c r="AR492" i="3"/>
  <c r="AQ492" i="3"/>
  <c r="AP492" i="3"/>
  <c r="AM492" i="3"/>
  <c r="AL492" i="3"/>
  <c r="AK492" i="3"/>
  <c r="AJ492" i="3"/>
  <c r="AH492" i="3"/>
  <c r="AG492" i="3"/>
  <c r="AF492" i="3"/>
  <c r="AE492" i="3"/>
  <c r="N492" i="3"/>
  <c r="BN491" i="3"/>
  <c r="BL491" i="3"/>
  <c r="BF491" i="3"/>
  <c r="BE491" i="3"/>
  <c r="BD491" i="3"/>
  <c r="BC491" i="3"/>
  <c r="BB491" i="3"/>
  <c r="BA491" i="3"/>
  <c r="AY491" i="3"/>
  <c r="AV491" i="3"/>
  <c r="AT491" i="3" s="1"/>
  <c r="AU491" i="3"/>
  <c r="AS491" i="3"/>
  <c r="AR491" i="3"/>
  <c r="AQ491" i="3"/>
  <c r="AP491" i="3"/>
  <c r="AM491" i="3"/>
  <c r="AL491" i="3"/>
  <c r="AK491" i="3"/>
  <c r="AJ491" i="3"/>
  <c r="BI491" i="3" s="1"/>
  <c r="AH491" i="3"/>
  <c r="AG491" i="3"/>
  <c r="AF491" i="3"/>
  <c r="AE491" i="3"/>
  <c r="N491" i="3"/>
  <c r="BN490" i="3"/>
  <c r="BL490" i="3"/>
  <c r="BI490" i="3"/>
  <c r="BF490" i="3"/>
  <c r="BE490" i="3"/>
  <c r="BD490" i="3"/>
  <c r="BC490" i="3"/>
  <c r="BB490" i="3"/>
  <c r="BA490" i="3"/>
  <c r="AY490" i="3"/>
  <c r="AV490" i="3"/>
  <c r="AU490" i="3"/>
  <c r="AS490" i="3"/>
  <c r="AR490" i="3"/>
  <c r="AQ490" i="3"/>
  <c r="AP490" i="3"/>
  <c r="AM490" i="3"/>
  <c r="AL490" i="3"/>
  <c r="AK490" i="3"/>
  <c r="AJ490" i="3"/>
  <c r="AH490" i="3"/>
  <c r="AG490" i="3"/>
  <c r="AF490" i="3"/>
  <c r="AE490" i="3"/>
  <c r="AT490" i="3" s="1"/>
  <c r="N490" i="3"/>
  <c r="BN489" i="3"/>
  <c r="BL489" i="3"/>
  <c r="BF489" i="3"/>
  <c r="BE489" i="3"/>
  <c r="BD489" i="3"/>
  <c r="BC489" i="3"/>
  <c r="BB489" i="3"/>
  <c r="BA489" i="3"/>
  <c r="AY489" i="3"/>
  <c r="AV489" i="3"/>
  <c r="AT489" i="3" s="1"/>
  <c r="AU489" i="3"/>
  <c r="AS489" i="3"/>
  <c r="AR489" i="3"/>
  <c r="AQ489" i="3"/>
  <c r="AP489" i="3"/>
  <c r="AM489" i="3"/>
  <c r="AL489" i="3"/>
  <c r="AK489" i="3"/>
  <c r="AJ489" i="3"/>
  <c r="AH489" i="3"/>
  <c r="AW489" i="3" s="1"/>
  <c r="AG489" i="3"/>
  <c r="AF489" i="3"/>
  <c r="AE489" i="3"/>
  <c r="N489" i="3"/>
  <c r="BN488" i="3"/>
  <c r="BL488" i="3"/>
  <c r="BI488" i="3"/>
  <c r="BF488" i="3"/>
  <c r="BE488" i="3"/>
  <c r="BD488" i="3"/>
  <c r="BC488" i="3"/>
  <c r="BB488" i="3"/>
  <c r="BA488" i="3"/>
  <c r="AY488" i="3"/>
  <c r="AV488" i="3"/>
  <c r="AT488" i="3" s="1"/>
  <c r="AU488" i="3"/>
  <c r="AS488" i="3"/>
  <c r="AR488" i="3"/>
  <c r="AQ488" i="3"/>
  <c r="AP488" i="3"/>
  <c r="AM488" i="3"/>
  <c r="AK488" i="3"/>
  <c r="AJ488" i="3"/>
  <c r="AH488" i="3"/>
  <c r="AL488" i="3" s="1"/>
  <c r="AG488" i="3"/>
  <c r="AF488" i="3"/>
  <c r="AE488" i="3"/>
  <c r="N488" i="3"/>
  <c r="BN487" i="3"/>
  <c r="BL487" i="3"/>
  <c r="BF487" i="3"/>
  <c r="BE487" i="3"/>
  <c r="BD487" i="3"/>
  <c r="BC487" i="3"/>
  <c r="BB487" i="3"/>
  <c r="BA487" i="3"/>
  <c r="AY487" i="3"/>
  <c r="AV487" i="3"/>
  <c r="AU487" i="3"/>
  <c r="AS487" i="3"/>
  <c r="AR487" i="3"/>
  <c r="AQ487" i="3"/>
  <c r="AP487" i="3"/>
  <c r="AM487" i="3"/>
  <c r="AL487" i="3"/>
  <c r="AK487" i="3"/>
  <c r="AJ487" i="3"/>
  <c r="AH487" i="3"/>
  <c r="AG487" i="3"/>
  <c r="AF487" i="3"/>
  <c r="BI487" i="3" s="1"/>
  <c r="AE487" i="3"/>
  <c r="AT487" i="3" s="1"/>
  <c r="N487" i="3"/>
  <c r="BN486" i="3"/>
  <c r="BL486" i="3"/>
  <c r="BF486" i="3"/>
  <c r="BE486" i="3"/>
  <c r="BD486" i="3"/>
  <c r="BC486" i="3"/>
  <c r="BB486" i="3"/>
  <c r="BA486" i="3"/>
  <c r="AY486" i="3"/>
  <c r="AV486" i="3"/>
  <c r="AU486" i="3"/>
  <c r="AS486" i="3"/>
  <c r="AR486" i="3"/>
  <c r="AQ486" i="3"/>
  <c r="AP486" i="3"/>
  <c r="AM486" i="3"/>
  <c r="AL486" i="3"/>
  <c r="AK486" i="3"/>
  <c r="AJ486" i="3"/>
  <c r="AH486" i="3"/>
  <c r="AG486" i="3"/>
  <c r="AF486" i="3"/>
  <c r="AE486" i="3"/>
  <c r="AT486" i="3" s="1"/>
  <c r="N486" i="3"/>
  <c r="BN485" i="3"/>
  <c r="BL485" i="3"/>
  <c r="BF485" i="3"/>
  <c r="BE485" i="3"/>
  <c r="BD485" i="3"/>
  <c r="BC485" i="3"/>
  <c r="BB485" i="3"/>
  <c r="BA485" i="3"/>
  <c r="AY485" i="3"/>
  <c r="AV485" i="3"/>
  <c r="AU485" i="3"/>
  <c r="AS485" i="3"/>
  <c r="AR485" i="3"/>
  <c r="AQ485" i="3"/>
  <c r="AP485" i="3"/>
  <c r="AM485" i="3"/>
  <c r="AL485" i="3"/>
  <c r="AK485" i="3"/>
  <c r="AJ485" i="3"/>
  <c r="AH485" i="3"/>
  <c r="AG485" i="3"/>
  <c r="AF485" i="3"/>
  <c r="BI485" i="3" s="1"/>
  <c r="AE485" i="3"/>
  <c r="AT485" i="3" s="1"/>
  <c r="N485" i="3"/>
  <c r="BN484" i="3"/>
  <c r="BL484" i="3"/>
  <c r="BF484" i="3"/>
  <c r="BE484" i="3"/>
  <c r="BD484" i="3"/>
  <c r="BC484" i="3"/>
  <c r="BB484" i="3"/>
  <c r="BA484" i="3"/>
  <c r="AY484" i="3"/>
  <c r="AV484" i="3"/>
  <c r="AT484" i="3" s="1"/>
  <c r="AU484" i="3"/>
  <c r="AS484" i="3"/>
  <c r="AR484" i="3"/>
  <c r="AQ484" i="3"/>
  <c r="AP484" i="3"/>
  <c r="AM484" i="3"/>
  <c r="AL484" i="3"/>
  <c r="AK484" i="3"/>
  <c r="AJ484" i="3"/>
  <c r="AH484" i="3"/>
  <c r="AG484" i="3"/>
  <c r="AF484" i="3"/>
  <c r="AE484" i="3"/>
  <c r="N484" i="3"/>
  <c r="BN483" i="3"/>
  <c r="BL483" i="3"/>
  <c r="BF483" i="3"/>
  <c r="BE483" i="3"/>
  <c r="BD483" i="3"/>
  <c r="BC483" i="3"/>
  <c r="BB483" i="3"/>
  <c r="BA483" i="3"/>
  <c r="AY483" i="3"/>
  <c r="AV483" i="3"/>
  <c r="AT483" i="3" s="1"/>
  <c r="AU483" i="3"/>
  <c r="AS483" i="3"/>
  <c r="AR483" i="3"/>
  <c r="AQ483" i="3"/>
  <c r="AP483" i="3"/>
  <c r="AM483" i="3"/>
  <c r="AL483" i="3"/>
  <c r="AK483" i="3"/>
  <c r="AJ483" i="3"/>
  <c r="AH483" i="3"/>
  <c r="AG483" i="3"/>
  <c r="AF483" i="3"/>
  <c r="BI483" i="3" s="1"/>
  <c r="AE483" i="3"/>
  <c r="N483" i="3"/>
  <c r="BN482" i="3"/>
  <c r="BL482" i="3"/>
  <c r="BF482" i="3"/>
  <c r="BE482" i="3"/>
  <c r="BD482" i="3"/>
  <c r="BC482" i="3"/>
  <c r="BB482" i="3"/>
  <c r="BA482" i="3"/>
  <c r="AY482" i="3"/>
  <c r="AV482" i="3"/>
  <c r="AT482" i="3" s="1"/>
  <c r="AU482" i="3"/>
  <c r="AS482" i="3"/>
  <c r="AR482" i="3"/>
  <c r="AQ482" i="3"/>
  <c r="AP482" i="3"/>
  <c r="AM482" i="3"/>
  <c r="AL482" i="3"/>
  <c r="AK482" i="3"/>
  <c r="AJ482" i="3"/>
  <c r="BI482" i="3" s="1"/>
  <c r="AH482" i="3"/>
  <c r="AW482" i="3" s="1"/>
  <c r="AG482" i="3"/>
  <c r="AF482" i="3"/>
  <c r="AE482" i="3"/>
  <c r="N482" i="3"/>
  <c r="BN481" i="3"/>
  <c r="BL481" i="3"/>
  <c r="BF481" i="3"/>
  <c r="BE481" i="3"/>
  <c r="BD481" i="3"/>
  <c r="BC481" i="3"/>
  <c r="BB481" i="3"/>
  <c r="BA481" i="3"/>
  <c r="AY481" i="3"/>
  <c r="AV481" i="3"/>
  <c r="AU481" i="3"/>
  <c r="AS481" i="3"/>
  <c r="AR481" i="3"/>
  <c r="AQ481" i="3"/>
  <c r="AP481" i="3"/>
  <c r="AM481" i="3"/>
  <c r="AL481" i="3"/>
  <c r="AK481" i="3"/>
  <c r="AJ481" i="3"/>
  <c r="AH481" i="3"/>
  <c r="AG481" i="3"/>
  <c r="AF481" i="3"/>
  <c r="BI481" i="3" s="1"/>
  <c r="AE481" i="3"/>
  <c r="AT481" i="3" s="1"/>
  <c r="N481" i="3"/>
  <c r="BN480" i="3"/>
  <c r="BL480" i="3"/>
  <c r="BF480" i="3"/>
  <c r="BE480" i="3"/>
  <c r="BD480" i="3"/>
  <c r="BC480" i="3"/>
  <c r="BB480" i="3"/>
  <c r="BA480" i="3"/>
  <c r="AY480" i="3"/>
  <c r="AV480" i="3"/>
  <c r="AT480" i="3" s="1"/>
  <c r="AU480" i="3"/>
  <c r="AS480" i="3"/>
  <c r="AR480" i="3"/>
  <c r="AQ480" i="3"/>
  <c r="AP480" i="3"/>
  <c r="AM480" i="3"/>
  <c r="AL480" i="3"/>
  <c r="AK480" i="3"/>
  <c r="AJ480" i="3"/>
  <c r="AH480" i="3"/>
  <c r="AG480" i="3"/>
  <c r="AF480" i="3"/>
  <c r="BI480" i="3" s="1"/>
  <c r="AE480" i="3"/>
  <c r="N480" i="3"/>
  <c r="BN479" i="3"/>
  <c r="BL479" i="3"/>
  <c r="BF479" i="3"/>
  <c r="BE479" i="3"/>
  <c r="BD479" i="3"/>
  <c r="BC479" i="3"/>
  <c r="BB479" i="3"/>
  <c r="BA479" i="3"/>
  <c r="AY479" i="3"/>
  <c r="AV479" i="3"/>
  <c r="AU479" i="3"/>
  <c r="AS479" i="3"/>
  <c r="AR479" i="3"/>
  <c r="AQ479" i="3"/>
  <c r="AP479" i="3"/>
  <c r="AM479" i="3"/>
  <c r="AK479" i="3"/>
  <c r="AJ479" i="3"/>
  <c r="AH479" i="3"/>
  <c r="AL479" i="3" s="1"/>
  <c r="AG479" i="3"/>
  <c r="BI479" i="3" s="1"/>
  <c r="AF479" i="3"/>
  <c r="AE479" i="3"/>
  <c r="N479" i="3"/>
  <c r="BN478" i="3"/>
  <c r="BL478" i="3"/>
  <c r="BF478" i="3"/>
  <c r="BE478" i="3"/>
  <c r="BD478" i="3"/>
  <c r="BC478" i="3"/>
  <c r="BB478" i="3"/>
  <c r="BA478" i="3"/>
  <c r="AY478" i="3"/>
  <c r="AV478" i="3"/>
  <c r="AU478" i="3"/>
  <c r="AS478" i="3"/>
  <c r="AR478" i="3"/>
  <c r="AQ478" i="3"/>
  <c r="AP478" i="3"/>
  <c r="AM478" i="3"/>
  <c r="AL478" i="3"/>
  <c r="AK478" i="3"/>
  <c r="AJ478" i="3"/>
  <c r="AH478" i="3"/>
  <c r="AG478" i="3"/>
  <c r="AF478" i="3"/>
  <c r="BI478" i="3" s="1"/>
  <c r="AE478" i="3"/>
  <c r="AT478" i="3" s="1"/>
  <c r="N478" i="3"/>
  <c r="BN477" i="3"/>
  <c r="BL477" i="3"/>
  <c r="BF477" i="3"/>
  <c r="BE477" i="3"/>
  <c r="BD477" i="3"/>
  <c r="BC477" i="3"/>
  <c r="BB477" i="3"/>
  <c r="BA477" i="3"/>
  <c r="AY477" i="3"/>
  <c r="AV477" i="3"/>
  <c r="AU477" i="3"/>
  <c r="AS477" i="3"/>
  <c r="AR477" i="3"/>
  <c r="AQ477" i="3"/>
  <c r="AP477" i="3"/>
  <c r="AM477" i="3"/>
  <c r="AL477" i="3"/>
  <c r="AK477" i="3"/>
  <c r="AJ477" i="3"/>
  <c r="AH477" i="3"/>
  <c r="AG477" i="3"/>
  <c r="AF477" i="3"/>
  <c r="BI477" i="3" s="1"/>
  <c r="AE477" i="3"/>
  <c r="AT477" i="3" s="1"/>
  <c r="N477" i="3"/>
  <c r="BN476" i="3"/>
  <c r="BL476" i="3"/>
  <c r="BF476" i="3"/>
  <c r="BE476" i="3"/>
  <c r="BD476" i="3"/>
  <c r="BC476" i="3"/>
  <c r="BB476" i="3"/>
  <c r="BA476" i="3"/>
  <c r="AY476" i="3"/>
  <c r="AV476" i="3"/>
  <c r="AT476" i="3" s="1"/>
  <c r="AU476" i="3"/>
  <c r="AS476" i="3"/>
  <c r="AR476" i="3"/>
  <c r="AQ476" i="3"/>
  <c r="AP476" i="3"/>
  <c r="AM476" i="3"/>
  <c r="AL476" i="3"/>
  <c r="AK476" i="3"/>
  <c r="AJ476" i="3"/>
  <c r="AH476" i="3"/>
  <c r="AG476" i="3"/>
  <c r="AF476" i="3"/>
  <c r="BI476" i="3" s="1"/>
  <c r="AE476" i="3"/>
  <c r="N476" i="3"/>
  <c r="BN475" i="3"/>
  <c r="BL475" i="3"/>
  <c r="BI475" i="3"/>
  <c r="BF475" i="3"/>
  <c r="BE475" i="3"/>
  <c r="BD475" i="3"/>
  <c r="BC475" i="3"/>
  <c r="BB475" i="3"/>
  <c r="BA475" i="3"/>
  <c r="AY475" i="3"/>
  <c r="AV475" i="3"/>
  <c r="AU475" i="3"/>
  <c r="AS475" i="3"/>
  <c r="AR475" i="3"/>
  <c r="AQ475" i="3"/>
  <c r="AP475" i="3"/>
  <c r="AM475" i="3"/>
  <c r="AL475" i="3"/>
  <c r="AK475" i="3"/>
  <c r="AJ475" i="3"/>
  <c r="AH475" i="3"/>
  <c r="AG475" i="3"/>
  <c r="AF475" i="3"/>
  <c r="AE475" i="3"/>
  <c r="AT475" i="3" s="1"/>
  <c r="N475" i="3"/>
  <c r="BN474" i="3"/>
  <c r="BL474" i="3"/>
  <c r="BF474" i="3"/>
  <c r="BE474" i="3"/>
  <c r="BD474" i="3"/>
  <c r="BC474" i="3"/>
  <c r="BB474" i="3"/>
  <c r="BA474" i="3"/>
  <c r="AY474" i="3"/>
  <c r="AV474" i="3"/>
  <c r="AT474" i="3" s="1"/>
  <c r="AU474" i="3"/>
  <c r="AS474" i="3"/>
  <c r="AR474" i="3"/>
  <c r="AQ474" i="3"/>
  <c r="AP474" i="3"/>
  <c r="AM474" i="3"/>
  <c r="AL474" i="3"/>
  <c r="AK474" i="3"/>
  <c r="AJ474" i="3"/>
  <c r="AH474" i="3"/>
  <c r="AG474" i="3"/>
  <c r="AF474" i="3"/>
  <c r="BI474" i="3" s="1"/>
  <c r="AE474" i="3"/>
  <c r="N474" i="3"/>
  <c r="BN473" i="3"/>
  <c r="BL473" i="3"/>
  <c r="BF473" i="3"/>
  <c r="BE473" i="3"/>
  <c r="BD473" i="3"/>
  <c r="BC473" i="3"/>
  <c r="BB473" i="3"/>
  <c r="BA473" i="3"/>
  <c r="AY473" i="3"/>
  <c r="AV473" i="3"/>
  <c r="AT473" i="3" s="1"/>
  <c r="AU473" i="3"/>
  <c r="AS473" i="3"/>
  <c r="AR473" i="3"/>
  <c r="AQ473" i="3"/>
  <c r="AP473" i="3"/>
  <c r="AM473" i="3"/>
  <c r="AK473" i="3"/>
  <c r="AJ473" i="3"/>
  <c r="BI473" i="3" s="1"/>
  <c r="AH473" i="3"/>
  <c r="AG473" i="3"/>
  <c r="AF473" i="3"/>
  <c r="AE473" i="3"/>
  <c r="N473" i="3"/>
  <c r="BN472" i="3"/>
  <c r="BL472" i="3"/>
  <c r="BF472" i="3"/>
  <c r="BE472" i="3"/>
  <c r="BD472" i="3"/>
  <c r="BC472" i="3"/>
  <c r="BB472" i="3"/>
  <c r="BA472" i="3"/>
  <c r="AY472" i="3"/>
  <c r="AV472" i="3"/>
  <c r="AU472" i="3"/>
  <c r="AS472" i="3"/>
  <c r="AR472" i="3"/>
  <c r="AQ472" i="3"/>
  <c r="AP472" i="3"/>
  <c r="AM472" i="3"/>
  <c r="AL472" i="3"/>
  <c r="AK472" i="3"/>
  <c r="AJ472" i="3"/>
  <c r="AH472" i="3"/>
  <c r="AG472" i="3"/>
  <c r="AF472" i="3"/>
  <c r="BI472" i="3" s="1"/>
  <c r="AE472" i="3"/>
  <c r="AT472" i="3" s="1"/>
  <c r="N472" i="3"/>
  <c r="BN471" i="3"/>
  <c r="BL471" i="3"/>
  <c r="BF471" i="3"/>
  <c r="BE471" i="3"/>
  <c r="BD471" i="3"/>
  <c r="BC471" i="3"/>
  <c r="BB471" i="3"/>
  <c r="BA471" i="3"/>
  <c r="AY471" i="3"/>
  <c r="AV471" i="3"/>
  <c r="AT471" i="3" s="1"/>
  <c r="AU471" i="3"/>
  <c r="AS471" i="3"/>
  <c r="AR471" i="3"/>
  <c r="AQ471" i="3"/>
  <c r="AP471" i="3"/>
  <c r="AM471" i="3"/>
  <c r="AL471" i="3"/>
  <c r="AK471" i="3"/>
  <c r="AJ471" i="3"/>
  <c r="AH471" i="3"/>
  <c r="AG471" i="3"/>
  <c r="AF471" i="3"/>
  <c r="AE471" i="3"/>
  <c r="N471" i="3"/>
  <c r="BN470" i="3"/>
  <c r="BL470" i="3"/>
  <c r="BI470" i="3"/>
  <c r="BF470" i="3"/>
  <c r="BE470" i="3"/>
  <c r="BD470" i="3"/>
  <c r="BC470" i="3"/>
  <c r="BB470" i="3"/>
  <c r="BA470" i="3"/>
  <c r="AY470" i="3"/>
  <c r="AV470" i="3"/>
  <c r="AU470" i="3"/>
  <c r="AT470" i="3"/>
  <c r="AS470" i="3"/>
  <c r="AR470" i="3"/>
  <c r="AQ470" i="3"/>
  <c r="AP470" i="3"/>
  <c r="AM470" i="3"/>
  <c r="AK470" i="3"/>
  <c r="AJ470" i="3"/>
  <c r="AH470" i="3"/>
  <c r="AL470" i="3" s="1"/>
  <c r="AG470" i="3"/>
  <c r="AF470" i="3"/>
  <c r="AE470" i="3"/>
  <c r="N470" i="3"/>
  <c r="BN469" i="3"/>
  <c r="BL469" i="3"/>
  <c r="BF469" i="3"/>
  <c r="BE469" i="3"/>
  <c r="BD469" i="3"/>
  <c r="BC469" i="3"/>
  <c r="BB469" i="3"/>
  <c r="BA469" i="3"/>
  <c r="AY469" i="3"/>
  <c r="AV469" i="3"/>
  <c r="AU469" i="3"/>
  <c r="AS469" i="3"/>
  <c r="AR469" i="3"/>
  <c r="AQ469" i="3"/>
  <c r="AP469" i="3"/>
  <c r="AM469" i="3"/>
  <c r="AL469" i="3"/>
  <c r="AK469" i="3"/>
  <c r="AJ469" i="3"/>
  <c r="AH469" i="3"/>
  <c r="AG469" i="3"/>
  <c r="AF469" i="3"/>
  <c r="BI469" i="3" s="1"/>
  <c r="AE469" i="3"/>
  <c r="AT469" i="3" s="1"/>
  <c r="N469" i="3"/>
  <c r="BN468" i="3"/>
  <c r="BL468" i="3"/>
  <c r="BF468" i="3"/>
  <c r="BE468" i="3"/>
  <c r="BD468" i="3"/>
  <c r="BC468" i="3"/>
  <c r="BB468" i="3"/>
  <c r="BA468" i="3"/>
  <c r="AY468" i="3"/>
  <c r="AV468" i="3"/>
  <c r="AT468" i="3" s="1"/>
  <c r="AU468" i="3"/>
  <c r="AS468" i="3"/>
  <c r="AR468" i="3"/>
  <c r="AQ468" i="3"/>
  <c r="AP468" i="3"/>
  <c r="AM468" i="3"/>
  <c r="AL468" i="3"/>
  <c r="AK468" i="3"/>
  <c r="AJ468" i="3"/>
  <c r="AH468" i="3"/>
  <c r="AG468" i="3"/>
  <c r="AF468" i="3"/>
  <c r="AE468" i="3"/>
  <c r="N468" i="3"/>
  <c r="BN467" i="3"/>
  <c r="BL467" i="3"/>
  <c r="BF467" i="3"/>
  <c r="BE467" i="3"/>
  <c r="BD467" i="3"/>
  <c r="BC467" i="3"/>
  <c r="BB467" i="3"/>
  <c r="BA467" i="3"/>
  <c r="AY467" i="3"/>
  <c r="AV467" i="3"/>
  <c r="AT467" i="3" s="1"/>
  <c r="AU467" i="3"/>
  <c r="AS467" i="3"/>
  <c r="AR467" i="3"/>
  <c r="AQ467" i="3"/>
  <c r="AP467" i="3"/>
  <c r="AM467" i="3"/>
  <c r="AL467" i="3"/>
  <c r="AK467" i="3"/>
  <c r="AJ467" i="3"/>
  <c r="AH467" i="3"/>
  <c r="AW467" i="3" s="1"/>
  <c r="AG467" i="3"/>
  <c r="AF467" i="3"/>
  <c r="BI467" i="3" s="1"/>
  <c r="AE467" i="3"/>
  <c r="N467" i="3"/>
  <c r="BN466" i="3"/>
  <c r="BL466" i="3"/>
  <c r="BF466" i="3"/>
  <c r="BE466" i="3"/>
  <c r="BD466" i="3"/>
  <c r="BC466" i="3"/>
  <c r="BB466" i="3"/>
  <c r="BA466" i="3"/>
  <c r="AY466" i="3"/>
  <c r="AV466" i="3"/>
  <c r="AU466" i="3"/>
  <c r="AS466" i="3"/>
  <c r="AR466" i="3"/>
  <c r="AQ466" i="3"/>
  <c r="AP466" i="3"/>
  <c r="AM466" i="3"/>
  <c r="AL466" i="3"/>
  <c r="AK466" i="3"/>
  <c r="AJ466" i="3"/>
  <c r="AH466" i="3"/>
  <c r="AG466" i="3"/>
  <c r="AF466" i="3"/>
  <c r="BI466" i="3" s="1"/>
  <c r="AE466" i="3"/>
  <c r="AT466" i="3" s="1"/>
  <c r="N466" i="3"/>
  <c r="BN465" i="3"/>
  <c r="BL465" i="3"/>
  <c r="BF465" i="3"/>
  <c r="BE465" i="3"/>
  <c r="BD465" i="3"/>
  <c r="BC465" i="3"/>
  <c r="BB465" i="3"/>
  <c r="BA465" i="3"/>
  <c r="AY465" i="3"/>
  <c r="AV465" i="3"/>
  <c r="AT465" i="3" s="1"/>
  <c r="AU465" i="3"/>
  <c r="AS465" i="3"/>
  <c r="AR465" i="3"/>
  <c r="AQ465" i="3"/>
  <c r="AP465" i="3"/>
  <c r="AM465" i="3"/>
  <c r="AL465" i="3"/>
  <c r="AK465" i="3"/>
  <c r="AJ465" i="3"/>
  <c r="AH465" i="3"/>
  <c r="AG465" i="3"/>
  <c r="AF465" i="3"/>
  <c r="AE465" i="3"/>
  <c r="N465" i="3"/>
  <c r="BN464" i="3"/>
  <c r="BL464" i="3"/>
  <c r="BI464" i="3"/>
  <c r="BF464" i="3"/>
  <c r="BE464" i="3"/>
  <c r="BD464" i="3"/>
  <c r="BC464" i="3"/>
  <c r="BB464" i="3"/>
  <c r="BA464" i="3"/>
  <c r="AY464" i="3"/>
  <c r="AV464" i="3"/>
  <c r="AT464" i="3" s="1"/>
  <c r="AW464" i="3" s="1"/>
  <c r="AU464" i="3"/>
  <c r="AS464" i="3"/>
  <c r="AR464" i="3"/>
  <c r="AQ464" i="3"/>
  <c r="AP464" i="3"/>
  <c r="AM464" i="3"/>
  <c r="AL464" i="3"/>
  <c r="AK464" i="3"/>
  <c r="AJ464" i="3"/>
  <c r="AH464" i="3"/>
  <c r="AG464" i="3"/>
  <c r="AF464" i="3"/>
  <c r="AE464" i="3"/>
  <c r="N464" i="3"/>
  <c r="BN463" i="3"/>
  <c r="BL463" i="3"/>
  <c r="BF463" i="3"/>
  <c r="BE463" i="3"/>
  <c r="BD463" i="3"/>
  <c r="BC463" i="3"/>
  <c r="BB463" i="3"/>
  <c r="BA463" i="3"/>
  <c r="AY463" i="3"/>
  <c r="AV463" i="3"/>
  <c r="AU463" i="3"/>
  <c r="AS463" i="3"/>
  <c r="AR463" i="3"/>
  <c r="AQ463" i="3"/>
  <c r="AP463" i="3"/>
  <c r="AM463" i="3"/>
  <c r="AL463" i="3"/>
  <c r="AK463" i="3"/>
  <c r="AJ463" i="3"/>
  <c r="AH463" i="3"/>
  <c r="AG463" i="3"/>
  <c r="AF463" i="3"/>
  <c r="BI463" i="3" s="1"/>
  <c r="AE463" i="3"/>
  <c r="AT463" i="3" s="1"/>
  <c r="N463" i="3"/>
  <c r="BN462" i="3"/>
  <c r="BL462" i="3"/>
  <c r="BF462" i="3"/>
  <c r="BE462" i="3"/>
  <c r="BD462" i="3"/>
  <c r="BC462" i="3"/>
  <c r="BB462" i="3"/>
  <c r="BA462" i="3"/>
  <c r="AY462" i="3"/>
  <c r="AV462" i="3"/>
  <c r="AT462" i="3" s="1"/>
  <c r="AU462" i="3"/>
  <c r="AS462" i="3"/>
  <c r="AR462" i="3"/>
  <c r="AQ462" i="3"/>
  <c r="AP462" i="3"/>
  <c r="AM462" i="3"/>
  <c r="AL462" i="3"/>
  <c r="AK462" i="3"/>
  <c r="AJ462" i="3"/>
  <c r="AH462" i="3"/>
  <c r="AG462" i="3"/>
  <c r="AF462" i="3"/>
  <c r="AE462" i="3"/>
  <c r="N462" i="3"/>
  <c r="BN461" i="3"/>
  <c r="BL461" i="3"/>
  <c r="BF461" i="3"/>
  <c r="BE461" i="3"/>
  <c r="BD461" i="3"/>
  <c r="BC461" i="3"/>
  <c r="BB461" i="3"/>
  <c r="BA461" i="3"/>
  <c r="AY461" i="3"/>
  <c r="AV461" i="3"/>
  <c r="AT461" i="3" s="1"/>
  <c r="AU461" i="3"/>
  <c r="AS461" i="3"/>
  <c r="AR461" i="3"/>
  <c r="AQ461" i="3"/>
  <c r="AP461" i="3"/>
  <c r="AM461" i="3"/>
  <c r="AK461" i="3"/>
  <c r="AJ461" i="3"/>
  <c r="AH461" i="3"/>
  <c r="AL461" i="3" s="1"/>
  <c r="AG461" i="3"/>
  <c r="AF461" i="3"/>
  <c r="BI461" i="3" s="1"/>
  <c r="AE461" i="3"/>
  <c r="N461" i="3"/>
  <c r="BN460" i="3"/>
  <c r="BL460" i="3"/>
  <c r="BF460" i="3"/>
  <c r="BE460" i="3"/>
  <c r="BD460" i="3"/>
  <c r="BC460" i="3"/>
  <c r="BB460" i="3"/>
  <c r="BA460" i="3"/>
  <c r="AY460" i="3"/>
  <c r="AV460" i="3"/>
  <c r="AU460" i="3"/>
  <c r="AS460" i="3"/>
  <c r="AR460" i="3"/>
  <c r="AQ460" i="3"/>
  <c r="AP460" i="3"/>
  <c r="AM460" i="3"/>
  <c r="AL460" i="3"/>
  <c r="AK460" i="3"/>
  <c r="AJ460" i="3"/>
  <c r="AH460" i="3"/>
  <c r="AG460" i="3"/>
  <c r="AF460" i="3"/>
  <c r="AE460" i="3"/>
  <c r="AT460" i="3" s="1"/>
  <c r="N460" i="3"/>
  <c r="BN459" i="3"/>
  <c r="BL459" i="3"/>
  <c r="BF459" i="3"/>
  <c r="BE459" i="3"/>
  <c r="BD459" i="3"/>
  <c r="BC459" i="3"/>
  <c r="BB459" i="3"/>
  <c r="BA459" i="3"/>
  <c r="AY459" i="3"/>
  <c r="AV459" i="3"/>
  <c r="AU459" i="3"/>
  <c r="AS459" i="3"/>
  <c r="AR459" i="3"/>
  <c r="AQ459" i="3"/>
  <c r="AP459" i="3"/>
  <c r="AM459" i="3"/>
  <c r="AL459" i="3"/>
  <c r="AK459" i="3"/>
  <c r="AJ459" i="3"/>
  <c r="AH459" i="3"/>
  <c r="AG459" i="3"/>
  <c r="AF459" i="3"/>
  <c r="AE459" i="3"/>
  <c r="AT459" i="3" s="1"/>
  <c r="N459" i="3"/>
  <c r="BN458" i="3"/>
  <c r="BL458" i="3"/>
  <c r="BF458" i="3"/>
  <c r="BE458" i="3"/>
  <c r="BD458" i="3"/>
  <c r="BC458" i="3"/>
  <c r="BB458" i="3"/>
  <c r="BA458" i="3"/>
  <c r="AY458" i="3"/>
  <c r="AV458" i="3"/>
  <c r="AT458" i="3" s="1"/>
  <c r="AU458" i="3"/>
  <c r="AS458" i="3"/>
  <c r="AR458" i="3"/>
  <c r="AQ458" i="3"/>
  <c r="AP458" i="3"/>
  <c r="AM458" i="3"/>
  <c r="AL458" i="3"/>
  <c r="AK458" i="3"/>
  <c r="AJ458" i="3"/>
  <c r="AH458" i="3"/>
  <c r="AW458" i="3" s="1"/>
  <c r="AG458" i="3"/>
  <c r="AF458" i="3"/>
  <c r="BI458" i="3" s="1"/>
  <c r="AE458" i="3"/>
  <c r="N458" i="3"/>
  <c r="BN457" i="3"/>
  <c r="BL457" i="3"/>
  <c r="BF457" i="3"/>
  <c r="BE457" i="3"/>
  <c r="BD457" i="3"/>
  <c r="BC457" i="3"/>
  <c r="BB457" i="3"/>
  <c r="BA457" i="3"/>
  <c r="AY457" i="3"/>
  <c r="AV457" i="3"/>
  <c r="AU457" i="3"/>
  <c r="AS457" i="3"/>
  <c r="AR457" i="3"/>
  <c r="AQ457" i="3"/>
  <c r="AP457" i="3"/>
  <c r="AM457" i="3"/>
  <c r="AL457" i="3"/>
  <c r="AK457" i="3"/>
  <c r="AJ457" i="3"/>
  <c r="AH457" i="3"/>
  <c r="AG457" i="3"/>
  <c r="AF457" i="3"/>
  <c r="BI457" i="3" s="1"/>
  <c r="AE457" i="3"/>
  <c r="AT457" i="3" s="1"/>
  <c r="N457" i="3"/>
  <c r="BN456" i="3"/>
  <c r="BL456" i="3"/>
  <c r="BI456" i="3"/>
  <c r="BF456" i="3"/>
  <c r="BE456" i="3"/>
  <c r="BD456" i="3"/>
  <c r="BC456" i="3"/>
  <c r="BB456" i="3"/>
  <c r="BA456" i="3"/>
  <c r="AY456" i="3"/>
  <c r="AV456" i="3"/>
  <c r="AT456" i="3" s="1"/>
  <c r="AU456" i="3"/>
  <c r="AS456" i="3"/>
  <c r="AR456" i="3"/>
  <c r="AQ456" i="3"/>
  <c r="AP456" i="3"/>
  <c r="AM456" i="3"/>
  <c r="AL456" i="3"/>
  <c r="AK456" i="3"/>
  <c r="AJ456" i="3"/>
  <c r="AH456" i="3"/>
  <c r="AG456" i="3"/>
  <c r="AF456" i="3"/>
  <c r="AE456" i="3"/>
  <c r="N456" i="3"/>
  <c r="BN455" i="3"/>
  <c r="BL455" i="3"/>
  <c r="BF455" i="3"/>
  <c r="BE455" i="3"/>
  <c r="BD455" i="3"/>
  <c r="BC455" i="3"/>
  <c r="BB455" i="3"/>
  <c r="BA455" i="3"/>
  <c r="AY455" i="3"/>
  <c r="AV455" i="3"/>
  <c r="AT455" i="3" s="1"/>
  <c r="AU455" i="3"/>
  <c r="AS455" i="3"/>
  <c r="AR455" i="3"/>
  <c r="AQ455" i="3"/>
  <c r="AP455" i="3"/>
  <c r="AM455" i="3"/>
  <c r="AL455" i="3"/>
  <c r="AK455" i="3"/>
  <c r="AJ455" i="3"/>
  <c r="BI455" i="3" s="1"/>
  <c r="AH455" i="3"/>
  <c r="AW455" i="3" s="1"/>
  <c r="AG455" i="3"/>
  <c r="AF455" i="3"/>
  <c r="AE455" i="3"/>
  <c r="N455" i="3"/>
  <c r="BN454" i="3"/>
  <c r="BL454" i="3"/>
  <c r="BF454" i="3"/>
  <c r="BE454" i="3"/>
  <c r="BD454" i="3"/>
  <c r="BC454" i="3"/>
  <c r="BB454" i="3"/>
  <c r="BA454" i="3"/>
  <c r="AY454" i="3"/>
  <c r="AV454" i="3"/>
  <c r="AU454" i="3"/>
  <c r="AS454" i="3"/>
  <c r="AR454" i="3"/>
  <c r="AQ454" i="3"/>
  <c r="AP454" i="3"/>
  <c r="AM454" i="3"/>
  <c r="AL454" i="3"/>
  <c r="AK454" i="3"/>
  <c r="AJ454" i="3"/>
  <c r="AH454" i="3"/>
  <c r="AG454" i="3"/>
  <c r="AF454" i="3"/>
  <c r="BI454" i="3" s="1"/>
  <c r="AE454" i="3"/>
  <c r="AT454" i="3" s="1"/>
  <c r="N454" i="3"/>
  <c r="BN453" i="3"/>
  <c r="BL453" i="3"/>
  <c r="BF453" i="3"/>
  <c r="BE453" i="3"/>
  <c r="BD453" i="3"/>
  <c r="BC453" i="3"/>
  <c r="BB453" i="3"/>
  <c r="BA453" i="3"/>
  <c r="AY453" i="3"/>
  <c r="AV453" i="3"/>
  <c r="AT453" i="3" s="1"/>
  <c r="AU453" i="3"/>
  <c r="AS453" i="3"/>
  <c r="AR453" i="3"/>
  <c r="AQ453" i="3"/>
  <c r="AP453" i="3"/>
  <c r="AM453" i="3"/>
  <c r="AL453" i="3"/>
  <c r="AK453" i="3"/>
  <c r="AJ453" i="3"/>
  <c r="AH453" i="3"/>
  <c r="AW453" i="3" s="1"/>
  <c r="AG453" i="3"/>
  <c r="AF453" i="3"/>
  <c r="AE453" i="3"/>
  <c r="N453" i="3"/>
  <c r="BN452" i="3"/>
  <c r="BL452" i="3"/>
  <c r="BI452" i="3"/>
  <c r="BF452" i="3"/>
  <c r="BE452" i="3"/>
  <c r="BD452" i="3"/>
  <c r="BC452" i="3"/>
  <c r="BB452" i="3"/>
  <c r="BA452" i="3"/>
  <c r="AY452" i="3"/>
  <c r="AV452" i="3"/>
  <c r="AT452" i="3" s="1"/>
  <c r="AU452" i="3"/>
  <c r="AS452" i="3"/>
  <c r="AR452" i="3"/>
  <c r="AQ452" i="3"/>
  <c r="AP452" i="3"/>
  <c r="AM452" i="3"/>
  <c r="AK452" i="3"/>
  <c r="AJ452" i="3"/>
  <c r="AH452" i="3"/>
  <c r="AL452" i="3" s="1"/>
  <c r="AG452" i="3"/>
  <c r="AF452" i="3"/>
  <c r="AE452" i="3"/>
  <c r="N452" i="3"/>
  <c r="BN451" i="3"/>
  <c r="BL451" i="3"/>
  <c r="BF451" i="3"/>
  <c r="BE451" i="3"/>
  <c r="BD451" i="3"/>
  <c r="BC451" i="3"/>
  <c r="BB451" i="3"/>
  <c r="BA451" i="3"/>
  <c r="AY451" i="3"/>
  <c r="AV451" i="3"/>
  <c r="AU451" i="3"/>
  <c r="AS451" i="3"/>
  <c r="AR451" i="3"/>
  <c r="AQ451" i="3"/>
  <c r="AP451" i="3"/>
  <c r="AM451" i="3"/>
  <c r="AL451" i="3"/>
  <c r="AK451" i="3"/>
  <c r="AJ451" i="3"/>
  <c r="AH451" i="3"/>
  <c r="AG451" i="3"/>
  <c r="AF451" i="3"/>
  <c r="AE451" i="3"/>
  <c r="AT451" i="3" s="1"/>
  <c r="N451" i="3"/>
  <c r="BN450" i="3"/>
  <c r="BL450" i="3"/>
  <c r="BF450" i="3"/>
  <c r="BE450" i="3"/>
  <c r="BD450" i="3"/>
  <c r="BC450" i="3"/>
  <c r="BB450" i="3"/>
  <c r="BA450" i="3"/>
  <c r="AY450" i="3"/>
  <c r="AV450" i="3"/>
  <c r="AT450" i="3" s="1"/>
  <c r="AU450" i="3"/>
  <c r="AS450" i="3"/>
  <c r="AR450" i="3"/>
  <c r="AQ450" i="3"/>
  <c r="AP450" i="3"/>
  <c r="AM450" i="3"/>
  <c r="AL450" i="3"/>
  <c r="AK450" i="3"/>
  <c r="AJ450" i="3"/>
  <c r="AH450" i="3"/>
  <c r="AG450" i="3"/>
  <c r="AF450" i="3"/>
  <c r="AE450" i="3"/>
  <c r="N450" i="3"/>
  <c r="BN449" i="3"/>
  <c r="BL449" i="3"/>
  <c r="BF449" i="3"/>
  <c r="BE449" i="3"/>
  <c r="BD449" i="3"/>
  <c r="BC449" i="3"/>
  <c r="BB449" i="3"/>
  <c r="BA449" i="3"/>
  <c r="AY449" i="3"/>
  <c r="AV449" i="3"/>
  <c r="AT449" i="3" s="1"/>
  <c r="AU449" i="3"/>
  <c r="AS449" i="3"/>
  <c r="AR449" i="3"/>
  <c r="AQ449" i="3"/>
  <c r="AP449" i="3"/>
  <c r="AM449" i="3"/>
  <c r="AL449" i="3"/>
  <c r="AK449" i="3"/>
  <c r="AJ449" i="3"/>
  <c r="AH449" i="3"/>
  <c r="AG449" i="3"/>
  <c r="AF449" i="3"/>
  <c r="BI449" i="3" s="1"/>
  <c r="AE449" i="3"/>
  <c r="N449" i="3"/>
  <c r="BN448" i="3"/>
  <c r="BL448" i="3"/>
  <c r="BF448" i="3"/>
  <c r="BE448" i="3"/>
  <c r="BD448" i="3"/>
  <c r="BC448" i="3"/>
  <c r="BB448" i="3"/>
  <c r="BA448" i="3"/>
  <c r="AY448" i="3"/>
  <c r="AV448" i="3"/>
  <c r="AU448" i="3"/>
  <c r="AS448" i="3"/>
  <c r="AR448" i="3"/>
  <c r="AQ448" i="3"/>
  <c r="AP448" i="3"/>
  <c r="AM448" i="3"/>
  <c r="AL448" i="3"/>
  <c r="AK448" i="3"/>
  <c r="AJ448" i="3"/>
  <c r="AH448" i="3"/>
  <c r="AG448" i="3"/>
  <c r="AF448" i="3"/>
  <c r="BI448" i="3" s="1"/>
  <c r="AE448" i="3"/>
  <c r="AT448" i="3" s="1"/>
  <c r="N448" i="3"/>
  <c r="BN447" i="3"/>
  <c r="BL447" i="3"/>
  <c r="BF447" i="3"/>
  <c r="BE447" i="3"/>
  <c r="BD447" i="3"/>
  <c r="BC447" i="3"/>
  <c r="BB447" i="3"/>
  <c r="BA447" i="3"/>
  <c r="AY447" i="3"/>
  <c r="AV447" i="3"/>
  <c r="AT447" i="3" s="1"/>
  <c r="AU447" i="3"/>
  <c r="AS447" i="3"/>
  <c r="AR447" i="3"/>
  <c r="AQ447" i="3"/>
  <c r="AP447" i="3"/>
  <c r="AM447" i="3"/>
  <c r="AL447" i="3"/>
  <c r="AK447" i="3"/>
  <c r="AJ447" i="3"/>
  <c r="AH447" i="3"/>
  <c r="AG447" i="3"/>
  <c r="AF447" i="3"/>
  <c r="BI447" i="3" s="1"/>
  <c r="AE447" i="3"/>
  <c r="N447" i="3"/>
  <c r="BN446" i="3"/>
  <c r="BL446" i="3"/>
  <c r="BF446" i="3"/>
  <c r="BE446" i="3"/>
  <c r="BD446" i="3"/>
  <c r="BC446" i="3"/>
  <c r="BB446" i="3"/>
  <c r="BA446" i="3"/>
  <c r="AY446" i="3"/>
  <c r="AV446" i="3"/>
  <c r="AT446" i="3" s="1"/>
  <c r="AU446" i="3"/>
  <c r="AS446" i="3"/>
  <c r="AR446" i="3"/>
  <c r="AQ446" i="3"/>
  <c r="AP446" i="3"/>
  <c r="AM446" i="3"/>
  <c r="AL446" i="3"/>
  <c r="AK446" i="3"/>
  <c r="AW446" i="3" s="1"/>
  <c r="AJ446" i="3"/>
  <c r="AH446" i="3"/>
  <c r="AG446" i="3"/>
  <c r="AF446" i="3"/>
  <c r="BI446" i="3" s="1"/>
  <c r="AE446" i="3"/>
  <c r="N446" i="3"/>
  <c r="BN445" i="3"/>
  <c r="BL445" i="3"/>
  <c r="BI445" i="3"/>
  <c r="BF445" i="3"/>
  <c r="BE445" i="3"/>
  <c r="BD445" i="3"/>
  <c r="BC445" i="3"/>
  <c r="BB445" i="3"/>
  <c r="BA445" i="3"/>
  <c r="AY445" i="3"/>
  <c r="AV445" i="3"/>
  <c r="AU445" i="3"/>
  <c r="AS445" i="3"/>
  <c r="AR445" i="3"/>
  <c r="AQ445" i="3"/>
  <c r="AP445" i="3"/>
  <c r="AM445" i="3"/>
  <c r="AL445" i="3"/>
  <c r="AK445" i="3"/>
  <c r="AJ445" i="3"/>
  <c r="AH445" i="3"/>
  <c r="AG445" i="3"/>
  <c r="AF445" i="3"/>
  <c r="AE445" i="3"/>
  <c r="AT445" i="3" s="1"/>
  <c r="N445" i="3"/>
  <c r="BN444" i="3"/>
  <c r="BL444" i="3"/>
  <c r="BF444" i="3"/>
  <c r="BE444" i="3"/>
  <c r="BD444" i="3"/>
  <c r="BC444" i="3"/>
  <c r="BB444" i="3"/>
  <c r="BA444" i="3"/>
  <c r="AY444" i="3"/>
  <c r="AV444" i="3"/>
  <c r="AT444" i="3" s="1"/>
  <c r="AU444" i="3"/>
  <c r="AS444" i="3"/>
  <c r="AR444" i="3"/>
  <c r="AQ444" i="3"/>
  <c r="AP444" i="3"/>
  <c r="AM444" i="3"/>
  <c r="AL444" i="3"/>
  <c r="AK444" i="3"/>
  <c r="AJ444" i="3"/>
  <c r="AH444" i="3"/>
  <c r="AW444" i="3" s="1"/>
  <c r="AG444" i="3"/>
  <c r="AF444" i="3"/>
  <c r="AE444" i="3"/>
  <c r="N444" i="3"/>
  <c r="BN443" i="3"/>
  <c r="BL443" i="3"/>
  <c r="BF443" i="3"/>
  <c r="BE443" i="3"/>
  <c r="BD443" i="3"/>
  <c r="BC443" i="3"/>
  <c r="BB443" i="3"/>
  <c r="BA443" i="3"/>
  <c r="AY443" i="3"/>
  <c r="AV443" i="3"/>
  <c r="AT443" i="3" s="1"/>
  <c r="AU443" i="3"/>
  <c r="AS443" i="3"/>
  <c r="AR443" i="3"/>
  <c r="AQ443" i="3"/>
  <c r="AP443" i="3"/>
  <c r="AM443" i="3"/>
  <c r="AK443" i="3"/>
  <c r="AJ443" i="3"/>
  <c r="AH443" i="3"/>
  <c r="AL443" i="3" s="1"/>
  <c r="AG443" i="3"/>
  <c r="AF443" i="3"/>
  <c r="BI443" i="3" s="1"/>
  <c r="AE443" i="3"/>
  <c r="N443" i="3"/>
  <c r="BN442" i="3"/>
  <c r="BL442" i="3"/>
  <c r="BF442" i="3"/>
  <c r="BE442" i="3"/>
  <c r="BD442" i="3"/>
  <c r="BC442" i="3"/>
  <c r="BB442" i="3"/>
  <c r="BA442" i="3"/>
  <c r="AY442" i="3"/>
  <c r="AV442" i="3"/>
  <c r="AU442" i="3"/>
  <c r="AS442" i="3"/>
  <c r="AR442" i="3"/>
  <c r="AQ442" i="3"/>
  <c r="AP442" i="3"/>
  <c r="AM442" i="3"/>
  <c r="AL442" i="3"/>
  <c r="AK442" i="3"/>
  <c r="AJ442" i="3"/>
  <c r="AH442" i="3"/>
  <c r="AG442" i="3"/>
  <c r="AF442" i="3"/>
  <c r="BI442" i="3" s="1"/>
  <c r="AE442" i="3"/>
  <c r="AT442" i="3" s="1"/>
  <c r="N442" i="3"/>
  <c r="BN441" i="3"/>
  <c r="BL441" i="3"/>
  <c r="BF441" i="3"/>
  <c r="BE441" i="3"/>
  <c r="BD441" i="3"/>
  <c r="BC441" i="3"/>
  <c r="BB441" i="3"/>
  <c r="BA441" i="3"/>
  <c r="AY441" i="3"/>
  <c r="AV441" i="3"/>
  <c r="AT441" i="3" s="1"/>
  <c r="AU441" i="3"/>
  <c r="AS441" i="3"/>
  <c r="AR441" i="3"/>
  <c r="AQ441" i="3"/>
  <c r="AP441" i="3"/>
  <c r="AM441" i="3"/>
  <c r="AL441" i="3"/>
  <c r="AK441" i="3"/>
  <c r="AJ441" i="3"/>
  <c r="AH441" i="3"/>
  <c r="AW441" i="3" s="1"/>
  <c r="AG441" i="3"/>
  <c r="AF441" i="3"/>
  <c r="AE441" i="3"/>
  <c r="N441" i="3"/>
  <c r="BN440" i="3"/>
  <c r="BL440" i="3"/>
  <c r="BF440" i="3"/>
  <c r="BE440" i="3"/>
  <c r="BD440" i="3"/>
  <c r="BC440" i="3"/>
  <c r="BB440" i="3"/>
  <c r="BA440" i="3"/>
  <c r="AY440" i="3"/>
  <c r="AV440" i="3"/>
  <c r="AT440" i="3" s="1"/>
  <c r="AU440" i="3"/>
  <c r="AS440" i="3"/>
  <c r="AR440" i="3"/>
  <c r="AQ440" i="3"/>
  <c r="AP440" i="3"/>
  <c r="AM440" i="3"/>
  <c r="AL440" i="3"/>
  <c r="AK440" i="3"/>
  <c r="AJ440" i="3"/>
  <c r="AH440" i="3"/>
  <c r="AG440" i="3"/>
  <c r="AF440" i="3"/>
  <c r="BI440" i="3" s="1"/>
  <c r="AE440" i="3"/>
  <c r="N440" i="3"/>
  <c r="BN439" i="3"/>
  <c r="BL439" i="3"/>
  <c r="BF439" i="3"/>
  <c r="BE439" i="3"/>
  <c r="BD439" i="3"/>
  <c r="BC439" i="3"/>
  <c r="BB439" i="3"/>
  <c r="BA439" i="3"/>
  <c r="AY439" i="3"/>
  <c r="AV439" i="3"/>
  <c r="AU439" i="3"/>
  <c r="AS439" i="3"/>
  <c r="AR439" i="3"/>
  <c r="AQ439" i="3"/>
  <c r="AP439" i="3"/>
  <c r="AM439" i="3"/>
  <c r="AL439" i="3"/>
  <c r="AK439" i="3"/>
  <c r="AJ439" i="3"/>
  <c r="AH439" i="3"/>
  <c r="AG439" i="3"/>
  <c r="AF439" i="3"/>
  <c r="BI439" i="3" s="1"/>
  <c r="AE439" i="3"/>
  <c r="AT439" i="3" s="1"/>
  <c r="N439" i="3"/>
  <c r="BN438" i="3"/>
  <c r="BL438" i="3"/>
  <c r="BF438" i="3"/>
  <c r="BE438" i="3"/>
  <c r="BD438" i="3"/>
  <c r="BC438" i="3"/>
  <c r="BB438" i="3"/>
  <c r="BA438" i="3"/>
  <c r="AY438" i="3"/>
  <c r="AV438" i="3"/>
  <c r="AT438" i="3" s="1"/>
  <c r="AU438" i="3"/>
  <c r="AS438" i="3"/>
  <c r="AR438" i="3"/>
  <c r="AQ438" i="3"/>
  <c r="AP438" i="3"/>
  <c r="AM438" i="3"/>
  <c r="AL438" i="3"/>
  <c r="AK438" i="3"/>
  <c r="AJ438" i="3"/>
  <c r="AH438" i="3"/>
  <c r="AG438" i="3"/>
  <c r="AF438" i="3"/>
  <c r="BI438" i="3" s="1"/>
  <c r="AE438" i="3"/>
  <c r="N438" i="3"/>
  <c r="BN437" i="3"/>
  <c r="BL437" i="3"/>
  <c r="BF437" i="3"/>
  <c r="BE437" i="3"/>
  <c r="BD437" i="3"/>
  <c r="BC437" i="3"/>
  <c r="BB437" i="3"/>
  <c r="BA437" i="3"/>
  <c r="AY437" i="3"/>
  <c r="AV437" i="3"/>
  <c r="AT437" i="3" s="1"/>
  <c r="AU437" i="3"/>
  <c r="AS437" i="3"/>
  <c r="AR437" i="3"/>
  <c r="AQ437" i="3"/>
  <c r="AP437" i="3"/>
  <c r="AM437" i="3"/>
  <c r="AL437" i="3"/>
  <c r="AK437" i="3"/>
  <c r="AJ437" i="3"/>
  <c r="AH437" i="3"/>
  <c r="AG437" i="3"/>
  <c r="AF437" i="3"/>
  <c r="BI437" i="3" s="1"/>
  <c r="AE437" i="3"/>
  <c r="N437" i="3"/>
  <c r="BN436" i="3"/>
  <c r="BL436" i="3"/>
  <c r="BF436" i="3"/>
  <c r="BE436" i="3"/>
  <c r="BD436" i="3"/>
  <c r="BC436" i="3"/>
  <c r="BB436" i="3"/>
  <c r="BA436" i="3"/>
  <c r="AY436" i="3"/>
  <c r="AV436" i="3"/>
  <c r="AU436" i="3"/>
  <c r="AS436" i="3"/>
  <c r="AR436" i="3"/>
  <c r="AQ436" i="3"/>
  <c r="AP436" i="3"/>
  <c r="AM436" i="3"/>
  <c r="AL436" i="3"/>
  <c r="AK436" i="3"/>
  <c r="AJ436" i="3"/>
  <c r="AH436" i="3"/>
  <c r="AG436" i="3"/>
  <c r="AF436" i="3"/>
  <c r="BI436" i="3" s="1"/>
  <c r="AE436" i="3"/>
  <c r="AT436" i="3" s="1"/>
  <c r="N436" i="3"/>
  <c r="BN435" i="3"/>
  <c r="BL435" i="3"/>
  <c r="BF435" i="3"/>
  <c r="BE435" i="3"/>
  <c r="BD435" i="3"/>
  <c r="BC435" i="3"/>
  <c r="BB435" i="3"/>
  <c r="BA435" i="3"/>
  <c r="AY435" i="3"/>
  <c r="AV435" i="3"/>
  <c r="AU435" i="3"/>
  <c r="AS435" i="3"/>
  <c r="AR435" i="3"/>
  <c r="AP435" i="3"/>
  <c r="AM435" i="3"/>
  <c r="AK435" i="3"/>
  <c r="AJ435" i="3"/>
  <c r="AH435" i="3"/>
  <c r="AG435" i="3"/>
  <c r="AF435" i="3"/>
  <c r="AE435" i="3"/>
  <c r="N435" i="3"/>
  <c r="BN434" i="3"/>
  <c r="BL434" i="3"/>
  <c r="BF434" i="3"/>
  <c r="BE434" i="3"/>
  <c r="BD434" i="3"/>
  <c r="BC434" i="3"/>
  <c r="BB434" i="3"/>
  <c r="BA434" i="3"/>
  <c r="AY434" i="3"/>
  <c r="AV434" i="3"/>
  <c r="AU434" i="3"/>
  <c r="AS434" i="3"/>
  <c r="AR434" i="3"/>
  <c r="AP434" i="3"/>
  <c r="AM434" i="3"/>
  <c r="AL434" i="3"/>
  <c r="AW434" i="3" s="1"/>
  <c r="AK434" i="3"/>
  <c r="AJ434" i="3"/>
  <c r="AH434" i="3"/>
  <c r="AG434" i="3"/>
  <c r="AF434" i="3"/>
  <c r="AE434" i="3"/>
  <c r="AT434" i="3" s="1"/>
  <c r="N434" i="3"/>
  <c r="BN433" i="3"/>
  <c r="BL433" i="3"/>
  <c r="BI433" i="3"/>
  <c r="BF433" i="3"/>
  <c r="BE433" i="3"/>
  <c r="BD433" i="3"/>
  <c r="BC433" i="3"/>
  <c r="BB433" i="3"/>
  <c r="BA433" i="3"/>
  <c r="AY433" i="3"/>
  <c r="AV433" i="3"/>
  <c r="AT433" i="3" s="1"/>
  <c r="AU433" i="3"/>
  <c r="AS433" i="3"/>
  <c r="AR433" i="3"/>
  <c r="AP433" i="3"/>
  <c r="AM433" i="3"/>
  <c r="AL433" i="3"/>
  <c r="AK433" i="3"/>
  <c r="AW433" i="3" s="1"/>
  <c r="AJ433" i="3"/>
  <c r="AH433" i="3"/>
  <c r="AG433" i="3"/>
  <c r="AF433" i="3"/>
  <c r="AE433" i="3"/>
  <c r="N433" i="3"/>
  <c r="BN432" i="3"/>
  <c r="BL432" i="3"/>
  <c r="BF432" i="3"/>
  <c r="BE432" i="3"/>
  <c r="BD432" i="3"/>
  <c r="BC432" i="3"/>
  <c r="BB432" i="3"/>
  <c r="BA432" i="3"/>
  <c r="AY432" i="3"/>
  <c r="AU432" i="3"/>
  <c r="AT432" i="3"/>
  <c r="AW432" i="3" s="1"/>
  <c r="AS432" i="3"/>
  <c r="AR432" i="3"/>
  <c r="AP432" i="3"/>
  <c r="AM432" i="3"/>
  <c r="BI432" i="3" s="1"/>
  <c r="AK432" i="3"/>
  <c r="AJ432" i="3"/>
  <c r="AH432" i="3"/>
  <c r="AL432" i="3" s="1"/>
  <c r="AG432" i="3"/>
  <c r="AF432" i="3"/>
  <c r="N432" i="3"/>
  <c r="BN431" i="3"/>
  <c r="BL431" i="3"/>
  <c r="BF431" i="3"/>
  <c r="BE431" i="3"/>
  <c r="BD431" i="3"/>
  <c r="BC431" i="3"/>
  <c r="BB431" i="3"/>
  <c r="BA431" i="3"/>
  <c r="AY431" i="3"/>
  <c r="AV431" i="3"/>
  <c r="AT431" i="3" s="1"/>
  <c r="AU431" i="3"/>
  <c r="AS431" i="3"/>
  <c r="AR431" i="3"/>
  <c r="AP431" i="3"/>
  <c r="AM431" i="3"/>
  <c r="AK431" i="3"/>
  <c r="AJ431" i="3"/>
  <c r="AH431" i="3"/>
  <c r="AG431" i="3"/>
  <c r="AF431" i="3"/>
  <c r="N431" i="3"/>
  <c r="BN430" i="3"/>
  <c r="BL430" i="3"/>
  <c r="BF430" i="3"/>
  <c r="BE430" i="3"/>
  <c r="BD430" i="3"/>
  <c r="BC430" i="3"/>
  <c r="BB430" i="3"/>
  <c r="BA430" i="3"/>
  <c r="AY430" i="3"/>
  <c r="AV430" i="3"/>
  <c r="AU430" i="3"/>
  <c r="AT430" i="3"/>
  <c r="AS430" i="3"/>
  <c r="AR430" i="3"/>
  <c r="AP430" i="3"/>
  <c r="AM430" i="3"/>
  <c r="AK430" i="3"/>
  <c r="AJ430" i="3"/>
  <c r="AH430" i="3"/>
  <c r="AG430" i="3"/>
  <c r="AF430" i="3"/>
  <c r="N430" i="3"/>
  <c r="BN429" i="3"/>
  <c r="BL429" i="3"/>
  <c r="BF429" i="3"/>
  <c r="BE429" i="3"/>
  <c r="BD429" i="3"/>
  <c r="BC429" i="3"/>
  <c r="BB429" i="3"/>
  <c r="BA429" i="3"/>
  <c r="AY429" i="3"/>
  <c r="AV429" i="3"/>
  <c r="AT429" i="3" s="1"/>
  <c r="AU429" i="3"/>
  <c r="AS429" i="3"/>
  <c r="AR429" i="3"/>
  <c r="AP429" i="3"/>
  <c r="AM429" i="3"/>
  <c r="AK429" i="3"/>
  <c r="AJ429" i="3"/>
  <c r="AH429" i="3"/>
  <c r="AG429" i="3"/>
  <c r="AF429" i="3"/>
  <c r="N429" i="3"/>
  <c r="BN428" i="3"/>
  <c r="BL428" i="3"/>
  <c r="BI428" i="3"/>
  <c r="BF428" i="3"/>
  <c r="BE428" i="3"/>
  <c r="BD428" i="3"/>
  <c r="BC428" i="3"/>
  <c r="BB428" i="3"/>
  <c r="BA428" i="3"/>
  <c r="AY428" i="3"/>
  <c r="AV428" i="3"/>
  <c r="AT428" i="3" s="1"/>
  <c r="AU428" i="3"/>
  <c r="AS428" i="3"/>
  <c r="AR428" i="3"/>
  <c r="AP428" i="3"/>
  <c r="AM428" i="3"/>
  <c r="AK428" i="3"/>
  <c r="AJ428" i="3"/>
  <c r="AH428" i="3"/>
  <c r="AL428" i="3" s="1"/>
  <c r="AG428" i="3"/>
  <c r="AF428" i="3"/>
  <c r="N428" i="3"/>
  <c r="BN427" i="3"/>
  <c r="BL427" i="3"/>
  <c r="BF427" i="3"/>
  <c r="BE427" i="3"/>
  <c r="BD427" i="3"/>
  <c r="BC427" i="3"/>
  <c r="BB427" i="3"/>
  <c r="BA427" i="3"/>
  <c r="AY427" i="3"/>
  <c r="AV427" i="3"/>
  <c r="AU427" i="3"/>
  <c r="AT427" i="3"/>
  <c r="AS427" i="3"/>
  <c r="AR427" i="3"/>
  <c r="AP427" i="3"/>
  <c r="AM427" i="3"/>
  <c r="AL427" i="3"/>
  <c r="AK427" i="3"/>
  <c r="AJ427" i="3"/>
  <c r="AH427" i="3"/>
  <c r="AG427" i="3"/>
  <c r="AF427" i="3"/>
  <c r="N427" i="3"/>
  <c r="BN426" i="3"/>
  <c r="BL426" i="3"/>
  <c r="BI426" i="3"/>
  <c r="BF426" i="3"/>
  <c r="BE426" i="3"/>
  <c r="BD426" i="3"/>
  <c r="BC426" i="3"/>
  <c r="BB426" i="3"/>
  <c r="BA426" i="3"/>
  <c r="AY426" i="3"/>
  <c r="AV426" i="3"/>
  <c r="AT426" i="3" s="1"/>
  <c r="AW426" i="3" s="1"/>
  <c r="AU426" i="3"/>
  <c r="AS426" i="3"/>
  <c r="AR426" i="3"/>
  <c r="AQ426" i="3"/>
  <c r="AP426" i="3"/>
  <c r="AM426" i="3"/>
  <c r="AK426" i="3"/>
  <c r="AJ426" i="3"/>
  <c r="AH426" i="3"/>
  <c r="AL426" i="3" s="1"/>
  <c r="AG426" i="3"/>
  <c r="AF426" i="3"/>
  <c r="AE426" i="3"/>
  <c r="N426" i="3"/>
  <c r="BN425" i="3"/>
  <c r="BL425" i="3"/>
  <c r="BF425" i="3"/>
  <c r="BE425" i="3"/>
  <c r="BD425" i="3"/>
  <c r="BC425" i="3"/>
  <c r="BB425" i="3"/>
  <c r="BA425" i="3"/>
  <c r="AY425" i="3"/>
  <c r="AV425" i="3"/>
  <c r="AU425" i="3"/>
  <c r="AS425" i="3"/>
  <c r="AR425" i="3"/>
  <c r="AQ425" i="3"/>
  <c r="AP425" i="3"/>
  <c r="AM425" i="3"/>
  <c r="AL425" i="3"/>
  <c r="AK425" i="3"/>
  <c r="AJ425" i="3"/>
  <c r="AH425" i="3"/>
  <c r="AG425" i="3"/>
  <c r="AF425" i="3"/>
  <c r="BI425" i="3" s="1"/>
  <c r="AE425" i="3"/>
  <c r="AT425" i="3" s="1"/>
  <c r="N425" i="3"/>
  <c r="BN424" i="3"/>
  <c r="BL424" i="3"/>
  <c r="BF424" i="3"/>
  <c r="BE424" i="3"/>
  <c r="BD424" i="3"/>
  <c r="BC424" i="3"/>
  <c r="BB424" i="3"/>
  <c r="BA424" i="3"/>
  <c r="AY424" i="3"/>
  <c r="AV424" i="3"/>
  <c r="AU424" i="3"/>
  <c r="AS424" i="3"/>
  <c r="AR424" i="3"/>
  <c r="AQ424" i="3"/>
  <c r="AP424" i="3"/>
  <c r="AM424" i="3"/>
  <c r="AL424" i="3"/>
  <c r="AK424" i="3"/>
  <c r="AJ424" i="3"/>
  <c r="AH424" i="3"/>
  <c r="AG424" i="3"/>
  <c r="AF424" i="3"/>
  <c r="BI424" i="3" s="1"/>
  <c r="AE424" i="3"/>
  <c r="AT424" i="3" s="1"/>
  <c r="N424" i="3"/>
  <c r="BN423" i="3"/>
  <c r="BL423" i="3"/>
  <c r="BF423" i="3"/>
  <c r="BE423" i="3"/>
  <c r="BD423" i="3"/>
  <c r="BC423" i="3"/>
  <c r="BB423" i="3"/>
  <c r="BA423" i="3"/>
  <c r="AY423" i="3"/>
  <c r="AV423" i="3"/>
  <c r="AT423" i="3" s="1"/>
  <c r="AU423" i="3"/>
  <c r="AS423" i="3"/>
  <c r="AR423" i="3"/>
  <c r="AQ423" i="3"/>
  <c r="AP423" i="3"/>
  <c r="AM423" i="3"/>
  <c r="AL423" i="3"/>
  <c r="AK423" i="3"/>
  <c r="AJ423" i="3"/>
  <c r="AH423" i="3"/>
  <c r="AG423" i="3"/>
  <c r="AF423" i="3"/>
  <c r="AE423" i="3"/>
  <c r="N423" i="3"/>
  <c r="BN422" i="3"/>
  <c r="BL422" i="3"/>
  <c r="BF422" i="3"/>
  <c r="BE422" i="3"/>
  <c r="BD422" i="3"/>
  <c r="BC422" i="3"/>
  <c r="BB422" i="3"/>
  <c r="BA422" i="3"/>
  <c r="AY422" i="3"/>
  <c r="AV422" i="3"/>
  <c r="AT422" i="3" s="1"/>
  <c r="AU422" i="3"/>
  <c r="AS422" i="3"/>
  <c r="AR422" i="3"/>
  <c r="AQ422" i="3"/>
  <c r="AP422" i="3"/>
  <c r="AM422" i="3"/>
  <c r="AL422" i="3"/>
  <c r="AK422" i="3"/>
  <c r="AJ422" i="3"/>
  <c r="AH422" i="3"/>
  <c r="AG422" i="3"/>
  <c r="AF422" i="3"/>
  <c r="AE422" i="3"/>
  <c r="N422" i="3"/>
  <c r="BN421" i="3"/>
  <c r="BL421" i="3"/>
  <c r="BF421" i="3"/>
  <c r="BE421" i="3"/>
  <c r="BD421" i="3"/>
  <c r="BC421" i="3"/>
  <c r="BB421" i="3"/>
  <c r="BA421" i="3"/>
  <c r="AY421" i="3"/>
  <c r="AV421" i="3"/>
  <c r="AU421" i="3"/>
  <c r="AS421" i="3"/>
  <c r="AR421" i="3"/>
  <c r="AQ421" i="3"/>
  <c r="AP421" i="3"/>
  <c r="AM421" i="3"/>
  <c r="AL421" i="3"/>
  <c r="AK421" i="3"/>
  <c r="AJ421" i="3"/>
  <c r="AH421" i="3"/>
  <c r="AG421" i="3"/>
  <c r="AF421" i="3"/>
  <c r="BI421" i="3" s="1"/>
  <c r="AE421" i="3"/>
  <c r="AT421" i="3" s="1"/>
  <c r="N421" i="3"/>
  <c r="BN420" i="3"/>
  <c r="BL420" i="3"/>
  <c r="BF420" i="3"/>
  <c r="BE420" i="3"/>
  <c r="BD420" i="3"/>
  <c r="BC420" i="3"/>
  <c r="BB420" i="3"/>
  <c r="BA420" i="3"/>
  <c r="AY420" i="3"/>
  <c r="AV420" i="3"/>
  <c r="AU420" i="3"/>
  <c r="AS420" i="3"/>
  <c r="AR420" i="3"/>
  <c r="AQ420" i="3"/>
  <c r="AP420" i="3"/>
  <c r="AM420" i="3"/>
  <c r="AL420" i="3"/>
  <c r="AK420" i="3"/>
  <c r="AJ420" i="3"/>
  <c r="AH420" i="3"/>
  <c r="AG420" i="3"/>
  <c r="AF420" i="3"/>
  <c r="AE420" i="3"/>
  <c r="AT420" i="3" s="1"/>
  <c r="N420" i="3"/>
  <c r="BN419" i="3"/>
  <c r="BL419" i="3"/>
  <c r="BI419" i="3"/>
  <c r="BF419" i="3"/>
  <c r="BE419" i="3"/>
  <c r="BD419" i="3"/>
  <c r="BC419" i="3"/>
  <c r="BB419" i="3"/>
  <c r="BA419" i="3"/>
  <c r="AY419" i="3"/>
  <c r="AV419" i="3"/>
  <c r="AU419" i="3"/>
  <c r="AS419" i="3"/>
  <c r="AR419" i="3"/>
  <c r="AQ419" i="3"/>
  <c r="AP419" i="3"/>
  <c r="AM419" i="3"/>
  <c r="AL419" i="3"/>
  <c r="AK419" i="3"/>
  <c r="AJ419" i="3"/>
  <c r="AH419" i="3"/>
  <c r="AG419" i="3"/>
  <c r="AF419" i="3"/>
  <c r="AE419" i="3"/>
  <c r="AT419" i="3" s="1"/>
  <c r="N419" i="3"/>
  <c r="BN418" i="3"/>
  <c r="BL418" i="3"/>
  <c r="BF418" i="3"/>
  <c r="BE418" i="3"/>
  <c r="BD418" i="3"/>
  <c r="BC418" i="3"/>
  <c r="BB418" i="3"/>
  <c r="BA418" i="3"/>
  <c r="AY418" i="3"/>
  <c r="AV418" i="3"/>
  <c r="AU418" i="3"/>
  <c r="AS418" i="3"/>
  <c r="AR418" i="3"/>
  <c r="AQ418" i="3"/>
  <c r="AP418" i="3"/>
  <c r="AM418" i="3"/>
  <c r="BI418" i="3" s="1"/>
  <c r="AL418" i="3"/>
  <c r="AK418" i="3"/>
  <c r="AJ418" i="3"/>
  <c r="AH418" i="3"/>
  <c r="AG418" i="3"/>
  <c r="AF418" i="3"/>
  <c r="AE418" i="3"/>
  <c r="AT418" i="3" s="1"/>
  <c r="N418" i="3"/>
  <c r="BN417" i="3"/>
  <c r="BL417" i="3"/>
  <c r="BI417" i="3"/>
  <c r="BF417" i="3"/>
  <c r="BE417" i="3"/>
  <c r="BD417" i="3"/>
  <c r="BC417" i="3"/>
  <c r="BB417" i="3"/>
  <c r="BA417" i="3"/>
  <c r="AY417" i="3"/>
  <c r="AV417" i="3"/>
  <c r="AT417" i="3" s="1"/>
  <c r="AU417" i="3"/>
  <c r="AS417" i="3"/>
  <c r="AR417" i="3"/>
  <c r="AQ417" i="3"/>
  <c r="AP417" i="3"/>
  <c r="AM417" i="3"/>
  <c r="AL417" i="3"/>
  <c r="AK417" i="3"/>
  <c r="AJ417" i="3"/>
  <c r="AH417" i="3"/>
  <c r="AG417" i="3"/>
  <c r="AF417" i="3"/>
  <c r="AE417" i="3"/>
  <c r="N417" i="3"/>
  <c r="BN416" i="3"/>
  <c r="BL416" i="3"/>
  <c r="BF416" i="3"/>
  <c r="BE416" i="3"/>
  <c r="BD416" i="3"/>
  <c r="BC416" i="3"/>
  <c r="BB416" i="3"/>
  <c r="BA416" i="3"/>
  <c r="AY416" i="3"/>
  <c r="AV416" i="3"/>
  <c r="AU416" i="3"/>
  <c r="AS416" i="3"/>
  <c r="AR416" i="3"/>
  <c r="AQ416" i="3"/>
  <c r="AP416" i="3"/>
  <c r="AM416" i="3"/>
  <c r="AL416" i="3"/>
  <c r="AK416" i="3"/>
  <c r="AJ416" i="3"/>
  <c r="AH416" i="3"/>
  <c r="AW416" i="3" s="1"/>
  <c r="AG416" i="3"/>
  <c r="AF416" i="3"/>
  <c r="BI416" i="3" s="1"/>
  <c r="AE416" i="3"/>
  <c r="AT416" i="3" s="1"/>
  <c r="N416" i="3"/>
  <c r="BN415" i="3"/>
  <c r="BL415" i="3"/>
  <c r="BI415" i="3"/>
  <c r="BF415" i="3"/>
  <c r="BE415" i="3"/>
  <c r="BD415" i="3"/>
  <c r="BC415" i="3"/>
  <c r="BB415" i="3"/>
  <c r="BA415" i="3"/>
  <c r="AY415" i="3"/>
  <c r="AV415" i="3"/>
  <c r="AT415" i="3" s="1"/>
  <c r="AW415" i="3" s="1"/>
  <c r="AU415" i="3"/>
  <c r="AS415" i="3"/>
  <c r="AR415" i="3"/>
  <c r="AQ415" i="3"/>
  <c r="AP415" i="3"/>
  <c r="AM415" i="3"/>
  <c r="AK415" i="3"/>
  <c r="AJ415" i="3"/>
  <c r="AH415" i="3"/>
  <c r="AL415" i="3" s="1"/>
  <c r="AG415" i="3"/>
  <c r="AF415" i="3"/>
  <c r="AE415" i="3"/>
  <c r="N415" i="3"/>
  <c r="BN414" i="3"/>
  <c r="BL414" i="3"/>
  <c r="BF414" i="3"/>
  <c r="BE414" i="3"/>
  <c r="BD414" i="3"/>
  <c r="BC414" i="3"/>
  <c r="BB414" i="3"/>
  <c r="BA414" i="3"/>
  <c r="AY414" i="3"/>
  <c r="AV414" i="3"/>
  <c r="AT414" i="3" s="1"/>
  <c r="AU414" i="3"/>
  <c r="AS414" i="3"/>
  <c r="AR414" i="3"/>
  <c r="AQ414" i="3"/>
  <c r="AP414" i="3"/>
  <c r="AM414" i="3"/>
  <c r="AK414" i="3"/>
  <c r="AJ414" i="3"/>
  <c r="BI414" i="3" s="1"/>
  <c r="AH414" i="3"/>
  <c r="AL414" i="3" s="1"/>
  <c r="AG414" i="3"/>
  <c r="AF414" i="3"/>
  <c r="AE414" i="3"/>
  <c r="N414" i="3"/>
  <c r="BN413" i="3"/>
  <c r="BL413" i="3"/>
  <c r="BF413" i="3"/>
  <c r="BE413" i="3"/>
  <c r="BD413" i="3"/>
  <c r="BC413" i="3"/>
  <c r="BB413" i="3"/>
  <c r="BA413" i="3"/>
  <c r="AY413" i="3"/>
  <c r="AV413" i="3"/>
  <c r="AU413" i="3"/>
  <c r="AS413" i="3"/>
  <c r="AR413" i="3"/>
  <c r="AQ413" i="3"/>
  <c r="AP413" i="3"/>
  <c r="AM413" i="3"/>
  <c r="AK413" i="3"/>
  <c r="AJ413" i="3"/>
  <c r="BI413" i="3" s="1"/>
  <c r="AH413" i="3"/>
  <c r="AL413" i="3" s="1"/>
  <c r="AG413" i="3"/>
  <c r="AF413" i="3"/>
  <c r="AE413" i="3"/>
  <c r="AT413" i="3" s="1"/>
  <c r="N413" i="3"/>
  <c r="BN412" i="3"/>
  <c r="BL412" i="3"/>
  <c r="BI412" i="3"/>
  <c r="BF412" i="3"/>
  <c r="BE412" i="3"/>
  <c r="BD412" i="3"/>
  <c r="BC412" i="3"/>
  <c r="BB412" i="3"/>
  <c r="BA412" i="3"/>
  <c r="AY412" i="3"/>
  <c r="AV412" i="3"/>
  <c r="AU412" i="3"/>
  <c r="AT412" i="3"/>
  <c r="AS412" i="3"/>
  <c r="AR412" i="3"/>
  <c r="AQ412" i="3"/>
  <c r="AP412" i="3"/>
  <c r="AM412" i="3"/>
  <c r="AK412" i="3"/>
  <c r="AJ412" i="3"/>
  <c r="AH412" i="3"/>
  <c r="AL412" i="3" s="1"/>
  <c r="AG412" i="3"/>
  <c r="AF412" i="3"/>
  <c r="AE412" i="3"/>
  <c r="N412" i="3"/>
  <c r="BN411" i="3"/>
  <c r="BL411" i="3"/>
  <c r="BF411" i="3"/>
  <c r="BE411" i="3"/>
  <c r="BD411" i="3"/>
  <c r="BC411" i="3"/>
  <c r="BB411" i="3"/>
  <c r="BA411" i="3"/>
  <c r="AY411" i="3"/>
  <c r="AV411" i="3"/>
  <c r="AT411" i="3" s="1"/>
  <c r="AU411" i="3"/>
  <c r="AS411" i="3"/>
  <c r="AR411" i="3"/>
  <c r="AQ411" i="3"/>
  <c r="AP411" i="3"/>
  <c r="AM411" i="3"/>
  <c r="BI411" i="3" s="1"/>
  <c r="AL411" i="3"/>
  <c r="AK411" i="3"/>
  <c r="AJ411" i="3"/>
  <c r="AH411" i="3"/>
  <c r="AG411" i="3"/>
  <c r="AF411" i="3"/>
  <c r="AE411" i="3"/>
  <c r="N411" i="3"/>
  <c r="BN410" i="3"/>
  <c r="BL410" i="3"/>
  <c r="BF410" i="3"/>
  <c r="BE410" i="3"/>
  <c r="BD410" i="3"/>
  <c r="BC410" i="3"/>
  <c r="BB410" i="3"/>
  <c r="BA410" i="3"/>
  <c r="AY410" i="3"/>
  <c r="AV410" i="3"/>
  <c r="AT410" i="3" s="1"/>
  <c r="AU410" i="3"/>
  <c r="AS410" i="3"/>
  <c r="AR410" i="3"/>
  <c r="AQ410" i="3"/>
  <c r="AP410" i="3"/>
  <c r="AM410" i="3"/>
  <c r="AK410" i="3"/>
  <c r="AJ410" i="3"/>
  <c r="AH410" i="3"/>
  <c r="AG410" i="3"/>
  <c r="AF410" i="3"/>
  <c r="AE410" i="3"/>
  <c r="N410" i="3"/>
  <c r="BN409" i="3"/>
  <c r="BL409" i="3"/>
  <c r="BF409" i="3"/>
  <c r="BE409" i="3"/>
  <c r="BD409" i="3"/>
  <c r="BC409" i="3"/>
  <c r="BB409" i="3"/>
  <c r="BA409" i="3"/>
  <c r="AY409" i="3"/>
  <c r="AV409" i="3"/>
  <c r="AU409" i="3"/>
  <c r="AS409" i="3"/>
  <c r="AR409" i="3"/>
  <c r="AQ409" i="3"/>
  <c r="AP409" i="3"/>
  <c r="AM409" i="3"/>
  <c r="AL409" i="3"/>
  <c r="AK409" i="3"/>
  <c r="AJ409" i="3"/>
  <c r="AH409" i="3"/>
  <c r="AG409" i="3"/>
  <c r="AF409" i="3"/>
  <c r="BI409" i="3" s="1"/>
  <c r="AE409" i="3"/>
  <c r="AT409" i="3" s="1"/>
  <c r="N409" i="3"/>
  <c r="BN408" i="3"/>
  <c r="BL408" i="3"/>
  <c r="BF408" i="3"/>
  <c r="BE408" i="3"/>
  <c r="BD408" i="3"/>
  <c r="BC408" i="3"/>
  <c r="BB408" i="3"/>
  <c r="BA408" i="3"/>
  <c r="AY408" i="3"/>
  <c r="AV408" i="3"/>
  <c r="AU408" i="3"/>
  <c r="AS408" i="3"/>
  <c r="AR408" i="3"/>
  <c r="AQ408" i="3"/>
  <c r="AP408" i="3"/>
  <c r="AM408" i="3"/>
  <c r="BI408" i="3" s="1"/>
  <c r="AL408" i="3"/>
  <c r="AK408" i="3"/>
  <c r="AJ408" i="3"/>
  <c r="AH408" i="3"/>
  <c r="AG408" i="3"/>
  <c r="AF408" i="3"/>
  <c r="AE408" i="3"/>
  <c r="AT408" i="3" s="1"/>
  <c r="N408" i="3"/>
  <c r="BN407" i="3"/>
  <c r="BL407" i="3"/>
  <c r="BF407" i="3"/>
  <c r="BE407" i="3"/>
  <c r="BD407" i="3"/>
  <c r="BC407" i="3"/>
  <c r="BB407" i="3"/>
  <c r="BA407" i="3"/>
  <c r="AY407" i="3"/>
  <c r="AV407" i="3"/>
  <c r="AT407" i="3" s="1"/>
  <c r="AW407" i="3" s="1"/>
  <c r="AU407" i="3"/>
  <c r="AS407" i="3"/>
  <c r="AR407" i="3"/>
  <c r="AQ407" i="3"/>
  <c r="AP407" i="3"/>
  <c r="AM407" i="3"/>
  <c r="AK407" i="3"/>
  <c r="AJ407" i="3"/>
  <c r="AH407" i="3"/>
  <c r="AL407" i="3" s="1"/>
  <c r="AG407" i="3"/>
  <c r="AF407" i="3"/>
  <c r="BI407" i="3" s="1"/>
  <c r="AE407" i="3"/>
  <c r="N407" i="3"/>
  <c r="BN406" i="3"/>
  <c r="BL406" i="3"/>
  <c r="BF406" i="3"/>
  <c r="BE406" i="3"/>
  <c r="BD406" i="3"/>
  <c r="BC406" i="3"/>
  <c r="BB406" i="3"/>
  <c r="BA406" i="3"/>
  <c r="AY406" i="3"/>
  <c r="AV406" i="3"/>
  <c r="AU406" i="3"/>
  <c r="AS406" i="3"/>
  <c r="AR406" i="3"/>
  <c r="AQ406" i="3"/>
  <c r="AP406" i="3"/>
  <c r="AM406" i="3"/>
  <c r="AL406" i="3"/>
  <c r="AK406" i="3"/>
  <c r="AJ406" i="3"/>
  <c r="AH406" i="3"/>
  <c r="AG406" i="3"/>
  <c r="AF406" i="3"/>
  <c r="BI406" i="3" s="1"/>
  <c r="AE406" i="3"/>
  <c r="AT406" i="3" s="1"/>
  <c r="N406" i="3"/>
  <c r="BN405" i="3"/>
  <c r="BL405" i="3"/>
  <c r="BF405" i="3"/>
  <c r="BE405" i="3"/>
  <c r="BD405" i="3"/>
  <c r="BC405" i="3"/>
  <c r="BB405" i="3"/>
  <c r="BA405" i="3"/>
  <c r="AY405" i="3"/>
  <c r="AV405" i="3"/>
  <c r="AU405" i="3"/>
  <c r="AS405" i="3"/>
  <c r="AR405" i="3"/>
  <c r="AQ405" i="3"/>
  <c r="AP405" i="3"/>
  <c r="AM405" i="3"/>
  <c r="AL405" i="3"/>
  <c r="AK405" i="3"/>
  <c r="AJ405" i="3"/>
  <c r="BI405" i="3" s="1"/>
  <c r="AH405" i="3"/>
  <c r="AW405" i="3" s="1"/>
  <c r="AG405" i="3"/>
  <c r="AF405" i="3"/>
  <c r="AE405" i="3"/>
  <c r="AT405" i="3" s="1"/>
  <c r="N405" i="3"/>
  <c r="BN404" i="3"/>
  <c r="BL404" i="3"/>
  <c r="BF404" i="3"/>
  <c r="BE404" i="3"/>
  <c r="BD404" i="3"/>
  <c r="BC404" i="3"/>
  <c r="BB404" i="3"/>
  <c r="BA404" i="3"/>
  <c r="AY404" i="3"/>
  <c r="AV404" i="3"/>
  <c r="AT404" i="3" s="1"/>
  <c r="AU404" i="3"/>
  <c r="AS404" i="3"/>
  <c r="AR404" i="3"/>
  <c r="AQ404" i="3"/>
  <c r="AP404" i="3"/>
  <c r="AM404" i="3"/>
  <c r="AK404" i="3"/>
  <c r="AJ404" i="3"/>
  <c r="AH404" i="3"/>
  <c r="AL404" i="3" s="1"/>
  <c r="AG404" i="3"/>
  <c r="AF404" i="3"/>
  <c r="BI404" i="3" s="1"/>
  <c r="AE404" i="3"/>
  <c r="N404" i="3"/>
  <c r="BN403" i="3"/>
  <c r="BL403" i="3"/>
  <c r="BF403" i="3"/>
  <c r="BE403" i="3"/>
  <c r="BD403" i="3"/>
  <c r="BC403" i="3"/>
  <c r="BB403" i="3"/>
  <c r="BA403" i="3"/>
  <c r="AY403" i="3"/>
  <c r="AV403" i="3"/>
  <c r="AU403" i="3"/>
  <c r="AS403" i="3"/>
  <c r="AR403" i="3"/>
  <c r="AQ403" i="3"/>
  <c r="AP403" i="3"/>
  <c r="AM403" i="3"/>
  <c r="AK403" i="3"/>
  <c r="AJ403" i="3"/>
  <c r="AH403" i="3"/>
  <c r="AL403" i="3" s="1"/>
  <c r="AG403" i="3"/>
  <c r="AF403" i="3"/>
  <c r="BI403" i="3" s="1"/>
  <c r="AE403" i="3"/>
  <c r="AT403" i="3" s="1"/>
  <c r="N403" i="3"/>
  <c r="BN402" i="3"/>
  <c r="BL402" i="3"/>
  <c r="BF402" i="3"/>
  <c r="BE402" i="3"/>
  <c r="BD402" i="3"/>
  <c r="BC402" i="3"/>
  <c r="BB402" i="3"/>
  <c r="BA402" i="3"/>
  <c r="AY402" i="3"/>
  <c r="AV402" i="3"/>
  <c r="AT402" i="3" s="1"/>
  <c r="AU402" i="3"/>
  <c r="AS402" i="3"/>
  <c r="AR402" i="3"/>
  <c r="AQ402" i="3"/>
  <c r="AP402" i="3"/>
  <c r="AM402" i="3"/>
  <c r="AL402" i="3"/>
  <c r="AK402" i="3"/>
  <c r="AJ402" i="3"/>
  <c r="AH402" i="3"/>
  <c r="AW402" i="3" s="1"/>
  <c r="AG402" i="3"/>
  <c r="AF402" i="3"/>
  <c r="AE402" i="3"/>
  <c r="N402" i="3"/>
  <c r="BN401" i="3"/>
  <c r="BL401" i="3"/>
  <c r="BF401" i="3"/>
  <c r="BE401" i="3"/>
  <c r="BD401" i="3"/>
  <c r="BC401" i="3"/>
  <c r="BB401" i="3"/>
  <c r="BA401" i="3"/>
  <c r="AY401" i="3"/>
  <c r="AV401" i="3"/>
  <c r="AU401" i="3"/>
  <c r="AS401" i="3"/>
  <c r="AR401" i="3"/>
  <c r="AQ401" i="3"/>
  <c r="AP401" i="3"/>
  <c r="AM401" i="3"/>
  <c r="AK401" i="3"/>
  <c r="AJ401" i="3"/>
  <c r="AH401" i="3"/>
  <c r="AL401" i="3" s="1"/>
  <c r="AG401" i="3"/>
  <c r="AF401" i="3"/>
  <c r="BI401" i="3" s="1"/>
  <c r="AE401" i="3"/>
  <c r="N401" i="3"/>
  <c r="BN400" i="3"/>
  <c r="BL400" i="3"/>
  <c r="BF400" i="3"/>
  <c r="BE400" i="3"/>
  <c r="BD400" i="3"/>
  <c r="BC400" i="3"/>
  <c r="BB400" i="3"/>
  <c r="BA400" i="3"/>
  <c r="AY400" i="3"/>
  <c r="AV400" i="3"/>
  <c r="AU400" i="3"/>
  <c r="AS400" i="3"/>
  <c r="AR400" i="3"/>
  <c r="AQ400" i="3"/>
  <c r="AP400" i="3"/>
  <c r="AM400" i="3"/>
  <c r="BI400" i="3" s="1"/>
  <c r="AK400" i="3"/>
  <c r="AJ400" i="3"/>
  <c r="AH400" i="3"/>
  <c r="AL400" i="3" s="1"/>
  <c r="AG400" i="3"/>
  <c r="AF400" i="3"/>
  <c r="AE400" i="3"/>
  <c r="AT400" i="3" s="1"/>
  <c r="N400" i="3"/>
  <c r="BN399" i="3"/>
  <c r="BL399" i="3"/>
  <c r="BF399" i="3"/>
  <c r="BE399" i="3"/>
  <c r="BD399" i="3"/>
  <c r="BC399" i="3"/>
  <c r="BB399" i="3"/>
  <c r="BA399" i="3"/>
  <c r="AY399" i="3"/>
  <c r="AV399" i="3"/>
  <c r="AT399" i="3" s="1"/>
  <c r="AU399" i="3"/>
  <c r="AS399" i="3"/>
  <c r="AR399" i="3"/>
  <c r="AQ399" i="3"/>
  <c r="AP399" i="3"/>
  <c r="AM399" i="3"/>
  <c r="AK399" i="3"/>
  <c r="AJ399" i="3"/>
  <c r="BI399" i="3" s="1"/>
  <c r="AH399" i="3"/>
  <c r="AG399" i="3"/>
  <c r="AF399" i="3"/>
  <c r="AE399" i="3"/>
  <c r="N399" i="3"/>
  <c r="BN398" i="3"/>
  <c r="BL398" i="3"/>
  <c r="BF398" i="3"/>
  <c r="BE398" i="3"/>
  <c r="BD398" i="3"/>
  <c r="BC398" i="3"/>
  <c r="BB398" i="3"/>
  <c r="BA398" i="3"/>
  <c r="AY398" i="3"/>
  <c r="AV398" i="3"/>
  <c r="AT398" i="3" s="1"/>
  <c r="AU398" i="3"/>
  <c r="AS398" i="3"/>
  <c r="AR398" i="3"/>
  <c r="AQ398" i="3"/>
  <c r="AP398" i="3"/>
  <c r="AM398" i="3"/>
  <c r="AK398" i="3"/>
  <c r="AJ398" i="3"/>
  <c r="AH398" i="3"/>
  <c r="AL398" i="3" s="1"/>
  <c r="AG398" i="3"/>
  <c r="AF398" i="3"/>
  <c r="BI398" i="3" s="1"/>
  <c r="AE398" i="3"/>
  <c r="N398" i="3"/>
  <c r="BN397" i="3"/>
  <c r="BL397" i="3"/>
  <c r="BF397" i="3"/>
  <c r="BE397" i="3"/>
  <c r="BD397" i="3"/>
  <c r="BC397" i="3"/>
  <c r="BB397" i="3"/>
  <c r="BA397" i="3"/>
  <c r="AY397" i="3"/>
  <c r="AV397" i="3"/>
  <c r="AU397" i="3"/>
  <c r="AS397" i="3"/>
  <c r="AR397" i="3"/>
  <c r="AQ397" i="3"/>
  <c r="AP397" i="3"/>
  <c r="AM397" i="3"/>
  <c r="BI397" i="3" s="1"/>
  <c r="AK397" i="3"/>
  <c r="AJ397" i="3"/>
  <c r="AH397" i="3"/>
  <c r="AL397" i="3" s="1"/>
  <c r="AG397" i="3"/>
  <c r="AF397" i="3"/>
  <c r="AE397" i="3"/>
  <c r="AT397" i="3" s="1"/>
  <c r="N397" i="3"/>
  <c r="BN396" i="3"/>
  <c r="BL396" i="3"/>
  <c r="BF396" i="3"/>
  <c r="BE396" i="3"/>
  <c r="BD396" i="3"/>
  <c r="BC396" i="3"/>
  <c r="BB396" i="3"/>
  <c r="BA396" i="3"/>
  <c r="AY396" i="3"/>
  <c r="AV396" i="3"/>
  <c r="AT396" i="3" s="1"/>
  <c r="AU396" i="3"/>
  <c r="AS396" i="3"/>
  <c r="AR396" i="3"/>
  <c r="AQ396" i="3"/>
  <c r="AP396" i="3"/>
  <c r="AM396" i="3"/>
  <c r="AL396" i="3"/>
  <c r="AK396" i="3"/>
  <c r="AJ396" i="3"/>
  <c r="AH396" i="3"/>
  <c r="AW396" i="3" s="1"/>
  <c r="AG396" i="3"/>
  <c r="AF396" i="3"/>
  <c r="AE396" i="3"/>
  <c r="N396" i="3"/>
  <c r="BN395" i="3"/>
  <c r="BL395" i="3"/>
  <c r="BF395" i="3"/>
  <c r="BE395" i="3"/>
  <c r="BD395" i="3"/>
  <c r="BC395" i="3"/>
  <c r="BB395" i="3"/>
  <c r="BA395" i="3"/>
  <c r="AY395" i="3"/>
  <c r="AV395" i="3"/>
  <c r="AU395" i="3"/>
  <c r="AS395" i="3"/>
  <c r="AR395" i="3"/>
  <c r="AQ395" i="3"/>
  <c r="AP395" i="3"/>
  <c r="AM395" i="3"/>
  <c r="AK395" i="3"/>
  <c r="AJ395" i="3"/>
  <c r="AH395" i="3"/>
  <c r="AL395" i="3" s="1"/>
  <c r="AG395" i="3"/>
  <c r="AF395" i="3"/>
  <c r="BI395" i="3" s="1"/>
  <c r="AE395" i="3"/>
  <c r="N395" i="3"/>
  <c r="BN394" i="3"/>
  <c r="BL394" i="3"/>
  <c r="BF394" i="3"/>
  <c r="BE394" i="3"/>
  <c r="BD394" i="3"/>
  <c r="BC394" i="3"/>
  <c r="BB394" i="3"/>
  <c r="BA394" i="3"/>
  <c r="AY394" i="3"/>
  <c r="AV394" i="3"/>
  <c r="AU394" i="3"/>
  <c r="AS394" i="3"/>
  <c r="AR394" i="3"/>
  <c r="AQ394" i="3"/>
  <c r="AP394" i="3"/>
  <c r="AM394" i="3"/>
  <c r="BI394" i="3" s="1"/>
  <c r="AK394" i="3"/>
  <c r="AJ394" i="3"/>
  <c r="AH394" i="3"/>
  <c r="AL394" i="3" s="1"/>
  <c r="AG394" i="3"/>
  <c r="AF394" i="3"/>
  <c r="AE394" i="3"/>
  <c r="AT394" i="3" s="1"/>
  <c r="N394" i="3"/>
  <c r="BN393" i="3"/>
  <c r="BL393" i="3"/>
  <c r="BF393" i="3"/>
  <c r="BE393" i="3"/>
  <c r="BD393" i="3"/>
  <c r="BC393" i="3"/>
  <c r="BB393" i="3"/>
  <c r="BA393" i="3"/>
  <c r="AY393" i="3"/>
  <c r="AV393" i="3"/>
  <c r="AT393" i="3" s="1"/>
  <c r="AU393" i="3"/>
  <c r="AS393" i="3"/>
  <c r="AR393" i="3"/>
  <c r="AQ393" i="3"/>
  <c r="AP393" i="3"/>
  <c r="AM393" i="3"/>
  <c r="AK393" i="3"/>
  <c r="AJ393" i="3"/>
  <c r="AH393" i="3"/>
  <c r="AG393" i="3"/>
  <c r="AF393" i="3"/>
  <c r="AE393" i="3"/>
  <c r="N393" i="3"/>
  <c r="BN392" i="3"/>
  <c r="BL392" i="3"/>
  <c r="BF392" i="3"/>
  <c r="BE392" i="3"/>
  <c r="BD392" i="3"/>
  <c r="BC392" i="3"/>
  <c r="BB392" i="3"/>
  <c r="BA392" i="3"/>
  <c r="AY392" i="3"/>
  <c r="AV392" i="3"/>
  <c r="AT392" i="3" s="1"/>
  <c r="AU392" i="3"/>
  <c r="AS392" i="3"/>
  <c r="AR392" i="3"/>
  <c r="AQ392" i="3"/>
  <c r="AP392" i="3"/>
  <c r="AM392" i="3"/>
  <c r="AK392" i="3"/>
  <c r="AJ392" i="3"/>
  <c r="AH392" i="3"/>
  <c r="AL392" i="3" s="1"/>
  <c r="AG392" i="3"/>
  <c r="AF392" i="3"/>
  <c r="BI392" i="3" s="1"/>
  <c r="AE392" i="3"/>
  <c r="N392" i="3"/>
  <c r="BN391" i="3"/>
  <c r="BL391" i="3"/>
  <c r="BF391" i="3"/>
  <c r="BE391" i="3"/>
  <c r="BD391" i="3"/>
  <c r="BC391" i="3"/>
  <c r="BB391" i="3"/>
  <c r="BA391" i="3"/>
  <c r="AY391" i="3"/>
  <c r="AV391" i="3"/>
  <c r="AU391" i="3"/>
  <c r="AS391" i="3"/>
  <c r="AR391" i="3"/>
  <c r="AQ391" i="3"/>
  <c r="AP391" i="3"/>
  <c r="AM391" i="3"/>
  <c r="BI391" i="3" s="1"/>
  <c r="AK391" i="3"/>
  <c r="AJ391" i="3"/>
  <c r="AH391" i="3"/>
  <c r="AL391" i="3" s="1"/>
  <c r="AG391" i="3"/>
  <c r="AF391" i="3"/>
  <c r="AE391" i="3"/>
  <c r="AT391" i="3" s="1"/>
  <c r="N391" i="3"/>
  <c r="BN390" i="3"/>
  <c r="BL390" i="3"/>
  <c r="BF390" i="3"/>
  <c r="BE390" i="3"/>
  <c r="BD390" i="3"/>
  <c r="BC390" i="3"/>
  <c r="BB390" i="3"/>
  <c r="BA390" i="3"/>
  <c r="AY390" i="3"/>
  <c r="AV390" i="3"/>
  <c r="AT390" i="3" s="1"/>
  <c r="AU390" i="3"/>
  <c r="AS390" i="3"/>
  <c r="AR390" i="3"/>
  <c r="AQ390" i="3"/>
  <c r="AP390" i="3"/>
  <c r="AM390" i="3"/>
  <c r="AL390" i="3"/>
  <c r="AK390" i="3"/>
  <c r="AJ390" i="3"/>
  <c r="AH390" i="3"/>
  <c r="AW390" i="3" s="1"/>
  <c r="AG390" i="3"/>
  <c r="AF390" i="3"/>
  <c r="AE390" i="3"/>
  <c r="N390" i="3"/>
  <c r="BN389" i="3"/>
  <c r="BL389" i="3"/>
  <c r="BF389" i="3"/>
  <c r="BE389" i="3"/>
  <c r="BD389" i="3"/>
  <c r="BC389" i="3"/>
  <c r="BB389" i="3"/>
  <c r="BA389" i="3"/>
  <c r="AY389" i="3"/>
  <c r="AV389" i="3"/>
  <c r="AT389" i="3" s="1"/>
  <c r="AU389" i="3"/>
  <c r="AS389" i="3"/>
  <c r="AR389" i="3"/>
  <c r="AQ389" i="3"/>
  <c r="AP389" i="3"/>
  <c r="AM389" i="3"/>
  <c r="AL389" i="3"/>
  <c r="AK389" i="3"/>
  <c r="AJ389" i="3"/>
  <c r="AH389" i="3"/>
  <c r="AG389" i="3"/>
  <c r="AF389" i="3"/>
  <c r="BI389" i="3" s="1"/>
  <c r="AE389" i="3"/>
  <c r="N389" i="3"/>
  <c r="BN388" i="3"/>
  <c r="BL388" i="3"/>
  <c r="BF388" i="3"/>
  <c r="BE388" i="3"/>
  <c r="BD388" i="3"/>
  <c r="BC388" i="3"/>
  <c r="BB388" i="3"/>
  <c r="BA388" i="3"/>
  <c r="AY388" i="3"/>
  <c r="AV388" i="3"/>
  <c r="AU388" i="3"/>
  <c r="AS388" i="3"/>
  <c r="AR388" i="3"/>
  <c r="AQ388" i="3"/>
  <c r="AP388" i="3"/>
  <c r="AM388" i="3"/>
  <c r="AK388" i="3"/>
  <c r="AJ388" i="3"/>
  <c r="AH388" i="3"/>
  <c r="AL388" i="3" s="1"/>
  <c r="AG388" i="3"/>
  <c r="AF388" i="3"/>
  <c r="BI388" i="3" s="1"/>
  <c r="AE388" i="3"/>
  <c r="AT388" i="3" s="1"/>
  <c r="N388" i="3"/>
  <c r="BN387" i="3"/>
  <c r="BL387" i="3"/>
  <c r="BF387" i="3"/>
  <c r="BE387" i="3"/>
  <c r="BD387" i="3"/>
  <c r="BC387" i="3"/>
  <c r="BB387" i="3"/>
  <c r="BA387" i="3"/>
  <c r="AY387" i="3"/>
  <c r="AV387" i="3"/>
  <c r="AT387" i="3" s="1"/>
  <c r="AU387" i="3"/>
  <c r="AS387" i="3"/>
  <c r="AR387" i="3"/>
  <c r="AQ387" i="3"/>
  <c r="AP387" i="3"/>
  <c r="AM387" i="3"/>
  <c r="AL387" i="3"/>
  <c r="AK387" i="3"/>
  <c r="AJ387" i="3"/>
  <c r="AH387" i="3"/>
  <c r="AG387" i="3"/>
  <c r="AF387" i="3"/>
  <c r="AE387" i="3"/>
  <c r="N387" i="3"/>
  <c r="BN386" i="3"/>
  <c r="BL386" i="3"/>
  <c r="BF386" i="3"/>
  <c r="BE386" i="3"/>
  <c r="BD386" i="3"/>
  <c r="BC386" i="3"/>
  <c r="BB386" i="3"/>
  <c r="BA386" i="3"/>
  <c r="AY386" i="3"/>
  <c r="AV386" i="3"/>
  <c r="AT386" i="3" s="1"/>
  <c r="AU386" i="3"/>
  <c r="AS386" i="3"/>
  <c r="AR386" i="3"/>
  <c r="AQ386" i="3"/>
  <c r="AP386" i="3"/>
  <c r="AM386" i="3"/>
  <c r="AL386" i="3"/>
  <c r="AK386" i="3"/>
  <c r="AJ386" i="3"/>
  <c r="AH386" i="3"/>
  <c r="AG386" i="3"/>
  <c r="AF386" i="3"/>
  <c r="BI386" i="3" s="1"/>
  <c r="AE386" i="3"/>
  <c r="N386" i="3"/>
  <c r="BN385" i="3"/>
  <c r="BL385" i="3"/>
  <c r="BF385" i="3"/>
  <c r="BE385" i="3"/>
  <c r="BD385" i="3"/>
  <c r="BC385" i="3"/>
  <c r="BB385" i="3"/>
  <c r="BA385" i="3"/>
  <c r="AY385" i="3"/>
  <c r="AV385" i="3"/>
  <c r="AU385" i="3"/>
  <c r="AS385" i="3"/>
  <c r="AR385" i="3"/>
  <c r="AQ385" i="3"/>
  <c r="AP385" i="3"/>
  <c r="AM385" i="3"/>
  <c r="AL385" i="3"/>
  <c r="AK385" i="3"/>
  <c r="AJ385" i="3"/>
  <c r="AH385" i="3"/>
  <c r="AG385" i="3"/>
  <c r="AF385" i="3"/>
  <c r="AE385" i="3"/>
  <c r="AT385" i="3" s="1"/>
  <c r="N385" i="3"/>
  <c r="BN384" i="3"/>
  <c r="BL384" i="3"/>
  <c r="BF384" i="3"/>
  <c r="BE384" i="3"/>
  <c r="BD384" i="3"/>
  <c r="BC384" i="3"/>
  <c r="BB384" i="3"/>
  <c r="BA384" i="3"/>
  <c r="AY384" i="3"/>
  <c r="AV384" i="3"/>
  <c r="AT384" i="3" s="1"/>
  <c r="AU384" i="3"/>
  <c r="AS384" i="3"/>
  <c r="AR384" i="3"/>
  <c r="AQ384" i="3"/>
  <c r="AP384" i="3"/>
  <c r="AM384" i="3"/>
  <c r="AK384" i="3"/>
  <c r="AJ384" i="3"/>
  <c r="AH384" i="3"/>
  <c r="AG384" i="3"/>
  <c r="AF384" i="3"/>
  <c r="BI384" i="3" s="1"/>
  <c r="AE384" i="3"/>
  <c r="N384" i="3"/>
  <c r="BN383" i="3"/>
  <c r="BL383" i="3"/>
  <c r="BI383" i="3"/>
  <c r="BF383" i="3"/>
  <c r="BE383" i="3"/>
  <c r="BD383" i="3"/>
  <c r="BC383" i="3"/>
  <c r="BB383" i="3"/>
  <c r="BA383" i="3"/>
  <c r="AY383" i="3"/>
  <c r="AV383" i="3"/>
  <c r="AU383" i="3"/>
  <c r="AS383" i="3"/>
  <c r="AR383" i="3"/>
  <c r="AQ383" i="3"/>
  <c r="AP383" i="3"/>
  <c r="AM383" i="3"/>
  <c r="AL383" i="3"/>
  <c r="AK383" i="3"/>
  <c r="AJ383" i="3"/>
  <c r="AH383" i="3"/>
  <c r="AG383" i="3"/>
  <c r="AF383" i="3"/>
  <c r="AE383" i="3"/>
  <c r="AT383" i="3" s="1"/>
  <c r="N383" i="3"/>
  <c r="BN382" i="3"/>
  <c r="BL382" i="3"/>
  <c r="BF382" i="3"/>
  <c r="BE382" i="3"/>
  <c r="BD382" i="3"/>
  <c r="BC382" i="3"/>
  <c r="BB382" i="3"/>
  <c r="BA382" i="3"/>
  <c r="AY382" i="3"/>
  <c r="AV382" i="3"/>
  <c r="AU382" i="3"/>
  <c r="AS382" i="3"/>
  <c r="AR382" i="3"/>
  <c r="AQ382" i="3"/>
  <c r="AP382" i="3"/>
  <c r="AM382" i="3"/>
  <c r="AL382" i="3"/>
  <c r="AK382" i="3"/>
  <c r="AJ382" i="3"/>
  <c r="AH382" i="3"/>
  <c r="AG382" i="3"/>
  <c r="AF382" i="3"/>
  <c r="AE382" i="3"/>
  <c r="AT382" i="3" s="1"/>
  <c r="N382" i="3"/>
  <c r="BN381" i="3"/>
  <c r="BL381" i="3"/>
  <c r="BF381" i="3"/>
  <c r="BE381" i="3"/>
  <c r="BD381" i="3"/>
  <c r="BC381" i="3"/>
  <c r="BB381" i="3"/>
  <c r="BA381" i="3"/>
  <c r="AY381" i="3"/>
  <c r="AV381" i="3"/>
  <c r="AT381" i="3" s="1"/>
  <c r="AU381" i="3"/>
  <c r="AS381" i="3"/>
  <c r="AR381" i="3"/>
  <c r="AQ381" i="3"/>
  <c r="AP381" i="3"/>
  <c r="AM381" i="3"/>
  <c r="AK381" i="3"/>
  <c r="AJ381" i="3"/>
  <c r="AH381" i="3"/>
  <c r="AL381" i="3" s="1"/>
  <c r="AG381" i="3"/>
  <c r="AF381" i="3"/>
  <c r="AE381" i="3"/>
  <c r="N381" i="3"/>
  <c r="BN380" i="3"/>
  <c r="BL380" i="3"/>
  <c r="BF380" i="3"/>
  <c r="BE380" i="3"/>
  <c r="BD380" i="3"/>
  <c r="BC380" i="3"/>
  <c r="BB380" i="3"/>
  <c r="BA380" i="3"/>
  <c r="AY380" i="3"/>
  <c r="AV380" i="3"/>
  <c r="AT380" i="3" s="1"/>
  <c r="AU380" i="3"/>
  <c r="AS380" i="3"/>
  <c r="AR380" i="3"/>
  <c r="AQ380" i="3"/>
  <c r="AP380" i="3"/>
  <c r="AM380" i="3"/>
  <c r="AL380" i="3"/>
  <c r="AK380" i="3"/>
  <c r="AJ380" i="3"/>
  <c r="AH380" i="3"/>
  <c r="AG380" i="3"/>
  <c r="AF380" i="3"/>
  <c r="BI380" i="3" s="1"/>
  <c r="AE380" i="3"/>
  <c r="N380" i="3"/>
  <c r="BN379" i="3"/>
  <c r="BL379" i="3"/>
  <c r="BF379" i="3"/>
  <c r="BE379" i="3"/>
  <c r="BD379" i="3"/>
  <c r="BC379" i="3"/>
  <c r="BB379" i="3"/>
  <c r="BA379" i="3"/>
  <c r="AY379" i="3"/>
  <c r="AV379" i="3"/>
  <c r="AT379" i="3" s="1"/>
  <c r="AU379" i="3"/>
  <c r="AS379" i="3"/>
  <c r="AR379" i="3"/>
  <c r="AQ379" i="3"/>
  <c r="AP379" i="3"/>
  <c r="AM379" i="3"/>
  <c r="AL379" i="3"/>
  <c r="AK379" i="3"/>
  <c r="AJ379" i="3"/>
  <c r="AH379" i="3"/>
  <c r="AG379" i="3"/>
  <c r="AF379" i="3"/>
  <c r="BI379" i="3" s="1"/>
  <c r="AE379" i="3"/>
  <c r="N379" i="3"/>
  <c r="BN378" i="3"/>
  <c r="BL378" i="3"/>
  <c r="BF378" i="3"/>
  <c r="BE378" i="3"/>
  <c r="BD378" i="3"/>
  <c r="BC378" i="3"/>
  <c r="BB378" i="3"/>
  <c r="BA378" i="3"/>
  <c r="AY378" i="3"/>
  <c r="AV378" i="3"/>
  <c r="AT378" i="3" s="1"/>
  <c r="AU378" i="3"/>
  <c r="AS378" i="3"/>
  <c r="AR378" i="3"/>
  <c r="AQ378" i="3"/>
  <c r="AP378" i="3"/>
  <c r="AM378" i="3"/>
  <c r="AL378" i="3"/>
  <c r="AW378" i="3" s="1"/>
  <c r="AK378" i="3"/>
  <c r="AJ378" i="3"/>
  <c r="AH378" i="3"/>
  <c r="AG378" i="3"/>
  <c r="AF378" i="3"/>
  <c r="BI378" i="3" s="1"/>
  <c r="AE378" i="3"/>
  <c r="N378" i="3"/>
  <c r="BN377" i="3"/>
  <c r="BL377" i="3"/>
  <c r="BI377" i="3"/>
  <c r="BF377" i="3"/>
  <c r="BE377" i="3"/>
  <c r="BD377" i="3"/>
  <c r="BC377" i="3"/>
  <c r="BB377" i="3"/>
  <c r="BA377" i="3"/>
  <c r="AY377" i="3"/>
  <c r="AV377" i="3"/>
  <c r="AU377" i="3"/>
  <c r="AS377" i="3"/>
  <c r="AR377" i="3"/>
  <c r="AQ377" i="3"/>
  <c r="AP377" i="3"/>
  <c r="AM377" i="3"/>
  <c r="AL377" i="3"/>
  <c r="AK377" i="3"/>
  <c r="AJ377" i="3"/>
  <c r="AH377" i="3"/>
  <c r="AG377" i="3"/>
  <c r="AF377" i="3"/>
  <c r="AE377" i="3"/>
  <c r="AT377" i="3" s="1"/>
  <c r="N377" i="3"/>
  <c r="BN376" i="3"/>
  <c r="BL376" i="3"/>
  <c r="BF376" i="3"/>
  <c r="BE376" i="3"/>
  <c r="BD376" i="3"/>
  <c r="BC376" i="3"/>
  <c r="BB376" i="3"/>
  <c r="BA376" i="3"/>
  <c r="AY376" i="3"/>
  <c r="AV376" i="3"/>
  <c r="AT376" i="3" s="1"/>
  <c r="AU376" i="3"/>
  <c r="AS376" i="3"/>
  <c r="AR376" i="3"/>
  <c r="AQ376" i="3"/>
  <c r="AP376" i="3"/>
  <c r="AM376" i="3"/>
  <c r="AL376" i="3"/>
  <c r="AK376" i="3"/>
  <c r="AJ376" i="3"/>
  <c r="AH376" i="3"/>
  <c r="AG376" i="3"/>
  <c r="AF376" i="3"/>
  <c r="BI376" i="3" s="1"/>
  <c r="AE376" i="3"/>
  <c r="N376" i="3"/>
  <c r="BN375" i="3"/>
  <c r="BL375" i="3"/>
  <c r="BF375" i="3"/>
  <c r="BE375" i="3"/>
  <c r="BD375" i="3"/>
  <c r="BC375" i="3"/>
  <c r="BB375" i="3"/>
  <c r="BA375" i="3"/>
  <c r="AY375" i="3"/>
  <c r="AV375" i="3"/>
  <c r="AT375" i="3" s="1"/>
  <c r="AU375" i="3"/>
  <c r="AS375" i="3"/>
  <c r="AR375" i="3"/>
  <c r="AQ375" i="3"/>
  <c r="AP375" i="3"/>
  <c r="AM375" i="3"/>
  <c r="AL375" i="3"/>
  <c r="AK375" i="3"/>
  <c r="AJ375" i="3"/>
  <c r="AH375" i="3"/>
  <c r="AG375" i="3"/>
  <c r="AF375" i="3"/>
  <c r="AE375" i="3"/>
  <c r="N375" i="3"/>
  <c r="BN374" i="3"/>
  <c r="BL374" i="3"/>
  <c r="BF374" i="3"/>
  <c r="BE374" i="3"/>
  <c r="BD374" i="3"/>
  <c r="BC374" i="3"/>
  <c r="BB374" i="3"/>
  <c r="BA374" i="3"/>
  <c r="AY374" i="3"/>
  <c r="AV374" i="3"/>
  <c r="AT374" i="3" s="1"/>
  <c r="AU374" i="3"/>
  <c r="AS374" i="3"/>
  <c r="AR374" i="3"/>
  <c r="AQ374" i="3"/>
  <c r="AP374" i="3"/>
  <c r="AM374" i="3"/>
  <c r="AL374" i="3"/>
  <c r="AK374" i="3"/>
  <c r="AJ374" i="3"/>
  <c r="AH374" i="3"/>
  <c r="AG374" i="3"/>
  <c r="AF374" i="3"/>
  <c r="BI374" i="3" s="1"/>
  <c r="AE374" i="3"/>
  <c r="N374" i="3"/>
  <c r="BN373" i="3"/>
  <c r="BL373" i="3"/>
  <c r="BF373" i="3"/>
  <c r="BE373" i="3"/>
  <c r="BD373" i="3"/>
  <c r="BC373" i="3"/>
  <c r="BB373" i="3"/>
  <c r="BA373" i="3"/>
  <c r="AY373" i="3"/>
  <c r="AV373" i="3"/>
  <c r="AT373" i="3" s="1"/>
  <c r="AU373" i="3"/>
  <c r="AS373" i="3"/>
  <c r="AR373" i="3"/>
  <c r="AQ373" i="3"/>
  <c r="AP373" i="3"/>
  <c r="AM373" i="3"/>
  <c r="AL373" i="3"/>
  <c r="AK373" i="3"/>
  <c r="AJ373" i="3"/>
  <c r="AH373" i="3"/>
  <c r="AG373" i="3"/>
  <c r="AF373" i="3"/>
  <c r="BI373" i="3" s="1"/>
  <c r="AE373" i="3"/>
  <c r="N373" i="3"/>
  <c r="BN372" i="3"/>
  <c r="BL372" i="3"/>
  <c r="BF372" i="3"/>
  <c r="BE372" i="3"/>
  <c r="BD372" i="3"/>
  <c r="BC372" i="3"/>
  <c r="BB372" i="3"/>
  <c r="BA372" i="3"/>
  <c r="AY372" i="3"/>
  <c r="AV372" i="3"/>
  <c r="AT372" i="3" s="1"/>
  <c r="AU372" i="3"/>
  <c r="AS372" i="3"/>
  <c r="AR372" i="3"/>
  <c r="AQ372" i="3"/>
  <c r="AP372" i="3"/>
  <c r="AM372" i="3"/>
  <c r="AK372" i="3"/>
  <c r="AJ372" i="3"/>
  <c r="AH372" i="3"/>
  <c r="AG372" i="3"/>
  <c r="AF372" i="3"/>
  <c r="AE372" i="3"/>
  <c r="N372" i="3"/>
  <c r="BN371" i="3"/>
  <c r="BL371" i="3"/>
  <c r="BF371" i="3"/>
  <c r="BE371" i="3"/>
  <c r="BD371" i="3"/>
  <c r="BC371" i="3"/>
  <c r="BB371" i="3"/>
  <c r="BA371" i="3"/>
  <c r="AY371" i="3"/>
  <c r="AV371" i="3"/>
  <c r="AT371" i="3" s="1"/>
  <c r="AU371" i="3"/>
  <c r="AS371" i="3"/>
  <c r="AR371" i="3"/>
  <c r="AQ371" i="3"/>
  <c r="AP371" i="3"/>
  <c r="AM371" i="3"/>
  <c r="AL371" i="3"/>
  <c r="AK371" i="3"/>
  <c r="AJ371" i="3"/>
  <c r="AH371" i="3"/>
  <c r="AG371" i="3"/>
  <c r="AF371" i="3"/>
  <c r="BI371" i="3" s="1"/>
  <c r="AE371" i="3"/>
  <c r="N371" i="3"/>
  <c r="BN370" i="3"/>
  <c r="BL370" i="3"/>
  <c r="BF370" i="3"/>
  <c r="BE370" i="3"/>
  <c r="BD370" i="3"/>
  <c r="BC370" i="3"/>
  <c r="BB370" i="3"/>
  <c r="BA370" i="3"/>
  <c r="AY370" i="3"/>
  <c r="AV370" i="3"/>
  <c r="AT370" i="3" s="1"/>
  <c r="AU370" i="3"/>
  <c r="AS370" i="3"/>
  <c r="AR370" i="3"/>
  <c r="AQ370" i="3"/>
  <c r="AP370" i="3"/>
  <c r="AM370" i="3"/>
  <c r="AL370" i="3"/>
  <c r="AK370" i="3"/>
  <c r="AJ370" i="3"/>
  <c r="AH370" i="3"/>
  <c r="AG370" i="3"/>
  <c r="AF370" i="3"/>
  <c r="BI370" i="3" s="1"/>
  <c r="AE370" i="3"/>
  <c r="N370" i="3"/>
  <c r="BN369" i="3"/>
  <c r="BL369" i="3"/>
  <c r="BF369" i="3"/>
  <c r="BE369" i="3"/>
  <c r="BD369" i="3"/>
  <c r="BC369" i="3"/>
  <c r="BB369" i="3"/>
  <c r="BA369" i="3"/>
  <c r="AY369" i="3"/>
  <c r="AV369" i="3"/>
  <c r="AT369" i="3" s="1"/>
  <c r="AU369" i="3"/>
  <c r="AS369" i="3"/>
  <c r="AR369" i="3"/>
  <c r="AQ369" i="3"/>
  <c r="AP369" i="3"/>
  <c r="AM369" i="3"/>
  <c r="AL369" i="3"/>
  <c r="AK369" i="3"/>
  <c r="AJ369" i="3"/>
  <c r="AH369" i="3"/>
  <c r="AG369" i="3"/>
  <c r="AF369" i="3"/>
  <c r="BI369" i="3" s="1"/>
  <c r="AE369" i="3"/>
  <c r="N369" i="3"/>
  <c r="BN368" i="3"/>
  <c r="BL368" i="3"/>
  <c r="BI368" i="3"/>
  <c r="BF368" i="3"/>
  <c r="BE368" i="3"/>
  <c r="BD368" i="3"/>
  <c r="BC368" i="3"/>
  <c r="BB368" i="3"/>
  <c r="BA368" i="3"/>
  <c r="AY368" i="3"/>
  <c r="AV368" i="3"/>
  <c r="AU368" i="3"/>
  <c r="AS368" i="3"/>
  <c r="AR368" i="3"/>
  <c r="AQ368" i="3"/>
  <c r="AP368" i="3"/>
  <c r="AM368" i="3"/>
  <c r="AL368" i="3"/>
  <c r="AK368" i="3"/>
  <c r="AJ368" i="3"/>
  <c r="AH368" i="3"/>
  <c r="AG368" i="3"/>
  <c r="AF368" i="3"/>
  <c r="AE368" i="3"/>
  <c r="AT368" i="3" s="1"/>
  <c r="N368" i="3"/>
  <c r="BN367" i="3"/>
  <c r="BL367" i="3"/>
  <c r="BF367" i="3"/>
  <c r="BE367" i="3"/>
  <c r="BD367" i="3"/>
  <c r="BC367" i="3"/>
  <c r="BB367" i="3"/>
  <c r="BA367" i="3"/>
  <c r="AY367" i="3"/>
  <c r="AV367" i="3"/>
  <c r="AU367" i="3"/>
  <c r="AS367" i="3"/>
  <c r="AR367" i="3"/>
  <c r="AQ367" i="3"/>
  <c r="AP367" i="3"/>
  <c r="AM367" i="3"/>
  <c r="BI367" i="3" s="1"/>
  <c r="AL367" i="3"/>
  <c r="AK367" i="3"/>
  <c r="AJ367" i="3"/>
  <c r="AH367" i="3"/>
  <c r="AG367" i="3"/>
  <c r="AF367" i="3"/>
  <c r="AE367" i="3"/>
  <c r="AT367" i="3" s="1"/>
  <c r="N367" i="3"/>
  <c r="BN366" i="3"/>
  <c r="BL366" i="3"/>
  <c r="BF366" i="3"/>
  <c r="BE366" i="3"/>
  <c r="BD366" i="3"/>
  <c r="BC366" i="3"/>
  <c r="BB366" i="3"/>
  <c r="BA366" i="3"/>
  <c r="AY366" i="3"/>
  <c r="AV366" i="3"/>
  <c r="AT366" i="3" s="1"/>
  <c r="AU366" i="3"/>
  <c r="AS366" i="3"/>
  <c r="AR366" i="3"/>
  <c r="AQ366" i="3"/>
  <c r="AP366" i="3"/>
  <c r="AM366" i="3"/>
  <c r="AL366" i="3"/>
  <c r="AK366" i="3"/>
  <c r="AJ366" i="3"/>
  <c r="AH366" i="3"/>
  <c r="AW366" i="3" s="1"/>
  <c r="AG366" i="3"/>
  <c r="AF366" i="3"/>
  <c r="BI366" i="3" s="1"/>
  <c r="AE366" i="3"/>
  <c r="N366" i="3"/>
  <c r="BN365" i="3"/>
  <c r="BL365" i="3"/>
  <c r="BF365" i="3"/>
  <c r="BE365" i="3"/>
  <c r="BD365" i="3"/>
  <c r="BC365" i="3"/>
  <c r="BB365" i="3"/>
  <c r="BA365" i="3"/>
  <c r="AY365" i="3"/>
  <c r="AV365" i="3"/>
  <c r="AU365" i="3"/>
  <c r="AS365" i="3"/>
  <c r="AR365" i="3"/>
  <c r="AQ365" i="3"/>
  <c r="AP365" i="3"/>
  <c r="AM365" i="3"/>
  <c r="AL365" i="3"/>
  <c r="AK365" i="3"/>
  <c r="AJ365" i="3"/>
  <c r="AH365" i="3"/>
  <c r="AG365" i="3"/>
  <c r="AF365" i="3"/>
  <c r="AE365" i="3"/>
  <c r="AT365" i="3" s="1"/>
  <c r="N365" i="3"/>
  <c r="BN364" i="3"/>
  <c r="BL364" i="3"/>
  <c r="BI364" i="3"/>
  <c r="BF364" i="3"/>
  <c r="BE364" i="3"/>
  <c r="BD364" i="3"/>
  <c r="BC364" i="3"/>
  <c r="BB364" i="3"/>
  <c r="BA364" i="3"/>
  <c r="AY364" i="3"/>
  <c r="AV364" i="3"/>
  <c r="AU364" i="3"/>
  <c r="AS364" i="3"/>
  <c r="AR364" i="3"/>
  <c r="AQ364" i="3"/>
  <c r="AP364" i="3"/>
  <c r="AM364" i="3"/>
  <c r="AL364" i="3"/>
  <c r="AK364" i="3"/>
  <c r="AJ364" i="3"/>
  <c r="AH364" i="3"/>
  <c r="AG364" i="3"/>
  <c r="AF364" i="3"/>
  <c r="AE364" i="3"/>
  <c r="AT364" i="3" s="1"/>
  <c r="N364" i="3"/>
  <c r="BN363" i="3"/>
  <c r="BL363" i="3"/>
  <c r="BF363" i="3"/>
  <c r="BE363" i="3"/>
  <c r="BD363" i="3"/>
  <c r="BC363" i="3"/>
  <c r="BB363" i="3"/>
  <c r="BA363" i="3"/>
  <c r="AY363" i="3"/>
  <c r="AV363" i="3"/>
  <c r="AT363" i="3" s="1"/>
  <c r="AU363" i="3"/>
  <c r="AS363" i="3"/>
  <c r="AR363" i="3"/>
  <c r="AQ363" i="3"/>
  <c r="AP363" i="3"/>
  <c r="AM363" i="3"/>
  <c r="AK363" i="3"/>
  <c r="AJ363" i="3"/>
  <c r="BI363" i="3" s="1"/>
  <c r="AH363" i="3"/>
  <c r="AG363" i="3"/>
  <c r="AF363" i="3"/>
  <c r="AE363" i="3"/>
  <c r="N363" i="3"/>
  <c r="BN362" i="3"/>
  <c r="BL362" i="3"/>
  <c r="BF362" i="3"/>
  <c r="BE362" i="3"/>
  <c r="BD362" i="3"/>
  <c r="BC362" i="3"/>
  <c r="BB362" i="3"/>
  <c r="BA362" i="3"/>
  <c r="AY362" i="3"/>
  <c r="AV362" i="3"/>
  <c r="AU362" i="3"/>
  <c r="AS362" i="3"/>
  <c r="AR362" i="3"/>
  <c r="AQ362" i="3"/>
  <c r="AP362" i="3"/>
  <c r="AM362" i="3"/>
  <c r="AL362" i="3"/>
  <c r="AK362" i="3"/>
  <c r="AJ362" i="3"/>
  <c r="AH362" i="3"/>
  <c r="AG362" i="3"/>
  <c r="AF362" i="3"/>
  <c r="BI362" i="3" s="1"/>
  <c r="AE362" i="3"/>
  <c r="AT362" i="3" s="1"/>
  <c r="N362" i="3"/>
  <c r="BN361" i="3"/>
  <c r="BL361" i="3"/>
  <c r="BF361" i="3"/>
  <c r="BE361" i="3"/>
  <c r="BD361" i="3"/>
  <c r="BC361" i="3"/>
  <c r="BB361" i="3"/>
  <c r="BA361" i="3"/>
  <c r="AY361" i="3"/>
  <c r="AV361" i="3"/>
  <c r="AT361" i="3" s="1"/>
  <c r="AU361" i="3"/>
  <c r="AS361" i="3"/>
  <c r="AR361" i="3"/>
  <c r="AQ361" i="3"/>
  <c r="AP361" i="3"/>
  <c r="AM361" i="3"/>
  <c r="AL361" i="3"/>
  <c r="AK361" i="3"/>
  <c r="AJ361" i="3"/>
  <c r="AH361" i="3"/>
  <c r="AG361" i="3"/>
  <c r="AF361" i="3"/>
  <c r="BI361" i="3" s="1"/>
  <c r="AE361" i="3"/>
  <c r="N361" i="3"/>
  <c r="BN360" i="3"/>
  <c r="BL360" i="3"/>
  <c r="BF360" i="3"/>
  <c r="BE360" i="3"/>
  <c r="BD360" i="3"/>
  <c r="BC360" i="3"/>
  <c r="BB360" i="3"/>
  <c r="BA360" i="3"/>
  <c r="AY360" i="3"/>
  <c r="AV360" i="3"/>
  <c r="AT360" i="3" s="1"/>
  <c r="AU360" i="3"/>
  <c r="AS360" i="3"/>
  <c r="AR360" i="3"/>
  <c r="AQ360" i="3"/>
  <c r="AP360" i="3"/>
  <c r="AM360" i="3"/>
  <c r="AK360" i="3"/>
  <c r="AJ360" i="3"/>
  <c r="AH360" i="3"/>
  <c r="AL360" i="3" s="1"/>
  <c r="AG360" i="3"/>
  <c r="AF360" i="3"/>
  <c r="BI360" i="3" s="1"/>
  <c r="AE360" i="3"/>
  <c r="N360" i="3"/>
  <c r="BN359" i="3"/>
  <c r="BL359" i="3"/>
  <c r="BF359" i="3"/>
  <c r="BE359" i="3"/>
  <c r="BD359" i="3"/>
  <c r="BC359" i="3"/>
  <c r="BB359" i="3"/>
  <c r="BA359" i="3"/>
  <c r="AY359" i="3"/>
  <c r="AV359" i="3"/>
  <c r="AT359" i="3" s="1"/>
  <c r="AU359" i="3"/>
  <c r="AS359" i="3"/>
  <c r="AR359" i="3"/>
  <c r="AQ359" i="3"/>
  <c r="AP359" i="3"/>
  <c r="AM359" i="3"/>
  <c r="AL359" i="3"/>
  <c r="AK359" i="3"/>
  <c r="AJ359" i="3"/>
  <c r="AH359" i="3"/>
  <c r="AG359" i="3"/>
  <c r="AF359" i="3"/>
  <c r="AE359" i="3"/>
  <c r="N359" i="3"/>
  <c r="BN358" i="3"/>
  <c r="BL358" i="3"/>
  <c r="BF358" i="3"/>
  <c r="BE358" i="3"/>
  <c r="BD358" i="3"/>
  <c r="BC358" i="3"/>
  <c r="BB358" i="3"/>
  <c r="BA358" i="3"/>
  <c r="AY358" i="3"/>
  <c r="AV358" i="3"/>
  <c r="AU358" i="3"/>
  <c r="AS358" i="3"/>
  <c r="AR358" i="3"/>
  <c r="AQ358" i="3"/>
  <c r="AP358" i="3"/>
  <c r="AM358" i="3"/>
  <c r="AL358" i="3"/>
  <c r="AK358" i="3"/>
  <c r="AJ358" i="3"/>
  <c r="BI358" i="3" s="1"/>
  <c r="AH358" i="3"/>
  <c r="AG358" i="3"/>
  <c r="AF358" i="3"/>
  <c r="AE358" i="3"/>
  <c r="AT358" i="3" s="1"/>
  <c r="N358" i="3"/>
  <c r="BN357" i="3"/>
  <c r="BL357" i="3"/>
  <c r="BF357" i="3"/>
  <c r="BE357" i="3"/>
  <c r="BD357" i="3"/>
  <c r="BC357" i="3"/>
  <c r="BB357" i="3"/>
  <c r="BA357" i="3"/>
  <c r="AY357" i="3"/>
  <c r="AV357" i="3"/>
  <c r="AU357" i="3"/>
  <c r="AS357" i="3"/>
  <c r="AR357" i="3"/>
  <c r="AQ357" i="3"/>
  <c r="AP357" i="3"/>
  <c r="AM357" i="3"/>
  <c r="AL357" i="3"/>
  <c r="AK357" i="3"/>
  <c r="AJ357" i="3"/>
  <c r="AH357" i="3"/>
  <c r="AW357" i="3" s="1"/>
  <c r="AG357" i="3"/>
  <c r="AF357" i="3"/>
  <c r="BI357" i="3" s="1"/>
  <c r="AE357" i="3"/>
  <c r="AT357" i="3" s="1"/>
  <c r="N357" i="3"/>
  <c r="BN356" i="3"/>
  <c r="BL356" i="3"/>
  <c r="BF356" i="3"/>
  <c r="BE356" i="3"/>
  <c r="BD356" i="3"/>
  <c r="BC356" i="3"/>
  <c r="BB356" i="3"/>
  <c r="BA356" i="3"/>
  <c r="AY356" i="3"/>
  <c r="AV356" i="3"/>
  <c r="AU356" i="3"/>
  <c r="AS356" i="3"/>
  <c r="AR356" i="3"/>
  <c r="AQ356" i="3"/>
  <c r="AP356" i="3"/>
  <c r="AM356" i="3"/>
  <c r="AL356" i="3"/>
  <c r="AK356" i="3"/>
  <c r="AJ356" i="3"/>
  <c r="AH356" i="3"/>
  <c r="AG356" i="3"/>
  <c r="AF356" i="3"/>
  <c r="BI356" i="3" s="1"/>
  <c r="AE356" i="3"/>
  <c r="AT356" i="3" s="1"/>
  <c r="N356" i="3"/>
  <c r="BN355" i="3"/>
  <c r="BL355" i="3"/>
  <c r="BF355" i="3"/>
  <c r="BE355" i="3"/>
  <c r="BD355" i="3"/>
  <c r="BC355" i="3"/>
  <c r="BB355" i="3"/>
  <c r="BA355" i="3"/>
  <c r="AY355" i="3"/>
  <c r="AV355" i="3"/>
  <c r="AU355" i="3"/>
  <c r="AS355" i="3"/>
  <c r="AR355" i="3"/>
  <c r="AQ355" i="3"/>
  <c r="AP355" i="3"/>
  <c r="AM355" i="3"/>
  <c r="AL355" i="3"/>
  <c r="AK355" i="3"/>
  <c r="AJ355" i="3"/>
  <c r="AH355" i="3"/>
  <c r="AG355" i="3"/>
  <c r="AF355" i="3"/>
  <c r="BI355" i="3" s="1"/>
  <c r="AE355" i="3"/>
  <c r="AT355" i="3" s="1"/>
  <c r="N355" i="3"/>
  <c r="BN354" i="3"/>
  <c r="BL354" i="3"/>
  <c r="BI354" i="3"/>
  <c r="BF354" i="3"/>
  <c r="BE354" i="3"/>
  <c r="BD354" i="3"/>
  <c r="BC354" i="3"/>
  <c r="BB354" i="3"/>
  <c r="BA354" i="3"/>
  <c r="AY354" i="3"/>
  <c r="AV354" i="3"/>
  <c r="AU354" i="3"/>
  <c r="AS354" i="3"/>
  <c r="AR354" i="3"/>
  <c r="AQ354" i="3"/>
  <c r="AP354" i="3"/>
  <c r="AM354" i="3"/>
  <c r="AL354" i="3"/>
  <c r="AK354" i="3"/>
  <c r="AJ354" i="3"/>
  <c r="AH354" i="3"/>
  <c r="AW354" i="3" s="1"/>
  <c r="AG354" i="3"/>
  <c r="AF354" i="3"/>
  <c r="AE354" i="3"/>
  <c r="AT354" i="3" s="1"/>
  <c r="N354" i="3"/>
  <c r="BN353" i="3"/>
  <c r="BL353" i="3"/>
  <c r="BF353" i="3"/>
  <c r="BE353" i="3"/>
  <c r="BD353" i="3"/>
  <c r="BC353" i="3"/>
  <c r="BB353" i="3"/>
  <c r="BA353" i="3"/>
  <c r="AY353" i="3"/>
  <c r="AV353" i="3"/>
  <c r="AT353" i="3" s="1"/>
  <c r="AU353" i="3"/>
  <c r="AS353" i="3"/>
  <c r="AR353" i="3"/>
  <c r="AQ353" i="3"/>
  <c r="AP353" i="3"/>
  <c r="AM353" i="3"/>
  <c r="AL353" i="3"/>
  <c r="AK353" i="3"/>
  <c r="AJ353" i="3"/>
  <c r="AH353" i="3"/>
  <c r="AG353" i="3"/>
  <c r="AF353" i="3"/>
  <c r="BI353" i="3" s="1"/>
  <c r="AE353" i="3"/>
  <c r="N353" i="3"/>
  <c r="BN352" i="3"/>
  <c r="BL352" i="3"/>
  <c r="BF352" i="3"/>
  <c r="BE352" i="3"/>
  <c r="BD352" i="3"/>
  <c r="BC352" i="3"/>
  <c r="BB352" i="3"/>
  <c r="BA352" i="3"/>
  <c r="AY352" i="3"/>
  <c r="AV352" i="3"/>
  <c r="AT352" i="3" s="1"/>
  <c r="AU352" i="3"/>
  <c r="AS352" i="3"/>
  <c r="AR352" i="3"/>
  <c r="AQ352" i="3"/>
  <c r="AP352" i="3"/>
  <c r="AM352" i="3"/>
  <c r="AL352" i="3"/>
  <c r="AK352" i="3"/>
  <c r="AJ352" i="3"/>
  <c r="AH352" i="3"/>
  <c r="AG352" i="3"/>
  <c r="AF352" i="3"/>
  <c r="BI352" i="3" s="1"/>
  <c r="AE352" i="3"/>
  <c r="N352" i="3"/>
  <c r="BN351" i="3"/>
  <c r="BL351" i="3"/>
  <c r="BF351" i="3"/>
  <c r="BE351" i="3"/>
  <c r="BD351" i="3"/>
  <c r="BC351" i="3"/>
  <c r="BB351" i="3"/>
  <c r="BA351" i="3"/>
  <c r="AY351" i="3"/>
  <c r="AV351" i="3"/>
  <c r="AU351" i="3"/>
  <c r="AS351" i="3"/>
  <c r="AR351" i="3"/>
  <c r="AQ351" i="3"/>
  <c r="AP351" i="3"/>
  <c r="AM351" i="3"/>
  <c r="AK351" i="3"/>
  <c r="AJ351" i="3"/>
  <c r="AH351" i="3"/>
  <c r="AL351" i="3" s="1"/>
  <c r="AG351" i="3"/>
  <c r="AF351" i="3"/>
  <c r="BI351" i="3" s="1"/>
  <c r="AE351" i="3"/>
  <c r="AT351" i="3" s="1"/>
  <c r="N351" i="3"/>
  <c r="BN350" i="3"/>
  <c r="BL350" i="3"/>
  <c r="BI350" i="3"/>
  <c r="BF350" i="3"/>
  <c r="BE350" i="3"/>
  <c r="BD350" i="3"/>
  <c r="BC350" i="3"/>
  <c r="BB350" i="3"/>
  <c r="BA350" i="3"/>
  <c r="AY350" i="3"/>
  <c r="AV350" i="3"/>
  <c r="AT350" i="3" s="1"/>
  <c r="AU350" i="3"/>
  <c r="AS350" i="3"/>
  <c r="AR350" i="3"/>
  <c r="AQ350" i="3"/>
  <c r="AP350" i="3"/>
  <c r="AM350" i="3"/>
  <c r="AL350" i="3"/>
  <c r="AK350" i="3"/>
  <c r="AJ350" i="3"/>
  <c r="AH350" i="3"/>
  <c r="AG350" i="3"/>
  <c r="AF350" i="3"/>
  <c r="AE350" i="3"/>
  <c r="N350" i="3"/>
  <c r="BN349" i="3"/>
  <c r="BL349" i="3"/>
  <c r="BF349" i="3"/>
  <c r="BE349" i="3"/>
  <c r="BD349" i="3"/>
  <c r="BC349" i="3"/>
  <c r="BB349" i="3"/>
  <c r="BA349" i="3"/>
  <c r="AY349" i="3"/>
  <c r="AV349" i="3"/>
  <c r="AT349" i="3" s="1"/>
  <c r="AU349" i="3"/>
  <c r="AS349" i="3"/>
  <c r="AR349" i="3"/>
  <c r="AQ349" i="3"/>
  <c r="AP349" i="3"/>
  <c r="AM349" i="3"/>
  <c r="AL349" i="3"/>
  <c r="AK349" i="3"/>
  <c r="AJ349" i="3"/>
  <c r="AH349" i="3"/>
  <c r="AG349" i="3"/>
  <c r="AF349" i="3"/>
  <c r="BI349" i="3" s="1"/>
  <c r="AE349" i="3"/>
  <c r="N349" i="3"/>
  <c r="BN348" i="3"/>
  <c r="BL348" i="3"/>
  <c r="BF348" i="3"/>
  <c r="BE348" i="3"/>
  <c r="BD348" i="3"/>
  <c r="BC348" i="3"/>
  <c r="BB348" i="3"/>
  <c r="BA348" i="3"/>
  <c r="AY348" i="3"/>
  <c r="AW348" i="3"/>
  <c r="AV348" i="3"/>
  <c r="AU348" i="3"/>
  <c r="AS348" i="3"/>
  <c r="AR348" i="3"/>
  <c r="AQ348" i="3"/>
  <c r="AP348" i="3"/>
  <c r="AM348" i="3"/>
  <c r="AK348" i="3"/>
  <c r="AJ348" i="3"/>
  <c r="AH348" i="3"/>
  <c r="AL348" i="3" s="1"/>
  <c r="AG348" i="3"/>
  <c r="AF348" i="3"/>
  <c r="AE348" i="3"/>
  <c r="AT348" i="3" s="1"/>
  <c r="N348" i="3"/>
  <c r="BN347" i="3"/>
  <c r="BL347" i="3"/>
  <c r="BF347" i="3"/>
  <c r="BE347" i="3"/>
  <c r="BD347" i="3"/>
  <c r="BC347" i="3"/>
  <c r="BB347" i="3"/>
  <c r="BA347" i="3"/>
  <c r="AY347" i="3"/>
  <c r="AV347" i="3"/>
  <c r="AU347" i="3"/>
  <c r="AT347" i="3"/>
  <c r="AS347" i="3"/>
  <c r="AR347" i="3"/>
  <c r="AQ347" i="3"/>
  <c r="AM347" i="3"/>
  <c r="AK347" i="3"/>
  <c r="AJ347" i="3"/>
  <c r="AH347" i="3"/>
  <c r="AG347" i="3"/>
  <c r="AF347" i="3"/>
  <c r="BI347" i="3" s="1"/>
  <c r="AE347" i="3"/>
  <c r="N347" i="3"/>
  <c r="BN346" i="3"/>
  <c r="BL346" i="3"/>
  <c r="BF346" i="3"/>
  <c r="BE346" i="3"/>
  <c r="BD346" i="3"/>
  <c r="BC346" i="3"/>
  <c r="BB346" i="3"/>
  <c r="BA346" i="3"/>
  <c r="AY346" i="3"/>
  <c r="AV346" i="3"/>
  <c r="AU346" i="3"/>
  <c r="AS346" i="3"/>
  <c r="AR346" i="3"/>
  <c r="AQ346" i="3"/>
  <c r="AP346" i="3"/>
  <c r="AM346" i="3"/>
  <c r="AK346" i="3"/>
  <c r="AW346" i="3" s="1"/>
  <c r="AJ346" i="3"/>
  <c r="AH346" i="3"/>
  <c r="AL346" i="3" s="1"/>
  <c r="AG346" i="3"/>
  <c r="AF346" i="3"/>
  <c r="AE346" i="3"/>
  <c r="AT346" i="3" s="1"/>
  <c r="N346" i="3"/>
  <c r="BN345" i="3"/>
  <c r="BL345" i="3"/>
  <c r="BF345" i="3"/>
  <c r="BE345" i="3"/>
  <c r="BD345" i="3"/>
  <c r="BC345" i="3"/>
  <c r="BB345" i="3"/>
  <c r="BA345" i="3"/>
  <c r="AY345" i="3"/>
  <c r="AV345" i="3"/>
  <c r="AU345" i="3"/>
  <c r="AT345" i="3"/>
  <c r="AS345" i="3"/>
  <c r="AR345" i="3"/>
  <c r="AQ345" i="3"/>
  <c r="AP345" i="3"/>
  <c r="AM345" i="3"/>
  <c r="AK345" i="3"/>
  <c r="AJ345" i="3"/>
  <c r="AH345" i="3"/>
  <c r="AL345" i="3" s="1"/>
  <c r="AG345" i="3"/>
  <c r="AF345" i="3"/>
  <c r="BI345" i="3" s="1"/>
  <c r="AE345" i="3"/>
  <c r="N345" i="3"/>
  <c r="BN344" i="3"/>
  <c r="BL344" i="3"/>
  <c r="BF344" i="3"/>
  <c r="BE344" i="3"/>
  <c r="BD344" i="3"/>
  <c r="BC344" i="3"/>
  <c r="BB344" i="3"/>
  <c r="BA344" i="3"/>
  <c r="AY344" i="3"/>
  <c r="AV344" i="3"/>
  <c r="AU344" i="3"/>
  <c r="AS344" i="3"/>
  <c r="AR344" i="3"/>
  <c r="AQ344" i="3"/>
  <c r="AP344" i="3"/>
  <c r="AM344" i="3"/>
  <c r="AK344" i="3"/>
  <c r="AW344" i="3" s="1"/>
  <c r="AJ344" i="3"/>
  <c r="AH344" i="3"/>
  <c r="AL344" i="3" s="1"/>
  <c r="AG344" i="3"/>
  <c r="AF344" i="3"/>
  <c r="AE344" i="3"/>
  <c r="AT344" i="3" s="1"/>
  <c r="N344" i="3"/>
  <c r="BN343" i="3"/>
  <c r="BL343" i="3"/>
  <c r="BF343" i="3"/>
  <c r="BE343" i="3"/>
  <c r="BD343" i="3"/>
  <c r="BC343" i="3"/>
  <c r="BB343" i="3"/>
  <c r="BA343" i="3"/>
  <c r="AY343" i="3"/>
  <c r="AV343" i="3"/>
  <c r="AU343" i="3"/>
  <c r="AT343" i="3"/>
  <c r="AS343" i="3"/>
  <c r="AR343" i="3"/>
  <c r="AQ343" i="3"/>
  <c r="AP343" i="3"/>
  <c r="AM343" i="3"/>
  <c r="AK343" i="3"/>
  <c r="AJ343" i="3"/>
  <c r="AH343" i="3"/>
  <c r="AL343" i="3" s="1"/>
  <c r="AG343" i="3"/>
  <c r="AF343" i="3"/>
  <c r="BI343" i="3" s="1"/>
  <c r="AE343" i="3"/>
  <c r="N343" i="3"/>
  <c r="BN342" i="3"/>
  <c r="BL342" i="3"/>
  <c r="BF342" i="3"/>
  <c r="BE342" i="3"/>
  <c r="BD342" i="3"/>
  <c r="BC342" i="3"/>
  <c r="BB342" i="3"/>
  <c r="BA342" i="3"/>
  <c r="AY342" i="3"/>
  <c r="AV342" i="3"/>
  <c r="AU342" i="3"/>
  <c r="AS342" i="3"/>
  <c r="AR342" i="3"/>
  <c r="AQ342" i="3"/>
  <c r="AP342" i="3"/>
  <c r="AM342" i="3"/>
  <c r="AL342" i="3"/>
  <c r="AK342" i="3"/>
  <c r="AJ342" i="3"/>
  <c r="AH342" i="3"/>
  <c r="AG342" i="3"/>
  <c r="AF342" i="3"/>
  <c r="BI342" i="3" s="1"/>
  <c r="AE342" i="3"/>
  <c r="AT342" i="3" s="1"/>
  <c r="N342" i="3"/>
  <c r="BN341" i="3"/>
  <c r="BL341" i="3"/>
  <c r="BF341" i="3"/>
  <c r="BE341" i="3"/>
  <c r="BD341" i="3"/>
  <c r="BC341" i="3"/>
  <c r="BB341" i="3"/>
  <c r="BA341" i="3"/>
  <c r="AY341" i="3"/>
  <c r="AV341" i="3"/>
  <c r="AT341" i="3" s="1"/>
  <c r="AU341" i="3"/>
  <c r="AS341" i="3"/>
  <c r="AR341" i="3"/>
  <c r="AQ341" i="3"/>
  <c r="AP341" i="3"/>
  <c r="AM341" i="3"/>
  <c r="AK341" i="3"/>
  <c r="AJ341" i="3"/>
  <c r="AH341" i="3"/>
  <c r="AG341" i="3"/>
  <c r="AF341" i="3"/>
  <c r="AE341" i="3"/>
  <c r="N341" i="3"/>
  <c r="BN340" i="3"/>
  <c r="BL340" i="3"/>
  <c r="BF340" i="3"/>
  <c r="BE340" i="3"/>
  <c r="BD340" i="3"/>
  <c r="BC340" i="3"/>
  <c r="BB340" i="3"/>
  <c r="BA340" i="3"/>
  <c r="AY340" i="3"/>
  <c r="AV340" i="3"/>
  <c r="AU340" i="3"/>
  <c r="AS340" i="3"/>
  <c r="AR340" i="3"/>
  <c r="AQ340" i="3"/>
  <c r="AP340" i="3"/>
  <c r="AM340" i="3"/>
  <c r="AL340" i="3"/>
  <c r="AK340" i="3"/>
  <c r="AJ340" i="3"/>
  <c r="AH340" i="3"/>
  <c r="AG340" i="3"/>
  <c r="AF340" i="3"/>
  <c r="BI340" i="3" s="1"/>
  <c r="AE340" i="3"/>
  <c r="AT340" i="3" s="1"/>
  <c r="N340" i="3"/>
  <c r="BN339" i="3"/>
  <c r="BL339" i="3"/>
  <c r="BF339" i="3"/>
  <c r="BE339" i="3"/>
  <c r="BD339" i="3"/>
  <c r="BC339" i="3"/>
  <c r="BB339" i="3"/>
  <c r="BA339" i="3"/>
  <c r="AY339" i="3"/>
  <c r="AV339" i="3"/>
  <c r="AU339" i="3"/>
  <c r="AS339" i="3"/>
  <c r="AR339" i="3"/>
  <c r="AQ339" i="3"/>
  <c r="AP339" i="3"/>
  <c r="AM339" i="3"/>
  <c r="AL339" i="3"/>
  <c r="AK339" i="3"/>
  <c r="AJ339" i="3"/>
  <c r="AH339" i="3"/>
  <c r="AG339" i="3"/>
  <c r="AF339" i="3"/>
  <c r="AE339" i="3"/>
  <c r="AT339" i="3" s="1"/>
  <c r="N339" i="3"/>
  <c r="BN338" i="3"/>
  <c r="BL338" i="3"/>
  <c r="BI338" i="3"/>
  <c r="BF338" i="3"/>
  <c r="BE338" i="3"/>
  <c r="BD338" i="3"/>
  <c r="BC338" i="3"/>
  <c r="BB338" i="3"/>
  <c r="BA338" i="3"/>
  <c r="AY338" i="3"/>
  <c r="AV338" i="3"/>
  <c r="AT338" i="3" s="1"/>
  <c r="AW338" i="3" s="1"/>
  <c r="AU338" i="3"/>
  <c r="AS338" i="3"/>
  <c r="AR338" i="3"/>
  <c r="AQ338" i="3"/>
  <c r="AP338" i="3"/>
  <c r="AM338" i="3"/>
  <c r="AK338" i="3"/>
  <c r="AJ338" i="3"/>
  <c r="AH338" i="3"/>
  <c r="AL338" i="3" s="1"/>
  <c r="AG338" i="3"/>
  <c r="AF338" i="3"/>
  <c r="AE338" i="3"/>
  <c r="N338" i="3"/>
  <c r="BN337" i="3"/>
  <c r="BL337" i="3"/>
  <c r="BF337" i="3"/>
  <c r="BE337" i="3"/>
  <c r="BD337" i="3"/>
  <c r="BC337" i="3"/>
  <c r="BB337" i="3"/>
  <c r="BA337" i="3"/>
  <c r="AY337" i="3"/>
  <c r="AV337" i="3"/>
  <c r="AU337" i="3"/>
  <c r="AS337" i="3"/>
  <c r="AR337" i="3"/>
  <c r="AQ337" i="3"/>
  <c r="AP337" i="3"/>
  <c r="AM337" i="3"/>
  <c r="AL337" i="3"/>
  <c r="AK337" i="3"/>
  <c r="AJ337" i="3"/>
  <c r="AH337" i="3"/>
  <c r="AG337" i="3"/>
  <c r="AF337" i="3"/>
  <c r="BI337" i="3" s="1"/>
  <c r="AE337" i="3"/>
  <c r="AT337" i="3" s="1"/>
  <c r="N337" i="3"/>
  <c r="BN336" i="3"/>
  <c r="BL336" i="3"/>
  <c r="BF336" i="3"/>
  <c r="BE336" i="3"/>
  <c r="BD336" i="3"/>
  <c r="BC336" i="3"/>
  <c r="BB336" i="3"/>
  <c r="BA336" i="3"/>
  <c r="AY336" i="3"/>
  <c r="AV336" i="3"/>
  <c r="AU336" i="3"/>
  <c r="AS336" i="3"/>
  <c r="AR336" i="3"/>
  <c r="AQ336" i="3"/>
  <c r="AP336" i="3"/>
  <c r="AM336" i="3"/>
  <c r="AL336" i="3"/>
  <c r="AK336" i="3"/>
  <c r="AJ336" i="3"/>
  <c r="AH336" i="3"/>
  <c r="AW336" i="3" s="1"/>
  <c r="AG336" i="3"/>
  <c r="AF336" i="3"/>
  <c r="BI336" i="3" s="1"/>
  <c r="AE336" i="3"/>
  <c r="AT336" i="3" s="1"/>
  <c r="N336" i="3"/>
  <c r="BN335" i="3"/>
  <c r="BL335" i="3"/>
  <c r="BF335" i="3"/>
  <c r="BE335" i="3"/>
  <c r="BD335" i="3"/>
  <c r="BC335" i="3"/>
  <c r="BB335" i="3"/>
  <c r="BA335" i="3"/>
  <c r="AY335" i="3"/>
  <c r="AV335" i="3"/>
  <c r="AT335" i="3" s="1"/>
  <c r="AU335" i="3"/>
  <c r="AS335" i="3"/>
  <c r="AR335" i="3"/>
  <c r="AQ335" i="3"/>
  <c r="AP335" i="3"/>
  <c r="AM335" i="3"/>
  <c r="AK335" i="3"/>
  <c r="AW335" i="3" s="1"/>
  <c r="AJ335" i="3"/>
  <c r="BI335" i="3" s="1"/>
  <c r="AH335" i="3"/>
  <c r="AL335" i="3" s="1"/>
  <c r="AG335" i="3"/>
  <c r="AF335" i="3"/>
  <c r="AE335" i="3"/>
  <c r="N335" i="3"/>
  <c r="BN334" i="3"/>
  <c r="BL334" i="3"/>
  <c r="BF334" i="3"/>
  <c r="BE334" i="3"/>
  <c r="BD334" i="3"/>
  <c r="BC334" i="3"/>
  <c r="BB334" i="3"/>
  <c r="BA334" i="3"/>
  <c r="AY334" i="3"/>
  <c r="AV334" i="3"/>
  <c r="AU334" i="3"/>
  <c r="AS334" i="3"/>
  <c r="AR334" i="3"/>
  <c r="AQ334" i="3"/>
  <c r="AP334" i="3"/>
  <c r="AM334" i="3"/>
  <c r="AL334" i="3"/>
  <c r="AK334" i="3"/>
  <c r="AJ334" i="3"/>
  <c r="AH334" i="3"/>
  <c r="AG334" i="3"/>
  <c r="AF334" i="3"/>
  <c r="BI334" i="3" s="1"/>
  <c r="AE334" i="3"/>
  <c r="AT334" i="3" s="1"/>
  <c r="N334" i="3"/>
  <c r="BN333" i="3"/>
  <c r="BL333" i="3"/>
  <c r="BF333" i="3"/>
  <c r="BE333" i="3"/>
  <c r="BD333" i="3"/>
  <c r="BC333" i="3"/>
  <c r="BB333" i="3"/>
  <c r="BA333" i="3"/>
  <c r="AY333" i="3"/>
  <c r="AV333" i="3"/>
  <c r="AU333" i="3"/>
  <c r="AS333" i="3"/>
  <c r="AR333" i="3"/>
  <c r="AQ333" i="3"/>
  <c r="AP333" i="3"/>
  <c r="AM333" i="3"/>
  <c r="AL333" i="3"/>
  <c r="AK333" i="3"/>
  <c r="AJ333" i="3"/>
  <c r="AH333" i="3"/>
  <c r="AG333" i="3"/>
  <c r="AF333" i="3"/>
  <c r="BI333" i="3" s="1"/>
  <c r="AE333" i="3"/>
  <c r="AT333" i="3" s="1"/>
  <c r="N333" i="3"/>
  <c r="BN332" i="3"/>
  <c r="BL332" i="3"/>
  <c r="BF332" i="3"/>
  <c r="BE332" i="3"/>
  <c r="BD332" i="3"/>
  <c r="BC332" i="3"/>
  <c r="BB332" i="3"/>
  <c r="BA332" i="3"/>
  <c r="AY332" i="3"/>
  <c r="AV332" i="3"/>
  <c r="AT332" i="3" s="1"/>
  <c r="AW332" i="3" s="1"/>
  <c r="AU332" i="3"/>
  <c r="AS332" i="3"/>
  <c r="AR332" i="3"/>
  <c r="AQ332" i="3"/>
  <c r="AP332" i="3"/>
  <c r="AM332" i="3"/>
  <c r="AK332" i="3"/>
  <c r="AJ332" i="3"/>
  <c r="AH332" i="3"/>
  <c r="AL332" i="3" s="1"/>
  <c r="AG332" i="3"/>
  <c r="AF332" i="3"/>
  <c r="AE332" i="3"/>
  <c r="N332" i="3"/>
  <c r="BN331" i="3"/>
  <c r="BL331" i="3"/>
  <c r="BF331" i="3"/>
  <c r="BE331" i="3"/>
  <c r="BD331" i="3"/>
  <c r="BC331" i="3"/>
  <c r="BB331" i="3"/>
  <c r="BA331" i="3"/>
  <c r="AY331" i="3"/>
  <c r="AV331" i="3"/>
  <c r="AU331" i="3"/>
  <c r="AS331" i="3"/>
  <c r="AR331" i="3"/>
  <c r="AQ331" i="3"/>
  <c r="AP331" i="3"/>
  <c r="AM331" i="3"/>
  <c r="AL331" i="3"/>
  <c r="AK331" i="3"/>
  <c r="AJ331" i="3"/>
  <c r="AH331" i="3"/>
  <c r="AG331" i="3"/>
  <c r="AF331" i="3"/>
  <c r="BI331" i="3" s="1"/>
  <c r="AE331" i="3"/>
  <c r="AT331" i="3" s="1"/>
  <c r="N331" i="3"/>
  <c r="BN330" i="3"/>
  <c r="BL330" i="3"/>
  <c r="BF330" i="3"/>
  <c r="BE330" i="3"/>
  <c r="BD330" i="3"/>
  <c r="BC330" i="3"/>
  <c r="BB330" i="3"/>
  <c r="BA330" i="3"/>
  <c r="AY330" i="3"/>
  <c r="AV330" i="3"/>
  <c r="AU330" i="3"/>
  <c r="AS330" i="3"/>
  <c r="AR330" i="3"/>
  <c r="AQ330" i="3"/>
  <c r="AP330" i="3"/>
  <c r="AM330" i="3"/>
  <c r="AL330" i="3"/>
  <c r="AK330" i="3"/>
  <c r="AJ330" i="3"/>
  <c r="AH330" i="3"/>
  <c r="AG330" i="3"/>
  <c r="AF330" i="3"/>
  <c r="AE330" i="3"/>
  <c r="AT330" i="3" s="1"/>
  <c r="N330" i="3"/>
  <c r="BN329" i="3"/>
  <c r="BL329" i="3"/>
  <c r="BI329" i="3"/>
  <c r="BF329" i="3"/>
  <c r="BE329" i="3"/>
  <c r="BD329" i="3"/>
  <c r="BC329" i="3"/>
  <c r="BB329" i="3"/>
  <c r="BA329" i="3"/>
  <c r="AY329" i="3"/>
  <c r="AV329" i="3"/>
  <c r="AT329" i="3" s="1"/>
  <c r="AU329" i="3"/>
  <c r="AS329" i="3"/>
  <c r="AR329" i="3"/>
  <c r="AQ329" i="3"/>
  <c r="AP329" i="3"/>
  <c r="AM329" i="3"/>
  <c r="AK329" i="3"/>
  <c r="AJ329" i="3"/>
  <c r="AH329" i="3"/>
  <c r="AL329" i="3" s="1"/>
  <c r="AG329" i="3"/>
  <c r="AF329" i="3"/>
  <c r="AE329" i="3"/>
  <c r="N329" i="3"/>
  <c r="BN328" i="3"/>
  <c r="BL328" i="3"/>
  <c r="BF328" i="3"/>
  <c r="BE328" i="3"/>
  <c r="BD328" i="3"/>
  <c r="BC328" i="3"/>
  <c r="BB328" i="3"/>
  <c r="BA328" i="3"/>
  <c r="AY328" i="3"/>
  <c r="AV328" i="3"/>
  <c r="AU328" i="3"/>
  <c r="AS328" i="3"/>
  <c r="AR328" i="3"/>
  <c r="AQ328" i="3"/>
  <c r="AP328" i="3"/>
  <c r="AM328" i="3"/>
  <c r="AL328" i="3"/>
  <c r="AK328" i="3"/>
  <c r="AJ328" i="3"/>
  <c r="AH328" i="3"/>
  <c r="AG328" i="3"/>
  <c r="AF328" i="3"/>
  <c r="BI328" i="3" s="1"/>
  <c r="AE328" i="3"/>
  <c r="AT328" i="3" s="1"/>
  <c r="N328" i="3"/>
  <c r="BN327" i="3"/>
  <c r="BL327" i="3"/>
  <c r="BF327" i="3"/>
  <c r="BE327" i="3"/>
  <c r="BD327" i="3"/>
  <c r="BC327" i="3"/>
  <c r="BB327" i="3"/>
  <c r="BA327" i="3"/>
  <c r="AY327" i="3"/>
  <c r="AV327" i="3"/>
  <c r="AT327" i="3" s="1"/>
  <c r="AU327" i="3"/>
  <c r="AS327" i="3"/>
  <c r="AR327" i="3"/>
  <c r="AQ327" i="3"/>
  <c r="AP327" i="3"/>
  <c r="AM327" i="3"/>
  <c r="AL327" i="3"/>
  <c r="AK327" i="3"/>
  <c r="AJ327" i="3"/>
  <c r="AH327" i="3"/>
  <c r="AW327" i="3" s="1"/>
  <c r="AG327" i="3"/>
  <c r="AF327" i="3"/>
  <c r="BI327" i="3" s="1"/>
  <c r="AE327" i="3"/>
  <c r="N327" i="3"/>
  <c r="BN326" i="3"/>
  <c r="BL326" i="3"/>
  <c r="BF326" i="3"/>
  <c r="BE326" i="3"/>
  <c r="BD326" i="3"/>
  <c r="BC326" i="3"/>
  <c r="BB326" i="3"/>
  <c r="BA326" i="3"/>
  <c r="AY326" i="3"/>
  <c r="AV326" i="3"/>
  <c r="AT326" i="3" s="1"/>
  <c r="AU326" i="3"/>
  <c r="AS326" i="3"/>
  <c r="AR326" i="3"/>
  <c r="AQ326" i="3"/>
  <c r="AP326" i="3"/>
  <c r="AM326" i="3"/>
  <c r="AK326" i="3"/>
  <c r="AW326" i="3" s="1"/>
  <c r="AJ326" i="3"/>
  <c r="AH326" i="3"/>
  <c r="AL326" i="3" s="1"/>
  <c r="AG326" i="3"/>
  <c r="AF326" i="3"/>
  <c r="BI326" i="3" s="1"/>
  <c r="AE326" i="3"/>
  <c r="N326" i="3"/>
  <c r="BN325" i="3"/>
  <c r="BL325" i="3"/>
  <c r="BF325" i="3"/>
  <c r="BE325" i="3"/>
  <c r="BD325" i="3"/>
  <c r="BC325" i="3"/>
  <c r="BB325" i="3"/>
  <c r="BA325" i="3"/>
  <c r="AY325" i="3"/>
  <c r="AV325" i="3"/>
  <c r="AU325" i="3"/>
  <c r="AS325" i="3"/>
  <c r="AR325" i="3"/>
  <c r="AQ325" i="3"/>
  <c r="AP325" i="3"/>
  <c r="AM325" i="3"/>
  <c r="AL325" i="3"/>
  <c r="AK325" i="3"/>
  <c r="AJ325" i="3"/>
  <c r="AH325" i="3"/>
  <c r="AG325" i="3"/>
  <c r="AF325" i="3"/>
  <c r="BI325" i="3" s="1"/>
  <c r="AE325" i="3"/>
  <c r="AT325" i="3" s="1"/>
  <c r="N325" i="3"/>
  <c r="BN324" i="3"/>
  <c r="BL324" i="3"/>
  <c r="BF324" i="3"/>
  <c r="BE324" i="3"/>
  <c r="BD324" i="3"/>
  <c r="BC324" i="3"/>
  <c r="BB324" i="3"/>
  <c r="BA324" i="3"/>
  <c r="AY324" i="3"/>
  <c r="AV324" i="3"/>
  <c r="AT324" i="3" s="1"/>
  <c r="AU324" i="3"/>
  <c r="AS324" i="3"/>
  <c r="AR324" i="3"/>
  <c r="AQ324" i="3"/>
  <c r="AP324" i="3"/>
  <c r="AM324" i="3"/>
  <c r="AL324" i="3"/>
  <c r="AK324" i="3"/>
  <c r="AJ324" i="3"/>
  <c r="AH324" i="3"/>
  <c r="AG324" i="3"/>
  <c r="AF324" i="3"/>
  <c r="BI324" i="3" s="1"/>
  <c r="AE324" i="3"/>
  <c r="N324" i="3"/>
  <c r="BN323" i="3"/>
  <c r="BL323" i="3"/>
  <c r="BF323" i="3"/>
  <c r="BE323" i="3"/>
  <c r="BD323" i="3"/>
  <c r="BC323" i="3"/>
  <c r="BB323" i="3"/>
  <c r="BA323" i="3"/>
  <c r="AY323" i="3"/>
  <c r="AV323" i="3"/>
  <c r="AT323" i="3" s="1"/>
  <c r="AU323" i="3"/>
  <c r="AS323" i="3"/>
  <c r="AR323" i="3"/>
  <c r="AQ323" i="3"/>
  <c r="AP323" i="3"/>
  <c r="AM323" i="3"/>
  <c r="AK323" i="3"/>
  <c r="AJ323" i="3"/>
  <c r="AH323" i="3"/>
  <c r="AL323" i="3" s="1"/>
  <c r="AG323" i="3"/>
  <c r="AF323" i="3"/>
  <c r="AE323" i="3"/>
  <c r="N323" i="3"/>
  <c r="BN322" i="3"/>
  <c r="BL322" i="3"/>
  <c r="BF322" i="3"/>
  <c r="BE322" i="3"/>
  <c r="BD322" i="3"/>
  <c r="BC322" i="3"/>
  <c r="BB322" i="3"/>
  <c r="BA322" i="3"/>
  <c r="AY322" i="3"/>
  <c r="AV322" i="3"/>
  <c r="AU322" i="3"/>
  <c r="AS322" i="3"/>
  <c r="AR322" i="3"/>
  <c r="AQ322" i="3"/>
  <c r="AP322" i="3"/>
  <c r="AM322" i="3"/>
  <c r="AL322" i="3"/>
  <c r="AK322" i="3"/>
  <c r="AJ322" i="3"/>
  <c r="AH322" i="3"/>
  <c r="AG322" i="3"/>
  <c r="AF322" i="3"/>
  <c r="BI322" i="3" s="1"/>
  <c r="AE322" i="3"/>
  <c r="AT322" i="3" s="1"/>
  <c r="N322" i="3"/>
  <c r="BN321" i="3"/>
  <c r="BL321" i="3"/>
  <c r="BI321" i="3"/>
  <c r="BF321" i="3"/>
  <c r="BE321" i="3"/>
  <c r="BD321" i="3"/>
  <c r="BC321" i="3"/>
  <c r="BB321" i="3"/>
  <c r="BA321" i="3"/>
  <c r="AY321" i="3"/>
  <c r="AV321" i="3"/>
  <c r="AU321" i="3"/>
  <c r="AS321" i="3"/>
  <c r="AR321" i="3"/>
  <c r="AQ321" i="3"/>
  <c r="AP321" i="3"/>
  <c r="AM321" i="3"/>
  <c r="AL321" i="3"/>
  <c r="AK321" i="3"/>
  <c r="AJ321" i="3"/>
  <c r="AH321" i="3"/>
  <c r="AG321" i="3"/>
  <c r="AF321" i="3"/>
  <c r="AE321" i="3"/>
  <c r="AT321" i="3" s="1"/>
  <c r="N321" i="3"/>
  <c r="BN320" i="3"/>
  <c r="BL320" i="3"/>
  <c r="BF320" i="3"/>
  <c r="BE320" i="3"/>
  <c r="BD320" i="3"/>
  <c r="BC320" i="3"/>
  <c r="BB320" i="3"/>
  <c r="BA320" i="3"/>
  <c r="AY320" i="3"/>
  <c r="AV320" i="3"/>
  <c r="AT320" i="3" s="1"/>
  <c r="AU320" i="3"/>
  <c r="AS320" i="3"/>
  <c r="AR320" i="3"/>
  <c r="AQ320" i="3"/>
  <c r="AP320" i="3"/>
  <c r="AM320" i="3"/>
  <c r="AK320" i="3"/>
  <c r="AJ320" i="3"/>
  <c r="BI320" i="3" s="1"/>
  <c r="AH320" i="3"/>
  <c r="AG320" i="3"/>
  <c r="AF320" i="3"/>
  <c r="AE320" i="3"/>
  <c r="N320" i="3"/>
  <c r="BN319" i="3"/>
  <c r="BL319" i="3"/>
  <c r="BF319" i="3"/>
  <c r="BE319" i="3"/>
  <c r="BD319" i="3"/>
  <c r="BC319" i="3"/>
  <c r="BB319" i="3"/>
  <c r="BA319" i="3"/>
  <c r="AY319" i="3"/>
  <c r="AV319" i="3"/>
  <c r="AU319" i="3"/>
  <c r="AS319" i="3"/>
  <c r="AR319" i="3"/>
  <c r="AQ319" i="3"/>
  <c r="AP319" i="3"/>
  <c r="AM319" i="3"/>
  <c r="AL319" i="3"/>
  <c r="AK319" i="3"/>
  <c r="AJ319" i="3"/>
  <c r="AH319" i="3"/>
  <c r="AG319" i="3"/>
  <c r="AF319" i="3"/>
  <c r="BI319" i="3" s="1"/>
  <c r="AE319" i="3"/>
  <c r="AT319" i="3" s="1"/>
  <c r="N319" i="3"/>
  <c r="BN318" i="3"/>
  <c r="BL318" i="3"/>
  <c r="BF318" i="3"/>
  <c r="BE318" i="3"/>
  <c r="BD318" i="3"/>
  <c r="BC318" i="3"/>
  <c r="BB318" i="3"/>
  <c r="BA318" i="3"/>
  <c r="AY318" i="3"/>
  <c r="AV318" i="3"/>
  <c r="AT318" i="3" s="1"/>
  <c r="AU318" i="3"/>
  <c r="AS318" i="3"/>
  <c r="AR318" i="3"/>
  <c r="AQ318" i="3"/>
  <c r="AP318" i="3"/>
  <c r="AM318" i="3"/>
  <c r="AL318" i="3"/>
  <c r="AK318" i="3"/>
  <c r="AJ318" i="3"/>
  <c r="AH318" i="3"/>
  <c r="AG318" i="3"/>
  <c r="AF318" i="3"/>
  <c r="BI318" i="3" s="1"/>
  <c r="AE318" i="3"/>
  <c r="N318" i="3"/>
  <c r="BN317" i="3"/>
  <c r="BL317" i="3"/>
  <c r="BF317" i="3"/>
  <c r="BE317" i="3"/>
  <c r="BD317" i="3"/>
  <c r="BC317" i="3"/>
  <c r="BB317" i="3"/>
  <c r="BA317" i="3"/>
  <c r="AY317" i="3"/>
  <c r="AV317" i="3"/>
  <c r="AT317" i="3" s="1"/>
  <c r="AU317" i="3"/>
  <c r="AS317" i="3"/>
  <c r="AR317" i="3"/>
  <c r="AQ317" i="3"/>
  <c r="AP317" i="3"/>
  <c r="AM317" i="3"/>
  <c r="AK317" i="3"/>
  <c r="AJ317" i="3"/>
  <c r="AH317" i="3"/>
  <c r="AL317" i="3" s="1"/>
  <c r="AG317" i="3"/>
  <c r="AF317" i="3"/>
  <c r="BI317" i="3" s="1"/>
  <c r="AE317" i="3"/>
  <c r="N317" i="3"/>
  <c r="BN316" i="3"/>
  <c r="BL316" i="3"/>
  <c r="BF316" i="3"/>
  <c r="BE316" i="3"/>
  <c r="BD316" i="3"/>
  <c r="BC316" i="3"/>
  <c r="BB316" i="3"/>
  <c r="BA316" i="3"/>
  <c r="AY316" i="3"/>
  <c r="AV316" i="3"/>
  <c r="AU316" i="3"/>
  <c r="AS316" i="3"/>
  <c r="AR316" i="3"/>
  <c r="AQ316" i="3"/>
  <c r="AP316" i="3"/>
  <c r="AM316" i="3"/>
  <c r="AL316" i="3"/>
  <c r="AK316" i="3"/>
  <c r="AJ316" i="3"/>
  <c r="AH316" i="3"/>
  <c r="AG316" i="3"/>
  <c r="AF316" i="3"/>
  <c r="BI316" i="3" s="1"/>
  <c r="AE316" i="3"/>
  <c r="AT316" i="3" s="1"/>
  <c r="N316" i="3"/>
  <c r="BN315" i="3"/>
  <c r="BL315" i="3"/>
  <c r="BI315" i="3"/>
  <c r="BF315" i="3"/>
  <c r="BE315" i="3"/>
  <c r="BD315" i="3"/>
  <c r="BC315" i="3"/>
  <c r="BB315" i="3"/>
  <c r="BA315" i="3"/>
  <c r="AY315" i="3"/>
  <c r="AV315" i="3"/>
  <c r="AU315" i="3"/>
  <c r="AS315" i="3"/>
  <c r="AR315" i="3"/>
  <c r="AQ315" i="3"/>
  <c r="AP315" i="3"/>
  <c r="AM315" i="3"/>
  <c r="AL315" i="3"/>
  <c r="AK315" i="3"/>
  <c r="AJ315" i="3"/>
  <c r="AH315" i="3"/>
  <c r="AW315" i="3" s="1"/>
  <c r="AG315" i="3"/>
  <c r="AF315" i="3"/>
  <c r="AE315" i="3"/>
  <c r="AT315" i="3" s="1"/>
  <c r="N315" i="3"/>
  <c r="BN314" i="3"/>
  <c r="BL314" i="3"/>
  <c r="BF314" i="3"/>
  <c r="BE314" i="3"/>
  <c r="BD314" i="3"/>
  <c r="BC314" i="3"/>
  <c r="BB314" i="3"/>
  <c r="BA314" i="3"/>
  <c r="AY314" i="3"/>
  <c r="AV314" i="3"/>
  <c r="AT314" i="3" s="1"/>
  <c r="AU314" i="3"/>
  <c r="AS314" i="3"/>
  <c r="AR314" i="3"/>
  <c r="AQ314" i="3"/>
  <c r="AP314" i="3"/>
  <c r="AM314" i="3"/>
  <c r="AK314" i="3"/>
  <c r="AJ314" i="3"/>
  <c r="BI314" i="3" s="1"/>
  <c r="AH314" i="3"/>
  <c r="AL314" i="3" s="1"/>
  <c r="AG314" i="3"/>
  <c r="AF314" i="3"/>
  <c r="AE314" i="3"/>
  <c r="N314" i="3"/>
  <c r="BN313" i="3"/>
  <c r="BL313" i="3"/>
  <c r="BF313" i="3"/>
  <c r="BE313" i="3"/>
  <c r="BD313" i="3"/>
  <c r="BC313" i="3"/>
  <c r="BB313" i="3"/>
  <c r="BA313" i="3"/>
  <c r="AY313" i="3"/>
  <c r="AV313" i="3"/>
  <c r="AU313" i="3"/>
  <c r="AS313" i="3"/>
  <c r="AR313" i="3"/>
  <c r="AQ313" i="3"/>
  <c r="AP313" i="3"/>
  <c r="AM313" i="3"/>
  <c r="AL313" i="3"/>
  <c r="AK313" i="3"/>
  <c r="AJ313" i="3"/>
  <c r="AH313" i="3"/>
  <c r="AG313" i="3"/>
  <c r="AF313" i="3"/>
  <c r="BI313" i="3" s="1"/>
  <c r="AE313" i="3"/>
  <c r="AT313" i="3" s="1"/>
  <c r="N313" i="3"/>
  <c r="BN312" i="3"/>
  <c r="BL312" i="3"/>
  <c r="BF312" i="3"/>
  <c r="BE312" i="3"/>
  <c r="BD312" i="3"/>
  <c r="BC312" i="3"/>
  <c r="BB312" i="3"/>
  <c r="BA312" i="3"/>
  <c r="AY312" i="3"/>
  <c r="AV312" i="3"/>
  <c r="AT312" i="3" s="1"/>
  <c r="AU312" i="3"/>
  <c r="AS312" i="3"/>
  <c r="AR312" i="3"/>
  <c r="AQ312" i="3"/>
  <c r="AP312" i="3"/>
  <c r="AM312" i="3"/>
  <c r="AL312" i="3"/>
  <c r="AK312" i="3"/>
  <c r="AJ312" i="3"/>
  <c r="AH312" i="3"/>
  <c r="AG312" i="3"/>
  <c r="AF312" i="3"/>
  <c r="AE312" i="3"/>
  <c r="N312" i="3"/>
  <c r="BN311" i="3"/>
  <c r="BL311" i="3"/>
  <c r="BF311" i="3"/>
  <c r="BE311" i="3"/>
  <c r="BD311" i="3"/>
  <c r="BC311" i="3"/>
  <c r="BB311" i="3"/>
  <c r="BA311" i="3"/>
  <c r="AY311" i="3"/>
  <c r="AV311" i="3"/>
  <c r="AU311" i="3"/>
  <c r="AS311" i="3"/>
  <c r="AR311" i="3"/>
  <c r="AQ311" i="3"/>
  <c r="AP311" i="3"/>
  <c r="AM311" i="3"/>
  <c r="AK311" i="3"/>
  <c r="AJ311" i="3"/>
  <c r="AH311" i="3"/>
  <c r="AL311" i="3" s="1"/>
  <c r="AG311" i="3"/>
  <c r="AF311" i="3"/>
  <c r="BI311" i="3" s="1"/>
  <c r="AE311" i="3"/>
  <c r="N311" i="3"/>
  <c r="BN310" i="3"/>
  <c r="BL310" i="3"/>
  <c r="BF310" i="3"/>
  <c r="BE310" i="3"/>
  <c r="BD310" i="3"/>
  <c r="BC310" i="3"/>
  <c r="BB310" i="3"/>
  <c r="BA310" i="3"/>
  <c r="AY310" i="3"/>
  <c r="AV310" i="3"/>
  <c r="AT310" i="3" s="1"/>
  <c r="AU310" i="3"/>
  <c r="AS310" i="3"/>
  <c r="AR310" i="3"/>
  <c r="AQ310" i="3"/>
  <c r="AP310" i="3"/>
  <c r="AM310" i="3"/>
  <c r="AL310" i="3"/>
  <c r="AK310" i="3"/>
  <c r="AJ310" i="3"/>
  <c r="AH310" i="3"/>
  <c r="AG310" i="3"/>
  <c r="AF310" i="3"/>
  <c r="BI310" i="3" s="1"/>
  <c r="AE310" i="3"/>
  <c r="N310" i="3"/>
  <c r="BN309" i="3"/>
  <c r="BL309" i="3"/>
  <c r="BI309" i="3"/>
  <c r="BF309" i="3"/>
  <c r="BE309" i="3"/>
  <c r="BD309" i="3"/>
  <c r="BB309" i="3"/>
  <c r="AY309" i="3"/>
  <c r="AV309" i="3"/>
  <c r="AT309" i="3" s="1"/>
  <c r="AU309" i="3"/>
  <c r="AS309" i="3"/>
  <c r="AR309" i="3"/>
  <c r="AM309" i="3"/>
  <c r="AL309" i="3"/>
  <c r="AK309" i="3"/>
  <c r="AJ309" i="3"/>
  <c r="AH309" i="3"/>
  <c r="AG309" i="3"/>
  <c r="AF309" i="3"/>
  <c r="N309" i="3"/>
  <c r="BN308" i="3"/>
  <c r="BL308" i="3"/>
  <c r="BF308" i="3"/>
  <c r="BE308" i="3"/>
  <c r="BD308" i="3"/>
  <c r="BC308" i="3"/>
  <c r="BB308" i="3"/>
  <c r="BA308" i="3"/>
  <c r="AY308" i="3"/>
  <c r="AW308" i="3"/>
  <c r="AV308" i="3"/>
  <c r="AU308" i="3"/>
  <c r="AS308" i="3"/>
  <c r="AR308" i="3"/>
  <c r="AQ308" i="3"/>
  <c r="AP308" i="3"/>
  <c r="AM308" i="3"/>
  <c r="AK308" i="3"/>
  <c r="AJ308" i="3"/>
  <c r="AH308" i="3"/>
  <c r="AL308" i="3" s="1"/>
  <c r="AG308" i="3"/>
  <c r="AF308" i="3"/>
  <c r="BI308" i="3" s="1"/>
  <c r="AE308" i="3"/>
  <c r="AT308" i="3" s="1"/>
  <c r="N308" i="3"/>
  <c r="BN307" i="3"/>
  <c r="BL307" i="3"/>
  <c r="BF307" i="3"/>
  <c r="BE307" i="3"/>
  <c r="BD307" i="3"/>
  <c r="BC307" i="3"/>
  <c r="BB307" i="3"/>
  <c r="BA307" i="3"/>
  <c r="AY307" i="3"/>
  <c r="AV307" i="3"/>
  <c r="AU307" i="3"/>
  <c r="AS307" i="3"/>
  <c r="AR307" i="3"/>
  <c r="AQ307" i="3"/>
  <c r="AP307" i="3"/>
  <c r="AM307" i="3"/>
  <c r="AK307" i="3"/>
  <c r="AJ307" i="3"/>
  <c r="AH307" i="3"/>
  <c r="AL307" i="3" s="1"/>
  <c r="AG307" i="3"/>
  <c r="AF307" i="3"/>
  <c r="AE307" i="3"/>
  <c r="AT307" i="3" s="1"/>
  <c r="N307" i="3"/>
  <c r="BN306" i="3"/>
  <c r="BL306" i="3"/>
  <c r="BF306" i="3"/>
  <c r="BE306" i="3"/>
  <c r="BD306" i="3"/>
  <c r="BC306" i="3"/>
  <c r="BB306" i="3"/>
  <c r="BA306" i="3"/>
  <c r="AY306" i="3"/>
  <c r="AW306" i="3"/>
  <c r="AV306" i="3"/>
  <c r="AU306" i="3"/>
  <c r="AT306" i="3"/>
  <c r="AS306" i="3"/>
  <c r="AR306" i="3"/>
  <c r="AQ306" i="3"/>
  <c r="AP306" i="3"/>
  <c r="AM306" i="3"/>
  <c r="AK306" i="3"/>
  <c r="AJ306" i="3"/>
  <c r="AH306" i="3"/>
  <c r="AL306" i="3" s="1"/>
  <c r="AG306" i="3"/>
  <c r="AF306" i="3"/>
  <c r="AE306" i="3"/>
  <c r="N306" i="3"/>
  <c r="BN305" i="3"/>
  <c r="BL305" i="3"/>
  <c r="BF305" i="3"/>
  <c r="BE305" i="3"/>
  <c r="BD305" i="3"/>
  <c r="BC305" i="3"/>
  <c r="BB305" i="3"/>
  <c r="BA305" i="3"/>
  <c r="AY305" i="3"/>
  <c r="AV305" i="3"/>
  <c r="AU305" i="3"/>
  <c r="AT305" i="3"/>
  <c r="AS305" i="3"/>
  <c r="AR305" i="3"/>
  <c r="AQ305" i="3"/>
  <c r="AP305" i="3"/>
  <c r="AM305" i="3"/>
  <c r="AK305" i="3"/>
  <c r="AJ305" i="3"/>
  <c r="AH305" i="3"/>
  <c r="AL305" i="3" s="1"/>
  <c r="AG305" i="3"/>
  <c r="AF305" i="3"/>
  <c r="AE305" i="3"/>
  <c r="N305" i="3"/>
  <c r="BN304" i="3"/>
  <c r="BL304" i="3"/>
  <c r="BF304" i="3"/>
  <c r="BE304" i="3"/>
  <c r="BD304" i="3"/>
  <c r="BC304" i="3"/>
  <c r="BB304" i="3"/>
  <c r="BA304" i="3"/>
  <c r="AY304" i="3"/>
  <c r="AV304" i="3"/>
  <c r="AU304" i="3"/>
  <c r="AS304" i="3"/>
  <c r="AR304" i="3"/>
  <c r="AQ304" i="3"/>
  <c r="AP304" i="3"/>
  <c r="AM304" i="3"/>
  <c r="AK304" i="3"/>
  <c r="AJ304" i="3"/>
  <c r="AH304" i="3"/>
  <c r="AG304" i="3"/>
  <c r="AF304" i="3"/>
  <c r="AE304" i="3"/>
  <c r="AT304" i="3" s="1"/>
  <c r="N304" i="3"/>
  <c r="BN303" i="3"/>
  <c r="BL303" i="3"/>
  <c r="BF303" i="3"/>
  <c r="BE303" i="3"/>
  <c r="BD303" i="3"/>
  <c r="BC303" i="3"/>
  <c r="BB303" i="3"/>
  <c r="BA303" i="3"/>
  <c r="AY303" i="3"/>
  <c r="AV303" i="3"/>
  <c r="AU303" i="3"/>
  <c r="AS303" i="3"/>
  <c r="AR303" i="3"/>
  <c r="AQ303" i="3"/>
  <c r="AP303" i="3"/>
  <c r="AM303" i="3"/>
  <c r="AL303" i="3"/>
  <c r="AK303" i="3"/>
  <c r="AJ303" i="3"/>
  <c r="AH303" i="3"/>
  <c r="AG303" i="3"/>
  <c r="AF303" i="3"/>
  <c r="BI303" i="3" s="1"/>
  <c r="AE303" i="3"/>
  <c r="AT303" i="3" s="1"/>
  <c r="N303" i="3"/>
  <c r="BN302" i="3"/>
  <c r="BL302" i="3"/>
  <c r="BF302" i="3"/>
  <c r="BE302" i="3"/>
  <c r="BD302" i="3"/>
  <c r="BC302" i="3"/>
  <c r="BB302" i="3"/>
  <c r="BA302" i="3"/>
  <c r="AY302" i="3"/>
  <c r="AV302" i="3"/>
  <c r="AT302" i="3" s="1"/>
  <c r="AU302" i="3"/>
  <c r="AS302" i="3"/>
  <c r="AR302" i="3"/>
  <c r="AQ302" i="3"/>
  <c r="AP302" i="3"/>
  <c r="AM302" i="3"/>
  <c r="BI302" i="3" s="1"/>
  <c r="AL302" i="3"/>
  <c r="AK302" i="3"/>
  <c r="AJ302" i="3"/>
  <c r="AH302" i="3"/>
  <c r="AG302" i="3"/>
  <c r="AF302" i="3"/>
  <c r="AE302" i="3"/>
  <c r="N302" i="3"/>
  <c r="BN301" i="3"/>
  <c r="BL301" i="3"/>
  <c r="BI301" i="3"/>
  <c r="BF301" i="3"/>
  <c r="BE301" i="3"/>
  <c r="BD301" i="3"/>
  <c r="BC301" i="3"/>
  <c r="BB301" i="3"/>
  <c r="BA301" i="3"/>
  <c r="AY301" i="3"/>
  <c r="AW301" i="3"/>
  <c r="AV301" i="3"/>
  <c r="AT301" i="3" s="1"/>
  <c r="AU301" i="3"/>
  <c r="AS301" i="3"/>
  <c r="AR301" i="3"/>
  <c r="AQ301" i="3"/>
  <c r="AP301" i="3"/>
  <c r="AM301" i="3"/>
  <c r="AK301" i="3"/>
  <c r="AJ301" i="3"/>
  <c r="AH301" i="3"/>
  <c r="AL301" i="3" s="1"/>
  <c r="AG301" i="3"/>
  <c r="AF301" i="3"/>
  <c r="AE301" i="3"/>
  <c r="N301" i="3"/>
  <c r="BN300" i="3"/>
  <c r="BL300" i="3"/>
  <c r="BF300" i="3"/>
  <c r="BE300" i="3"/>
  <c r="BD300" i="3"/>
  <c r="BC300" i="3"/>
  <c r="BB300" i="3"/>
  <c r="BA300" i="3"/>
  <c r="AY300" i="3"/>
  <c r="AV300" i="3"/>
  <c r="AU300" i="3"/>
  <c r="AS300" i="3"/>
  <c r="AR300" i="3"/>
  <c r="AQ300" i="3"/>
  <c r="AP300" i="3"/>
  <c r="AM300" i="3"/>
  <c r="AL300" i="3"/>
  <c r="AK300" i="3"/>
  <c r="AJ300" i="3"/>
  <c r="AH300" i="3"/>
  <c r="AG300" i="3"/>
  <c r="AF300" i="3"/>
  <c r="BI300" i="3" s="1"/>
  <c r="AE300" i="3"/>
  <c r="AT300" i="3" s="1"/>
  <c r="N300" i="3"/>
  <c r="BN299" i="3"/>
  <c r="BL299" i="3"/>
  <c r="BF299" i="3"/>
  <c r="BE299" i="3"/>
  <c r="BD299" i="3"/>
  <c r="BC299" i="3"/>
  <c r="BB299" i="3"/>
  <c r="BA299" i="3"/>
  <c r="AY299" i="3"/>
  <c r="AV299" i="3"/>
  <c r="AT299" i="3" s="1"/>
  <c r="AU299" i="3"/>
  <c r="AS299" i="3"/>
  <c r="AR299" i="3"/>
  <c r="AQ299" i="3"/>
  <c r="AP299" i="3"/>
  <c r="AM299" i="3"/>
  <c r="BI299" i="3" s="1"/>
  <c r="AL299" i="3"/>
  <c r="AK299" i="3"/>
  <c r="AJ299" i="3"/>
  <c r="AH299" i="3"/>
  <c r="AW299" i="3" s="1"/>
  <c r="AG299" i="3"/>
  <c r="AF299" i="3"/>
  <c r="AE299" i="3"/>
  <c r="N299" i="3"/>
  <c r="BN298" i="3"/>
  <c r="BL298" i="3"/>
  <c r="BF298" i="3"/>
  <c r="BE298" i="3"/>
  <c r="BD298" i="3"/>
  <c r="BC298" i="3"/>
  <c r="BB298" i="3"/>
  <c r="BA298" i="3"/>
  <c r="AY298" i="3"/>
  <c r="AV298" i="3"/>
  <c r="AT298" i="3" s="1"/>
  <c r="AU298" i="3"/>
  <c r="AS298" i="3"/>
  <c r="AR298" i="3"/>
  <c r="AP298" i="3"/>
  <c r="AM298" i="3"/>
  <c r="AK298" i="3"/>
  <c r="AJ298" i="3"/>
  <c r="BI298" i="3" s="1"/>
  <c r="AH298" i="3"/>
  <c r="AG298" i="3"/>
  <c r="AF298" i="3"/>
  <c r="AE298" i="3"/>
  <c r="N298" i="3"/>
  <c r="BN297" i="3"/>
  <c r="BL297" i="3"/>
  <c r="BF297" i="3"/>
  <c r="BE297" i="3"/>
  <c r="BD297" i="3"/>
  <c r="BC297" i="3"/>
  <c r="BB297" i="3"/>
  <c r="BA297" i="3"/>
  <c r="AY297" i="3"/>
  <c r="AV297" i="3"/>
  <c r="AU297" i="3"/>
  <c r="AS297" i="3"/>
  <c r="AR297" i="3"/>
  <c r="AQ297" i="3"/>
  <c r="AP297" i="3"/>
  <c r="AM297" i="3"/>
  <c r="AL297" i="3"/>
  <c r="AK297" i="3"/>
  <c r="AJ297" i="3"/>
  <c r="AH297" i="3"/>
  <c r="AG297" i="3"/>
  <c r="AF297" i="3"/>
  <c r="BI297" i="3" s="1"/>
  <c r="AE297" i="3"/>
  <c r="AT297" i="3" s="1"/>
  <c r="N297" i="3"/>
  <c r="BN296" i="3"/>
  <c r="BL296" i="3"/>
  <c r="BF296" i="3"/>
  <c r="BE296" i="3"/>
  <c r="BD296" i="3"/>
  <c r="BC296" i="3"/>
  <c r="BB296" i="3"/>
  <c r="BA296" i="3"/>
  <c r="AY296" i="3"/>
  <c r="AV296" i="3"/>
  <c r="AT296" i="3" s="1"/>
  <c r="AU296" i="3"/>
  <c r="AS296" i="3"/>
  <c r="AR296" i="3"/>
  <c r="AP296" i="3"/>
  <c r="AM296" i="3"/>
  <c r="AL296" i="3"/>
  <c r="AK296" i="3"/>
  <c r="AJ296" i="3"/>
  <c r="AH296" i="3"/>
  <c r="AG296" i="3"/>
  <c r="AF296" i="3"/>
  <c r="AE296" i="3"/>
  <c r="N296" i="3"/>
  <c r="BN295" i="3"/>
  <c r="BL295" i="3"/>
  <c r="BG295" i="3"/>
  <c r="BH295" i="3" s="1"/>
  <c r="BF295" i="3"/>
  <c r="BE295" i="3"/>
  <c r="BD295" i="3"/>
  <c r="BC295" i="3"/>
  <c r="BB295" i="3"/>
  <c r="BA295" i="3"/>
  <c r="AY295" i="3"/>
  <c r="AV295" i="3"/>
  <c r="AU295" i="3"/>
  <c r="AT295" i="3"/>
  <c r="AW295" i="3" s="1"/>
  <c r="AS295" i="3"/>
  <c r="AR295" i="3"/>
  <c r="AQ295" i="3"/>
  <c r="AP295" i="3"/>
  <c r="AM295" i="3"/>
  <c r="AK295" i="3"/>
  <c r="AJ295" i="3"/>
  <c r="AH295" i="3"/>
  <c r="AL295" i="3" s="1"/>
  <c r="AG295" i="3"/>
  <c r="AF295" i="3"/>
  <c r="BI295" i="3" s="1"/>
  <c r="AE295" i="3"/>
  <c r="N295" i="3"/>
  <c r="BN294" i="3"/>
  <c r="BL294" i="3"/>
  <c r="BF294" i="3"/>
  <c r="BE294" i="3"/>
  <c r="BD294" i="3"/>
  <c r="BC294" i="3"/>
  <c r="BB294" i="3"/>
  <c r="BA294" i="3"/>
  <c r="AY294" i="3"/>
  <c r="AV294" i="3"/>
  <c r="AU294" i="3"/>
  <c r="AS294" i="3"/>
  <c r="AR294" i="3"/>
  <c r="AQ294" i="3"/>
  <c r="AP294" i="3"/>
  <c r="AM294" i="3"/>
  <c r="AK294" i="3"/>
  <c r="AJ294" i="3"/>
  <c r="BI294" i="3" s="1"/>
  <c r="AH294" i="3"/>
  <c r="AL294" i="3" s="1"/>
  <c r="AG294" i="3"/>
  <c r="AF294" i="3"/>
  <c r="AE294" i="3"/>
  <c r="AT294" i="3" s="1"/>
  <c r="N294" i="3"/>
  <c r="BN293" i="3"/>
  <c r="BL293" i="3"/>
  <c r="BF293" i="3"/>
  <c r="BE293" i="3"/>
  <c r="BD293" i="3"/>
  <c r="BC293" i="3"/>
  <c r="BB293" i="3"/>
  <c r="BA293" i="3"/>
  <c r="AY293" i="3"/>
  <c r="AV293" i="3"/>
  <c r="AU293" i="3"/>
  <c r="AS293" i="3"/>
  <c r="AR293" i="3"/>
  <c r="AQ293" i="3"/>
  <c r="AP293" i="3"/>
  <c r="AM293" i="3"/>
  <c r="AL293" i="3"/>
  <c r="AK293" i="3"/>
  <c r="AJ293" i="3"/>
  <c r="AH293" i="3"/>
  <c r="AG293" i="3"/>
  <c r="AF293" i="3"/>
  <c r="BI293" i="3" s="1"/>
  <c r="AE293" i="3"/>
  <c r="AT293" i="3" s="1"/>
  <c r="N293" i="3"/>
  <c r="BN292" i="3"/>
  <c r="BL292" i="3"/>
  <c r="BF292" i="3"/>
  <c r="BE292" i="3"/>
  <c r="BD292" i="3"/>
  <c r="BC292" i="3"/>
  <c r="BB292" i="3"/>
  <c r="BA292" i="3"/>
  <c r="AY292" i="3"/>
  <c r="AV292" i="3"/>
  <c r="AU292" i="3"/>
  <c r="AT292" i="3"/>
  <c r="AS292" i="3"/>
  <c r="AR292" i="3"/>
  <c r="AQ292" i="3"/>
  <c r="AP292" i="3"/>
  <c r="AM292" i="3"/>
  <c r="AK292" i="3"/>
  <c r="AJ292" i="3"/>
  <c r="AH292" i="3"/>
  <c r="AL292" i="3" s="1"/>
  <c r="AG292" i="3"/>
  <c r="AF292" i="3"/>
  <c r="BI292" i="3" s="1"/>
  <c r="AE292" i="3"/>
  <c r="N292" i="3"/>
  <c r="BN291" i="3"/>
  <c r="BL291" i="3"/>
  <c r="BF291" i="3"/>
  <c r="BE291" i="3"/>
  <c r="BD291" i="3"/>
  <c r="BC291" i="3"/>
  <c r="BB291" i="3"/>
  <c r="BA291" i="3"/>
  <c r="AY291" i="3"/>
  <c r="AV291" i="3"/>
  <c r="AU291" i="3"/>
  <c r="AS291" i="3"/>
  <c r="AR291" i="3"/>
  <c r="AQ291" i="3"/>
  <c r="AP291" i="3"/>
  <c r="AM291" i="3"/>
  <c r="AK291" i="3"/>
  <c r="AJ291" i="3"/>
  <c r="AH291" i="3"/>
  <c r="AL291" i="3" s="1"/>
  <c r="AG291" i="3"/>
  <c r="AF291" i="3"/>
  <c r="AE291" i="3"/>
  <c r="AT291" i="3" s="1"/>
  <c r="N291" i="3"/>
  <c r="BN290" i="3"/>
  <c r="BL290" i="3"/>
  <c r="BF290" i="3"/>
  <c r="BE290" i="3"/>
  <c r="BD290" i="3"/>
  <c r="BC290" i="3"/>
  <c r="BB290" i="3"/>
  <c r="BA290" i="3"/>
  <c r="AY290" i="3"/>
  <c r="AV290" i="3"/>
  <c r="AU290" i="3"/>
  <c r="AS290" i="3"/>
  <c r="AR290" i="3"/>
  <c r="AQ290" i="3"/>
  <c r="AP290" i="3"/>
  <c r="AM290" i="3"/>
  <c r="AL290" i="3"/>
  <c r="AK290" i="3"/>
  <c r="AJ290" i="3"/>
  <c r="AH290" i="3"/>
  <c r="AG290" i="3"/>
  <c r="AF290" i="3"/>
  <c r="BI290" i="3" s="1"/>
  <c r="AE290" i="3"/>
  <c r="AT290" i="3" s="1"/>
  <c r="N290" i="3"/>
  <c r="BN289" i="3"/>
  <c r="BL289" i="3"/>
  <c r="BF289" i="3"/>
  <c r="BE289" i="3"/>
  <c r="BD289" i="3"/>
  <c r="BC289" i="3"/>
  <c r="BB289" i="3"/>
  <c r="BA289" i="3"/>
  <c r="AY289" i="3"/>
  <c r="AV289" i="3"/>
  <c r="AT289" i="3" s="1"/>
  <c r="AW289" i="3" s="1"/>
  <c r="AU289" i="3"/>
  <c r="AS289" i="3"/>
  <c r="AR289" i="3"/>
  <c r="AQ289" i="3"/>
  <c r="AP289" i="3"/>
  <c r="AM289" i="3"/>
  <c r="AK289" i="3"/>
  <c r="AJ289" i="3"/>
  <c r="AH289" i="3"/>
  <c r="AL289" i="3" s="1"/>
  <c r="AG289" i="3"/>
  <c r="AF289" i="3"/>
  <c r="BI289" i="3" s="1"/>
  <c r="AE289" i="3"/>
  <c r="N289" i="3"/>
  <c r="BN288" i="3"/>
  <c r="BL288" i="3"/>
  <c r="BF288" i="3"/>
  <c r="BE288" i="3"/>
  <c r="BD288" i="3"/>
  <c r="BC288" i="3"/>
  <c r="BB288" i="3"/>
  <c r="BA288" i="3"/>
  <c r="AY288" i="3"/>
  <c r="AV288" i="3"/>
  <c r="AU288" i="3"/>
  <c r="AS288" i="3"/>
  <c r="AR288" i="3"/>
  <c r="AQ288" i="3"/>
  <c r="AP288" i="3"/>
  <c r="AM288" i="3"/>
  <c r="AK288" i="3"/>
  <c r="AJ288" i="3"/>
  <c r="AH288" i="3"/>
  <c r="AL288" i="3" s="1"/>
  <c r="AG288" i="3"/>
  <c r="AF288" i="3"/>
  <c r="BI288" i="3" s="1"/>
  <c r="AE288" i="3"/>
  <c r="AT288" i="3" s="1"/>
  <c r="N288" i="3"/>
  <c r="BN287" i="3"/>
  <c r="BL287" i="3"/>
  <c r="BF287" i="3"/>
  <c r="BE287" i="3"/>
  <c r="BD287" i="3"/>
  <c r="BC287" i="3"/>
  <c r="BB287" i="3"/>
  <c r="BA287" i="3"/>
  <c r="AY287" i="3"/>
  <c r="AV287" i="3"/>
  <c r="AU287" i="3"/>
  <c r="AS287" i="3"/>
  <c r="AR287" i="3"/>
  <c r="AQ287" i="3"/>
  <c r="AP287" i="3"/>
  <c r="AM287" i="3"/>
  <c r="AL287" i="3"/>
  <c r="AK287" i="3"/>
  <c r="AJ287" i="3"/>
  <c r="AH287" i="3"/>
  <c r="AG287" i="3"/>
  <c r="AF287" i="3"/>
  <c r="AE287" i="3"/>
  <c r="AT287" i="3" s="1"/>
  <c r="N287" i="3"/>
  <c r="BN286" i="3"/>
  <c r="BL286" i="3"/>
  <c r="BF286" i="3"/>
  <c r="BE286" i="3"/>
  <c r="BD286" i="3"/>
  <c r="BC286" i="3"/>
  <c r="BB286" i="3"/>
  <c r="BA286" i="3"/>
  <c r="AY286" i="3"/>
  <c r="AV286" i="3"/>
  <c r="AT286" i="3" s="1"/>
  <c r="AW286" i="3" s="1"/>
  <c r="AU286" i="3"/>
  <c r="AS286" i="3"/>
  <c r="AR286" i="3"/>
  <c r="AQ286" i="3"/>
  <c r="AP286" i="3"/>
  <c r="AM286" i="3"/>
  <c r="AK286" i="3"/>
  <c r="AJ286" i="3"/>
  <c r="AH286" i="3"/>
  <c r="AL286" i="3" s="1"/>
  <c r="AG286" i="3"/>
  <c r="AF286" i="3"/>
  <c r="AE286" i="3"/>
  <c r="N286" i="3"/>
  <c r="BN285" i="3"/>
  <c r="BL285" i="3"/>
  <c r="BF285" i="3"/>
  <c r="BE285" i="3"/>
  <c r="BD285" i="3"/>
  <c r="BC285" i="3"/>
  <c r="BB285" i="3"/>
  <c r="BA285" i="3"/>
  <c r="AY285" i="3"/>
  <c r="AV285" i="3"/>
  <c r="AU285" i="3"/>
  <c r="AS285" i="3"/>
  <c r="AR285" i="3"/>
  <c r="AQ285" i="3"/>
  <c r="AP285" i="3"/>
  <c r="AM285" i="3"/>
  <c r="AK285" i="3"/>
  <c r="AJ285" i="3"/>
  <c r="AH285" i="3"/>
  <c r="AL285" i="3" s="1"/>
  <c r="AG285" i="3"/>
  <c r="AF285" i="3"/>
  <c r="BI285" i="3" s="1"/>
  <c r="AE285" i="3"/>
  <c r="AT285" i="3" s="1"/>
  <c r="N285" i="3"/>
  <c r="BN284" i="3"/>
  <c r="BL284" i="3"/>
  <c r="BF284" i="3"/>
  <c r="BE284" i="3"/>
  <c r="BD284" i="3"/>
  <c r="BC284" i="3"/>
  <c r="BB284" i="3"/>
  <c r="BA284" i="3"/>
  <c r="AY284" i="3"/>
  <c r="AV284" i="3"/>
  <c r="AU284" i="3"/>
  <c r="AS284" i="3"/>
  <c r="AR284" i="3"/>
  <c r="AQ284" i="3"/>
  <c r="AP284" i="3"/>
  <c r="AM284" i="3"/>
  <c r="AL284" i="3"/>
  <c r="AK284" i="3"/>
  <c r="AJ284" i="3"/>
  <c r="AH284" i="3"/>
  <c r="AG284" i="3"/>
  <c r="AF284" i="3"/>
  <c r="AE284" i="3"/>
  <c r="AT284" i="3" s="1"/>
  <c r="N284" i="3"/>
  <c r="BN283" i="3"/>
  <c r="BL283" i="3"/>
  <c r="BG283" i="3"/>
  <c r="BH283" i="3" s="1"/>
  <c r="BF283" i="3"/>
  <c r="BE283" i="3"/>
  <c r="BD283" i="3"/>
  <c r="BC283" i="3"/>
  <c r="BB283" i="3"/>
  <c r="BA283" i="3"/>
  <c r="AY283" i="3"/>
  <c r="AV283" i="3"/>
  <c r="AU283" i="3"/>
  <c r="AT283" i="3"/>
  <c r="AS283" i="3"/>
  <c r="AR283" i="3"/>
  <c r="AQ283" i="3"/>
  <c r="AP283" i="3"/>
  <c r="AW283" i="3" s="1"/>
  <c r="AM283" i="3"/>
  <c r="AK283" i="3"/>
  <c r="AJ283" i="3"/>
  <c r="AH283" i="3"/>
  <c r="AL283" i="3" s="1"/>
  <c r="AG283" i="3"/>
  <c r="BI283" i="3" s="1"/>
  <c r="AF283" i="3"/>
  <c r="AE283" i="3"/>
  <c r="N283" i="3"/>
  <c r="BN282" i="3"/>
  <c r="BL282" i="3"/>
  <c r="BF282" i="3"/>
  <c r="BE282" i="3"/>
  <c r="BD282" i="3"/>
  <c r="BC282" i="3"/>
  <c r="BB282" i="3"/>
  <c r="BA282" i="3"/>
  <c r="AY282" i="3"/>
  <c r="AV282" i="3"/>
  <c r="AU282" i="3"/>
  <c r="AS282" i="3"/>
  <c r="AR282" i="3"/>
  <c r="AQ282" i="3"/>
  <c r="AP282" i="3"/>
  <c r="AM282" i="3"/>
  <c r="AK282" i="3"/>
  <c r="AJ282" i="3"/>
  <c r="AH282" i="3"/>
  <c r="AL282" i="3" s="1"/>
  <c r="AG282" i="3"/>
  <c r="AF282" i="3"/>
  <c r="AE282" i="3"/>
  <c r="AT282" i="3" s="1"/>
  <c r="N282" i="3"/>
  <c r="BN281" i="3"/>
  <c r="BL281" i="3"/>
  <c r="BF281" i="3"/>
  <c r="BE281" i="3"/>
  <c r="BD281" i="3"/>
  <c r="BC281" i="3"/>
  <c r="BB281" i="3"/>
  <c r="BA281" i="3"/>
  <c r="AY281" i="3"/>
  <c r="AV281" i="3"/>
  <c r="AU281" i="3"/>
  <c r="AS281" i="3"/>
  <c r="AR281" i="3"/>
  <c r="AQ281" i="3"/>
  <c r="AP281" i="3"/>
  <c r="AM281" i="3"/>
  <c r="AL281" i="3"/>
  <c r="AK281" i="3"/>
  <c r="AJ281" i="3"/>
  <c r="AH281" i="3"/>
  <c r="AG281" i="3"/>
  <c r="AF281" i="3"/>
  <c r="BI281" i="3" s="1"/>
  <c r="AE281" i="3"/>
  <c r="AT281" i="3" s="1"/>
  <c r="N281" i="3"/>
  <c r="BN280" i="3"/>
  <c r="BL280" i="3"/>
  <c r="BF280" i="3"/>
  <c r="BE280" i="3"/>
  <c r="BD280" i="3"/>
  <c r="BC280" i="3"/>
  <c r="BB280" i="3"/>
  <c r="BA280" i="3"/>
  <c r="AY280" i="3"/>
  <c r="AV280" i="3"/>
  <c r="AU280" i="3"/>
  <c r="AT280" i="3"/>
  <c r="AS280" i="3"/>
  <c r="AR280" i="3"/>
  <c r="AQ280" i="3"/>
  <c r="AP280" i="3"/>
  <c r="AM280" i="3"/>
  <c r="AK280" i="3"/>
  <c r="AJ280" i="3"/>
  <c r="AH280" i="3"/>
  <c r="AL280" i="3" s="1"/>
  <c r="AG280" i="3"/>
  <c r="AF280" i="3"/>
  <c r="BI280" i="3" s="1"/>
  <c r="AE280" i="3"/>
  <c r="N280" i="3"/>
  <c r="BN279" i="3"/>
  <c r="BL279" i="3"/>
  <c r="BF279" i="3"/>
  <c r="BE279" i="3"/>
  <c r="BD279" i="3"/>
  <c r="BC279" i="3"/>
  <c r="BB279" i="3"/>
  <c r="BA279" i="3"/>
  <c r="AY279" i="3"/>
  <c r="AV279" i="3"/>
  <c r="AU279" i="3"/>
  <c r="AS279" i="3"/>
  <c r="AR279" i="3"/>
  <c r="AQ279" i="3"/>
  <c r="AP279" i="3"/>
  <c r="AM279" i="3"/>
  <c r="AL279" i="3"/>
  <c r="AK279" i="3"/>
  <c r="AJ279" i="3"/>
  <c r="AH279" i="3"/>
  <c r="AG279" i="3"/>
  <c r="AF279" i="3"/>
  <c r="AE279" i="3"/>
  <c r="AT279" i="3" s="1"/>
  <c r="N279" i="3"/>
  <c r="BN278" i="3"/>
  <c r="BL278" i="3"/>
  <c r="BF278" i="3"/>
  <c r="BE278" i="3"/>
  <c r="BD278" i="3"/>
  <c r="BC278" i="3"/>
  <c r="BB278" i="3"/>
  <c r="BA278" i="3"/>
  <c r="AY278" i="3"/>
  <c r="AV278" i="3"/>
  <c r="AU278" i="3"/>
  <c r="AS278" i="3"/>
  <c r="AR278" i="3"/>
  <c r="AQ278" i="3"/>
  <c r="AP278" i="3"/>
  <c r="AM278" i="3"/>
  <c r="AL278" i="3"/>
  <c r="AK278" i="3"/>
  <c r="AJ278" i="3"/>
  <c r="AH278" i="3"/>
  <c r="AG278" i="3"/>
  <c r="AF278" i="3"/>
  <c r="BI278" i="3" s="1"/>
  <c r="AE278" i="3"/>
  <c r="AT278" i="3" s="1"/>
  <c r="N278" i="3"/>
  <c r="BN277" i="3"/>
  <c r="BL277" i="3"/>
  <c r="BI277" i="3"/>
  <c r="BF277" i="3"/>
  <c r="BE277" i="3"/>
  <c r="BD277" i="3"/>
  <c r="BC277" i="3"/>
  <c r="BB277" i="3"/>
  <c r="BA277" i="3"/>
  <c r="AY277" i="3"/>
  <c r="AV277" i="3"/>
  <c r="AU277" i="3"/>
  <c r="AS277" i="3"/>
  <c r="AR277" i="3"/>
  <c r="AQ277" i="3"/>
  <c r="AP277" i="3"/>
  <c r="AM277" i="3"/>
  <c r="AK277" i="3"/>
  <c r="AJ277" i="3"/>
  <c r="AH277" i="3"/>
  <c r="AG277" i="3"/>
  <c r="AF277" i="3"/>
  <c r="AE277" i="3"/>
  <c r="AT277" i="3" s="1"/>
  <c r="N277" i="3"/>
  <c r="BN276" i="3"/>
  <c r="BL276" i="3"/>
  <c r="BF276" i="3"/>
  <c r="BE276" i="3"/>
  <c r="BD276" i="3"/>
  <c r="BC276" i="3"/>
  <c r="BB276" i="3"/>
  <c r="BA276" i="3"/>
  <c r="AY276" i="3"/>
  <c r="AV276" i="3"/>
  <c r="AU276" i="3"/>
  <c r="AS276" i="3"/>
  <c r="AR276" i="3"/>
  <c r="AQ276" i="3"/>
  <c r="AP276" i="3"/>
  <c r="AM276" i="3"/>
  <c r="AL276" i="3"/>
  <c r="AK276" i="3"/>
  <c r="AJ276" i="3"/>
  <c r="AH276" i="3"/>
  <c r="AG276" i="3"/>
  <c r="AF276" i="3"/>
  <c r="AE276" i="3"/>
  <c r="AT276" i="3" s="1"/>
  <c r="N276" i="3"/>
  <c r="BN275" i="3"/>
  <c r="BL275" i="3"/>
  <c r="BF275" i="3"/>
  <c r="BE275" i="3"/>
  <c r="BD275" i="3"/>
  <c r="BC275" i="3"/>
  <c r="BB275" i="3"/>
  <c r="BA275" i="3"/>
  <c r="AY275" i="3"/>
  <c r="AV275" i="3"/>
  <c r="AU275" i="3"/>
  <c r="AS275" i="3"/>
  <c r="AR275" i="3"/>
  <c r="AQ275" i="3"/>
  <c r="AP275" i="3"/>
  <c r="AM275" i="3"/>
  <c r="AL275" i="3"/>
  <c r="AK275" i="3"/>
  <c r="AJ275" i="3"/>
  <c r="AH275" i="3"/>
  <c r="AG275" i="3"/>
  <c r="AF275" i="3"/>
  <c r="BI275" i="3" s="1"/>
  <c r="AE275" i="3"/>
  <c r="AT275" i="3" s="1"/>
  <c r="N275" i="3"/>
  <c r="BN274" i="3"/>
  <c r="BL274" i="3"/>
  <c r="BF274" i="3"/>
  <c r="BE274" i="3"/>
  <c r="BD274" i="3"/>
  <c r="BC274" i="3"/>
  <c r="BB274" i="3"/>
  <c r="BA274" i="3"/>
  <c r="AY274" i="3"/>
  <c r="AV274" i="3"/>
  <c r="AU274" i="3"/>
  <c r="AT274" i="3"/>
  <c r="AS274" i="3"/>
  <c r="AR274" i="3"/>
  <c r="AQ274" i="3"/>
  <c r="AP274" i="3"/>
  <c r="AM274" i="3"/>
  <c r="AK274" i="3"/>
  <c r="AJ274" i="3"/>
  <c r="AH274" i="3"/>
  <c r="AL274" i="3" s="1"/>
  <c r="AG274" i="3"/>
  <c r="AF274" i="3"/>
  <c r="AE274" i="3"/>
  <c r="N274" i="3"/>
  <c r="BN273" i="3"/>
  <c r="BL273" i="3"/>
  <c r="BF273" i="3"/>
  <c r="BE273" i="3"/>
  <c r="BD273" i="3"/>
  <c r="BC273" i="3"/>
  <c r="BB273" i="3"/>
  <c r="BA273" i="3"/>
  <c r="AY273" i="3"/>
  <c r="AV273" i="3"/>
  <c r="AT273" i="3" s="1"/>
  <c r="AU273" i="3"/>
  <c r="AS273" i="3"/>
  <c r="AR273" i="3"/>
  <c r="AQ273" i="3"/>
  <c r="AP273" i="3"/>
  <c r="AM273" i="3"/>
  <c r="AL273" i="3"/>
  <c r="AK273" i="3"/>
  <c r="AJ273" i="3"/>
  <c r="AH273" i="3"/>
  <c r="AG273" i="3"/>
  <c r="AF273" i="3"/>
  <c r="AE273" i="3"/>
  <c r="N273" i="3"/>
  <c r="BN272" i="3"/>
  <c r="BL272" i="3"/>
  <c r="BF272" i="3"/>
  <c r="BE272" i="3"/>
  <c r="BD272" i="3"/>
  <c r="BC272" i="3"/>
  <c r="BB272" i="3"/>
  <c r="BA272" i="3"/>
  <c r="AY272" i="3"/>
  <c r="AV272" i="3"/>
  <c r="AU272" i="3"/>
  <c r="AS272" i="3"/>
  <c r="AR272" i="3"/>
  <c r="AQ272" i="3"/>
  <c r="AP272" i="3"/>
  <c r="AM272" i="3"/>
  <c r="AL272" i="3"/>
  <c r="AK272" i="3"/>
  <c r="AJ272" i="3"/>
  <c r="AH272" i="3"/>
  <c r="AG272" i="3"/>
  <c r="AF272" i="3"/>
  <c r="BI272" i="3" s="1"/>
  <c r="AE272" i="3"/>
  <c r="AT272" i="3" s="1"/>
  <c r="N272" i="3"/>
  <c r="BN271" i="3"/>
  <c r="BL271" i="3"/>
  <c r="BF271" i="3"/>
  <c r="BE271" i="3"/>
  <c r="BD271" i="3"/>
  <c r="BC271" i="3"/>
  <c r="BB271" i="3"/>
  <c r="BA271" i="3"/>
  <c r="AY271" i="3"/>
  <c r="AV271" i="3"/>
  <c r="AU271" i="3"/>
  <c r="AT271" i="3"/>
  <c r="AS271" i="3"/>
  <c r="AR271" i="3"/>
  <c r="AQ271" i="3"/>
  <c r="AP271" i="3"/>
  <c r="AM271" i="3"/>
  <c r="AK271" i="3"/>
  <c r="AJ271" i="3"/>
  <c r="AH271" i="3"/>
  <c r="AL271" i="3" s="1"/>
  <c r="AG271" i="3"/>
  <c r="AF271" i="3"/>
  <c r="BI271" i="3" s="1"/>
  <c r="AE271" i="3"/>
  <c r="N271" i="3"/>
  <c r="BN270" i="3"/>
  <c r="BL270" i="3"/>
  <c r="BF270" i="3"/>
  <c r="BE270" i="3"/>
  <c r="BD270" i="3"/>
  <c r="BC270" i="3"/>
  <c r="BB270" i="3"/>
  <c r="BA270" i="3"/>
  <c r="AY270" i="3"/>
  <c r="AV270" i="3"/>
  <c r="AT270" i="3" s="1"/>
  <c r="AU270" i="3"/>
  <c r="AS270" i="3"/>
  <c r="AR270" i="3"/>
  <c r="AQ270" i="3"/>
  <c r="AP270" i="3"/>
  <c r="AM270" i="3"/>
  <c r="AL270" i="3"/>
  <c r="AK270" i="3"/>
  <c r="AJ270" i="3"/>
  <c r="AH270" i="3"/>
  <c r="AG270" i="3"/>
  <c r="AF270" i="3"/>
  <c r="AE270" i="3"/>
  <c r="N270" i="3"/>
  <c r="BN269" i="3"/>
  <c r="BL269" i="3"/>
  <c r="BF269" i="3"/>
  <c r="BE269" i="3"/>
  <c r="BD269" i="3"/>
  <c r="BC269" i="3"/>
  <c r="BB269" i="3"/>
  <c r="BA269" i="3"/>
  <c r="AY269" i="3"/>
  <c r="AV269" i="3"/>
  <c r="AU269" i="3"/>
  <c r="AS269" i="3"/>
  <c r="AR269" i="3"/>
  <c r="AQ269" i="3"/>
  <c r="AP269" i="3"/>
  <c r="AM269" i="3"/>
  <c r="AL269" i="3"/>
  <c r="AK269" i="3"/>
  <c r="AJ269" i="3"/>
  <c r="AH269" i="3"/>
  <c r="AG269" i="3"/>
  <c r="AF269" i="3"/>
  <c r="BI269" i="3" s="1"/>
  <c r="AE269" i="3"/>
  <c r="AT269" i="3" s="1"/>
  <c r="N269" i="3"/>
  <c r="BN268" i="3"/>
  <c r="BL268" i="3"/>
  <c r="BF268" i="3"/>
  <c r="BE268" i="3"/>
  <c r="BD268" i="3"/>
  <c r="BC268" i="3"/>
  <c r="BB268" i="3"/>
  <c r="BA268" i="3"/>
  <c r="AY268" i="3"/>
  <c r="AW268" i="3"/>
  <c r="AV268" i="3"/>
  <c r="AU268" i="3"/>
  <c r="AT268" i="3"/>
  <c r="AS268" i="3"/>
  <c r="AR268" i="3"/>
  <c r="AQ268" i="3"/>
  <c r="AP268" i="3"/>
  <c r="AM268" i="3"/>
  <c r="AK268" i="3"/>
  <c r="AJ268" i="3"/>
  <c r="AH268" i="3"/>
  <c r="AL268" i="3" s="1"/>
  <c r="AG268" i="3"/>
  <c r="AF268" i="3"/>
  <c r="AE268" i="3"/>
  <c r="N268" i="3"/>
  <c r="BN267" i="3"/>
  <c r="BL267" i="3"/>
  <c r="BF267" i="3"/>
  <c r="BE267" i="3"/>
  <c r="BD267" i="3"/>
  <c r="BC267" i="3"/>
  <c r="BB267" i="3"/>
  <c r="BA267" i="3"/>
  <c r="AY267" i="3"/>
  <c r="AV267" i="3"/>
  <c r="AT267" i="3" s="1"/>
  <c r="AU267" i="3"/>
  <c r="AS267" i="3"/>
  <c r="AR267" i="3"/>
  <c r="AQ267" i="3"/>
  <c r="AP267" i="3"/>
  <c r="AM267" i="3"/>
  <c r="AL267" i="3"/>
  <c r="AK267" i="3"/>
  <c r="AJ267" i="3"/>
  <c r="AH267" i="3"/>
  <c r="AG267" i="3"/>
  <c r="AF267" i="3"/>
  <c r="AE267" i="3"/>
  <c r="N267" i="3"/>
  <c r="BN266" i="3"/>
  <c r="BL266" i="3"/>
  <c r="BF266" i="3"/>
  <c r="BE266" i="3"/>
  <c r="BD266" i="3"/>
  <c r="BC266" i="3"/>
  <c r="BB266" i="3"/>
  <c r="BA266" i="3"/>
  <c r="AY266" i="3"/>
  <c r="AV266" i="3"/>
  <c r="AU266" i="3"/>
  <c r="AS266" i="3"/>
  <c r="AR266" i="3"/>
  <c r="AQ266" i="3"/>
  <c r="AP266" i="3"/>
  <c r="AM266" i="3"/>
  <c r="AL266" i="3"/>
  <c r="AK266" i="3"/>
  <c r="AJ266" i="3"/>
  <c r="AH266" i="3"/>
  <c r="AG266" i="3"/>
  <c r="AF266" i="3"/>
  <c r="BI266" i="3" s="1"/>
  <c r="AE266" i="3"/>
  <c r="AT266" i="3" s="1"/>
  <c r="N266" i="3"/>
  <c r="BN265" i="3"/>
  <c r="BL265" i="3"/>
  <c r="BF265" i="3"/>
  <c r="BE265" i="3"/>
  <c r="BD265" i="3"/>
  <c r="BC265" i="3"/>
  <c r="BB265" i="3"/>
  <c r="BA265" i="3"/>
  <c r="AY265" i="3"/>
  <c r="AV265" i="3"/>
  <c r="AU265" i="3"/>
  <c r="AT265" i="3"/>
  <c r="AS265" i="3"/>
  <c r="AR265" i="3"/>
  <c r="AQ265" i="3"/>
  <c r="AP265" i="3"/>
  <c r="AM265" i="3"/>
  <c r="AK265" i="3"/>
  <c r="AJ265" i="3"/>
  <c r="AH265" i="3"/>
  <c r="AL265" i="3" s="1"/>
  <c r="AG265" i="3"/>
  <c r="AF265" i="3"/>
  <c r="AE265" i="3"/>
  <c r="N265" i="3"/>
  <c r="BN264" i="3"/>
  <c r="BL264" i="3"/>
  <c r="BF264" i="3"/>
  <c r="BE264" i="3"/>
  <c r="BD264" i="3"/>
  <c r="BC264" i="3"/>
  <c r="BB264" i="3"/>
  <c r="BA264" i="3"/>
  <c r="AY264" i="3"/>
  <c r="AV264" i="3"/>
  <c r="AT264" i="3" s="1"/>
  <c r="AU264" i="3"/>
  <c r="AS264" i="3"/>
  <c r="AR264" i="3"/>
  <c r="AQ264" i="3"/>
  <c r="AP264" i="3"/>
  <c r="AM264" i="3"/>
  <c r="AL264" i="3"/>
  <c r="AK264" i="3"/>
  <c r="AJ264" i="3"/>
  <c r="AH264" i="3"/>
  <c r="AG264" i="3"/>
  <c r="AF264" i="3"/>
  <c r="AE264" i="3"/>
  <c r="N264" i="3"/>
  <c r="BN263" i="3"/>
  <c r="BL263" i="3"/>
  <c r="BF263" i="3"/>
  <c r="BE263" i="3"/>
  <c r="BD263" i="3"/>
  <c r="BC263" i="3"/>
  <c r="BB263" i="3"/>
  <c r="BA263" i="3"/>
  <c r="AY263" i="3"/>
  <c r="AV263" i="3"/>
  <c r="AU263" i="3"/>
  <c r="AS263" i="3"/>
  <c r="AR263" i="3"/>
  <c r="AQ263" i="3"/>
  <c r="AP263" i="3"/>
  <c r="AM263" i="3"/>
  <c r="AL263" i="3"/>
  <c r="AK263" i="3"/>
  <c r="AJ263" i="3"/>
  <c r="AH263" i="3"/>
  <c r="AG263" i="3"/>
  <c r="AF263" i="3"/>
  <c r="BI263" i="3" s="1"/>
  <c r="AE263" i="3"/>
  <c r="AT263" i="3" s="1"/>
  <c r="N263" i="3"/>
  <c r="BN262" i="3"/>
  <c r="BL262" i="3"/>
  <c r="BF262" i="3"/>
  <c r="BE262" i="3"/>
  <c r="BD262" i="3"/>
  <c r="BC262" i="3"/>
  <c r="BB262" i="3"/>
  <c r="BA262" i="3"/>
  <c r="AY262" i="3"/>
  <c r="AW262" i="3"/>
  <c r="AV262" i="3"/>
  <c r="AU262" i="3"/>
  <c r="AT262" i="3"/>
  <c r="AS262" i="3"/>
  <c r="AR262" i="3"/>
  <c r="AQ262" i="3"/>
  <c r="AP262" i="3"/>
  <c r="AM262" i="3"/>
  <c r="AK262" i="3"/>
  <c r="AJ262" i="3"/>
  <c r="AH262" i="3"/>
  <c r="AL262" i="3" s="1"/>
  <c r="AG262" i="3"/>
  <c r="AF262" i="3"/>
  <c r="BI262" i="3" s="1"/>
  <c r="AE262" i="3"/>
  <c r="N262" i="3"/>
  <c r="BN261" i="3"/>
  <c r="BL261" i="3"/>
  <c r="BF261" i="3"/>
  <c r="BE261" i="3"/>
  <c r="BD261" i="3"/>
  <c r="BC261" i="3"/>
  <c r="BB261" i="3"/>
  <c r="BA261" i="3"/>
  <c r="AY261" i="3"/>
  <c r="AV261" i="3"/>
  <c r="AT261" i="3" s="1"/>
  <c r="AU261" i="3"/>
  <c r="AS261" i="3"/>
  <c r="AR261" i="3"/>
  <c r="AQ261" i="3"/>
  <c r="AP261" i="3"/>
  <c r="AM261" i="3"/>
  <c r="AL261" i="3"/>
  <c r="AK261" i="3"/>
  <c r="AJ261" i="3"/>
  <c r="AH261" i="3"/>
  <c r="AG261" i="3"/>
  <c r="AF261" i="3"/>
  <c r="AE261" i="3"/>
  <c r="N261" i="3"/>
  <c r="BN260" i="3"/>
  <c r="BL260" i="3"/>
  <c r="BF260" i="3"/>
  <c r="BE260" i="3"/>
  <c r="BD260" i="3"/>
  <c r="BC260" i="3"/>
  <c r="BB260" i="3"/>
  <c r="BA260" i="3"/>
  <c r="AY260" i="3"/>
  <c r="AV260" i="3"/>
  <c r="AU260" i="3"/>
  <c r="AS260" i="3"/>
  <c r="AR260" i="3"/>
  <c r="AQ260" i="3"/>
  <c r="AP260" i="3"/>
  <c r="AM260" i="3"/>
  <c r="AL260" i="3"/>
  <c r="AK260" i="3"/>
  <c r="AJ260" i="3"/>
  <c r="AH260" i="3"/>
  <c r="AG260" i="3"/>
  <c r="AF260" i="3"/>
  <c r="BI260" i="3" s="1"/>
  <c r="AE260" i="3"/>
  <c r="AT260" i="3" s="1"/>
  <c r="N260" i="3"/>
  <c r="BN259" i="3"/>
  <c r="BL259" i="3"/>
  <c r="BF259" i="3"/>
  <c r="BE259" i="3"/>
  <c r="BD259" i="3"/>
  <c r="BC259" i="3"/>
  <c r="BB259" i="3"/>
  <c r="BA259" i="3"/>
  <c r="AY259" i="3"/>
  <c r="AW259" i="3"/>
  <c r="AV259" i="3"/>
  <c r="AU259" i="3"/>
  <c r="AT259" i="3"/>
  <c r="AS259" i="3"/>
  <c r="AR259" i="3"/>
  <c r="AQ259" i="3"/>
  <c r="AP259" i="3"/>
  <c r="AM259" i="3"/>
  <c r="AK259" i="3"/>
  <c r="AJ259" i="3"/>
  <c r="AH259" i="3"/>
  <c r="AL259" i="3" s="1"/>
  <c r="AG259" i="3"/>
  <c r="AF259" i="3"/>
  <c r="BI259" i="3" s="1"/>
  <c r="AE259" i="3"/>
  <c r="N259" i="3"/>
  <c r="BN258" i="3"/>
  <c r="BL258" i="3"/>
  <c r="BF258" i="3"/>
  <c r="BE258" i="3"/>
  <c r="BD258" i="3"/>
  <c r="BC258" i="3"/>
  <c r="BB258" i="3"/>
  <c r="BA258" i="3"/>
  <c r="AY258" i="3"/>
  <c r="AV258" i="3"/>
  <c r="AT258" i="3" s="1"/>
  <c r="AU258" i="3"/>
  <c r="AS258" i="3"/>
  <c r="AR258" i="3"/>
  <c r="AQ258" i="3"/>
  <c r="AP258" i="3"/>
  <c r="AM258" i="3"/>
  <c r="AL258" i="3"/>
  <c r="AK258" i="3"/>
  <c r="AJ258" i="3"/>
  <c r="AH258" i="3"/>
  <c r="AG258" i="3"/>
  <c r="AF258" i="3"/>
  <c r="AE258" i="3"/>
  <c r="N258" i="3"/>
  <c r="BN257" i="3"/>
  <c r="BL257" i="3"/>
  <c r="BF257" i="3"/>
  <c r="BE257" i="3"/>
  <c r="BD257" i="3"/>
  <c r="BC257" i="3"/>
  <c r="BB257" i="3"/>
  <c r="BA257" i="3"/>
  <c r="AY257" i="3"/>
  <c r="AV257" i="3"/>
  <c r="AU257" i="3"/>
  <c r="AS257" i="3"/>
  <c r="AR257" i="3"/>
  <c r="AQ257" i="3"/>
  <c r="AP257" i="3"/>
  <c r="AM257" i="3"/>
  <c r="AL257" i="3"/>
  <c r="AK257" i="3"/>
  <c r="AJ257" i="3"/>
  <c r="AH257" i="3"/>
  <c r="AG257" i="3"/>
  <c r="AF257" i="3"/>
  <c r="BI257" i="3" s="1"/>
  <c r="AE257" i="3"/>
  <c r="AT257" i="3" s="1"/>
  <c r="N257" i="3"/>
  <c r="BN256" i="3"/>
  <c r="BL256" i="3"/>
  <c r="BF256" i="3"/>
  <c r="BE256" i="3"/>
  <c r="BD256" i="3"/>
  <c r="BC256" i="3"/>
  <c r="BB256" i="3"/>
  <c r="BA256" i="3"/>
  <c r="AY256" i="3"/>
  <c r="AV256" i="3"/>
  <c r="AU256" i="3"/>
  <c r="AS256" i="3"/>
  <c r="AR256" i="3"/>
  <c r="AQ256" i="3"/>
  <c r="AP256" i="3"/>
  <c r="AM256" i="3"/>
  <c r="AL256" i="3"/>
  <c r="AK256" i="3"/>
  <c r="AJ256" i="3"/>
  <c r="AH256" i="3"/>
  <c r="AG256" i="3"/>
  <c r="AF256" i="3"/>
  <c r="BI256" i="3" s="1"/>
  <c r="AE256" i="3"/>
  <c r="AT256" i="3" s="1"/>
  <c r="N256" i="3"/>
  <c r="BN255" i="3"/>
  <c r="BL255" i="3"/>
  <c r="BI255" i="3"/>
  <c r="BF255" i="3"/>
  <c r="BE255" i="3"/>
  <c r="BD255" i="3"/>
  <c r="BC255" i="3"/>
  <c r="BB255" i="3"/>
  <c r="BA255" i="3"/>
  <c r="AY255" i="3"/>
  <c r="AV255" i="3"/>
  <c r="AT255" i="3" s="1"/>
  <c r="AU255" i="3"/>
  <c r="AS255" i="3"/>
  <c r="AR255" i="3"/>
  <c r="AQ255" i="3"/>
  <c r="AP255" i="3"/>
  <c r="AM255" i="3"/>
  <c r="AL255" i="3"/>
  <c r="AK255" i="3"/>
  <c r="AJ255" i="3"/>
  <c r="AH255" i="3"/>
  <c r="AG255" i="3"/>
  <c r="AF255" i="3"/>
  <c r="AE255" i="3"/>
  <c r="N255" i="3"/>
  <c r="BN254" i="3"/>
  <c r="BL254" i="3"/>
  <c r="BF254" i="3"/>
  <c r="BE254" i="3"/>
  <c r="BD254" i="3"/>
  <c r="BC254" i="3"/>
  <c r="BB254" i="3"/>
  <c r="BA254" i="3"/>
  <c r="AY254" i="3"/>
  <c r="AV254" i="3"/>
  <c r="AU254" i="3"/>
  <c r="AS254" i="3"/>
  <c r="AR254" i="3"/>
  <c r="AQ254" i="3"/>
  <c r="AP254" i="3"/>
  <c r="AM254" i="3"/>
  <c r="AL254" i="3"/>
  <c r="AK254" i="3"/>
  <c r="AJ254" i="3"/>
  <c r="AH254" i="3"/>
  <c r="AG254" i="3"/>
  <c r="AF254" i="3"/>
  <c r="BI254" i="3" s="1"/>
  <c r="AE254" i="3"/>
  <c r="AT254" i="3" s="1"/>
  <c r="N254" i="3"/>
  <c r="BN253" i="3"/>
  <c r="BL253" i="3"/>
  <c r="BF253" i="3"/>
  <c r="BE253" i="3"/>
  <c r="BD253" i="3"/>
  <c r="BC253" i="3"/>
  <c r="BB253" i="3"/>
  <c r="BA253" i="3"/>
  <c r="AY253" i="3"/>
  <c r="AV253" i="3"/>
  <c r="AU253" i="3"/>
  <c r="AS253" i="3"/>
  <c r="AR253" i="3"/>
  <c r="AQ253" i="3"/>
  <c r="AP253" i="3"/>
  <c r="AM253" i="3"/>
  <c r="AL253" i="3"/>
  <c r="AK253" i="3"/>
  <c r="AJ253" i="3"/>
  <c r="AH253" i="3"/>
  <c r="AG253" i="3"/>
  <c r="AF253" i="3"/>
  <c r="BI253" i="3" s="1"/>
  <c r="AE253" i="3"/>
  <c r="AT253" i="3" s="1"/>
  <c r="N253" i="3"/>
  <c r="BN252" i="3"/>
  <c r="BL252" i="3"/>
  <c r="BF252" i="3"/>
  <c r="BE252" i="3"/>
  <c r="BD252" i="3"/>
  <c r="BC252" i="3"/>
  <c r="BB252" i="3"/>
  <c r="BA252" i="3"/>
  <c r="AY252" i="3"/>
  <c r="AV252" i="3"/>
  <c r="AT252" i="3" s="1"/>
  <c r="AU252" i="3"/>
  <c r="AS252" i="3"/>
  <c r="AR252" i="3"/>
  <c r="AQ252" i="3"/>
  <c r="AP252" i="3"/>
  <c r="AM252" i="3"/>
  <c r="AL252" i="3"/>
  <c r="AK252" i="3"/>
  <c r="AJ252" i="3"/>
  <c r="AH252" i="3"/>
  <c r="AG252" i="3"/>
  <c r="AF252" i="3"/>
  <c r="BI252" i="3" s="1"/>
  <c r="AE252" i="3"/>
  <c r="N252" i="3"/>
  <c r="BN251" i="3"/>
  <c r="BL251" i="3"/>
  <c r="BF251" i="3"/>
  <c r="BE251" i="3"/>
  <c r="BD251" i="3"/>
  <c r="BC251" i="3"/>
  <c r="BB251" i="3"/>
  <c r="BA251" i="3"/>
  <c r="AY251" i="3"/>
  <c r="AV251" i="3"/>
  <c r="AU251" i="3"/>
  <c r="AS251" i="3"/>
  <c r="AR251" i="3"/>
  <c r="AQ251" i="3"/>
  <c r="AP251" i="3"/>
  <c r="AM251" i="3"/>
  <c r="AL251" i="3"/>
  <c r="AK251" i="3"/>
  <c r="AJ251" i="3"/>
  <c r="AH251" i="3"/>
  <c r="AG251" i="3"/>
  <c r="AF251" i="3"/>
  <c r="AE251" i="3"/>
  <c r="AT251" i="3" s="1"/>
  <c r="N251" i="3"/>
  <c r="BN250" i="3"/>
  <c r="BL250" i="3"/>
  <c r="BF250" i="3"/>
  <c r="BE250" i="3"/>
  <c r="BD250" i="3"/>
  <c r="BC250" i="3"/>
  <c r="BB250" i="3"/>
  <c r="BA250" i="3"/>
  <c r="AY250" i="3"/>
  <c r="AV250" i="3"/>
  <c r="AT250" i="3" s="1"/>
  <c r="AW250" i="3" s="1"/>
  <c r="AU250" i="3"/>
  <c r="AS250" i="3"/>
  <c r="AR250" i="3"/>
  <c r="AQ250" i="3"/>
  <c r="AP250" i="3"/>
  <c r="AM250" i="3"/>
  <c r="AK250" i="3"/>
  <c r="AJ250" i="3"/>
  <c r="AH250" i="3"/>
  <c r="AL250" i="3" s="1"/>
  <c r="AG250" i="3"/>
  <c r="AF250" i="3"/>
  <c r="BI250" i="3" s="1"/>
  <c r="AE250" i="3"/>
  <c r="N250" i="3"/>
  <c r="BN249" i="3"/>
  <c r="BL249" i="3"/>
  <c r="BF249" i="3"/>
  <c r="BE249" i="3"/>
  <c r="BD249" i="3"/>
  <c r="BC249" i="3"/>
  <c r="BB249" i="3"/>
  <c r="BA249" i="3"/>
  <c r="AY249" i="3"/>
  <c r="AV249" i="3"/>
  <c r="AT249" i="3" s="1"/>
  <c r="AU249" i="3"/>
  <c r="AS249" i="3"/>
  <c r="AR249" i="3"/>
  <c r="AQ249" i="3"/>
  <c r="AP249" i="3"/>
  <c r="AM249" i="3"/>
  <c r="AL249" i="3"/>
  <c r="AK249" i="3"/>
  <c r="AJ249" i="3"/>
  <c r="AH249" i="3"/>
  <c r="AG249" i="3"/>
  <c r="AF249" i="3"/>
  <c r="BI249" i="3" s="1"/>
  <c r="AE249" i="3"/>
  <c r="N249" i="3"/>
  <c r="BN248" i="3"/>
  <c r="BL248" i="3"/>
  <c r="BF248" i="3"/>
  <c r="BE248" i="3"/>
  <c r="BD248" i="3"/>
  <c r="BC248" i="3"/>
  <c r="BB248" i="3"/>
  <c r="BA248" i="3"/>
  <c r="AY248" i="3"/>
  <c r="AV248" i="3"/>
  <c r="AU248" i="3"/>
  <c r="AS248" i="3"/>
  <c r="AR248" i="3"/>
  <c r="AQ248" i="3"/>
  <c r="AP248" i="3"/>
  <c r="AM248" i="3"/>
  <c r="AL248" i="3"/>
  <c r="AK248" i="3"/>
  <c r="AJ248" i="3"/>
  <c r="AH248" i="3"/>
  <c r="AG248" i="3"/>
  <c r="AF248" i="3"/>
  <c r="BI248" i="3" s="1"/>
  <c r="AE248" i="3"/>
  <c r="AT248" i="3" s="1"/>
  <c r="N248" i="3"/>
  <c r="BN247" i="3"/>
  <c r="BL247" i="3"/>
  <c r="BF247" i="3"/>
  <c r="BE247" i="3"/>
  <c r="BD247" i="3"/>
  <c r="BC247" i="3"/>
  <c r="BB247" i="3"/>
  <c r="BA247" i="3"/>
  <c r="AY247" i="3"/>
  <c r="AV247" i="3"/>
  <c r="AU247" i="3"/>
  <c r="AS247" i="3"/>
  <c r="AR247" i="3"/>
  <c r="AQ247" i="3"/>
  <c r="AP247" i="3"/>
  <c r="AM247" i="3"/>
  <c r="AL247" i="3"/>
  <c r="AK247" i="3"/>
  <c r="AJ247" i="3"/>
  <c r="AH247" i="3"/>
  <c r="AW247" i="3" s="1"/>
  <c r="AG247" i="3"/>
  <c r="AF247" i="3"/>
  <c r="BI247" i="3" s="1"/>
  <c r="AE247" i="3"/>
  <c r="AT247" i="3" s="1"/>
  <c r="N247" i="3"/>
  <c r="BN246" i="3"/>
  <c r="BL246" i="3"/>
  <c r="BF246" i="3"/>
  <c r="BE246" i="3"/>
  <c r="BD246" i="3"/>
  <c r="BC246" i="3"/>
  <c r="BB246" i="3"/>
  <c r="BA246" i="3"/>
  <c r="AY246" i="3"/>
  <c r="AV246" i="3"/>
  <c r="AT246" i="3" s="1"/>
  <c r="AU246" i="3"/>
  <c r="AS246" i="3"/>
  <c r="AR246" i="3"/>
  <c r="AQ246" i="3"/>
  <c r="AP246" i="3"/>
  <c r="AM246" i="3"/>
  <c r="AL246" i="3"/>
  <c r="AK246" i="3"/>
  <c r="AJ246" i="3"/>
  <c r="AH246" i="3"/>
  <c r="AG246" i="3"/>
  <c r="AF246" i="3"/>
  <c r="BI246" i="3" s="1"/>
  <c r="AE246" i="3"/>
  <c r="N246" i="3"/>
  <c r="BN245" i="3"/>
  <c r="BL245" i="3"/>
  <c r="BF245" i="3"/>
  <c r="BE245" i="3"/>
  <c r="BD245" i="3"/>
  <c r="BC245" i="3"/>
  <c r="BB245" i="3"/>
  <c r="BA245" i="3"/>
  <c r="AY245" i="3"/>
  <c r="AV245" i="3"/>
  <c r="AU245" i="3"/>
  <c r="AS245" i="3"/>
  <c r="AR245" i="3"/>
  <c r="AQ245" i="3"/>
  <c r="AP245" i="3"/>
  <c r="AM245" i="3"/>
  <c r="AL245" i="3"/>
  <c r="AK245" i="3"/>
  <c r="AJ245" i="3"/>
  <c r="AH245" i="3"/>
  <c r="AG245" i="3"/>
  <c r="AF245" i="3"/>
  <c r="AE245" i="3"/>
  <c r="AT245" i="3" s="1"/>
  <c r="N245" i="3"/>
  <c r="BN244" i="3"/>
  <c r="BL244" i="3"/>
  <c r="BI244" i="3"/>
  <c r="BF244" i="3"/>
  <c r="BE244" i="3"/>
  <c r="BD244" i="3"/>
  <c r="BC244" i="3"/>
  <c r="BB244" i="3"/>
  <c r="BA244" i="3"/>
  <c r="AY244" i="3"/>
  <c r="AV244" i="3"/>
  <c r="AU244" i="3"/>
  <c r="AS244" i="3"/>
  <c r="AR244" i="3"/>
  <c r="AQ244" i="3"/>
  <c r="AP244" i="3"/>
  <c r="AM244" i="3"/>
  <c r="AK244" i="3"/>
  <c r="AJ244" i="3"/>
  <c r="AH244" i="3"/>
  <c r="AL244" i="3" s="1"/>
  <c r="AG244" i="3"/>
  <c r="AF244" i="3"/>
  <c r="AE244" i="3"/>
  <c r="N244" i="3"/>
  <c r="BN243" i="3"/>
  <c r="BL243" i="3"/>
  <c r="BF243" i="3"/>
  <c r="BE243" i="3"/>
  <c r="BD243" i="3"/>
  <c r="BC243" i="3"/>
  <c r="BB243" i="3"/>
  <c r="BA243" i="3"/>
  <c r="AY243" i="3"/>
  <c r="AV243" i="3"/>
  <c r="AT243" i="3" s="1"/>
  <c r="AU243" i="3"/>
  <c r="AS243" i="3"/>
  <c r="AR243" i="3"/>
  <c r="AQ243" i="3"/>
  <c r="AP243" i="3"/>
  <c r="AM243" i="3"/>
  <c r="AL243" i="3"/>
  <c r="AK243" i="3"/>
  <c r="AJ243" i="3"/>
  <c r="AH243" i="3"/>
  <c r="AG243" i="3"/>
  <c r="AF243" i="3"/>
  <c r="BI243" i="3" s="1"/>
  <c r="AE243" i="3"/>
  <c r="N243" i="3"/>
  <c r="BN242" i="3"/>
  <c r="BL242" i="3"/>
  <c r="BF242" i="3"/>
  <c r="BE242" i="3"/>
  <c r="BD242" i="3"/>
  <c r="BC242" i="3"/>
  <c r="BB242" i="3"/>
  <c r="BA242" i="3"/>
  <c r="AY242" i="3"/>
  <c r="AV242" i="3"/>
  <c r="AU242" i="3"/>
  <c r="AS242" i="3"/>
  <c r="AR242" i="3"/>
  <c r="AQ242" i="3"/>
  <c r="AP242" i="3"/>
  <c r="AM242" i="3"/>
  <c r="AL242" i="3"/>
  <c r="AK242" i="3"/>
  <c r="AJ242" i="3"/>
  <c r="AH242" i="3"/>
  <c r="AG242" i="3"/>
  <c r="AF242" i="3"/>
  <c r="BI242" i="3" s="1"/>
  <c r="AE242" i="3"/>
  <c r="AT242" i="3" s="1"/>
  <c r="N242" i="3"/>
  <c r="BN241" i="3"/>
  <c r="BL241" i="3"/>
  <c r="BF241" i="3"/>
  <c r="BE241" i="3"/>
  <c r="BD241" i="3"/>
  <c r="BC241" i="3"/>
  <c r="BB241" i="3"/>
  <c r="BA241" i="3"/>
  <c r="AY241" i="3"/>
  <c r="AV241" i="3"/>
  <c r="AU241" i="3"/>
  <c r="AS241" i="3"/>
  <c r="AR241" i="3"/>
  <c r="AQ241" i="3"/>
  <c r="AP241" i="3"/>
  <c r="AM241" i="3"/>
  <c r="AL241" i="3"/>
  <c r="AK241" i="3"/>
  <c r="AJ241" i="3"/>
  <c r="AH241" i="3"/>
  <c r="AG241" i="3"/>
  <c r="AF241" i="3"/>
  <c r="BI241" i="3" s="1"/>
  <c r="AE241" i="3"/>
  <c r="AT241" i="3" s="1"/>
  <c r="N241" i="3"/>
  <c r="BN240" i="3"/>
  <c r="BL240" i="3"/>
  <c r="BF240" i="3"/>
  <c r="BE240" i="3"/>
  <c r="BD240" i="3"/>
  <c r="BC240" i="3"/>
  <c r="BB240" i="3"/>
  <c r="BA240" i="3"/>
  <c r="AY240" i="3"/>
  <c r="AV240" i="3"/>
  <c r="AT240" i="3" s="1"/>
  <c r="AU240" i="3"/>
  <c r="AS240" i="3"/>
  <c r="AR240" i="3"/>
  <c r="AQ240" i="3"/>
  <c r="AP240" i="3"/>
  <c r="AM240" i="3"/>
  <c r="AL240" i="3"/>
  <c r="AK240" i="3"/>
  <c r="AJ240" i="3"/>
  <c r="AH240" i="3"/>
  <c r="AW240" i="3" s="1"/>
  <c r="AG240" i="3"/>
  <c r="AF240" i="3"/>
  <c r="AE240" i="3"/>
  <c r="N240" i="3"/>
  <c r="BN239" i="3"/>
  <c r="BL239" i="3"/>
  <c r="BF239" i="3"/>
  <c r="BE239" i="3"/>
  <c r="BD239" i="3"/>
  <c r="BC239" i="3"/>
  <c r="BB239" i="3"/>
  <c r="BA239" i="3"/>
  <c r="AY239" i="3"/>
  <c r="AV239" i="3"/>
  <c r="AU239" i="3"/>
  <c r="AS239" i="3"/>
  <c r="AR239" i="3"/>
  <c r="AQ239" i="3"/>
  <c r="AP239" i="3"/>
  <c r="AM239" i="3"/>
  <c r="AL239" i="3"/>
  <c r="AK239" i="3"/>
  <c r="AJ239" i="3"/>
  <c r="AH239" i="3"/>
  <c r="AG239" i="3"/>
  <c r="AF239" i="3"/>
  <c r="BI239" i="3" s="1"/>
  <c r="AE239" i="3"/>
  <c r="AT239" i="3" s="1"/>
  <c r="N239" i="3"/>
  <c r="BN238" i="3"/>
  <c r="BL238" i="3"/>
  <c r="BI238" i="3"/>
  <c r="BF238" i="3"/>
  <c r="BE238" i="3"/>
  <c r="BD238" i="3"/>
  <c r="BC238" i="3"/>
  <c r="BB238" i="3"/>
  <c r="BA238" i="3"/>
  <c r="AY238" i="3"/>
  <c r="AV238" i="3"/>
  <c r="AT238" i="3" s="1"/>
  <c r="AU238" i="3"/>
  <c r="AS238" i="3"/>
  <c r="AR238" i="3"/>
  <c r="AQ238" i="3"/>
  <c r="AP238" i="3"/>
  <c r="AM238" i="3"/>
  <c r="AL238" i="3"/>
  <c r="AK238" i="3"/>
  <c r="AJ238" i="3"/>
  <c r="AH238" i="3"/>
  <c r="AG238" i="3"/>
  <c r="AF238" i="3"/>
  <c r="AE238" i="3"/>
  <c r="N238" i="3"/>
  <c r="BN237" i="3"/>
  <c r="BL237" i="3"/>
  <c r="BF237" i="3"/>
  <c r="BE237" i="3"/>
  <c r="BD237" i="3"/>
  <c r="BC237" i="3"/>
  <c r="BB237" i="3"/>
  <c r="BA237" i="3"/>
  <c r="AY237" i="3"/>
  <c r="AV237" i="3"/>
  <c r="AU237" i="3"/>
  <c r="AS237" i="3"/>
  <c r="AR237" i="3"/>
  <c r="AQ237" i="3"/>
  <c r="AP237" i="3"/>
  <c r="AM237" i="3"/>
  <c r="AL237" i="3"/>
  <c r="AK237" i="3"/>
  <c r="AJ237" i="3"/>
  <c r="AH237" i="3"/>
  <c r="AG237" i="3"/>
  <c r="AF237" i="3"/>
  <c r="BI237" i="3" s="1"/>
  <c r="AE237" i="3"/>
  <c r="AT237" i="3" s="1"/>
  <c r="N237" i="3"/>
  <c r="BN236" i="3"/>
  <c r="BL236" i="3"/>
  <c r="BF236" i="3"/>
  <c r="BE236" i="3"/>
  <c r="BD236" i="3"/>
  <c r="BC236" i="3"/>
  <c r="BB236" i="3"/>
  <c r="BA236" i="3"/>
  <c r="AY236" i="3"/>
  <c r="AV236" i="3"/>
  <c r="AT236" i="3" s="1"/>
  <c r="AU236" i="3"/>
  <c r="AS236" i="3"/>
  <c r="AR236" i="3"/>
  <c r="AQ236" i="3"/>
  <c r="AP236" i="3"/>
  <c r="AM236" i="3"/>
  <c r="AL236" i="3"/>
  <c r="AK236" i="3"/>
  <c r="AJ236" i="3"/>
  <c r="AH236" i="3"/>
  <c r="AG236" i="3"/>
  <c r="AF236" i="3"/>
  <c r="BI236" i="3" s="1"/>
  <c r="AE236" i="3"/>
  <c r="N236" i="3"/>
  <c r="BN235" i="3"/>
  <c r="BL235" i="3"/>
  <c r="BI235" i="3"/>
  <c r="BF235" i="3"/>
  <c r="BE235" i="3"/>
  <c r="BD235" i="3"/>
  <c r="BC235" i="3"/>
  <c r="BB235" i="3"/>
  <c r="BA235" i="3"/>
  <c r="AY235" i="3"/>
  <c r="AV235" i="3"/>
  <c r="AT235" i="3" s="1"/>
  <c r="AU235" i="3"/>
  <c r="AS235" i="3"/>
  <c r="AR235" i="3"/>
  <c r="AW235" i="3" s="1"/>
  <c r="AQ235" i="3"/>
  <c r="AP235" i="3"/>
  <c r="AM235" i="3"/>
  <c r="AK235" i="3"/>
  <c r="AJ235" i="3"/>
  <c r="AH235" i="3"/>
  <c r="AL235" i="3" s="1"/>
  <c r="AG235" i="3"/>
  <c r="AF235" i="3"/>
  <c r="AE235" i="3"/>
  <c r="N235" i="3"/>
  <c r="BN234" i="3"/>
  <c r="BL234" i="3"/>
  <c r="BF234" i="3"/>
  <c r="BE234" i="3"/>
  <c r="BD234" i="3"/>
  <c r="BC234" i="3"/>
  <c r="BB234" i="3"/>
  <c r="BA234" i="3"/>
  <c r="AY234" i="3"/>
  <c r="AV234" i="3"/>
  <c r="AU234" i="3"/>
  <c r="AS234" i="3"/>
  <c r="AR234" i="3"/>
  <c r="AQ234" i="3"/>
  <c r="AP234" i="3"/>
  <c r="AM234" i="3"/>
  <c r="AL234" i="3"/>
  <c r="AK234" i="3"/>
  <c r="AJ234" i="3"/>
  <c r="AH234" i="3"/>
  <c r="AG234" i="3"/>
  <c r="AF234" i="3"/>
  <c r="BI234" i="3" s="1"/>
  <c r="AE234" i="3"/>
  <c r="AT234" i="3" s="1"/>
  <c r="N234" i="3"/>
  <c r="BN233" i="3"/>
  <c r="BL233" i="3"/>
  <c r="BF233" i="3"/>
  <c r="BE233" i="3"/>
  <c r="BD233" i="3"/>
  <c r="BC233" i="3"/>
  <c r="BB233" i="3"/>
  <c r="BA233" i="3"/>
  <c r="AY233" i="3"/>
  <c r="AV233" i="3"/>
  <c r="AT233" i="3" s="1"/>
  <c r="AU233" i="3"/>
  <c r="AS233" i="3"/>
  <c r="AR233" i="3"/>
  <c r="AQ233" i="3"/>
  <c r="AP233" i="3"/>
  <c r="AM233" i="3"/>
  <c r="AL233" i="3"/>
  <c r="AK233" i="3"/>
  <c r="AJ233" i="3"/>
  <c r="AH233" i="3"/>
  <c r="AG233" i="3"/>
  <c r="AF233" i="3"/>
  <c r="BI233" i="3" s="1"/>
  <c r="AE233" i="3"/>
  <c r="N233" i="3"/>
  <c r="BN232" i="3"/>
  <c r="BL232" i="3"/>
  <c r="BF232" i="3"/>
  <c r="BE232" i="3"/>
  <c r="BD232" i="3"/>
  <c r="BC232" i="3"/>
  <c r="BB232" i="3"/>
  <c r="BA232" i="3"/>
  <c r="AY232" i="3"/>
  <c r="AV232" i="3"/>
  <c r="AU232" i="3"/>
  <c r="AS232" i="3"/>
  <c r="AR232" i="3"/>
  <c r="AQ232" i="3"/>
  <c r="AP232" i="3"/>
  <c r="AM232" i="3"/>
  <c r="AL232" i="3"/>
  <c r="AK232" i="3"/>
  <c r="AJ232" i="3"/>
  <c r="AH232" i="3"/>
  <c r="AW232" i="3" s="1"/>
  <c r="AG232" i="3"/>
  <c r="AF232" i="3"/>
  <c r="BI232" i="3" s="1"/>
  <c r="AE232" i="3"/>
  <c r="AT232" i="3" s="1"/>
  <c r="N232" i="3"/>
  <c r="BN231" i="3"/>
  <c r="BL231" i="3"/>
  <c r="BF231" i="3"/>
  <c r="BE231" i="3"/>
  <c r="BD231" i="3"/>
  <c r="BC231" i="3"/>
  <c r="BB231" i="3"/>
  <c r="BA231" i="3"/>
  <c r="AY231" i="3"/>
  <c r="AV231" i="3"/>
  <c r="AU231" i="3"/>
  <c r="AS231" i="3"/>
  <c r="AR231" i="3"/>
  <c r="AQ231" i="3"/>
  <c r="AP231" i="3"/>
  <c r="AM231" i="3"/>
  <c r="AL231" i="3"/>
  <c r="AK231" i="3"/>
  <c r="AJ231" i="3"/>
  <c r="BI231" i="3" s="1"/>
  <c r="AH231" i="3"/>
  <c r="AG231" i="3"/>
  <c r="AF231" i="3"/>
  <c r="AE231" i="3"/>
  <c r="AT231" i="3" s="1"/>
  <c r="N231" i="3"/>
  <c r="BN230" i="3"/>
  <c r="BL230" i="3"/>
  <c r="BF230" i="3"/>
  <c r="BE230" i="3"/>
  <c r="BD230" i="3"/>
  <c r="BC230" i="3"/>
  <c r="BB230" i="3"/>
  <c r="BA230" i="3"/>
  <c r="AY230" i="3"/>
  <c r="AV230" i="3"/>
  <c r="AU230" i="3"/>
  <c r="AS230" i="3"/>
  <c r="AR230" i="3"/>
  <c r="AQ230" i="3"/>
  <c r="AP230" i="3"/>
  <c r="AM230" i="3"/>
  <c r="AL230" i="3"/>
  <c r="AK230" i="3"/>
  <c r="AJ230" i="3"/>
  <c r="AH230" i="3"/>
  <c r="AG230" i="3"/>
  <c r="AF230" i="3"/>
  <c r="AE230" i="3"/>
  <c r="AT230" i="3" s="1"/>
  <c r="N230" i="3"/>
  <c r="BN229" i="3"/>
  <c r="BL229" i="3"/>
  <c r="BI229" i="3"/>
  <c r="BF229" i="3"/>
  <c r="BE229" i="3"/>
  <c r="BD229" i="3"/>
  <c r="BC229" i="3"/>
  <c r="BB229" i="3"/>
  <c r="BA229" i="3"/>
  <c r="AY229" i="3"/>
  <c r="AV229" i="3"/>
  <c r="AT229" i="3" s="1"/>
  <c r="AW229" i="3" s="1"/>
  <c r="AU229" i="3"/>
  <c r="AS229" i="3"/>
  <c r="AR229" i="3"/>
  <c r="AQ229" i="3"/>
  <c r="AP229" i="3"/>
  <c r="AM229" i="3"/>
  <c r="AK229" i="3"/>
  <c r="AJ229" i="3"/>
  <c r="AH229" i="3"/>
  <c r="AL229" i="3" s="1"/>
  <c r="AG229" i="3"/>
  <c r="AF229" i="3"/>
  <c r="AE229" i="3"/>
  <c r="N229" i="3"/>
  <c r="BN228" i="3"/>
  <c r="BL228" i="3"/>
  <c r="BF228" i="3"/>
  <c r="BE228" i="3"/>
  <c r="BD228" i="3"/>
  <c r="BC228" i="3"/>
  <c r="BB228" i="3"/>
  <c r="BA228" i="3"/>
  <c r="AY228" i="3"/>
  <c r="AV228" i="3"/>
  <c r="AU228" i="3"/>
  <c r="AS228" i="3"/>
  <c r="AR228" i="3"/>
  <c r="AQ228" i="3"/>
  <c r="AP228" i="3"/>
  <c r="AM228" i="3"/>
  <c r="AL228" i="3"/>
  <c r="AK228" i="3"/>
  <c r="AJ228" i="3"/>
  <c r="AH228" i="3"/>
  <c r="AG228" i="3"/>
  <c r="AF228" i="3"/>
  <c r="BI228" i="3" s="1"/>
  <c r="AE228" i="3"/>
  <c r="AT228" i="3" s="1"/>
  <c r="N228" i="3"/>
  <c r="BN227" i="3"/>
  <c r="BL227" i="3"/>
  <c r="BF227" i="3"/>
  <c r="BE227" i="3"/>
  <c r="BD227" i="3"/>
  <c r="BC227" i="3"/>
  <c r="BB227" i="3"/>
  <c r="BA227" i="3"/>
  <c r="AY227" i="3"/>
  <c r="AV227" i="3"/>
  <c r="AT227" i="3" s="1"/>
  <c r="AU227" i="3"/>
  <c r="AS227" i="3"/>
  <c r="AR227" i="3"/>
  <c r="AQ227" i="3"/>
  <c r="AP227" i="3"/>
  <c r="AM227" i="3"/>
  <c r="AL227" i="3"/>
  <c r="AK227" i="3"/>
  <c r="AJ227" i="3"/>
  <c r="AH227" i="3"/>
  <c r="AG227" i="3"/>
  <c r="AF227" i="3"/>
  <c r="AE227" i="3"/>
  <c r="N227" i="3"/>
  <c r="BN226" i="3"/>
  <c r="BL226" i="3"/>
  <c r="BI226" i="3"/>
  <c r="BF226" i="3"/>
  <c r="BE226" i="3"/>
  <c r="BD226" i="3"/>
  <c r="BC226" i="3"/>
  <c r="BB226" i="3"/>
  <c r="BA226" i="3"/>
  <c r="AY226" i="3"/>
  <c r="AV226" i="3"/>
  <c r="AU226" i="3"/>
  <c r="AT226" i="3"/>
  <c r="AW226" i="3" s="1"/>
  <c r="AS226" i="3"/>
  <c r="AR226" i="3"/>
  <c r="AQ226" i="3"/>
  <c r="AP226" i="3"/>
  <c r="AM226" i="3"/>
  <c r="AK226" i="3"/>
  <c r="AJ226" i="3"/>
  <c r="AH226" i="3"/>
  <c r="AL226" i="3" s="1"/>
  <c r="AG226" i="3"/>
  <c r="AF226" i="3"/>
  <c r="AE226" i="3"/>
  <c r="N226" i="3"/>
  <c r="BN225" i="3"/>
  <c r="BL225" i="3"/>
  <c r="BF225" i="3"/>
  <c r="BE225" i="3"/>
  <c r="BD225" i="3"/>
  <c r="BC225" i="3"/>
  <c r="BB225" i="3"/>
  <c r="BA225" i="3"/>
  <c r="AY225" i="3"/>
  <c r="AV225" i="3"/>
  <c r="AU225" i="3"/>
  <c r="AS225" i="3"/>
  <c r="AR225" i="3"/>
  <c r="AQ225" i="3"/>
  <c r="AP225" i="3"/>
  <c r="AM225" i="3"/>
  <c r="AL225" i="3"/>
  <c r="AK225" i="3"/>
  <c r="AJ225" i="3"/>
  <c r="AH225" i="3"/>
  <c r="AG225" i="3"/>
  <c r="AF225" i="3"/>
  <c r="BI225" i="3" s="1"/>
  <c r="AE225" i="3"/>
  <c r="AT225" i="3" s="1"/>
  <c r="N225" i="3"/>
  <c r="BN224" i="3"/>
  <c r="BL224" i="3"/>
  <c r="BF224" i="3"/>
  <c r="BE224" i="3"/>
  <c r="BD224" i="3"/>
  <c r="BC224" i="3"/>
  <c r="BB224" i="3"/>
  <c r="BA224" i="3"/>
  <c r="AY224" i="3"/>
  <c r="AV224" i="3"/>
  <c r="AT224" i="3" s="1"/>
  <c r="AU224" i="3"/>
  <c r="AS224" i="3"/>
  <c r="AR224" i="3"/>
  <c r="AQ224" i="3"/>
  <c r="AP224" i="3"/>
  <c r="AM224" i="3"/>
  <c r="BI224" i="3" s="1"/>
  <c r="AK224" i="3"/>
  <c r="AJ224" i="3"/>
  <c r="AH224" i="3"/>
  <c r="AG224" i="3"/>
  <c r="AF224" i="3"/>
  <c r="AE224" i="3"/>
  <c r="N224" i="3"/>
  <c r="BN223" i="3"/>
  <c r="BL223" i="3"/>
  <c r="BF223" i="3"/>
  <c r="BE223" i="3"/>
  <c r="BD223" i="3"/>
  <c r="BC223" i="3"/>
  <c r="BB223" i="3"/>
  <c r="BA223" i="3"/>
  <c r="AY223" i="3"/>
  <c r="AV223" i="3"/>
  <c r="AU223" i="3"/>
  <c r="AS223" i="3"/>
  <c r="AR223" i="3"/>
  <c r="AQ223" i="3"/>
  <c r="AP223" i="3"/>
  <c r="AM223" i="3"/>
  <c r="AL223" i="3"/>
  <c r="AK223" i="3"/>
  <c r="AJ223" i="3"/>
  <c r="AH223" i="3"/>
  <c r="AG223" i="3"/>
  <c r="AF223" i="3"/>
  <c r="BI223" i="3" s="1"/>
  <c r="AE223" i="3"/>
  <c r="AT223" i="3" s="1"/>
  <c r="N223" i="3"/>
  <c r="BN222" i="3"/>
  <c r="BL222" i="3"/>
  <c r="BF222" i="3"/>
  <c r="BE222" i="3"/>
  <c r="BD222" i="3"/>
  <c r="BC222" i="3"/>
  <c r="BB222" i="3"/>
  <c r="BA222" i="3"/>
  <c r="AY222" i="3"/>
  <c r="AV222" i="3"/>
  <c r="AT222" i="3" s="1"/>
  <c r="AU222" i="3"/>
  <c r="AS222" i="3"/>
  <c r="AR222" i="3"/>
  <c r="AQ222" i="3"/>
  <c r="AP222" i="3"/>
  <c r="AM222" i="3"/>
  <c r="AL222" i="3"/>
  <c r="AK222" i="3"/>
  <c r="AJ222" i="3"/>
  <c r="AH222" i="3"/>
  <c r="AW222" i="3" s="1"/>
  <c r="AG222" i="3"/>
  <c r="AF222" i="3"/>
  <c r="AE222" i="3"/>
  <c r="N222" i="3"/>
  <c r="BN221" i="3"/>
  <c r="BL221" i="3"/>
  <c r="BF221" i="3"/>
  <c r="BE221" i="3"/>
  <c r="BD221" i="3"/>
  <c r="BC221" i="3"/>
  <c r="BB221" i="3"/>
  <c r="BA221" i="3"/>
  <c r="AY221" i="3"/>
  <c r="AV221" i="3"/>
  <c r="AU221" i="3"/>
  <c r="AT221" i="3"/>
  <c r="AS221" i="3"/>
  <c r="AR221" i="3"/>
  <c r="AQ221" i="3"/>
  <c r="AP221" i="3"/>
  <c r="AM221" i="3"/>
  <c r="AK221" i="3"/>
  <c r="AJ221" i="3"/>
  <c r="AH221" i="3"/>
  <c r="AL221" i="3" s="1"/>
  <c r="AG221" i="3"/>
  <c r="AF221" i="3"/>
  <c r="BI221" i="3" s="1"/>
  <c r="AE221" i="3"/>
  <c r="N221" i="3"/>
  <c r="BN220" i="3"/>
  <c r="BL220" i="3"/>
  <c r="BF220" i="3"/>
  <c r="BE220" i="3"/>
  <c r="BD220" i="3"/>
  <c r="BC220" i="3"/>
  <c r="BB220" i="3"/>
  <c r="BA220" i="3"/>
  <c r="AY220" i="3"/>
  <c r="AV220" i="3"/>
  <c r="AU220" i="3"/>
  <c r="AS220" i="3"/>
  <c r="AR220" i="3"/>
  <c r="AQ220" i="3"/>
  <c r="AP220" i="3"/>
  <c r="AM220" i="3"/>
  <c r="AL220" i="3"/>
  <c r="AK220" i="3"/>
  <c r="AJ220" i="3"/>
  <c r="AH220" i="3"/>
  <c r="AG220" i="3"/>
  <c r="AF220" i="3"/>
  <c r="AE220" i="3"/>
  <c r="AT220" i="3" s="1"/>
  <c r="N220" i="3"/>
  <c r="BN219" i="3"/>
  <c r="BL219" i="3"/>
  <c r="BI219" i="3"/>
  <c r="BF219" i="3"/>
  <c r="BE219" i="3"/>
  <c r="BD219" i="3"/>
  <c r="BC219" i="3"/>
  <c r="BB219" i="3"/>
  <c r="BA219" i="3"/>
  <c r="AY219" i="3"/>
  <c r="AV219" i="3"/>
  <c r="AT219" i="3" s="1"/>
  <c r="AU219" i="3"/>
  <c r="AS219" i="3"/>
  <c r="AR219" i="3"/>
  <c r="AQ219" i="3"/>
  <c r="AP219" i="3"/>
  <c r="AM219" i="3"/>
  <c r="AL219" i="3"/>
  <c r="AK219" i="3"/>
  <c r="AJ219" i="3"/>
  <c r="AH219" i="3"/>
  <c r="AW219" i="3" s="1"/>
  <c r="AG219" i="3"/>
  <c r="AF219" i="3"/>
  <c r="AE219" i="3"/>
  <c r="N219" i="3"/>
  <c r="BN218" i="3"/>
  <c r="BL218" i="3"/>
  <c r="BF218" i="3"/>
  <c r="BE218" i="3"/>
  <c r="BD218" i="3"/>
  <c r="BC218" i="3"/>
  <c r="BB218" i="3"/>
  <c r="BA218" i="3"/>
  <c r="AY218" i="3"/>
  <c r="AV218" i="3"/>
  <c r="AU218" i="3"/>
  <c r="AS218" i="3"/>
  <c r="AR218" i="3"/>
  <c r="AQ218" i="3"/>
  <c r="AP218" i="3"/>
  <c r="AM218" i="3"/>
  <c r="AL218" i="3"/>
  <c r="AK218" i="3"/>
  <c r="AJ218" i="3"/>
  <c r="AH218" i="3"/>
  <c r="AG218" i="3"/>
  <c r="AF218" i="3"/>
  <c r="AE218" i="3"/>
  <c r="AT218" i="3" s="1"/>
  <c r="N218" i="3"/>
  <c r="BN217" i="3"/>
  <c r="BL217" i="3"/>
  <c r="BI217" i="3"/>
  <c r="BF217" i="3"/>
  <c r="BE217" i="3"/>
  <c r="BD217" i="3"/>
  <c r="BC217" i="3"/>
  <c r="BB217" i="3"/>
  <c r="BA217" i="3"/>
  <c r="AY217" i="3"/>
  <c r="AV217" i="3"/>
  <c r="AT217" i="3" s="1"/>
  <c r="AU217" i="3"/>
  <c r="AS217" i="3"/>
  <c r="AR217" i="3"/>
  <c r="AQ217" i="3"/>
  <c r="AP217" i="3"/>
  <c r="AM217" i="3"/>
  <c r="AL217" i="3"/>
  <c r="AK217" i="3"/>
  <c r="AJ217" i="3"/>
  <c r="AH217" i="3"/>
  <c r="AG217" i="3"/>
  <c r="AF217" i="3"/>
  <c r="AE217" i="3"/>
  <c r="N217" i="3"/>
  <c r="BN216" i="3"/>
  <c r="BL216" i="3"/>
  <c r="BF216" i="3"/>
  <c r="BE216" i="3"/>
  <c r="BD216" i="3"/>
  <c r="BC216" i="3"/>
  <c r="BB216" i="3"/>
  <c r="BA216" i="3"/>
  <c r="AY216" i="3"/>
  <c r="AV216" i="3"/>
  <c r="AU216" i="3"/>
  <c r="AS216" i="3"/>
  <c r="AR216" i="3"/>
  <c r="AQ216" i="3"/>
  <c r="AP216" i="3"/>
  <c r="AM216" i="3"/>
  <c r="AL216" i="3"/>
  <c r="AK216" i="3"/>
  <c r="AJ216" i="3"/>
  <c r="AH216" i="3"/>
  <c r="AG216" i="3"/>
  <c r="AF216" i="3"/>
  <c r="BI216" i="3" s="1"/>
  <c r="AE216" i="3"/>
  <c r="AT216" i="3" s="1"/>
  <c r="N216" i="3"/>
  <c r="BN215" i="3"/>
  <c r="BL215" i="3"/>
  <c r="BF215" i="3"/>
  <c r="BE215" i="3"/>
  <c r="BD215" i="3"/>
  <c r="BC215" i="3"/>
  <c r="BB215" i="3"/>
  <c r="BA215" i="3"/>
  <c r="AY215" i="3"/>
  <c r="AV215" i="3"/>
  <c r="AU215" i="3"/>
  <c r="AS215" i="3"/>
  <c r="AR215" i="3"/>
  <c r="AQ215" i="3"/>
  <c r="AP215" i="3"/>
  <c r="AM215" i="3"/>
  <c r="AL215" i="3"/>
  <c r="AK215" i="3"/>
  <c r="AJ215" i="3"/>
  <c r="AH215" i="3"/>
  <c r="AG215" i="3"/>
  <c r="AF215" i="3"/>
  <c r="AE215" i="3"/>
  <c r="AT215" i="3" s="1"/>
  <c r="N215" i="3"/>
  <c r="BN214" i="3"/>
  <c r="BL214" i="3"/>
  <c r="BF214" i="3"/>
  <c r="BE214" i="3"/>
  <c r="BD214" i="3"/>
  <c r="BC214" i="3"/>
  <c r="BB214" i="3"/>
  <c r="BA214" i="3"/>
  <c r="AY214" i="3"/>
  <c r="AV214" i="3"/>
  <c r="AU214" i="3"/>
  <c r="AS214" i="3"/>
  <c r="AR214" i="3"/>
  <c r="AQ214" i="3"/>
  <c r="AP214" i="3"/>
  <c r="AM214" i="3"/>
  <c r="AK214" i="3"/>
  <c r="AJ214" i="3"/>
  <c r="AH214" i="3"/>
  <c r="AG214" i="3"/>
  <c r="AF214" i="3"/>
  <c r="BI214" i="3" s="1"/>
  <c r="AE214" i="3"/>
  <c r="N214" i="3"/>
  <c r="BN213" i="3"/>
  <c r="BL213" i="3"/>
  <c r="BF213" i="3"/>
  <c r="BE213" i="3"/>
  <c r="BD213" i="3"/>
  <c r="BC213" i="3"/>
  <c r="BB213" i="3"/>
  <c r="BA213" i="3"/>
  <c r="AY213" i="3"/>
  <c r="AV213" i="3"/>
  <c r="AU213" i="3"/>
  <c r="AS213" i="3"/>
  <c r="AR213" i="3"/>
  <c r="AQ213" i="3"/>
  <c r="AP213" i="3"/>
  <c r="AM213" i="3"/>
  <c r="BI213" i="3" s="1"/>
  <c r="AL213" i="3"/>
  <c r="AK213" i="3"/>
  <c r="AJ213" i="3"/>
  <c r="AH213" i="3"/>
  <c r="AW213" i="3" s="1"/>
  <c r="AG213" i="3"/>
  <c r="AF213" i="3"/>
  <c r="AE213" i="3"/>
  <c r="AT213" i="3" s="1"/>
  <c r="N213" i="3"/>
  <c r="BN212" i="3"/>
  <c r="BL212" i="3"/>
  <c r="BI212" i="3"/>
  <c r="BF212" i="3"/>
  <c r="BE212" i="3"/>
  <c r="BD212" i="3"/>
  <c r="BC212" i="3"/>
  <c r="BB212" i="3"/>
  <c r="BA212" i="3"/>
  <c r="AY212" i="3"/>
  <c r="AV212" i="3"/>
  <c r="AT212" i="3" s="1"/>
  <c r="AU212" i="3"/>
  <c r="AS212" i="3"/>
  <c r="AR212" i="3"/>
  <c r="AQ212" i="3"/>
  <c r="AP212" i="3"/>
  <c r="AM212" i="3"/>
  <c r="AK212" i="3"/>
  <c r="AW212" i="3" s="1"/>
  <c r="AJ212" i="3"/>
  <c r="AH212" i="3"/>
  <c r="AL212" i="3" s="1"/>
  <c r="AG212" i="3"/>
  <c r="AF212" i="3"/>
  <c r="AE212" i="3"/>
  <c r="N212" i="3"/>
  <c r="BN211" i="3"/>
  <c r="BL211" i="3"/>
  <c r="BF211" i="3"/>
  <c r="BE211" i="3"/>
  <c r="BD211" i="3"/>
  <c r="BC211" i="3"/>
  <c r="BB211" i="3"/>
  <c r="BA211" i="3"/>
  <c r="AY211" i="3"/>
  <c r="AV211" i="3"/>
  <c r="AT211" i="3" s="1"/>
  <c r="AU211" i="3"/>
  <c r="AS211" i="3"/>
  <c r="AR211" i="3"/>
  <c r="AQ211" i="3"/>
  <c r="AP211" i="3"/>
  <c r="AM211" i="3"/>
  <c r="AK211" i="3"/>
  <c r="AJ211" i="3"/>
  <c r="AH211" i="3"/>
  <c r="AL211" i="3" s="1"/>
  <c r="AG211" i="3"/>
  <c r="BI211" i="3" s="1"/>
  <c r="AF211" i="3"/>
  <c r="AE211" i="3"/>
  <c r="N211" i="3"/>
  <c r="BN210" i="3"/>
  <c r="BL210" i="3"/>
  <c r="BF210" i="3"/>
  <c r="BE210" i="3"/>
  <c r="BD210" i="3"/>
  <c r="BC210" i="3"/>
  <c r="BB210" i="3"/>
  <c r="BA210" i="3"/>
  <c r="AY210" i="3"/>
  <c r="AV210" i="3"/>
  <c r="AU210" i="3"/>
  <c r="AS210" i="3"/>
  <c r="AR210" i="3"/>
  <c r="AQ210" i="3"/>
  <c r="AP210" i="3"/>
  <c r="AM210" i="3"/>
  <c r="BI210" i="3" s="1"/>
  <c r="AL210" i="3"/>
  <c r="AK210" i="3"/>
  <c r="AJ210" i="3"/>
  <c r="AH210" i="3"/>
  <c r="AG210" i="3"/>
  <c r="AF210" i="3"/>
  <c r="AE210" i="3"/>
  <c r="AT210" i="3" s="1"/>
  <c r="N210" i="3"/>
  <c r="BN209" i="3"/>
  <c r="BL209" i="3"/>
  <c r="BF209" i="3"/>
  <c r="BE209" i="3"/>
  <c r="BD209" i="3"/>
  <c r="BC209" i="3"/>
  <c r="BB209" i="3"/>
  <c r="BA209" i="3"/>
  <c r="AY209" i="3"/>
  <c r="AV209" i="3"/>
  <c r="AU209" i="3"/>
  <c r="AS209" i="3"/>
  <c r="AR209" i="3"/>
  <c r="AQ209" i="3"/>
  <c r="AP209" i="3"/>
  <c r="AM209" i="3"/>
  <c r="AK209" i="3"/>
  <c r="AJ209" i="3"/>
  <c r="AH209" i="3"/>
  <c r="AL209" i="3" s="1"/>
  <c r="AG209" i="3"/>
  <c r="AF209" i="3"/>
  <c r="BI209" i="3" s="1"/>
  <c r="AE209" i="3"/>
  <c r="N209" i="3"/>
  <c r="BN208" i="3"/>
  <c r="BL208" i="3"/>
  <c r="BF208" i="3"/>
  <c r="BE208" i="3"/>
  <c r="BD208" i="3"/>
  <c r="BC208" i="3"/>
  <c r="BB208" i="3"/>
  <c r="BA208" i="3"/>
  <c r="AY208" i="3"/>
  <c r="AV208" i="3"/>
  <c r="AT208" i="3" s="1"/>
  <c r="AU208" i="3"/>
  <c r="AS208" i="3"/>
  <c r="AR208" i="3"/>
  <c r="AQ208" i="3"/>
  <c r="AP208" i="3"/>
  <c r="AM208" i="3"/>
  <c r="AK208" i="3"/>
  <c r="AJ208" i="3"/>
  <c r="AH208" i="3"/>
  <c r="AL208" i="3" s="1"/>
  <c r="AG208" i="3"/>
  <c r="AF208" i="3"/>
  <c r="BI208" i="3" s="1"/>
  <c r="AE208" i="3"/>
  <c r="N208" i="3"/>
  <c r="BN207" i="3"/>
  <c r="BL207" i="3"/>
  <c r="BF207" i="3"/>
  <c r="BE207" i="3"/>
  <c r="BD207" i="3"/>
  <c r="BC207" i="3"/>
  <c r="BB207" i="3"/>
  <c r="BA207" i="3"/>
  <c r="AY207" i="3"/>
  <c r="AV207" i="3"/>
  <c r="AT207" i="3" s="1"/>
  <c r="AU207" i="3"/>
  <c r="AS207" i="3"/>
  <c r="AR207" i="3"/>
  <c r="AQ207" i="3"/>
  <c r="AP207" i="3"/>
  <c r="AM207" i="3"/>
  <c r="AL207" i="3"/>
  <c r="AK207" i="3"/>
  <c r="AJ207" i="3"/>
  <c r="AH207" i="3"/>
  <c r="AG207" i="3"/>
  <c r="AF207" i="3"/>
  <c r="BI207" i="3" s="1"/>
  <c r="AE207" i="3"/>
  <c r="N207" i="3"/>
  <c r="BN206" i="3"/>
  <c r="BL206" i="3"/>
  <c r="BF206" i="3"/>
  <c r="BE206" i="3"/>
  <c r="BD206" i="3"/>
  <c r="BC206" i="3"/>
  <c r="BB206" i="3"/>
  <c r="BA206" i="3"/>
  <c r="AY206" i="3"/>
  <c r="AV206" i="3"/>
  <c r="AU206" i="3"/>
  <c r="AT206" i="3"/>
  <c r="AS206" i="3"/>
  <c r="AR206" i="3"/>
  <c r="AQ206" i="3"/>
  <c r="AP206" i="3"/>
  <c r="AM206" i="3"/>
  <c r="AK206" i="3"/>
  <c r="AJ206" i="3"/>
  <c r="AH206" i="3"/>
  <c r="AG206" i="3"/>
  <c r="AF206" i="3"/>
  <c r="BI206" i="3" s="1"/>
  <c r="AE206" i="3"/>
  <c r="N206" i="3"/>
  <c r="BN205" i="3"/>
  <c r="BL205" i="3"/>
  <c r="BF205" i="3"/>
  <c r="BE205" i="3"/>
  <c r="BD205" i="3"/>
  <c r="BC205" i="3"/>
  <c r="BB205" i="3"/>
  <c r="BA205" i="3"/>
  <c r="AY205" i="3"/>
  <c r="AV205" i="3"/>
  <c r="AU205" i="3"/>
  <c r="AS205" i="3"/>
  <c r="AR205" i="3"/>
  <c r="AQ205" i="3"/>
  <c r="AP205" i="3"/>
  <c r="AM205" i="3"/>
  <c r="AK205" i="3"/>
  <c r="AJ205" i="3"/>
  <c r="AH205" i="3"/>
  <c r="AL205" i="3" s="1"/>
  <c r="AG205" i="3"/>
  <c r="AF205" i="3"/>
  <c r="BI205" i="3" s="1"/>
  <c r="AE205" i="3"/>
  <c r="AT205" i="3" s="1"/>
  <c r="N205" i="3"/>
  <c r="BN204" i="3"/>
  <c r="BL204" i="3"/>
  <c r="BF204" i="3"/>
  <c r="BE204" i="3"/>
  <c r="BD204" i="3"/>
  <c r="BC204" i="3"/>
  <c r="BB204" i="3"/>
  <c r="BA204" i="3"/>
  <c r="AY204" i="3"/>
  <c r="AV204" i="3"/>
  <c r="AT204" i="3" s="1"/>
  <c r="AU204" i="3"/>
  <c r="AS204" i="3"/>
  <c r="AR204" i="3"/>
  <c r="AQ204" i="3"/>
  <c r="AP204" i="3"/>
  <c r="AM204" i="3"/>
  <c r="AL204" i="3"/>
  <c r="AK204" i="3"/>
  <c r="AJ204" i="3"/>
  <c r="AH204" i="3"/>
  <c r="AG204" i="3"/>
  <c r="AF204" i="3"/>
  <c r="AE204" i="3"/>
  <c r="N204" i="3"/>
  <c r="BN203" i="3"/>
  <c r="BL203" i="3"/>
  <c r="BI203" i="3"/>
  <c r="BF203" i="3"/>
  <c r="BE203" i="3"/>
  <c r="BD203" i="3"/>
  <c r="BC203" i="3"/>
  <c r="BB203" i="3"/>
  <c r="BA203" i="3"/>
  <c r="AY203" i="3"/>
  <c r="AV203" i="3"/>
  <c r="AU203" i="3"/>
  <c r="AT203" i="3"/>
  <c r="AS203" i="3"/>
  <c r="AR203" i="3"/>
  <c r="AQ203" i="3"/>
  <c r="AP203" i="3"/>
  <c r="AM203" i="3"/>
  <c r="AK203" i="3"/>
  <c r="AJ203" i="3"/>
  <c r="AH203" i="3"/>
  <c r="AL203" i="3" s="1"/>
  <c r="AG203" i="3"/>
  <c r="AF203" i="3"/>
  <c r="AE203" i="3"/>
  <c r="N203" i="3"/>
  <c r="BN202" i="3"/>
  <c r="BL202" i="3"/>
  <c r="BF202" i="3"/>
  <c r="BE202" i="3"/>
  <c r="BD202" i="3"/>
  <c r="BC202" i="3"/>
  <c r="BB202" i="3"/>
  <c r="BA202" i="3"/>
  <c r="AY202" i="3"/>
  <c r="AW202" i="3"/>
  <c r="AV202" i="3"/>
  <c r="AU202" i="3"/>
  <c r="AS202" i="3"/>
  <c r="AR202" i="3"/>
  <c r="AQ202" i="3"/>
  <c r="AP202" i="3"/>
  <c r="AM202" i="3"/>
  <c r="AK202" i="3"/>
  <c r="AJ202" i="3"/>
  <c r="AH202" i="3"/>
  <c r="AL202" i="3" s="1"/>
  <c r="AG202" i="3"/>
  <c r="AF202" i="3"/>
  <c r="BI202" i="3" s="1"/>
  <c r="AE202" i="3"/>
  <c r="AT202" i="3" s="1"/>
  <c r="N202" i="3"/>
  <c r="BN201" i="3"/>
  <c r="BL201" i="3"/>
  <c r="BF201" i="3"/>
  <c r="BE201" i="3"/>
  <c r="BD201" i="3"/>
  <c r="BC201" i="3"/>
  <c r="BB201" i="3"/>
  <c r="BA201" i="3"/>
  <c r="AY201" i="3"/>
  <c r="AV201" i="3"/>
  <c r="AU201" i="3"/>
  <c r="AS201" i="3"/>
  <c r="AR201" i="3"/>
  <c r="AQ201" i="3"/>
  <c r="AP201" i="3"/>
  <c r="AM201" i="3"/>
  <c r="AL201" i="3"/>
  <c r="AK201" i="3"/>
  <c r="AJ201" i="3"/>
  <c r="AH201" i="3"/>
  <c r="AG201" i="3"/>
  <c r="AF201" i="3"/>
  <c r="BI201" i="3" s="1"/>
  <c r="AE201" i="3"/>
  <c r="AT201" i="3" s="1"/>
  <c r="N201" i="3"/>
  <c r="BN200" i="3"/>
  <c r="BL200" i="3"/>
  <c r="BF200" i="3"/>
  <c r="BE200" i="3"/>
  <c r="BD200" i="3"/>
  <c r="BC200" i="3"/>
  <c r="BB200" i="3"/>
  <c r="BA200" i="3"/>
  <c r="AY200" i="3"/>
  <c r="AW200" i="3"/>
  <c r="AV200" i="3"/>
  <c r="AU200" i="3"/>
  <c r="AS200" i="3"/>
  <c r="AR200" i="3"/>
  <c r="AQ200" i="3"/>
  <c r="AP200" i="3"/>
  <c r="AM200" i="3"/>
  <c r="AK200" i="3"/>
  <c r="AJ200" i="3"/>
  <c r="AH200" i="3"/>
  <c r="AL200" i="3" s="1"/>
  <c r="AG200" i="3"/>
  <c r="AF200" i="3"/>
  <c r="BI200" i="3" s="1"/>
  <c r="AE200" i="3"/>
  <c r="AT200" i="3" s="1"/>
  <c r="N200" i="3"/>
  <c r="BN199" i="3"/>
  <c r="BL199" i="3"/>
  <c r="BI199" i="3"/>
  <c r="BF199" i="3"/>
  <c r="BE199" i="3"/>
  <c r="BD199" i="3"/>
  <c r="BC199" i="3"/>
  <c r="BB199" i="3"/>
  <c r="BA199" i="3"/>
  <c r="AY199" i="3"/>
  <c r="AV199" i="3"/>
  <c r="AT199" i="3" s="1"/>
  <c r="AU199" i="3"/>
  <c r="AS199" i="3"/>
  <c r="AR199" i="3"/>
  <c r="AQ199" i="3"/>
  <c r="AP199" i="3"/>
  <c r="AM199" i="3"/>
  <c r="AK199" i="3"/>
  <c r="AJ199" i="3"/>
  <c r="AH199" i="3"/>
  <c r="AL199" i="3" s="1"/>
  <c r="AG199" i="3"/>
  <c r="AF199" i="3"/>
  <c r="AE199" i="3"/>
  <c r="N199" i="3"/>
  <c r="BN198" i="3"/>
  <c r="BL198" i="3"/>
  <c r="BI198" i="3"/>
  <c r="BF198" i="3"/>
  <c r="BE198" i="3"/>
  <c r="BD198" i="3"/>
  <c r="BC198" i="3"/>
  <c r="BB198" i="3"/>
  <c r="BA198" i="3"/>
  <c r="AY198" i="3"/>
  <c r="AV198" i="3"/>
  <c r="AU198" i="3"/>
  <c r="AS198" i="3"/>
  <c r="AR198" i="3"/>
  <c r="AQ198" i="3"/>
  <c r="AP198" i="3"/>
  <c r="AM198" i="3"/>
  <c r="AL198" i="3"/>
  <c r="AK198" i="3"/>
  <c r="AJ198" i="3"/>
  <c r="AH198" i="3"/>
  <c r="AG198" i="3"/>
  <c r="AF198" i="3"/>
  <c r="AE198" i="3"/>
  <c r="AT198" i="3" s="1"/>
  <c r="N198" i="3"/>
  <c r="BN197" i="3"/>
  <c r="BL197" i="3"/>
  <c r="BF197" i="3"/>
  <c r="BE197" i="3"/>
  <c r="BD197" i="3"/>
  <c r="BC197" i="3"/>
  <c r="BB197" i="3"/>
  <c r="BA197" i="3"/>
  <c r="AY197" i="3"/>
  <c r="AV197" i="3"/>
  <c r="AU197" i="3"/>
  <c r="AS197" i="3"/>
  <c r="AR197" i="3"/>
  <c r="AQ197" i="3"/>
  <c r="AP197" i="3"/>
  <c r="AM197" i="3"/>
  <c r="AL197" i="3"/>
  <c r="AK197" i="3"/>
  <c r="AJ197" i="3"/>
  <c r="AH197" i="3"/>
  <c r="AG197" i="3"/>
  <c r="AF197" i="3"/>
  <c r="AE197" i="3"/>
  <c r="AT197" i="3" s="1"/>
  <c r="N197" i="3"/>
  <c r="BN196" i="3"/>
  <c r="BL196" i="3"/>
  <c r="BH196" i="3"/>
  <c r="BF196" i="3"/>
  <c r="BE196" i="3"/>
  <c r="BD196" i="3"/>
  <c r="BC196" i="3"/>
  <c r="BB196" i="3"/>
  <c r="BA196" i="3"/>
  <c r="AY196" i="3"/>
  <c r="AW196" i="3"/>
  <c r="BG196" i="3" s="1"/>
  <c r="AV196" i="3"/>
  <c r="AT196" i="3" s="1"/>
  <c r="AU196" i="3"/>
  <c r="AS196" i="3"/>
  <c r="AR196" i="3"/>
  <c r="AQ196" i="3"/>
  <c r="AP196" i="3"/>
  <c r="AM196" i="3"/>
  <c r="AK196" i="3"/>
  <c r="AJ196" i="3"/>
  <c r="AH196" i="3"/>
  <c r="AL196" i="3" s="1"/>
  <c r="AG196" i="3"/>
  <c r="AF196" i="3"/>
  <c r="BI196" i="3" s="1"/>
  <c r="AE196" i="3"/>
  <c r="N196" i="3"/>
  <c r="BN195" i="3"/>
  <c r="BL195" i="3"/>
  <c r="BF195" i="3"/>
  <c r="BE195" i="3"/>
  <c r="BD195" i="3"/>
  <c r="BC195" i="3"/>
  <c r="BB195" i="3"/>
  <c r="BA195" i="3"/>
  <c r="AY195" i="3"/>
  <c r="AV195" i="3"/>
  <c r="AU195" i="3"/>
  <c r="AT195" i="3"/>
  <c r="AS195" i="3"/>
  <c r="AR195" i="3"/>
  <c r="AQ195" i="3"/>
  <c r="AP195" i="3"/>
  <c r="AM195" i="3"/>
  <c r="AK195" i="3"/>
  <c r="AJ195" i="3"/>
  <c r="AH195" i="3"/>
  <c r="AG195" i="3"/>
  <c r="AF195" i="3"/>
  <c r="BI195" i="3" s="1"/>
  <c r="AE195" i="3"/>
  <c r="N195" i="3"/>
  <c r="BN194" i="3"/>
  <c r="BL194" i="3"/>
  <c r="BF194" i="3"/>
  <c r="BE194" i="3"/>
  <c r="BD194" i="3"/>
  <c r="BC194" i="3"/>
  <c r="BB194" i="3"/>
  <c r="BA194" i="3"/>
  <c r="AY194" i="3"/>
  <c r="AV194" i="3"/>
  <c r="AU194" i="3"/>
  <c r="AS194" i="3"/>
  <c r="AR194" i="3"/>
  <c r="AQ194" i="3"/>
  <c r="AP194" i="3"/>
  <c r="AM194" i="3"/>
  <c r="AL194" i="3"/>
  <c r="AK194" i="3"/>
  <c r="AW194" i="3" s="1"/>
  <c r="AJ194" i="3"/>
  <c r="AH194" i="3"/>
  <c r="AG194" i="3"/>
  <c r="AF194" i="3"/>
  <c r="AE194" i="3"/>
  <c r="AT194" i="3" s="1"/>
  <c r="N194" i="3"/>
  <c r="BN193" i="3"/>
  <c r="BL193" i="3"/>
  <c r="BF193" i="3"/>
  <c r="BE193" i="3"/>
  <c r="BD193" i="3"/>
  <c r="BC193" i="3"/>
  <c r="BB193" i="3"/>
  <c r="BA193" i="3"/>
  <c r="AY193" i="3"/>
  <c r="AV193" i="3"/>
  <c r="AU193" i="3"/>
  <c r="AS193" i="3"/>
  <c r="AR193" i="3"/>
  <c r="AQ193" i="3"/>
  <c r="AP193" i="3"/>
  <c r="AM193" i="3"/>
  <c r="AL193" i="3"/>
  <c r="AK193" i="3"/>
  <c r="AJ193" i="3"/>
  <c r="AH193" i="3"/>
  <c r="AG193" i="3"/>
  <c r="AF193" i="3"/>
  <c r="BI193" i="3" s="1"/>
  <c r="AE193" i="3"/>
  <c r="AT193" i="3" s="1"/>
  <c r="N193" i="3"/>
  <c r="BN192" i="3"/>
  <c r="BL192" i="3"/>
  <c r="BF192" i="3"/>
  <c r="BE192" i="3"/>
  <c r="BD192" i="3"/>
  <c r="BC192" i="3"/>
  <c r="BB192" i="3"/>
  <c r="BA192" i="3"/>
  <c r="AY192" i="3"/>
  <c r="AV192" i="3"/>
  <c r="AT192" i="3" s="1"/>
  <c r="AU192" i="3"/>
  <c r="AS192" i="3"/>
  <c r="AR192" i="3"/>
  <c r="AQ192" i="3"/>
  <c r="AP192" i="3"/>
  <c r="AM192" i="3"/>
  <c r="AL192" i="3"/>
  <c r="AK192" i="3"/>
  <c r="AJ192" i="3"/>
  <c r="AH192" i="3"/>
  <c r="AW192" i="3" s="1"/>
  <c r="AG192" i="3"/>
  <c r="BI192" i="3" s="1"/>
  <c r="AF192" i="3"/>
  <c r="AE192" i="3"/>
  <c r="N192" i="3"/>
  <c r="BN191" i="3"/>
  <c r="BL191" i="3"/>
  <c r="BF191" i="3"/>
  <c r="BE191" i="3"/>
  <c r="BD191" i="3"/>
  <c r="BC191" i="3"/>
  <c r="BB191" i="3"/>
  <c r="BA191" i="3"/>
  <c r="AY191" i="3"/>
  <c r="AV191" i="3"/>
  <c r="AT191" i="3" s="1"/>
  <c r="AU191" i="3"/>
  <c r="AS191" i="3"/>
  <c r="AR191" i="3"/>
  <c r="AQ191" i="3"/>
  <c r="AP191" i="3"/>
  <c r="AM191" i="3"/>
  <c r="AL191" i="3"/>
  <c r="AK191" i="3"/>
  <c r="AW191" i="3" s="1"/>
  <c r="AJ191" i="3"/>
  <c r="BI191" i="3" s="1"/>
  <c r="AH191" i="3"/>
  <c r="AG191" i="3"/>
  <c r="AF191" i="3"/>
  <c r="AE191" i="3"/>
  <c r="N191" i="3"/>
  <c r="BN190" i="3"/>
  <c r="BL190" i="3"/>
  <c r="BF190" i="3"/>
  <c r="BE190" i="3"/>
  <c r="BD190" i="3"/>
  <c r="BC190" i="3"/>
  <c r="BB190" i="3"/>
  <c r="BA190" i="3"/>
  <c r="AY190" i="3"/>
  <c r="AV190" i="3"/>
  <c r="AU190" i="3"/>
  <c r="AS190" i="3"/>
  <c r="AR190" i="3"/>
  <c r="AQ190" i="3"/>
  <c r="AP190" i="3"/>
  <c r="AM190" i="3"/>
  <c r="AL190" i="3"/>
  <c r="AK190" i="3"/>
  <c r="AJ190" i="3"/>
  <c r="AH190" i="3"/>
  <c r="AG190" i="3"/>
  <c r="AF190" i="3"/>
  <c r="BI190" i="3" s="1"/>
  <c r="AE190" i="3"/>
  <c r="AT190" i="3" s="1"/>
  <c r="N190" i="3"/>
  <c r="BN189" i="3"/>
  <c r="BL189" i="3"/>
  <c r="BF189" i="3"/>
  <c r="BE189" i="3"/>
  <c r="BD189" i="3"/>
  <c r="BC189" i="3"/>
  <c r="BB189" i="3"/>
  <c r="BA189" i="3"/>
  <c r="AY189" i="3"/>
  <c r="AV189" i="3"/>
  <c r="AT189" i="3" s="1"/>
  <c r="AU189" i="3"/>
  <c r="AS189" i="3"/>
  <c r="AR189" i="3"/>
  <c r="AQ189" i="3"/>
  <c r="AP189" i="3"/>
  <c r="AM189" i="3"/>
  <c r="AL189" i="3"/>
  <c r="AK189" i="3"/>
  <c r="AJ189" i="3"/>
  <c r="AH189" i="3"/>
  <c r="AW189" i="3" s="1"/>
  <c r="AG189" i="3"/>
  <c r="BI189" i="3" s="1"/>
  <c r="AF189" i="3"/>
  <c r="AE189" i="3"/>
  <c r="N189" i="3"/>
  <c r="BN188" i="3"/>
  <c r="BL188" i="3"/>
  <c r="BF188" i="3"/>
  <c r="BE188" i="3"/>
  <c r="BD188" i="3"/>
  <c r="BC188" i="3"/>
  <c r="BB188" i="3"/>
  <c r="BA188" i="3"/>
  <c r="AY188" i="3"/>
  <c r="AV188" i="3"/>
  <c r="AT188" i="3" s="1"/>
  <c r="AU188" i="3"/>
  <c r="AS188" i="3"/>
  <c r="AR188" i="3"/>
  <c r="AQ188" i="3"/>
  <c r="AP188" i="3"/>
  <c r="AM188" i="3"/>
  <c r="AL188" i="3"/>
  <c r="AK188" i="3"/>
  <c r="AW188" i="3" s="1"/>
  <c r="AJ188" i="3"/>
  <c r="BI188" i="3" s="1"/>
  <c r="AH188" i="3"/>
  <c r="AG188" i="3"/>
  <c r="AF188" i="3"/>
  <c r="AE188" i="3"/>
  <c r="N188" i="3"/>
  <c r="BN187" i="3"/>
  <c r="BL187" i="3"/>
  <c r="BI187" i="3"/>
  <c r="BF187" i="3"/>
  <c r="BE187" i="3"/>
  <c r="BD187" i="3"/>
  <c r="BC187" i="3"/>
  <c r="BB187" i="3"/>
  <c r="BA187" i="3"/>
  <c r="AY187" i="3"/>
  <c r="AV187" i="3"/>
  <c r="AU187" i="3"/>
  <c r="AS187" i="3"/>
  <c r="AR187" i="3"/>
  <c r="AQ187" i="3"/>
  <c r="AP187" i="3"/>
  <c r="AM187" i="3"/>
  <c r="AL187" i="3"/>
  <c r="AK187" i="3"/>
  <c r="AJ187" i="3"/>
  <c r="AH187" i="3"/>
  <c r="AG187" i="3"/>
  <c r="AF187" i="3"/>
  <c r="AE187" i="3"/>
  <c r="AT187" i="3" s="1"/>
  <c r="N187" i="3"/>
  <c r="BN186" i="3"/>
  <c r="BL186" i="3"/>
  <c r="BF186" i="3"/>
  <c r="BE186" i="3"/>
  <c r="BD186" i="3"/>
  <c r="BC186" i="3"/>
  <c r="BB186" i="3"/>
  <c r="BA186" i="3"/>
  <c r="AY186" i="3"/>
  <c r="AV186" i="3"/>
  <c r="AT186" i="3" s="1"/>
  <c r="AU186" i="3"/>
  <c r="AS186" i="3"/>
  <c r="AR186" i="3"/>
  <c r="AQ186" i="3"/>
  <c r="AP186" i="3"/>
  <c r="AM186" i="3"/>
  <c r="AL186" i="3"/>
  <c r="AK186" i="3"/>
  <c r="AJ186" i="3"/>
  <c r="AH186" i="3"/>
  <c r="AG186" i="3"/>
  <c r="BI186" i="3" s="1"/>
  <c r="AF186" i="3"/>
  <c r="AE186" i="3"/>
  <c r="N186" i="3"/>
  <c r="BN185" i="3"/>
  <c r="BL185" i="3"/>
  <c r="BF185" i="3"/>
  <c r="BE185" i="3"/>
  <c r="BD185" i="3"/>
  <c r="BC185" i="3"/>
  <c r="BB185" i="3"/>
  <c r="BA185" i="3"/>
  <c r="AY185" i="3"/>
  <c r="AV185" i="3"/>
  <c r="AT185" i="3" s="1"/>
  <c r="AU185" i="3"/>
  <c r="AS185" i="3"/>
  <c r="AR185" i="3"/>
  <c r="AQ185" i="3"/>
  <c r="AP185" i="3"/>
  <c r="AM185" i="3"/>
  <c r="AL185" i="3"/>
  <c r="AK185" i="3"/>
  <c r="AW185" i="3" s="1"/>
  <c r="AJ185" i="3"/>
  <c r="AH185" i="3"/>
  <c r="AG185" i="3"/>
  <c r="AF185" i="3"/>
  <c r="AE185" i="3"/>
  <c r="N185" i="3"/>
  <c r="BN184" i="3"/>
  <c r="BL184" i="3"/>
  <c r="BI184" i="3"/>
  <c r="BF184" i="3"/>
  <c r="BE184" i="3"/>
  <c r="BD184" i="3"/>
  <c r="BC184" i="3"/>
  <c r="BB184" i="3"/>
  <c r="BA184" i="3"/>
  <c r="AY184" i="3"/>
  <c r="AV184" i="3"/>
  <c r="AT184" i="3" s="1"/>
  <c r="AW184" i="3" s="1"/>
  <c r="AU184" i="3"/>
  <c r="AS184" i="3"/>
  <c r="AR184" i="3"/>
  <c r="AQ184" i="3"/>
  <c r="AP184" i="3"/>
  <c r="AM184" i="3"/>
  <c r="AK184" i="3"/>
  <c r="AJ184" i="3"/>
  <c r="AH184" i="3"/>
  <c r="AL184" i="3" s="1"/>
  <c r="AG184" i="3"/>
  <c r="AF184" i="3"/>
  <c r="AE184" i="3"/>
  <c r="N184" i="3"/>
  <c r="BN183" i="3"/>
  <c r="BL183" i="3"/>
  <c r="BF183" i="3"/>
  <c r="BE183" i="3"/>
  <c r="BD183" i="3"/>
  <c r="BC183" i="3"/>
  <c r="BB183" i="3"/>
  <c r="BA183" i="3"/>
  <c r="AY183" i="3"/>
  <c r="AV183" i="3"/>
  <c r="AT183" i="3" s="1"/>
  <c r="AU183" i="3"/>
  <c r="AS183" i="3"/>
  <c r="AR183" i="3"/>
  <c r="AQ183" i="3"/>
  <c r="AP183" i="3"/>
  <c r="AM183" i="3"/>
  <c r="AL183" i="3"/>
  <c r="AK183" i="3"/>
  <c r="AJ183" i="3"/>
  <c r="AH183" i="3"/>
  <c r="AG183" i="3"/>
  <c r="AF183" i="3"/>
  <c r="AE183" i="3"/>
  <c r="N183" i="3"/>
  <c r="BN182" i="3"/>
  <c r="BL182" i="3"/>
  <c r="BF182" i="3"/>
  <c r="BE182" i="3"/>
  <c r="BD182" i="3"/>
  <c r="BC182" i="3"/>
  <c r="BB182" i="3"/>
  <c r="BA182" i="3"/>
  <c r="AY182" i="3"/>
  <c r="AV182" i="3"/>
  <c r="AT182" i="3" s="1"/>
  <c r="AU182" i="3"/>
  <c r="AS182" i="3"/>
  <c r="AR182" i="3"/>
  <c r="AQ182" i="3"/>
  <c r="AP182" i="3"/>
  <c r="AM182" i="3"/>
  <c r="BI182" i="3" s="1"/>
  <c r="AL182" i="3"/>
  <c r="AK182" i="3"/>
  <c r="AJ182" i="3"/>
  <c r="AH182" i="3"/>
  <c r="AW182" i="3" s="1"/>
  <c r="AG182" i="3"/>
  <c r="AF182" i="3"/>
  <c r="AE182" i="3"/>
  <c r="N182" i="3"/>
  <c r="BN181" i="3"/>
  <c r="BL181" i="3"/>
  <c r="BI181" i="3"/>
  <c r="BF181" i="3"/>
  <c r="BE181" i="3"/>
  <c r="BD181" i="3"/>
  <c r="BC181" i="3"/>
  <c r="BB181" i="3"/>
  <c r="BA181" i="3"/>
  <c r="AY181" i="3"/>
  <c r="AV181" i="3"/>
  <c r="AT181" i="3" s="1"/>
  <c r="AU181" i="3"/>
  <c r="AS181" i="3"/>
  <c r="AR181" i="3"/>
  <c r="AQ181" i="3"/>
  <c r="AP181" i="3"/>
  <c r="AM181" i="3"/>
  <c r="AK181" i="3"/>
  <c r="AJ181" i="3"/>
  <c r="AH181" i="3"/>
  <c r="AL181" i="3" s="1"/>
  <c r="AG181" i="3"/>
  <c r="AF181" i="3"/>
  <c r="AE181" i="3"/>
  <c r="N181" i="3"/>
  <c r="BN180" i="3"/>
  <c r="BL180" i="3"/>
  <c r="BF180" i="3"/>
  <c r="BE180" i="3"/>
  <c r="BD180" i="3"/>
  <c r="BC180" i="3"/>
  <c r="BB180" i="3"/>
  <c r="BA180" i="3"/>
  <c r="AY180" i="3"/>
  <c r="AV180" i="3"/>
  <c r="AT180" i="3" s="1"/>
  <c r="AU180" i="3"/>
  <c r="AS180" i="3"/>
  <c r="AR180" i="3"/>
  <c r="AQ180" i="3"/>
  <c r="AP180" i="3"/>
  <c r="AM180" i="3"/>
  <c r="BI180" i="3" s="1"/>
  <c r="AL180" i="3"/>
  <c r="AK180" i="3"/>
  <c r="AJ180" i="3"/>
  <c r="AH180" i="3"/>
  <c r="AW180" i="3" s="1"/>
  <c r="AG180" i="3"/>
  <c r="AF180" i="3"/>
  <c r="AE180" i="3"/>
  <c r="N180" i="3"/>
  <c r="BN179" i="3"/>
  <c r="BL179" i="3"/>
  <c r="BI179" i="3"/>
  <c r="BF179" i="3"/>
  <c r="BE179" i="3"/>
  <c r="BD179" i="3"/>
  <c r="BC179" i="3"/>
  <c r="BB179" i="3"/>
  <c r="BA179" i="3"/>
  <c r="AY179" i="3"/>
  <c r="AV179" i="3"/>
  <c r="AT179" i="3" s="1"/>
  <c r="AU179" i="3"/>
  <c r="AS179" i="3"/>
  <c r="AR179" i="3"/>
  <c r="AQ179" i="3"/>
  <c r="AP179" i="3"/>
  <c r="AM179" i="3"/>
  <c r="AL179" i="3"/>
  <c r="AK179" i="3"/>
  <c r="AW179" i="3" s="1"/>
  <c r="AJ179" i="3"/>
  <c r="AH179" i="3"/>
  <c r="AG179" i="3"/>
  <c r="AF179" i="3"/>
  <c r="AE179" i="3"/>
  <c r="N179" i="3"/>
  <c r="BN178" i="3"/>
  <c r="BL178" i="3"/>
  <c r="BF178" i="3"/>
  <c r="BE178" i="3"/>
  <c r="BD178" i="3"/>
  <c r="BC178" i="3"/>
  <c r="BB178" i="3"/>
  <c r="BA178" i="3"/>
  <c r="AY178" i="3"/>
  <c r="AV178" i="3"/>
  <c r="AU178" i="3"/>
  <c r="AS178" i="3"/>
  <c r="AR178" i="3"/>
  <c r="AQ178" i="3"/>
  <c r="AP178" i="3"/>
  <c r="AM178" i="3"/>
  <c r="AK178" i="3"/>
  <c r="AJ178" i="3"/>
  <c r="AH178" i="3"/>
  <c r="AL178" i="3" s="1"/>
  <c r="AW178" i="3" s="1"/>
  <c r="AG178" i="3"/>
  <c r="AF178" i="3"/>
  <c r="BI178" i="3" s="1"/>
  <c r="AE178" i="3"/>
  <c r="AT178" i="3" s="1"/>
  <c r="N178" i="3"/>
  <c r="BN177" i="3"/>
  <c r="BL177" i="3"/>
  <c r="BI177" i="3"/>
  <c r="BF177" i="3"/>
  <c r="BE177" i="3"/>
  <c r="BD177" i="3"/>
  <c r="BC177" i="3"/>
  <c r="BB177" i="3"/>
  <c r="BA177" i="3"/>
  <c r="AY177" i="3"/>
  <c r="AV177" i="3"/>
  <c r="AT177" i="3" s="1"/>
  <c r="AU177" i="3"/>
  <c r="AS177" i="3"/>
  <c r="AR177" i="3"/>
  <c r="AQ177" i="3"/>
  <c r="AP177" i="3"/>
  <c r="AM177" i="3"/>
  <c r="AL177" i="3"/>
  <c r="AK177" i="3"/>
  <c r="AJ177" i="3"/>
  <c r="AH177" i="3"/>
  <c r="AG177" i="3"/>
  <c r="AF177" i="3"/>
  <c r="AE177" i="3"/>
  <c r="N177" i="3"/>
  <c r="BN176" i="3"/>
  <c r="BL176" i="3"/>
  <c r="BF176" i="3"/>
  <c r="BE176" i="3"/>
  <c r="BD176" i="3"/>
  <c r="BC176" i="3"/>
  <c r="BB176" i="3"/>
  <c r="BA176" i="3"/>
  <c r="AY176" i="3"/>
  <c r="AV176" i="3"/>
  <c r="AT176" i="3" s="1"/>
  <c r="AW176" i="3" s="1"/>
  <c r="AU176" i="3"/>
  <c r="AS176" i="3"/>
  <c r="AR176" i="3"/>
  <c r="AQ176" i="3"/>
  <c r="AP176" i="3"/>
  <c r="AM176" i="3"/>
  <c r="AK176" i="3"/>
  <c r="AJ176" i="3"/>
  <c r="AH176" i="3"/>
  <c r="AL176" i="3" s="1"/>
  <c r="AG176" i="3"/>
  <c r="AF176" i="3"/>
  <c r="BI176" i="3" s="1"/>
  <c r="AE176" i="3"/>
  <c r="N176" i="3"/>
  <c r="BN175" i="3"/>
  <c r="BL175" i="3"/>
  <c r="BF175" i="3"/>
  <c r="BE175" i="3"/>
  <c r="BD175" i="3"/>
  <c r="BC175" i="3"/>
  <c r="BB175" i="3"/>
  <c r="BA175" i="3"/>
  <c r="AY175" i="3"/>
  <c r="AV175" i="3"/>
  <c r="AU175" i="3"/>
  <c r="AS175" i="3"/>
  <c r="AR175" i="3"/>
  <c r="AQ175" i="3"/>
  <c r="AP175" i="3"/>
  <c r="AM175" i="3"/>
  <c r="AL175" i="3"/>
  <c r="AK175" i="3"/>
  <c r="AJ175" i="3"/>
  <c r="AH175" i="3"/>
  <c r="AG175" i="3"/>
  <c r="AF175" i="3"/>
  <c r="BI175" i="3" s="1"/>
  <c r="AE175" i="3"/>
  <c r="AT175" i="3" s="1"/>
  <c r="N175" i="3"/>
  <c r="BN174" i="3"/>
  <c r="BL174" i="3"/>
  <c r="BF174" i="3"/>
  <c r="BE174" i="3"/>
  <c r="BD174" i="3"/>
  <c r="BC174" i="3"/>
  <c r="BB174" i="3"/>
  <c r="BA174" i="3"/>
  <c r="AY174" i="3"/>
  <c r="AV174" i="3"/>
  <c r="AT174" i="3" s="1"/>
  <c r="AU174" i="3"/>
  <c r="AS174" i="3"/>
  <c r="AR174" i="3"/>
  <c r="AQ174" i="3"/>
  <c r="AP174" i="3"/>
  <c r="AM174" i="3"/>
  <c r="AL174" i="3"/>
  <c r="AK174" i="3"/>
  <c r="AJ174" i="3"/>
  <c r="AH174" i="3"/>
  <c r="AG174" i="3"/>
  <c r="AF174" i="3"/>
  <c r="BI174" i="3" s="1"/>
  <c r="AE174" i="3"/>
  <c r="N174" i="3"/>
  <c r="BN173" i="3"/>
  <c r="BL173" i="3"/>
  <c r="BF173" i="3"/>
  <c r="BE173" i="3"/>
  <c r="BD173" i="3"/>
  <c r="BC173" i="3"/>
  <c r="BB173" i="3"/>
  <c r="BA173" i="3"/>
  <c r="AY173" i="3"/>
  <c r="AV173" i="3"/>
  <c r="AT173" i="3" s="1"/>
  <c r="AU173" i="3"/>
  <c r="AS173" i="3"/>
  <c r="AR173" i="3"/>
  <c r="AQ173" i="3"/>
  <c r="AP173" i="3"/>
  <c r="AM173" i="3"/>
  <c r="AL173" i="3"/>
  <c r="AK173" i="3"/>
  <c r="AJ173" i="3"/>
  <c r="AH173" i="3"/>
  <c r="AG173" i="3"/>
  <c r="AF173" i="3"/>
  <c r="AE173" i="3"/>
  <c r="N173" i="3"/>
  <c r="BN172" i="3"/>
  <c r="BL172" i="3"/>
  <c r="BI172" i="3"/>
  <c r="BF172" i="3"/>
  <c r="BE172" i="3"/>
  <c r="BD172" i="3"/>
  <c r="BC172" i="3"/>
  <c r="BB172" i="3"/>
  <c r="BA172" i="3"/>
  <c r="AY172" i="3"/>
  <c r="AV172" i="3"/>
  <c r="AU172" i="3"/>
  <c r="AT172" i="3"/>
  <c r="AS172" i="3"/>
  <c r="AR172" i="3"/>
  <c r="AQ172" i="3"/>
  <c r="AP172" i="3"/>
  <c r="AM172" i="3"/>
  <c r="AK172" i="3"/>
  <c r="AJ172" i="3"/>
  <c r="AH172" i="3"/>
  <c r="AL172" i="3" s="1"/>
  <c r="AG172" i="3"/>
  <c r="AF172" i="3"/>
  <c r="AE172" i="3"/>
  <c r="N172" i="3"/>
  <c r="BN171" i="3"/>
  <c r="BL171" i="3"/>
  <c r="BF171" i="3"/>
  <c r="BE171" i="3"/>
  <c r="BD171" i="3"/>
  <c r="BC171" i="3"/>
  <c r="BB171" i="3"/>
  <c r="BA171" i="3"/>
  <c r="AY171" i="3"/>
  <c r="AV171" i="3"/>
  <c r="AT171" i="3" s="1"/>
  <c r="AU171" i="3"/>
  <c r="AS171" i="3"/>
  <c r="AR171" i="3"/>
  <c r="AQ171" i="3"/>
  <c r="AP171" i="3"/>
  <c r="AM171" i="3"/>
  <c r="AL171" i="3"/>
  <c r="AK171" i="3"/>
  <c r="AJ171" i="3"/>
  <c r="AH171" i="3"/>
  <c r="AG171" i="3"/>
  <c r="AF171" i="3"/>
  <c r="BI171" i="3" s="1"/>
  <c r="AE171" i="3"/>
  <c r="N171" i="3"/>
  <c r="BN170" i="3"/>
  <c r="BL170" i="3"/>
  <c r="BF170" i="3"/>
  <c r="BE170" i="3"/>
  <c r="BD170" i="3"/>
  <c r="BC170" i="3"/>
  <c r="BB170" i="3"/>
  <c r="BA170" i="3"/>
  <c r="AY170" i="3"/>
  <c r="AV170" i="3"/>
  <c r="AT170" i="3" s="1"/>
  <c r="AU170" i="3"/>
  <c r="AS170" i="3"/>
  <c r="AR170" i="3"/>
  <c r="AQ170" i="3"/>
  <c r="AP170" i="3"/>
  <c r="AM170" i="3"/>
  <c r="AL170" i="3"/>
  <c r="AK170" i="3"/>
  <c r="AW170" i="3" s="1"/>
  <c r="AJ170" i="3"/>
  <c r="AH170" i="3"/>
  <c r="AG170" i="3"/>
  <c r="AF170" i="3"/>
  <c r="BI170" i="3" s="1"/>
  <c r="AE170" i="3"/>
  <c r="N170" i="3"/>
  <c r="BN169" i="3"/>
  <c r="BL169" i="3"/>
  <c r="BF169" i="3"/>
  <c r="BE169" i="3"/>
  <c r="BD169" i="3"/>
  <c r="BC169" i="3"/>
  <c r="BB169" i="3"/>
  <c r="BA169" i="3"/>
  <c r="AY169" i="3"/>
  <c r="AW169" i="3"/>
  <c r="AV169" i="3"/>
  <c r="AT169" i="3" s="1"/>
  <c r="AU169" i="3"/>
  <c r="AS169" i="3"/>
  <c r="AR169" i="3"/>
  <c r="AQ169" i="3"/>
  <c r="AP169" i="3"/>
  <c r="AM169" i="3"/>
  <c r="AK169" i="3"/>
  <c r="AJ169" i="3"/>
  <c r="AH169" i="3"/>
  <c r="AL169" i="3" s="1"/>
  <c r="AG169" i="3"/>
  <c r="AF169" i="3"/>
  <c r="AE169" i="3"/>
  <c r="N169" i="3"/>
  <c r="BN168" i="3"/>
  <c r="BL168" i="3"/>
  <c r="BF168" i="3"/>
  <c r="BE168" i="3"/>
  <c r="BD168" i="3"/>
  <c r="BC168" i="3"/>
  <c r="BB168" i="3"/>
  <c r="BA168" i="3"/>
  <c r="AY168" i="3"/>
  <c r="AV168" i="3"/>
  <c r="AT168" i="3" s="1"/>
  <c r="AU168" i="3"/>
  <c r="AS168" i="3"/>
  <c r="AR168" i="3"/>
  <c r="AQ168" i="3"/>
  <c r="AP168" i="3"/>
  <c r="AM168" i="3"/>
  <c r="BI168" i="3" s="1"/>
  <c r="AL168" i="3"/>
  <c r="AK168" i="3"/>
  <c r="AJ168" i="3"/>
  <c r="AH168" i="3"/>
  <c r="AG168" i="3"/>
  <c r="AF168" i="3"/>
  <c r="AE168" i="3"/>
  <c r="N168" i="3"/>
  <c r="BN167" i="3"/>
  <c r="BL167" i="3"/>
  <c r="BH167" i="3"/>
  <c r="BF167" i="3"/>
  <c r="BE167" i="3"/>
  <c r="BD167" i="3"/>
  <c r="BC167" i="3"/>
  <c r="BB167" i="3"/>
  <c r="BA167" i="3"/>
  <c r="AY167" i="3"/>
  <c r="AW167" i="3"/>
  <c r="BG167" i="3" s="1"/>
  <c r="AV167" i="3"/>
  <c r="AT167" i="3" s="1"/>
  <c r="AU167" i="3"/>
  <c r="AS167" i="3"/>
  <c r="AR167" i="3"/>
  <c r="AQ167" i="3"/>
  <c r="AP167" i="3"/>
  <c r="AM167" i="3"/>
  <c r="AK167" i="3"/>
  <c r="AJ167" i="3"/>
  <c r="AH167" i="3"/>
  <c r="AL167" i="3" s="1"/>
  <c r="AG167" i="3"/>
  <c r="AF167" i="3"/>
  <c r="BI167" i="3" s="1"/>
  <c r="AE167" i="3"/>
  <c r="N167" i="3"/>
  <c r="BN166" i="3"/>
  <c r="BL166" i="3"/>
  <c r="BF166" i="3"/>
  <c r="BE166" i="3"/>
  <c r="BD166" i="3"/>
  <c r="BC166" i="3"/>
  <c r="BB166" i="3"/>
  <c r="BA166" i="3"/>
  <c r="AY166" i="3"/>
  <c r="AV166" i="3"/>
  <c r="AU166" i="3"/>
  <c r="AS166" i="3"/>
  <c r="AR166" i="3"/>
  <c r="AQ166" i="3"/>
  <c r="AP166" i="3"/>
  <c r="AM166" i="3"/>
  <c r="AL166" i="3"/>
  <c r="AK166" i="3"/>
  <c r="AJ166" i="3"/>
  <c r="AH166" i="3"/>
  <c r="AG166" i="3"/>
  <c r="AF166" i="3"/>
  <c r="BI166" i="3" s="1"/>
  <c r="AE166" i="3"/>
  <c r="AT166" i="3" s="1"/>
  <c r="N166" i="3"/>
  <c r="BN165" i="3"/>
  <c r="BL165" i="3"/>
  <c r="BI165" i="3"/>
  <c r="BF165" i="3"/>
  <c r="BE165" i="3"/>
  <c r="BD165" i="3"/>
  <c r="BC165" i="3"/>
  <c r="BB165" i="3"/>
  <c r="BA165" i="3"/>
  <c r="AY165" i="3"/>
  <c r="AV165" i="3"/>
  <c r="AU165" i="3"/>
  <c r="AS165" i="3"/>
  <c r="AR165" i="3"/>
  <c r="AQ165" i="3"/>
  <c r="AP165" i="3"/>
  <c r="AM165" i="3"/>
  <c r="AL165" i="3"/>
  <c r="AK165" i="3"/>
  <c r="AJ165" i="3"/>
  <c r="AH165" i="3"/>
  <c r="AG165" i="3"/>
  <c r="AF165" i="3"/>
  <c r="AE165" i="3"/>
  <c r="AT165" i="3" s="1"/>
  <c r="N165" i="3"/>
  <c r="BN164" i="3"/>
  <c r="BL164" i="3"/>
  <c r="BF164" i="3"/>
  <c r="BE164" i="3"/>
  <c r="BD164" i="3"/>
  <c r="BC164" i="3"/>
  <c r="BB164" i="3"/>
  <c r="BA164" i="3"/>
  <c r="AY164" i="3"/>
  <c r="AV164" i="3"/>
  <c r="AU164" i="3"/>
  <c r="AS164" i="3"/>
  <c r="AR164" i="3"/>
  <c r="AQ164" i="3"/>
  <c r="AP164" i="3"/>
  <c r="AM164" i="3"/>
  <c r="AL164" i="3"/>
  <c r="AK164" i="3"/>
  <c r="AJ164" i="3"/>
  <c r="AH164" i="3"/>
  <c r="AG164" i="3"/>
  <c r="BI164" i="3" s="1"/>
  <c r="AF164" i="3"/>
  <c r="AE164" i="3"/>
  <c r="AT164" i="3" s="1"/>
  <c r="N164" i="3"/>
  <c r="BN163" i="3"/>
  <c r="BL163" i="3"/>
  <c r="BF163" i="3"/>
  <c r="BE163" i="3"/>
  <c r="BD163" i="3"/>
  <c r="BC163" i="3"/>
  <c r="BB163" i="3"/>
  <c r="BA163" i="3"/>
  <c r="AY163" i="3"/>
  <c r="AV163" i="3"/>
  <c r="AT163" i="3" s="1"/>
  <c r="AU163" i="3"/>
  <c r="AS163" i="3"/>
  <c r="AR163" i="3"/>
  <c r="AQ163" i="3"/>
  <c r="AP163" i="3"/>
  <c r="AM163" i="3"/>
  <c r="AL163" i="3"/>
  <c r="AK163" i="3"/>
  <c r="AJ163" i="3"/>
  <c r="AH163" i="3"/>
  <c r="AG163" i="3"/>
  <c r="AF163" i="3"/>
  <c r="AE163" i="3"/>
  <c r="N163" i="3"/>
  <c r="BN162" i="3"/>
  <c r="BL162" i="3"/>
  <c r="BF162" i="3"/>
  <c r="BE162" i="3"/>
  <c r="BD162" i="3"/>
  <c r="BC162" i="3"/>
  <c r="BB162" i="3"/>
  <c r="BA162" i="3"/>
  <c r="AY162" i="3"/>
  <c r="AV162" i="3"/>
  <c r="AT162" i="3" s="1"/>
  <c r="AU162" i="3"/>
  <c r="AS162" i="3"/>
  <c r="AR162" i="3"/>
  <c r="AQ162" i="3"/>
  <c r="AP162" i="3"/>
  <c r="AM162" i="3"/>
  <c r="AL162" i="3"/>
  <c r="AK162" i="3"/>
  <c r="AJ162" i="3"/>
  <c r="AH162" i="3"/>
  <c r="AG162" i="3"/>
  <c r="AF162" i="3"/>
  <c r="BI162" i="3" s="1"/>
  <c r="AE162" i="3"/>
  <c r="N162" i="3"/>
  <c r="BN161" i="3"/>
  <c r="BL161" i="3"/>
  <c r="BF161" i="3"/>
  <c r="BE161" i="3"/>
  <c r="BD161" i="3"/>
  <c r="BC161" i="3"/>
  <c r="BB161" i="3"/>
  <c r="BA161" i="3"/>
  <c r="AY161" i="3"/>
  <c r="AV161" i="3"/>
  <c r="AU161" i="3"/>
  <c r="AS161" i="3"/>
  <c r="AR161" i="3"/>
  <c r="AQ161" i="3"/>
  <c r="AP161" i="3"/>
  <c r="AM161" i="3"/>
  <c r="AL161" i="3"/>
  <c r="AK161" i="3"/>
  <c r="AJ161" i="3"/>
  <c r="AH161" i="3"/>
  <c r="AG161" i="3"/>
  <c r="AF161" i="3"/>
  <c r="AE161" i="3"/>
  <c r="AT161" i="3" s="1"/>
  <c r="N161" i="3"/>
  <c r="BN160" i="3"/>
  <c r="BL160" i="3"/>
  <c r="BF160" i="3"/>
  <c r="BE160" i="3"/>
  <c r="BD160" i="3"/>
  <c r="BC160" i="3"/>
  <c r="BB160" i="3"/>
  <c r="BA160" i="3"/>
  <c r="AY160" i="3"/>
  <c r="AW160" i="3"/>
  <c r="AV160" i="3"/>
  <c r="AT160" i="3" s="1"/>
  <c r="AU160" i="3"/>
  <c r="AS160" i="3"/>
  <c r="AR160" i="3"/>
  <c r="AQ160" i="3"/>
  <c r="AP160" i="3"/>
  <c r="AM160" i="3"/>
  <c r="AK160" i="3"/>
  <c r="AJ160" i="3"/>
  <c r="AH160" i="3"/>
  <c r="AL160" i="3" s="1"/>
  <c r="AG160" i="3"/>
  <c r="AF160" i="3"/>
  <c r="AE160" i="3"/>
  <c r="N160" i="3"/>
  <c r="BN159" i="3"/>
  <c r="BL159" i="3"/>
  <c r="BF159" i="3"/>
  <c r="BE159" i="3"/>
  <c r="BD159" i="3"/>
  <c r="BC159" i="3"/>
  <c r="BB159" i="3"/>
  <c r="BA159" i="3"/>
  <c r="AY159" i="3"/>
  <c r="AV159" i="3"/>
  <c r="AU159" i="3"/>
  <c r="AS159" i="3"/>
  <c r="AR159" i="3"/>
  <c r="AQ159" i="3"/>
  <c r="AP159" i="3"/>
  <c r="AM159" i="3"/>
  <c r="AL159" i="3"/>
  <c r="AK159" i="3"/>
  <c r="AJ159" i="3"/>
  <c r="AH159" i="3"/>
  <c r="AG159" i="3"/>
  <c r="AF159" i="3"/>
  <c r="BI159" i="3" s="1"/>
  <c r="AE159" i="3"/>
  <c r="AT159" i="3" s="1"/>
  <c r="N159" i="3"/>
  <c r="BN158" i="3"/>
  <c r="BL158" i="3"/>
  <c r="BF158" i="3"/>
  <c r="BE158" i="3"/>
  <c r="BD158" i="3"/>
  <c r="BC158" i="3"/>
  <c r="BA158" i="3"/>
  <c r="AY158" i="3"/>
  <c r="AV158" i="3"/>
  <c r="AU158" i="3"/>
  <c r="AS158" i="3"/>
  <c r="AR158" i="3"/>
  <c r="AQ158" i="3"/>
  <c r="AP158" i="3"/>
  <c r="AM158" i="3"/>
  <c r="AK158" i="3"/>
  <c r="AW158" i="3" s="1"/>
  <c r="AJ158" i="3"/>
  <c r="AH158" i="3"/>
  <c r="AL158" i="3" s="1"/>
  <c r="AG158" i="3"/>
  <c r="AF158" i="3"/>
  <c r="AE158" i="3"/>
  <c r="AT158" i="3" s="1"/>
  <c r="N158" i="3"/>
  <c r="BN157" i="3"/>
  <c r="BL157" i="3"/>
  <c r="BI157" i="3"/>
  <c r="BF157" i="3"/>
  <c r="BE157" i="3"/>
  <c r="BD157" i="3"/>
  <c r="BC157" i="3"/>
  <c r="BB157" i="3"/>
  <c r="BA157" i="3"/>
  <c r="AY157" i="3"/>
  <c r="AV157" i="3"/>
  <c r="AU157" i="3"/>
  <c r="AT157" i="3"/>
  <c r="AS157" i="3"/>
  <c r="AR157" i="3"/>
  <c r="AQ157" i="3"/>
  <c r="AP157" i="3"/>
  <c r="AM157" i="3"/>
  <c r="AK157" i="3"/>
  <c r="AJ157" i="3"/>
  <c r="AH157" i="3"/>
  <c r="AL157" i="3" s="1"/>
  <c r="AG157" i="3"/>
  <c r="AF157" i="3"/>
  <c r="AE157" i="3"/>
  <c r="N157" i="3"/>
  <c r="BN156" i="3"/>
  <c r="BL156" i="3"/>
  <c r="BF156" i="3"/>
  <c r="BE156" i="3"/>
  <c r="BD156" i="3"/>
  <c r="BC156" i="3"/>
  <c r="BB156" i="3"/>
  <c r="BA156" i="3"/>
  <c r="AY156" i="3"/>
  <c r="AV156" i="3"/>
  <c r="AU156" i="3"/>
  <c r="AS156" i="3"/>
  <c r="AR156" i="3"/>
  <c r="AQ156" i="3"/>
  <c r="AP156" i="3"/>
  <c r="AM156" i="3"/>
  <c r="AL156" i="3"/>
  <c r="AK156" i="3"/>
  <c r="AJ156" i="3"/>
  <c r="AH156" i="3"/>
  <c r="AG156" i="3"/>
  <c r="AF156" i="3"/>
  <c r="AE156" i="3"/>
  <c r="AT156" i="3" s="1"/>
  <c r="N156" i="3"/>
  <c r="BN155" i="3"/>
  <c r="BL155" i="3"/>
  <c r="BF155" i="3"/>
  <c r="BE155" i="3"/>
  <c r="BD155" i="3"/>
  <c r="BC155" i="3"/>
  <c r="BB155" i="3"/>
  <c r="BA155" i="3"/>
  <c r="AY155" i="3"/>
  <c r="AV155" i="3"/>
  <c r="AT155" i="3" s="1"/>
  <c r="AW155" i="3" s="1"/>
  <c r="AU155" i="3"/>
  <c r="AS155" i="3"/>
  <c r="AR155" i="3"/>
  <c r="AQ155" i="3"/>
  <c r="AP155" i="3"/>
  <c r="AM155" i="3"/>
  <c r="AK155" i="3"/>
  <c r="AJ155" i="3"/>
  <c r="AH155" i="3"/>
  <c r="AL155" i="3" s="1"/>
  <c r="AG155" i="3"/>
  <c r="AF155" i="3"/>
  <c r="BI155" i="3" s="1"/>
  <c r="AE155" i="3"/>
  <c r="N155" i="3"/>
  <c r="BN154" i="3"/>
  <c r="BL154" i="3"/>
  <c r="BF154" i="3"/>
  <c r="BE154" i="3"/>
  <c r="BD154" i="3"/>
  <c r="BC154" i="3"/>
  <c r="BB154" i="3"/>
  <c r="BA154" i="3"/>
  <c r="AY154" i="3"/>
  <c r="AV154" i="3"/>
  <c r="AU154" i="3"/>
  <c r="AS154" i="3"/>
  <c r="AR154" i="3"/>
  <c r="AQ154" i="3"/>
  <c r="AP154" i="3"/>
  <c r="AM154" i="3"/>
  <c r="AK154" i="3"/>
  <c r="AJ154" i="3"/>
  <c r="AH154" i="3"/>
  <c r="AL154" i="3" s="1"/>
  <c r="AG154" i="3"/>
  <c r="AF154" i="3"/>
  <c r="AE154" i="3"/>
  <c r="AT154" i="3" s="1"/>
  <c r="N154" i="3"/>
  <c r="BN153" i="3"/>
  <c r="BL153" i="3"/>
  <c r="BF153" i="3"/>
  <c r="BE153" i="3"/>
  <c r="BD153" i="3"/>
  <c r="BC153" i="3"/>
  <c r="BB153" i="3"/>
  <c r="BA153" i="3"/>
  <c r="AY153" i="3"/>
  <c r="AV153" i="3"/>
  <c r="AU153" i="3"/>
  <c r="AS153" i="3"/>
  <c r="AR153" i="3"/>
  <c r="AQ153" i="3"/>
  <c r="AP153" i="3"/>
  <c r="AM153" i="3"/>
  <c r="AK153" i="3"/>
  <c r="AJ153" i="3"/>
  <c r="AH153" i="3"/>
  <c r="AL153" i="3" s="1"/>
  <c r="AG153" i="3"/>
  <c r="AF153" i="3"/>
  <c r="AE153" i="3"/>
  <c r="AT153" i="3" s="1"/>
  <c r="N153" i="3"/>
  <c r="BN152" i="3"/>
  <c r="BL152" i="3"/>
  <c r="BF152" i="3"/>
  <c r="BE152" i="3"/>
  <c r="BD152" i="3"/>
  <c r="BC152" i="3"/>
  <c r="BB152" i="3"/>
  <c r="BA152" i="3"/>
  <c r="AY152" i="3"/>
  <c r="AV152" i="3"/>
  <c r="AU152" i="3"/>
  <c r="AS152" i="3"/>
  <c r="AR152" i="3"/>
  <c r="AQ152" i="3"/>
  <c r="AP152" i="3"/>
  <c r="AM152" i="3"/>
  <c r="AL152" i="3"/>
  <c r="AK152" i="3"/>
  <c r="AJ152" i="3"/>
  <c r="AH152" i="3"/>
  <c r="AG152" i="3"/>
  <c r="AF152" i="3"/>
  <c r="BI152" i="3" s="1"/>
  <c r="AE152" i="3"/>
  <c r="AT152" i="3" s="1"/>
  <c r="N152" i="3"/>
  <c r="BN151" i="3"/>
  <c r="BL151" i="3"/>
  <c r="BF151" i="3"/>
  <c r="BE151" i="3"/>
  <c r="BD151" i="3"/>
  <c r="BC151" i="3"/>
  <c r="BB151" i="3"/>
  <c r="BA151" i="3"/>
  <c r="AY151" i="3"/>
  <c r="AV151" i="3"/>
  <c r="AT151" i="3" s="1"/>
  <c r="AU151" i="3"/>
  <c r="AS151" i="3"/>
  <c r="AR151" i="3"/>
  <c r="AQ151" i="3"/>
  <c r="AP151" i="3"/>
  <c r="AM151" i="3"/>
  <c r="AK151" i="3"/>
  <c r="AJ151" i="3"/>
  <c r="AH151" i="3"/>
  <c r="AG151" i="3"/>
  <c r="AF151" i="3"/>
  <c r="BI151" i="3" s="1"/>
  <c r="AE151" i="3"/>
  <c r="N151" i="3"/>
  <c r="BN150" i="3"/>
  <c r="BL150" i="3"/>
  <c r="BF150" i="3"/>
  <c r="BE150" i="3"/>
  <c r="BD150" i="3"/>
  <c r="BC150" i="3"/>
  <c r="BB150" i="3"/>
  <c r="BA150" i="3"/>
  <c r="AY150" i="3"/>
  <c r="AV150" i="3"/>
  <c r="AU150" i="3"/>
  <c r="AT150" i="3"/>
  <c r="AS150" i="3"/>
  <c r="AR150" i="3"/>
  <c r="AQ150" i="3"/>
  <c r="AP150" i="3"/>
  <c r="AM150" i="3"/>
  <c r="AK150" i="3"/>
  <c r="AJ150" i="3"/>
  <c r="AH150" i="3"/>
  <c r="AL150" i="3" s="1"/>
  <c r="AG150" i="3"/>
  <c r="AF150" i="3"/>
  <c r="BI150" i="3" s="1"/>
  <c r="AE150" i="3"/>
  <c r="N150" i="3"/>
  <c r="BN149" i="3"/>
  <c r="BL149" i="3"/>
  <c r="BF149" i="3"/>
  <c r="BE149" i="3"/>
  <c r="BD149" i="3"/>
  <c r="BC149" i="3"/>
  <c r="BB149" i="3"/>
  <c r="BA149" i="3"/>
  <c r="AY149" i="3"/>
  <c r="AV149" i="3"/>
  <c r="AU149" i="3"/>
  <c r="AS149" i="3"/>
  <c r="AR149" i="3"/>
  <c r="AQ149" i="3"/>
  <c r="AP149" i="3"/>
  <c r="AM149" i="3"/>
  <c r="AL149" i="3"/>
  <c r="AK149" i="3"/>
  <c r="AJ149" i="3"/>
  <c r="AH149" i="3"/>
  <c r="AG149" i="3"/>
  <c r="AF149" i="3"/>
  <c r="AE149" i="3"/>
  <c r="AT149" i="3" s="1"/>
  <c r="N149" i="3"/>
  <c r="BN148" i="3"/>
  <c r="BL148" i="3"/>
  <c r="BI148" i="3"/>
  <c r="BF148" i="3"/>
  <c r="BE148" i="3"/>
  <c r="BD148" i="3"/>
  <c r="BC148" i="3"/>
  <c r="BB148" i="3"/>
  <c r="BA148" i="3"/>
  <c r="AY148" i="3"/>
  <c r="AV148" i="3"/>
  <c r="AU148" i="3"/>
  <c r="AS148" i="3"/>
  <c r="AR148" i="3"/>
  <c r="AQ148" i="3"/>
  <c r="AP148" i="3"/>
  <c r="AM148" i="3"/>
  <c r="AK148" i="3"/>
  <c r="AJ148" i="3"/>
  <c r="AH148" i="3"/>
  <c r="AL148" i="3" s="1"/>
  <c r="AG148" i="3"/>
  <c r="AF148" i="3"/>
  <c r="AE148" i="3"/>
  <c r="N148" i="3"/>
  <c r="BN147" i="3"/>
  <c r="BL147" i="3"/>
  <c r="BF147" i="3"/>
  <c r="BE147" i="3"/>
  <c r="BD147" i="3"/>
  <c r="BC147" i="3"/>
  <c r="BB147" i="3"/>
  <c r="BA147" i="3"/>
  <c r="AY147" i="3"/>
  <c r="AV147" i="3"/>
  <c r="AU147" i="3"/>
  <c r="AS147" i="3"/>
  <c r="AR147" i="3"/>
  <c r="AQ147" i="3"/>
  <c r="AP147" i="3"/>
  <c r="AM147" i="3"/>
  <c r="AL147" i="3"/>
  <c r="AK147" i="3"/>
  <c r="AJ147" i="3"/>
  <c r="AH147" i="3"/>
  <c r="AG147" i="3"/>
  <c r="AF147" i="3"/>
  <c r="AE147" i="3"/>
  <c r="AT147" i="3" s="1"/>
  <c r="N147" i="3"/>
  <c r="BN146" i="3"/>
  <c r="BL146" i="3"/>
  <c r="BF146" i="3"/>
  <c r="BE146" i="3"/>
  <c r="BD146" i="3"/>
  <c r="BC146" i="3"/>
  <c r="BB146" i="3"/>
  <c r="BA146" i="3"/>
  <c r="AY146" i="3"/>
  <c r="AV146" i="3"/>
  <c r="AU146" i="3"/>
  <c r="AS146" i="3"/>
  <c r="AR146" i="3"/>
  <c r="AQ146" i="3"/>
  <c r="AP146" i="3"/>
  <c r="AM146" i="3"/>
  <c r="AK146" i="3"/>
  <c r="AJ146" i="3"/>
  <c r="AH146" i="3"/>
  <c r="AL146" i="3" s="1"/>
  <c r="AG146" i="3"/>
  <c r="AF146" i="3"/>
  <c r="BI146" i="3" s="1"/>
  <c r="AE146" i="3"/>
  <c r="AT146" i="3" s="1"/>
  <c r="N146" i="3"/>
  <c r="BN145" i="3"/>
  <c r="BL145" i="3"/>
  <c r="BF145" i="3"/>
  <c r="BE145" i="3"/>
  <c r="BD145" i="3"/>
  <c r="BC145" i="3"/>
  <c r="BB145" i="3"/>
  <c r="BA145" i="3"/>
  <c r="AY145" i="3"/>
  <c r="AV145" i="3"/>
  <c r="AT145" i="3" s="1"/>
  <c r="AU145" i="3"/>
  <c r="AS145" i="3"/>
  <c r="AR145" i="3"/>
  <c r="AQ145" i="3"/>
  <c r="AP145" i="3"/>
  <c r="AM145" i="3"/>
  <c r="AK145" i="3"/>
  <c r="AJ145" i="3"/>
  <c r="AH145" i="3"/>
  <c r="AL145" i="3" s="1"/>
  <c r="AG145" i="3"/>
  <c r="AF145" i="3"/>
  <c r="BI145" i="3" s="1"/>
  <c r="AE145" i="3"/>
  <c r="N145" i="3"/>
  <c r="BN144" i="3"/>
  <c r="BL144" i="3"/>
  <c r="BF144" i="3"/>
  <c r="BE144" i="3"/>
  <c r="BD144" i="3"/>
  <c r="BC144" i="3"/>
  <c r="BB144" i="3"/>
  <c r="BA144" i="3"/>
  <c r="AY144" i="3"/>
  <c r="AV144" i="3"/>
  <c r="AU144" i="3"/>
  <c r="AS144" i="3"/>
  <c r="AR144" i="3"/>
  <c r="AQ144" i="3"/>
  <c r="AP144" i="3"/>
  <c r="AM144" i="3"/>
  <c r="AL144" i="3"/>
  <c r="AK144" i="3"/>
  <c r="AJ144" i="3"/>
  <c r="AH144" i="3"/>
  <c r="AG144" i="3"/>
  <c r="AF144" i="3"/>
  <c r="AE144" i="3"/>
  <c r="AT144" i="3" s="1"/>
  <c r="N144" i="3"/>
  <c r="BN143" i="3"/>
  <c r="BL143" i="3"/>
  <c r="BF143" i="3"/>
  <c r="BE143" i="3"/>
  <c r="BD143" i="3"/>
  <c r="BC143" i="3"/>
  <c r="BB143" i="3"/>
  <c r="BA143" i="3"/>
  <c r="AY143" i="3"/>
  <c r="AV143" i="3"/>
  <c r="AU143" i="3"/>
  <c r="AT143" i="3"/>
  <c r="AW143" i="3" s="1"/>
  <c r="AS143" i="3"/>
  <c r="AR143" i="3"/>
  <c r="AQ143" i="3"/>
  <c r="AP143" i="3"/>
  <c r="AM143" i="3"/>
  <c r="AK143" i="3"/>
  <c r="AJ143" i="3"/>
  <c r="AH143" i="3"/>
  <c r="AL143" i="3" s="1"/>
  <c r="AG143" i="3"/>
  <c r="AF143" i="3"/>
  <c r="BI143" i="3" s="1"/>
  <c r="AE143" i="3"/>
  <c r="N143" i="3"/>
  <c r="BN142" i="3"/>
  <c r="BL142" i="3"/>
  <c r="BF142" i="3"/>
  <c r="BE142" i="3"/>
  <c r="BD142" i="3"/>
  <c r="BC142" i="3"/>
  <c r="BB142" i="3"/>
  <c r="BA142" i="3"/>
  <c r="AY142" i="3"/>
  <c r="AV142" i="3"/>
  <c r="AU142" i="3"/>
  <c r="AS142" i="3"/>
  <c r="AR142" i="3"/>
  <c r="AQ142" i="3"/>
  <c r="AP142" i="3"/>
  <c r="AM142" i="3"/>
  <c r="AK142" i="3"/>
  <c r="AJ142" i="3"/>
  <c r="AH142" i="3"/>
  <c r="AL142" i="3" s="1"/>
  <c r="AG142" i="3"/>
  <c r="AF142" i="3"/>
  <c r="BI142" i="3" s="1"/>
  <c r="AE142" i="3"/>
  <c r="AT142" i="3" s="1"/>
  <c r="N142" i="3"/>
  <c r="BN141" i="3"/>
  <c r="BL141" i="3"/>
  <c r="BF141" i="3"/>
  <c r="BE141" i="3"/>
  <c r="BD141" i="3"/>
  <c r="BC141" i="3"/>
  <c r="BB141" i="3"/>
  <c r="BA141" i="3"/>
  <c r="AY141" i="3"/>
  <c r="AV141" i="3"/>
  <c r="AT141" i="3" s="1"/>
  <c r="AU141" i="3"/>
  <c r="AS141" i="3"/>
  <c r="AR141" i="3"/>
  <c r="AQ141" i="3"/>
  <c r="AP141" i="3"/>
  <c r="AM141" i="3"/>
  <c r="AK141" i="3"/>
  <c r="AJ141" i="3"/>
  <c r="BI141" i="3" s="1"/>
  <c r="AH141" i="3"/>
  <c r="AG141" i="3"/>
  <c r="AF141" i="3"/>
  <c r="AE141" i="3"/>
  <c r="N141" i="3"/>
  <c r="BN140" i="3"/>
  <c r="BL140" i="3"/>
  <c r="BF140" i="3"/>
  <c r="BE140" i="3"/>
  <c r="BD140" i="3"/>
  <c r="BC140" i="3"/>
  <c r="BB140" i="3"/>
  <c r="BA140" i="3"/>
  <c r="AY140" i="3"/>
  <c r="AV140" i="3"/>
  <c r="AT140" i="3" s="1"/>
  <c r="AU140" i="3"/>
  <c r="AS140" i="3"/>
  <c r="AR140" i="3"/>
  <c r="AQ140" i="3"/>
  <c r="AP140" i="3"/>
  <c r="AM140" i="3"/>
  <c r="AK140" i="3"/>
  <c r="AJ140" i="3"/>
  <c r="AH140" i="3"/>
  <c r="AL140" i="3" s="1"/>
  <c r="AG140" i="3"/>
  <c r="AF140" i="3"/>
  <c r="BI140" i="3" s="1"/>
  <c r="AE140" i="3"/>
  <c r="N140" i="3"/>
  <c r="BN139" i="3"/>
  <c r="BL139" i="3"/>
  <c r="BF139" i="3"/>
  <c r="BE139" i="3"/>
  <c r="BD139" i="3"/>
  <c r="BC139" i="3"/>
  <c r="BB139" i="3"/>
  <c r="BA139" i="3"/>
  <c r="AY139" i="3"/>
  <c r="AV139" i="3"/>
  <c r="AU139" i="3"/>
  <c r="AS139" i="3"/>
  <c r="AR139" i="3"/>
  <c r="AQ139" i="3"/>
  <c r="AP139" i="3"/>
  <c r="AM139" i="3"/>
  <c r="AL139" i="3"/>
  <c r="AK139" i="3"/>
  <c r="AJ139" i="3"/>
  <c r="AH139" i="3"/>
  <c r="AG139" i="3"/>
  <c r="AF139" i="3"/>
  <c r="AE139" i="3"/>
  <c r="AT139" i="3" s="1"/>
  <c r="N139" i="3"/>
  <c r="BN138" i="3"/>
  <c r="BL138" i="3"/>
  <c r="BF138" i="3"/>
  <c r="BE138" i="3"/>
  <c r="BD138" i="3"/>
  <c r="BC138" i="3"/>
  <c r="BB138" i="3"/>
  <c r="BA138" i="3"/>
  <c r="AY138" i="3"/>
  <c r="AV138" i="3"/>
  <c r="AT138" i="3" s="1"/>
  <c r="AU138" i="3"/>
  <c r="AS138" i="3"/>
  <c r="AR138" i="3"/>
  <c r="AQ138" i="3"/>
  <c r="AP138" i="3"/>
  <c r="AM138" i="3"/>
  <c r="AK138" i="3"/>
  <c r="AJ138" i="3"/>
  <c r="BI138" i="3" s="1"/>
  <c r="AH138" i="3"/>
  <c r="AL138" i="3" s="1"/>
  <c r="AW138" i="3" s="1"/>
  <c r="AG138" i="3"/>
  <c r="AF138" i="3"/>
  <c r="AE138" i="3"/>
  <c r="N138" i="3"/>
  <c r="BN137" i="3"/>
  <c r="BL137" i="3"/>
  <c r="BF137" i="3"/>
  <c r="BE137" i="3"/>
  <c r="BD137" i="3"/>
  <c r="BC137" i="3"/>
  <c r="BB137" i="3"/>
  <c r="BA137" i="3"/>
  <c r="AY137" i="3"/>
  <c r="AV137" i="3"/>
  <c r="AT137" i="3" s="1"/>
  <c r="AU137" i="3"/>
  <c r="AS137" i="3"/>
  <c r="AR137" i="3"/>
  <c r="AQ137" i="3"/>
  <c r="AP137" i="3"/>
  <c r="AM137" i="3"/>
  <c r="AK137" i="3"/>
  <c r="AJ137" i="3"/>
  <c r="AH137" i="3"/>
  <c r="AL137" i="3" s="1"/>
  <c r="AG137" i="3"/>
  <c r="AF137" i="3"/>
  <c r="BI137" i="3" s="1"/>
  <c r="AE137" i="3"/>
  <c r="N137" i="3"/>
  <c r="BN136" i="3"/>
  <c r="BL136" i="3"/>
  <c r="BF136" i="3"/>
  <c r="BE136" i="3"/>
  <c r="BD136" i="3"/>
  <c r="BC136" i="3"/>
  <c r="BB136" i="3"/>
  <c r="BA136" i="3"/>
  <c r="AY136" i="3"/>
  <c r="AV136" i="3"/>
  <c r="AU136" i="3"/>
  <c r="AS136" i="3"/>
  <c r="AR136" i="3"/>
  <c r="AQ136" i="3"/>
  <c r="AP136" i="3"/>
  <c r="AM136" i="3"/>
  <c r="AL136" i="3"/>
  <c r="AK136" i="3"/>
  <c r="AJ136" i="3"/>
  <c r="AH136" i="3"/>
  <c r="AG136" i="3"/>
  <c r="AF136" i="3"/>
  <c r="AE136" i="3"/>
  <c r="AT136" i="3" s="1"/>
  <c r="N136" i="3"/>
  <c r="BN135" i="3"/>
  <c r="BL135" i="3"/>
  <c r="BI135" i="3"/>
  <c r="BF135" i="3"/>
  <c r="BE135" i="3"/>
  <c r="BD135" i="3"/>
  <c r="BC135" i="3"/>
  <c r="BB135" i="3"/>
  <c r="BA135" i="3"/>
  <c r="AY135" i="3"/>
  <c r="AV135" i="3"/>
  <c r="AT135" i="3" s="1"/>
  <c r="AU135" i="3"/>
  <c r="AS135" i="3"/>
  <c r="AR135" i="3"/>
  <c r="AQ135" i="3"/>
  <c r="AP135" i="3"/>
  <c r="AM135" i="3"/>
  <c r="AK135" i="3"/>
  <c r="AJ135" i="3"/>
  <c r="AH135" i="3"/>
  <c r="AL135" i="3" s="1"/>
  <c r="AG135" i="3"/>
  <c r="AF135" i="3"/>
  <c r="AE135" i="3"/>
  <c r="N135" i="3"/>
  <c r="BN134" i="3"/>
  <c r="BL134" i="3"/>
  <c r="BF134" i="3"/>
  <c r="BE134" i="3"/>
  <c r="BD134" i="3"/>
  <c r="BC134" i="3"/>
  <c r="BB134" i="3"/>
  <c r="BA134" i="3"/>
  <c r="AY134" i="3"/>
  <c r="AV134" i="3"/>
  <c r="AU134" i="3"/>
  <c r="AS134" i="3"/>
  <c r="AR134" i="3"/>
  <c r="AQ134" i="3"/>
  <c r="AP134" i="3"/>
  <c r="AM134" i="3"/>
  <c r="AK134" i="3"/>
  <c r="AJ134" i="3"/>
  <c r="AH134" i="3"/>
  <c r="AL134" i="3" s="1"/>
  <c r="AG134" i="3"/>
  <c r="AF134" i="3"/>
  <c r="BI134" i="3" s="1"/>
  <c r="AE134" i="3"/>
  <c r="N134" i="3"/>
  <c r="BN133" i="3"/>
  <c r="BL133" i="3"/>
  <c r="BF133" i="3"/>
  <c r="BE133" i="3"/>
  <c r="BD133" i="3"/>
  <c r="BC133" i="3"/>
  <c r="BB133" i="3"/>
  <c r="BA133" i="3"/>
  <c r="AY133" i="3"/>
  <c r="AV133" i="3"/>
  <c r="AU133" i="3"/>
  <c r="AS133" i="3"/>
  <c r="AR133" i="3"/>
  <c r="AQ133" i="3"/>
  <c r="AP133" i="3"/>
  <c r="AM133" i="3"/>
  <c r="AL133" i="3"/>
  <c r="AK133" i="3"/>
  <c r="AJ133" i="3"/>
  <c r="AH133" i="3"/>
  <c r="AW133" i="3" s="1"/>
  <c r="AG133" i="3"/>
  <c r="AF133" i="3"/>
  <c r="BI133" i="3" s="1"/>
  <c r="AE133" i="3"/>
  <c r="AT133" i="3" s="1"/>
  <c r="N133" i="3"/>
  <c r="BN132" i="3"/>
  <c r="BL132" i="3"/>
  <c r="BF132" i="3"/>
  <c r="BE132" i="3"/>
  <c r="BD132" i="3"/>
  <c r="BC132" i="3"/>
  <c r="BB132" i="3"/>
  <c r="BA132" i="3"/>
  <c r="AY132" i="3"/>
  <c r="AV132" i="3"/>
  <c r="AT132" i="3" s="1"/>
  <c r="AU132" i="3"/>
  <c r="AS132" i="3"/>
  <c r="AR132" i="3"/>
  <c r="AQ132" i="3"/>
  <c r="AP132" i="3"/>
  <c r="AM132" i="3"/>
  <c r="AL132" i="3"/>
  <c r="AW132" i="3" s="1"/>
  <c r="AK132" i="3"/>
  <c r="AJ132" i="3"/>
  <c r="BI132" i="3" s="1"/>
  <c r="AH132" i="3"/>
  <c r="AG132" i="3"/>
  <c r="AF132" i="3"/>
  <c r="AE132" i="3"/>
  <c r="N132" i="3"/>
  <c r="BN131" i="3"/>
  <c r="BL131" i="3"/>
  <c r="BI131" i="3"/>
  <c r="BF131" i="3"/>
  <c r="BE131" i="3"/>
  <c r="BD131" i="3"/>
  <c r="BC131" i="3"/>
  <c r="BB131" i="3"/>
  <c r="BA131" i="3"/>
  <c r="AY131" i="3"/>
  <c r="AV131" i="3"/>
  <c r="AU131" i="3"/>
  <c r="AT131" i="3"/>
  <c r="AS131" i="3"/>
  <c r="AR131" i="3"/>
  <c r="AQ131" i="3"/>
  <c r="AP131" i="3"/>
  <c r="AM131" i="3"/>
  <c r="AK131" i="3"/>
  <c r="AJ131" i="3"/>
  <c r="AH131" i="3"/>
  <c r="AL131" i="3" s="1"/>
  <c r="AG131" i="3"/>
  <c r="AF131" i="3"/>
  <c r="AE131" i="3"/>
  <c r="N131" i="3"/>
  <c r="BN130" i="3"/>
  <c r="BL130" i="3"/>
  <c r="BF130" i="3"/>
  <c r="BE130" i="3"/>
  <c r="BD130" i="3"/>
  <c r="BC130" i="3"/>
  <c r="BB130" i="3"/>
  <c r="BA130" i="3"/>
  <c r="AY130" i="3"/>
  <c r="AV130" i="3"/>
  <c r="AU130" i="3"/>
  <c r="AS130" i="3"/>
  <c r="AR130" i="3"/>
  <c r="AQ130" i="3"/>
  <c r="AP130" i="3"/>
  <c r="AM130" i="3"/>
  <c r="AL130" i="3"/>
  <c r="AK130" i="3"/>
  <c r="AJ130" i="3"/>
  <c r="AH130" i="3"/>
  <c r="AG130" i="3"/>
  <c r="AF130" i="3"/>
  <c r="BI130" i="3" s="1"/>
  <c r="AE130" i="3"/>
  <c r="AT130" i="3" s="1"/>
  <c r="N130" i="3"/>
  <c r="BN129" i="3"/>
  <c r="BL129" i="3"/>
  <c r="BF129" i="3"/>
  <c r="BE129" i="3"/>
  <c r="BD129" i="3"/>
  <c r="BC129" i="3"/>
  <c r="BB129" i="3"/>
  <c r="BA129" i="3"/>
  <c r="AY129" i="3"/>
  <c r="AV129" i="3"/>
  <c r="AT129" i="3" s="1"/>
  <c r="AU129" i="3"/>
  <c r="AS129" i="3"/>
  <c r="AR129" i="3"/>
  <c r="AQ129" i="3"/>
  <c r="AP129" i="3"/>
  <c r="AM129" i="3"/>
  <c r="AK129" i="3"/>
  <c r="AJ129" i="3"/>
  <c r="BI129" i="3" s="1"/>
  <c r="AH129" i="3"/>
  <c r="AG129" i="3"/>
  <c r="AF129" i="3"/>
  <c r="AE129" i="3"/>
  <c r="N129" i="3"/>
  <c r="BN128" i="3"/>
  <c r="BL128" i="3"/>
  <c r="BF128" i="3"/>
  <c r="BE128" i="3"/>
  <c r="BD128" i="3"/>
  <c r="BC128" i="3"/>
  <c r="BB128" i="3"/>
  <c r="BA128" i="3"/>
  <c r="AY128" i="3"/>
  <c r="AV128" i="3"/>
  <c r="AU128" i="3"/>
  <c r="AS128" i="3"/>
  <c r="AR128" i="3"/>
  <c r="AQ128" i="3"/>
  <c r="AP128" i="3"/>
  <c r="AM128" i="3"/>
  <c r="AK128" i="3"/>
  <c r="AJ128" i="3"/>
  <c r="AH128" i="3"/>
  <c r="AL128" i="3" s="1"/>
  <c r="AG128" i="3"/>
  <c r="AF128" i="3"/>
  <c r="BI128" i="3" s="1"/>
  <c r="AE128" i="3"/>
  <c r="AT128" i="3" s="1"/>
  <c r="N128" i="3"/>
  <c r="BN127" i="3"/>
  <c r="BL127" i="3"/>
  <c r="BF127" i="3"/>
  <c r="BE127" i="3"/>
  <c r="BD127" i="3"/>
  <c r="BC127" i="3"/>
  <c r="BB127" i="3"/>
  <c r="BA127" i="3"/>
  <c r="AY127" i="3"/>
  <c r="AV127" i="3"/>
  <c r="AU127" i="3"/>
  <c r="AS127" i="3"/>
  <c r="AR127" i="3"/>
  <c r="AQ127" i="3"/>
  <c r="AP127" i="3"/>
  <c r="AM127" i="3"/>
  <c r="AL127" i="3"/>
  <c r="AK127" i="3"/>
  <c r="AJ127" i="3"/>
  <c r="AH127" i="3"/>
  <c r="AG127" i="3"/>
  <c r="AF127" i="3"/>
  <c r="AE127" i="3"/>
  <c r="AT127" i="3" s="1"/>
  <c r="N127" i="3"/>
  <c r="BN126" i="3"/>
  <c r="BL126" i="3"/>
  <c r="BF126" i="3"/>
  <c r="BE126" i="3"/>
  <c r="BD126" i="3"/>
  <c r="BC126" i="3"/>
  <c r="BB126" i="3"/>
  <c r="BA126" i="3"/>
  <c r="AY126" i="3"/>
  <c r="AV126" i="3"/>
  <c r="AT126" i="3" s="1"/>
  <c r="AU126" i="3"/>
  <c r="AS126" i="3"/>
  <c r="AR126" i="3"/>
  <c r="AQ126" i="3"/>
  <c r="AP126" i="3"/>
  <c r="AM126" i="3"/>
  <c r="AK126" i="3"/>
  <c r="AJ126" i="3"/>
  <c r="BI126" i="3" s="1"/>
  <c r="AH126" i="3"/>
  <c r="AL126" i="3" s="1"/>
  <c r="AW126" i="3" s="1"/>
  <c r="AG126" i="3"/>
  <c r="AF126" i="3"/>
  <c r="AE126" i="3"/>
  <c r="N126" i="3"/>
  <c r="BN125" i="3"/>
  <c r="BL125" i="3"/>
  <c r="BF125" i="3"/>
  <c r="BE125" i="3"/>
  <c r="BD125" i="3"/>
  <c r="BC125" i="3"/>
  <c r="BB125" i="3"/>
  <c r="BA125" i="3"/>
  <c r="AY125" i="3"/>
  <c r="AV125" i="3"/>
  <c r="AT125" i="3" s="1"/>
  <c r="AU125" i="3"/>
  <c r="AS125" i="3"/>
  <c r="AR125" i="3"/>
  <c r="AQ125" i="3"/>
  <c r="AP125" i="3"/>
  <c r="AM125" i="3"/>
  <c r="AK125" i="3"/>
  <c r="AJ125" i="3"/>
  <c r="AH125" i="3"/>
  <c r="AL125" i="3" s="1"/>
  <c r="AG125" i="3"/>
  <c r="AF125" i="3"/>
  <c r="BI125" i="3" s="1"/>
  <c r="AE125" i="3"/>
  <c r="N125" i="3"/>
  <c r="BN124" i="3"/>
  <c r="BL124" i="3"/>
  <c r="BF124" i="3"/>
  <c r="BE124" i="3"/>
  <c r="BD124" i="3"/>
  <c r="BC124" i="3"/>
  <c r="BB124" i="3"/>
  <c r="BA124" i="3"/>
  <c r="AY124" i="3"/>
  <c r="AV124" i="3"/>
  <c r="AU124" i="3"/>
  <c r="AS124" i="3"/>
  <c r="AR124" i="3"/>
  <c r="AQ124" i="3"/>
  <c r="AP124" i="3"/>
  <c r="AM124" i="3"/>
  <c r="AL124" i="3"/>
  <c r="AK124" i="3"/>
  <c r="AJ124" i="3"/>
  <c r="AH124" i="3"/>
  <c r="AG124" i="3"/>
  <c r="AF124" i="3"/>
  <c r="AE124" i="3"/>
  <c r="AT124" i="3" s="1"/>
  <c r="N124" i="3"/>
  <c r="BN123" i="3"/>
  <c r="BL123" i="3"/>
  <c r="BI123" i="3"/>
  <c r="BF123" i="3"/>
  <c r="BE123" i="3"/>
  <c r="BD123" i="3"/>
  <c r="BC123" i="3"/>
  <c r="BB123" i="3"/>
  <c r="BA123" i="3"/>
  <c r="AY123" i="3"/>
  <c r="AV123" i="3"/>
  <c r="AT123" i="3" s="1"/>
  <c r="AU123" i="3"/>
  <c r="AS123" i="3"/>
  <c r="AR123" i="3"/>
  <c r="AQ123" i="3"/>
  <c r="AP123" i="3"/>
  <c r="AM123" i="3"/>
  <c r="AK123" i="3"/>
  <c r="AJ123" i="3"/>
  <c r="AH123" i="3"/>
  <c r="AL123" i="3" s="1"/>
  <c r="AG123" i="3"/>
  <c r="AF123" i="3"/>
  <c r="AE123" i="3"/>
  <c r="N123" i="3"/>
  <c r="BN122" i="3"/>
  <c r="BL122" i="3"/>
  <c r="BF122" i="3"/>
  <c r="BE122" i="3"/>
  <c r="BD122" i="3"/>
  <c r="BC122" i="3"/>
  <c r="BB122" i="3"/>
  <c r="BA122" i="3"/>
  <c r="AY122" i="3"/>
  <c r="AV122" i="3"/>
  <c r="AU122" i="3"/>
  <c r="AS122" i="3"/>
  <c r="AR122" i="3"/>
  <c r="AQ122" i="3"/>
  <c r="AP122" i="3"/>
  <c r="AM122" i="3"/>
  <c r="AK122" i="3"/>
  <c r="AJ122" i="3"/>
  <c r="AH122" i="3"/>
  <c r="AL122" i="3" s="1"/>
  <c r="AG122" i="3"/>
  <c r="AF122" i="3"/>
  <c r="BI122" i="3" s="1"/>
  <c r="AE122" i="3"/>
  <c r="N122" i="3"/>
  <c r="BN121" i="3"/>
  <c r="BL121" i="3"/>
  <c r="BF121" i="3"/>
  <c r="BE121" i="3"/>
  <c r="BD121" i="3"/>
  <c r="BC121" i="3"/>
  <c r="BA121" i="3"/>
  <c r="AY121" i="3"/>
  <c r="AV121" i="3"/>
  <c r="AT121" i="3" s="1"/>
  <c r="AU121" i="3"/>
  <c r="AS121" i="3"/>
  <c r="AR121" i="3"/>
  <c r="AQ121" i="3"/>
  <c r="AP121" i="3"/>
  <c r="AM121" i="3"/>
  <c r="AL121" i="3"/>
  <c r="AK121" i="3"/>
  <c r="AJ121" i="3"/>
  <c r="AH121" i="3"/>
  <c r="AG121" i="3"/>
  <c r="AF121" i="3"/>
  <c r="BI121" i="3" s="1"/>
  <c r="AE121" i="3"/>
  <c r="N121" i="3"/>
  <c r="BN120" i="3"/>
  <c r="BL120" i="3"/>
  <c r="BF120" i="3"/>
  <c r="BE120" i="3"/>
  <c r="BD120" i="3"/>
  <c r="BC120" i="3"/>
  <c r="BB120" i="3"/>
  <c r="BA120" i="3"/>
  <c r="AY120" i="3"/>
  <c r="AV120" i="3"/>
  <c r="AT120" i="3" s="1"/>
  <c r="AU120" i="3"/>
  <c r="AS120" i="3"/>
  <c r="AR120" i="3"/>
  <c r="AQ120" i="3"/>
  <c r="AP120" i="3"/>
  <c r="AM120" i="3"/>
  <c r="AK120" i="3"/>
  <c r="AJ120" i="3"/>
  <c r="BI120" i="3" s="1"/>
  <c r="AH120" i="3"/>
  <c r="AL120" i="3" s="1"/>
  <c r="AG120" i="3"/>
  <c r="AF120" i="3"/>
  <c r="AE120" i="3"/>
  <c r="N120" i="3"/>
  <c r="BN119" i="3"/>
  <c r="BL119" i="3"/>
  <c r="BF119" i="3"/>
  <c r="BE119" i="3"/>
  <c r="BD119" i="3"/>
  <c r="BC119" i="3"/>
  <c r="BB119" i="3"/>
  <c r="BA119" i="3"/>
  <c r="AY119" i="3"/>
  <c r="AV119" i="3"/>
  <c r="AU119" i="3"/>
  <c r="AS119" i="3"/>
  <c r="AR119" i="3"/>
  <c r="AQ119" i="3"/>
  <c r="AP119" i="3"/>
  <c r="AM119" i="3"/>
  <c r="AL119" i="3"/>
  <c r="AK119" i="3"/>
  <c r="AJ119" i="3"/>
  <c r="AH119" i="3"/>
  <c r="AG119" i="3"/>
  <c r="AF119" i="3"/>
  <c r="BI119" i="3" s="1"/>
  <c r="AE119" i="3"/>
  <c r="AT119" i="3" s="1"/>
  <c r="N119" i="3"/>
  <c r="BN118" i="3"/>
  <c r="BL118" i="3"/>
  <c r="BI118" i="3"/>
  <c r="BF118" i="3"/>
  <c r="BE118" i="3"/>
  <c r="BD118" i="3"/>
  <c r="BC118" i="3"/>
  <c r="BB118" i="3"/>
  <c r="BA118" i="3"/>
  <c r="AY118" i="3"/>
  <c r="AV118" i="3"/>
  <c r="AT118" i="3" s="1"/>
  <c r="AU118" i="3"/>
  <c r="AS118" i="3"/>
  <c r="AR118" i="3"/>
  <c r="AQ118" i="3"/>
  <c r="AP118" i="3"/>
  <c r="AM118" i="3"/>
  <c r="AL118" i="3"/>
  <c r="AK118" i="3"/>
  <c r="AJ118" i="3"/>
  <c r="AH118" i="3"/>
  <c r="AG118" i="3"/>
  <c r="AF118" i="3"/>
  <c r="AE118" i="3"/>
  <c r="N118" i="3"/>
  <c r="BN117" i="3"/>
  <c r="BL117" i="3"/>
  <c r="BF117" i="3"/>
  <c r="BE117" i="3"/>
  <c r="BD117" i="3"/>
  <c r="BC117" i="3"/>
  <c r="BB117" i="3"/>
  <c r="BA117" i="3"/>
  <c r="AY117" i="3"/>
  <c r="AW117" i="3"/>
  <c r="AV117" i="3"/>
  <c r="AT117" i="3" s="1"/>
  <c r="AU117" i="3"/>
  <c r="AS117" i="3"/>
  <c r="AR117" i="3"/>
  <c r="AQ117" i="3"/>
  <c r="AP117" i="3"/>
  <c r="AM117" i="3"/>
  <c r="AK117" i="3"/>
  <c r="AJ117" i="3"/>
  <c r="AH117" i="3"/>
  <c r="AL117" i="3" s="1"/>
  <c r="AG117" i="3"/>
  <c r="AF117" i="3"/>
  <c r="BI117" i="3" s="1"/>
  <c r="AE117" i="3"/>
  <c r="N117" i="3"/>
  <c r="BN116" i="3"/>
  <c r="BL116" i="3"/>
  <c r="BF116" i="3"/>
  <c r="BE116" i="3"/>
  <c r="BD116" i="3"/>
  <c r="BC116" i="3"/>
  <c r="BB116" i="3"/>
  <c r="BA116" i="3"/>
  <c r="AY116" i="3"/>
  <c r="AV116" i="3"/>
  <c r="AU116" i="3"/>
  <c r="AS116" i="3"/>
  <c r="AR116" i="3"/>
  <c r="AQ116" i="3"/>
  <c r="AP116" i="3"/>
  <c r="AM116" i="3"/>
  <c r="AL116" i="3"/>
  <c r="AK116" i="3"/>
  <c r="AJ116" i="3"/>
  <c r="AH116" i="3"/>
  <c r="AG116" i="3"/>
  <c r="AF116" i="3"/>
  <c r="BI116" i="3" s="1"/>
  <c r="AE116" i="3"/>
  <c r="AT116" i="3" s="1"/>
  <c r="N116" i="3"/>
  <c r="BN115" i="3"/>
  <c r="BL115" i="3"/>
  <c r="BF115" i="3"/>
  <c r="BE115" i="3"/>
  <c r="BD115" i="3"/>
  <c r="BC115" i="3"/>
  <c r="BB115" i="3"/>
  <c r="BA115" i="3"/>
  <c r="AY115" i="3"/>
  <c r="AV115" i="3"/>
  <c r="AT115" i="3" s="1"/>
  <c r="AU115" i="3"/>
  <c r="AS115" i="3"/>
  <c r="AR115" i="3"/>
  <c r="AQ115" i="3"/>
  <c r="AP115" i="3"/>
  <c r="AM115" i="3"/>
  <c r="BI115" i="3" s="1"/>
  <c r="AL115" i="3"/>
  <c r="AK115" i="3"/>
  <c r="AJ115" i="3"/>
  <c r="AH115" i="3"/>
  <c r="AG115" i="3"/>
  <c r="AF115" i="3"/>
  <c r="AE115" i="3"/>
  <c r="N115" i="3"/>
  <c r="BN114" i="3"/>
  <c r="BL114" i="3"/>
  <c r="BI114" i="3"/>
  <c r="BF114" i="3"/>
  <c r="BE114" i="3"/>
  <c r="BD114" i="3"/>
  <c r="BC114" i="3"/>
  <c r="BB114" i="3"/>
  <c r="BA114" i="3"/>
  <c r="AY114" i="3"/>
  <c r="AV114" i="3"/>
  <c r="AT114" i="3" s="1"/>
  <c r="AW114" i="3" s="1"/>
  <c r="AU114" i="3"/>
  <c r="AS114" i="3"/>
  <c r="AR114" i="3"/>
  <c r="AQ114" i="3"/>
  <c r="AP114" i="3"/>
  <c r="AM114" i="3"/>
  <c r="AK114" i="3"/>
  <c r="AJ114" i="3"/>
  <c r="AH114" i="3"/>
  <c r="AL114" i="3" s="1"/>
  <c r="AG114" i="3"/>
  <c r="AF114" i="3"/>
  <c r="AE114" i="3"/>
  <c r="N114" i="3"/>
  <c r="BN113" i="3"/>
  <c r="BL113" i="3"/>
  <c r="BF113" i="3"/>
  <c r="BE113" i="3"/>
  <c r="BD113" i="3"/>
  <c r="BC113" i="3"/>
  <c r="BB113" i="3"/>
  <c r="BA113" i="3"/>
  <c r="AY113" i="3"/>
  <c r="AV113" i="3"/>
  <c r="AU113" i="3"/>
  <c r="AS113" i="3"/>
  <c r="AR113" i="3"/>
  <c r="AQ113" i="3"/>
  <c r="AP113" i="3"/>
  <c r="AM113" i="3"/>
  <c r="AL113" i="3"/>
  <c r="AK113" i="3"/>
  <c r="AJ113" i="3"/>
  <c r="AH113" i="3"/>
  <c r="AW113" i="3" s="1"/>
  <c r="AG113" i="3"/>
  <c r="AF113" i="3"/>
  <c r="BI113" i="3" s="1"/>
  <c r="AE113" i="3"/>
  <c r="AT113" i="3" s="1"/>
  <c r="N113" i="3"/>
  <c r="BN112" i="3"/>
  <c r="BL112" i="3"/>
  <c r="BF112" i="3"/>
  <c r="BE112" i="3"/>
  <c r="BD112" i="3"/>
  <c r="BC112" i="3"/>
  <c r="BB112" i="3"/>
  <c r="BA112" i="3"/>
  <c r="AY112" i="3"/>
  <c r="AV112" i="3"/>
  <c r="AT112" i="3" s="1"/>
  <c r="AU112" i="3"/>
  <c r="AS112" i="3"/>
  <c r="AR112" i="3"/>
  <c r="AQ112" i="3"/>
  <c r="AP112" i="3"/>
  <c r="AM112" i="3"/>
  <c r="BI112" i="3" s="1"/>
  <c r="AL112" i="3"/>
  <c r="AK112" i="3"/>
  <c r="AJ112" i="3"/>
  <c r="AH112" i="3"/>
  <c r="AG112" i="3"/>
  <c r="AF112" i="3"/>
  <c r="AE112" i="3"/>
  <c r="N112" i="3"/>
  <c r="BN111" i="3"/>
  <c r="BL111" i="3"/>
  <c r="BI111" i="3"/>
  <c r="BF111" i="3"/>
  <c r="BE111" i="3"/>
  <c r="BD111" i="3"/>
  <c r="BC111" i="3"/>
  <c r="BB111" i="3"/>
  <c r="BA111" i="3"/>
  <c r="AY111" i="3"/>
  <c r="AV111" i="3"/>
  <c r="AT111" i="3" s="1"/>
  <c r="AU111" i="3"/>
  <c r="AS111" i="3"/>
  <c r="AR111" i="3"/>
  <c r="AQ111" i="3"/>
  <c r="AP111" i="3"/>
  <c r="AM111" i="3"/>
  <c r="AK111" i="3"/>
  <c r="AJ111" i="3"/>
  <c r="AH111" i="3"/>
  <c r="AL111" i="3" s="1"/>
  <c r="AG111" i="3"/>
  <c r="AF111" i="3"/>
  <c r="AE111" i="3"/>
  <c r="N111" i="3"/>
  <c r="BN110" i="3"/>
  <c r="BL110" i="3"/>
  <c r="BF110" i="3"/>
  <c r="BE110" i="3"/>
  <c r="BD110" i="3"/>
  <c r="BC110" i="3"/>
  <c r="BB110" i="3"/>
  <c r="BA110" i="3"/>
  <c r="AY110" i="3"/>
  <c r="AV110" i="3"/>
  <c r="AU110" i="3"/>
  <c r="AS110" i="3"/>
  <c r="AR110" i="3"/>
  <c r="AQ110" i="3"/>
  <c r="AP110" i="3"/>
  <c r="AM110" i="3"/>
  <c r="AL110" i="3"/>
  <c r="AK110" i="3"/>
  <c r="AJ110" i="3"/>
  <c r="AH110" i="3"/>
  <c r="AG110" i="3"/>
  <c r="AF110" i="3"/>
  <c r="BI110" i="3" s="1"/>
  <c r="AE110" i="3"/>
  <c r="AT110" i="3" s="1"/>
  <c r="N110" i="3"/>
  <c r="BN109" i="3"/>
  <c r="BL109" i="3"/>
  <c r="BI109" i="3"/>
  <c r="BF109" i="3"/>
  <c r="BE109" i="3"/>
  <c r="BD109" i="3"/>
  <c r="BC109" i="3"/>
  <c r="BB109" i="3"/>
  <c r="BA109" i="3"/>
  <c r="AY109" i="3"/>
  <c r="AV109" i="3"/>
  <c r="AT109" i="3" s="1"/>
  <c r="AU109" i="3"/>
  <c r="AS109" i="3"/>
  <c r="AR109" i="3"/>
  <c r="AQ109" i="3"/>
  <c r="AP109" i="3"/>
  <c r="AM109" i="3"/>
  <c r="AL109" i="3"/>
  <c r="AK109" i="3"/>
  <c r="AJ109" i="3"/>
  <c r="AH109" i="3"/>
  <c r="AW109" i="3" s="1"/>
  <c r="AG109" i="3"/>
  <c r="AF109" i="3"/>
  <c r="AE109" i="3"/>
  <c r="N109" i="3"/>
  <c r="BN108" i="3"/>
  <c r="BL108" i="3"/>
  <c r="BF108" i="3"/>
  <c r="BE108" i="3"/>
  <c r="BD108" i="3"/>
  <c r="BC108" i="3"/>
  <c r="BB108" i="3"/>
  <c r="BA108" i="3"/>
  <c r="AY108" i="3"/>
  <c r="AV108" i="3"/>
  <c r="AT108" i="3" s="1"/>
  <c r="AU108" i="3"/>
  <c r="AS108" i="3"/>
  <c r="AR108" i="3"/>
  <c r="AW108" i="3" s="1"/>
  <c r="AQ108" i="3"/>
  <c r="AP108" i="3"/>
  <c r="AM108" i="3"/>
  <c r="AK108" i="3"/>
  <c r="AJ108" i="3"/>
  <c r="AH108" i="3"/>
  <c r="AL108" i="3" s="1"/>
  <c r="AG108" i="3"/>
  <c r="AF108" i="3"/>
  <c r="BI108" i="3" s="1"/>
  <c r="AE108" i="3"/>
  <c r="N108" i="3"/>
  <c r="BN107" i="3"/>
  <c r="BL107" i="3"/>
  <c r="BF107" i="3"/>
  <c r="BE107" i="3"/>
  <c r="BD107" i="3"/>
  <c r="BC107" i="3"/>
  <c r="BB107" i="3"/>
  <c r="BA107" i="3"/>
  <c r="AY107" i="3"/>
  <c r="AV107" i="3"/>
  <c r="AU107" i="3"/>
  <c r="AS107" i="3"/>
  <c r="AR107" i="3"/>
  <c r="AQ107" i="3"/>
  <c r="AP107" i="3"/>
  <c r="AM107" i="3"/>
  <c r="AL107" i="3"/>
  <c r="AK107" i="3"/>
  <c r="AJ107" i="3"/>
  <c r="AH107" i="3"/>
  <c r="AG107" i="3"/>
  <c r="AF107" i="3"/>
  <c r="BI107" i="3" s="1"/>
  <c r="AE107" i="3"/>
  <c r="AT107" i="3" s="1"/>
  <c r="N107" i="3"/>
  <c r="BN106" i="3"/>
  <c r="BL106" i="3"/>
  <c r="BF106" i="3"/>
  <c r="BE106" i="3"/>
  <c r="BD106" i="3"/>
  <c r="BC106" i="3"/>
  <c r="BB106" i="3"/>
  <c r="BA106" i="3"/>
  <c r="AY106" i="3"/>
  <c r="AV106" i="3"/>
  <c r="AT106" i="3" s="1"/>
  <c r="AU106" i="3"/>
  <c r="AS106" i="3"/>
  <c r="AR106" i="3"/>
  <c r="AQ106" i="3"/>
  <c r="AP106" i="3"/>
  <c r="AM106" i="3"/>
  <c r="BI106" i="3" s="1"/>
  <c r="AL106" i="3"/>
  <c r="AK106" i="3"/>
  <c r="AJ106" i="3"/>
  <c r="AH106" i="3"/>
  <c r="AG106" i="3"/>
  <c r="AF106" i="3"/>
  <c r="AE106" i="3"/>
  <c r="N106" i="3"/>
  <c r="BN105" i="3"/>
  <c r="BL105" i="3"/>
  <c r="BI105" i="3"/>
  <c r="BF105" i="3"/>
  <c r="BE105" i="3"/>
  <c r="BD105" i="3"/>
  <c r="BC105" i="3"/>
  <c r="BB105" i="3"/>
  <c r="BA105" i="3"/>
  <c r="AY105" i="3"/>
  <c r="AV105" i="3"/>
  <c r="AT105" i="3" s="1"/>
  <c r="AU105" i="3"/>
  <c r="AS105" i="3"/>
  <c r="AR105" i="3"/>
  <c r="AQ105" i="3"/>
  <c r="AP105" i="3"/>
  <c r="AM105" i="3"/>
  <c r="AK105" i="3"/>
  <c r="AJ105" i="3"/>
  <c r="AH105" i="3"/>
  <c r="AL105" i="3" s="1"/>
  <c r="AG105" i="3"/>
  <c r="AF105" i="3"/>
  <c r="AE105" i="3"/>
  <c r="N105" i="3"/>
  <c r="BN104" i="3"/>
  <c r="BL104" i="3"/>
  <c r="BF104" i="3"/>
  <c r="BE104" i="3"/>
  <c r="BD104" i="3"/>
  <c r="BC104" i="3"/>
  <c r="BB104" i="3"/>
  <c r="BA104" i="3"/>
  <c r="AY104" i="3"/>
  <c r="AV104" i="3"/>
  <c r="AU104" i="3"/>
  <c r="AS104" i="3"/>
  <c r="AR104" i="3"/>
  <c r="AQ104" i="3"/>
  <c r="AP104" i="3"/>
  <c r="AM104" i="3"/>
  <c r="AL104" i="3"/>
  <c r="AK104" i="3"/>
  <c r="AJ104" i="3"/>
  <c r="AH104" i="3"/>
  <c r="AG104" i="3"/>
  <c r="AF104" i="3"/>
  <c r="BI104" i="3" s="1"/>
  <c r="AE104" i="3"/>
  <c r="AT104" i="3" s="1"/>
  <c r="N104" i="3"/>
  <c r="BN103" i="3"/>
  <c r="BL103" i="3"/>
  <c r="BF103" i="3"/>
  <c r="BE103" i="3"/>
  <c r="BD103" i="3"/>
  <c r="BC103" i="3"/>
  <c r="BB103" i="3"/>
  <c r="BA103" i="3"/>
  <c r="AY103" i="3"/>
  <c r="AV103" i="3"/>
  <c r="AT103" i="3" s="1"/>
  <c r="AU103" i="3"/>
  <c r="AS103" i="3"/>
  <c r="AR103" i="3"/>
  <c r="AQ103" i="3"/>
  <c r="AP103" i="3"/>
  <c r="AM103" i="3"/>
  <c r="BI103" i="3" s="1"/>
  <c r="AL103" i="3"/>
  <c r="AK103" i="3"/>
  <c r="AJ103" i="3"/>
  <c r="AH103" i="3"/>
  <c r="AG103" i="3"/>
  <c r="AF103" i="3"/>
  <c r="AE103" i="3"/>
  <c r="N103" i="3"/>
  <c r="BN102" i="3"/>
  <c r="BL102" i="3"/>
  <c r="BF102" i="3"/>
  <c r="BE102" i="3"/>
  <c r="BD102" i="3"/>
  <c r="BC102" i="3"/>
  <c r="BB102" i="3"/>
  <c r="BA102" i="3"/>
  <c r="AY102" i="3"/>
  <c r="AV102" i="3"/>
  <c r="AT102" i="3" s="1"/>
  <c r="AU102" i="3"/>
  <c r="AS102" i="3"/>
  <c r="AR102" i="3"/>
  <c r="AQ102" i="3"/>
  <c r="AP102" i="3"/>
  <c r="AW102" i="3" s="1"/>
  <c r="AM102" i="3"/>
  <c r="AK102" i="3"/>
  <c r="AJ102" i="3"/>
  <c r="BI102" i="3" s="1"/>
  <c r="AH102" i="3"/>
  <c r="AL102" i="3" s="1"/>
  <c r="AG102" i="3"/>
  <c r="AF102" i="3"/>
  <c r="AE102" i="3"/>
  <c r="N102" i="3"/>
  <c r="BN101" i="3"/>
  <c r="BL101" i="3"/>
  <c r="BF101" i="3"/>
  <c r="BE101" i="3"/>
  <c r="BD101" i="3"/>
  <c r="BC101" i="3"/>
  <c r="BB101" i="3"/>
  <c r="BA101" i="3"/>
  <c r="AY101" i="3"/>
  <c r="AV101" i="3"/>
  <c r="AU101" i="3"/>
  <c r="AS101" i="3"/>
  <c r="AR101" i="3"/>
  <c r="AQ101" i="3"/>
  <c r="AP101" i="3"/>
  <c r="AM101" i="3"/>
  <c r="AK101" i="3"/>
  <c r="AJ101" i="3"/>
  <c r="AH101" i="3"/>
  <c r="AG101" i="3"/>
  <c r="AF101" i="3"/>
  <c r="BI101" i="3" s="1"/>
  <c r="AE101" i="3"/>
  <c r="AT101" i="3" s="1"/>
  <c r="N101" i="3"/>
  <c r="BN100" i="3"/>
  <c r="BL100" i="3"/>
  <c r="BF100" i="3"/>
  <c r="BE100" i="3"/>
  <c r="BD100" i="3"/>
  <c r="BC100" i="3"/>
  <c r="BB100" i="3"/>
  <c r="BA100" i="3"/>
  <c r="AY100" i="3"/>
  <c r="AV100" i="3"/>
  <c r="AU100" i="3"/>
  <c r="AS100" i="3"/>
  <c r="AR100" i="3"/>
  <c r="AQ100" i="3"/>
  <c r="AP100" i="3"/>
  <c r="AM100" i="3"/>
  <c r="BI100" i="3" s="1"/>
  <c r="AL100" i="3"/>
  <c r="AK100" i="3"/>
  <c r="AJ100" i="3"/>
  <c r="AH100" i="3"/>
  <c r="AG100" i="3"/>
  <c r="AF100" i="3"/>
  <c r="AE100" i="3"/>
  <c r="AT100" i="3" s="1"/>
  <c r="N100" i="3"/>
  <c r="BN99" i="3"/>
  <c r="BL99" i="3"/>
  <c r="BF99" i="3"/>
  <c r="BE99" i="3"/>
  <c r="BD99" i="3"/>
  <c r="BC99" i="3"/>
  <c r="BB99" i="3"/>
  <c r="BA99" i="3"/>
  <c r="AY99" i="3"/>
  <c r="AV99" i="3"/>
  <c r="AU99" i="3"/>
  <c r="AS99" i="3"/>
  <c r="AR99" i="3"/>
  <c r="AQ99" i="3"/>
  <c r="AP99" i="3"/>
  <c r="AM99" i="3"/>
  <c r="AK99" i="3"/>
  <c r="AJ99" i="3"/>
  <c r="AH99" i="3"/>
  <c r="AL99" i="3" s="1"/>
  <c r="AG99" i="3"/>
  <c r="AF99" i="3"/>
  <c r="BI99" i="3" s="1"/>
  <c r="AE99" i="3"/>
  <c r="N99" i="3"/>
  <c r="BN98" i="3"/>
  <c r="BL98" i="3"/>
  <c r="BF98" i="3"/>
  <c r="BE98" i="3"/>
  <c r="BD98" i="3"/>
  <c r="BC98" i="3"/>
  <c r="BB98" i="3"/>
  <c r="BA98" i="3"/>
  <c r="AY98" i="3"/>
  <c r="AV98" i="3"/>
  <c r="AU98" i="3"/>
  <c r="AS98" i="3"/>
  <c r="AR98" i="3"/>
  <c r="AQ98" i="3"/>
  <c r="AP98" i="3"/>
  <c r="AM98" i="3"/>
  <c r="AK98" i="3"/>
  <c r="AJ98" i="3"/>
  <c r="AH98" i="3"/>
  <c r="AL98" i="3" s="1"/>
  <c r="AG98" i="3"/>
  <c r="AF98" i="3"/>
  <c r="BI98" i="3" s="1"/>
  <c r="AE98" i="3"/>
  <c r="AT98" i="3" s="1"/>
  <c r="N98" i="3"/>
  <c r="BN97" i="3"/>
  <c r="BL97" i="3"/>
  <c r="BI97" i="3"/>
  <c r="BF97" i="3"/>
  <c r="BE97" i="3"/>
  <c r="BD97" i="3"/>
  <c r="BC97" i="3"/>
  <c r="BB97" i="3"/>
  <c r="BA97" i="3"/>
  <c r="AY97" i="3"/>
  <c r="AV97" i="3"/>
  <c r="AT97" i="3" s="1"/>
  <c r="AU97" i="3"/>
  <c r="AS97" i="3"/>
  <c r="AR97" i="3"/>
  <c r="AQ97" i="3"/>
  <c r="AP97" i="3"/>
  <c r="AM97" i="3"/>
  <c r="AL97" i="3"/>
  <c r="AK97" i="3"/>
  <c r="AJ97" i="3"/>
  <c r="AH97" i="3"/>
  <c r="AG97" i="3"/>
  <c r="AF97" i="3"/>
  <c r="AE97" i="3"/>
  <c r="N97" i="3"/>
  <c r="BN96" i="3"/>
  <c r="BL96" i="3"/>
  <c r="BF96" i="3"/>
  <c r="BE96" i="3"/>
  <c r="BD96" i="3"/>
  <c r="BC96" i="3"/>
  <c r="BB96" i="3"/>
  <c r="BA96" i="3"/>
  <c r="AY96" i="3"/>
  <c r="AV96" i="3"/>
  <c r="AT96" i="3" s="1"/>
  <c r="AU96" i="3"/>
  <c r="AS96" i="3"/>
  <c r="AR96" i="3"/>
  <c r="AQ96" i="3"/>
  <c r="AP96" i="3"/>
  <c r="AM96" i="3"/>
  <c r="AK96" i="3"/>
  <c r="AJ96" i="3"/>
  <c r="AH96" i="3"/>
  <c r="AL96" i="3" s="1"/>
  <c r="AG96" i="3"/>
  <c r="AF96" i="3"/>
  <c r="BI96" i="3" s="1"/>
  <c r="AE96" i="3"/>
  <c r="N96" i="3"/>
  <c r="BN95" i="3"/>
  <c r="BL95" i="3"/>
  <c r="BF95" i="3"/>
  <c r="BE95" i="3"/>
  <c r="BD95" i="3"/>
  <c r="BC95" i="3"/>
  <c r="BB95" i="3"/>
  <c r="BA95" i="3"/>
  <c r="AY95" i="3"/>
  <c r="AV95" i="3"/>
  <c r="AU95" i="3"/>
  <c r="AS95" i="3"/>
  <c r="AR95" i="3"/>
  <c r="AQ95" i="3"/>
  <c r="AP95" i="3"/>
  <c r="AM95" i="3"/>
  <c r="AK95" i="3"/>
  <c r="AJ95" i="3"/>
  <c r="AH95" i="3"/>
  <c r="AG95" i="3"/>
  <c r="AF95" i="3"/>
  <c r="AE95" i="3"/>
  <c r="AT95" i="3" s="1"/>
  <c r="N95" i="3"/>
  <c r="BN94" i="3"/>
  <c r="BL94" i="3"/>
  <c r="BF94" i="3"/>
  <c r="BE94" i="3"/>
  <c r="BD94" i="3"/>
  <c r="BC94" i="3"/>
  <c r="BB94" i="3"/>
  <c r="BA94" i="3"/>
  <c r="AY94" i="3"/>
  <c r="AV94" i="3"/>
  <c r="AT94" i="3" s="1"/>
  <c r="AU94" i="3"/>
  <c r="AS94" i="3"/>
  <c r="AR94" i="3"/>
  <c r="AQ94" i="3"/>
  <c r="AP94" i="3"/>
  <c r="AM94" i="3"/>
  <c r="AL94" i="3"/>
  <c r="AK94" i="3"/>
  <c r="AJ94" i="3"/>
  <c r="AH94" i="3"/>
  <c r="AG94" i="3"/>
  <c r="AF94" i="3"/>
  <c r="BI94" i="3" s="1"/>
  <c r="AE94" i="3"/>
  <c r="N94" i="3"/>
  <c r="BN93" i="3"/>
  <c r="BL93" i="3"/>
  <c r="BF93" i="3"/>
  <c r="BE93" i="3"/>
  <c r="BD93" i="3"/>
  <c r="BC93" i="3"/>
  <c r="BB93" i="3"/>
  <c r="BA93" i="3"/>
  <c r="AY93" i="3"/>
  <c r="AV93" i="3"/>
  <c r="AT93" i="3" s="1"/>
  <c r="AW93" i="3" s="1"/>
  <c r="AU93" i="3"/>
  <c r="AS93" i="3"/>
  <c r="AR93" i="3"/>
  <c r="AQ93" i="3"/>
  <c r="AP93" i="3"/>
  <c r="AM93" i="3"/>
  <c r="AK93" i="3"/>
  <c r="AJ93" i="3"/>
  <c r="AH93" i="3"/>
  <c r="AL93" i="3" s="1"/>
  <c r="AG93" i="3"/>
  <c r="AF93" i="3"/>
  <c r="BI93" i="3" s="1"/>
  <c r="AE93" i="3"/>
  <c r="N93" i="3"/>
  <c r="BN92" i="3"/>
  <c r="BL92" i="3"/>
  <c r="BF92" i="3"/>
  <c r="BE92" i="3"/>
  <c r="BD92" i="3"/>
  <c r="BC92" i="3"/>
  <c r="BB92" i="3"/>
  <c r="BA92" i="3"/>
  <c r="AY92" i="3"/>
  <c r="AV92" i="3"/>
  <c r="AU92" i="3"/>
  <c r="AS92" i="3"/>
  <c r="AR92" i="3"/>
  <c r="AQ92" i="3"/>
  <c r="AP92" i="3"/>
  <c r="AM92" i="3"/>
  <c r="AK92" i="3"/>
  <c r="AJ92" i="3"/>
  <c r="AH92" i="3"/>
  <c r="AL92" i="3" s="1"/>
  <c r="AG92" i="3"/>
  <c r="AF92" i="3"/>
  <c r="BI92" i="3" s="1"/>
  <c r="AE92" i="3"/>
  <c r="AT92" i="3" s="1"/>
  <c r="N92" i="3"/>
  <c r="BN91" i="3"/>
  <c r="BL91" i="3"/>
  <c r="BF91" i="3"/>
  <c r="BE91" i="3"/>
  <c r="BD91" i="3"/>
  <c r="BC91" i="3"/>
  <c r="BB91" i="3"/>
  <c r="BA91" i="3"/>
  <c r="AY91" i="3"/>
  <c r="AV91" i="3"/>
  <c r="AU91" i="3"/>
  <c r="AS91" i="3"/>
  <c r="AR91" i="3"/>
  <c r="AQ91" i="3"/>
  <c r="AP91" i="3"/>
  <c r="AM91" i="3"/>
  <c r="AL91" i="3"/>
  <c r="AK91" i="3"/>
  <c r="AJ91" i="3"/>
  <c r="AH91" i="3"/>
  <c r="AG91" i="3"/>
  <c r="AF91" i="3"/>
  <c r="BI91" i="3" s="1"/>
  <c r="AE91" i="3"/>
  <c r="AT91" i="3" s="1"/>
  <c r="N91" i="3"/>
  <c r="BN90" i="3"/>
  <c r="BL90" i="3"/>
  <c r="BI90" i="3"/>
  <c r="BF90" i="3"/>
  <c r="BE90" i="3"/>
  <c r="BD90" i="3"/>
  <c r="BC90" i="3"/>
  <c r="BB90" i="3"/>
  <c r="BA90" i="3"/>
  <c r="AY90" i="3"/>
  <c r="AV90" i="3"/>
  <c r="AT90" i="3" s="1"/>
  <c r="AU90" i="3"/>
  <c r="AS90" i="3"/>
  <c r="AR90" i="3"/>
  <c r="AQ90" i="3"/>
  <c r="AP90" i="3"/>
  <c r="AM90" i="3"/>
  <c r="AK90" i="3"/>
  <c r="AJ90" i="3"/>
  <c r="AH90" i="3"/>
  <c r="AG90" i="3"/>
  <c r="AF90" i="3"/>
  <c r="AE90" i="3"/>
  <c r="N90" i="3"/>
  <c r="BN89" i="3"/>
  <c r="BL89" i="3"/>
  <c r="BF89" i="3"/>
  <c r="BE89" i="3"/>
  <c r="BD89" i="3"/>
  <c r="BC89" i="3"/>
  <c r="BB89" i="3"/>
  <c r="BA89" i="3"/>
  <c r="AY89" i="3"/>
  <c r="AV89" i="3"/>
  <c r="AU89" i="3"/>
  <c r="AS89" i="3"/>
  <c r="AR89" i="3"/>
  <c r="AQ89" i="3"/>
  <c r="AP89" i="3"/>
  <c r="AM89" i="3"/>
  <c r="AK89" i="3"/>
  <c r="AJ89" i="3"/>
  <c r="AH89" i="3"/>
  <c r="AL89" i="3" s="1"/>
  <c r="AG89" i="3"/>
  <c r="AF89" i="3"/>
  <c r="BI89" i="3" s="1"/>
  <c r="AE89" i="3"/>
  <c r="AT89" i="3" s="1"/>
  <c r="N89" i="3"/>
  <c r="BN88" i="3"/>
  <c r="BL88" i="3"/>
  <c r="BF88" i="3"/>
  <c r="BE88" i="3"/>
  <c r="BD88" i="3"/>
  <c r="BC88" i="3"/>
  <c r="BB88" i="3"/>
  <c r="BA88" i="3"/>
  <c r="AY88" i="3"/>
  <c r="AV88" i="3"/>
  <c r="AU88" i="3"/>
  <c r="AS88" i="3"/>
  <c r="AR88" i="3"/>
  <c r="AQ88" i="3"/>
  <c r="AP88" i="3"/>
  <c r="AM88" i="3"/>
  <c r="AL88" i="3"/>
  <c r="AK88" i="3"/>
  <c r="AJ88" i="3"/>
  <c r="AH88" i="3"/>
  <c r="AG88" i="3"/>
  <c r="AF88" i="3"/>
  <c r="BI88" i="3" s="1"/>
  <c r="AE88" i="3"/>
  <c r="AT88" i="3" s="1"/>
  <c r="N88" i="3"/>
  <c r="BN87" i="3"/>
  <c r="BL87" i="3"/>
  <c r="BI87" i="3"/>
  <c r="BF87" i="3"/>
  <c r="BE87" i="3"/>
  <c r="BD87" i="3"/>
  <c r="BC87" i="3"/>
  <c r="BB87" i="3"/>
  <c r="BA87" i="3"/>
  <c r="AY87" i="3"/>
  <c r="AV87" i="3"/>
  <c r="AT87" i="3" s="1"/>
  <c r="AU87" i="3"/>
  <c r="AS87" i="3"/>
  <c r="AR87" i="3"/>
  <c r="AQ87" i="3"/>
  <c r="AP87" i="3"/>
  <c r="AM87" i="3"/>
  <c r="AK87" i="3"/>
  <c r="AJ87" i="3"/>
  <c r="AH87" i="3"/>
  <c r="AG87" i="3"/>
  <c r="AF87" i="3"/>
  <c r="AE87" i="3"/>
  <c r="N87" i="3"/>
  <c r="BN86" i="3"/>
  <c r="BL86" i="3"/>
  <c r="BF86" i="3"/>
  <c r="BE86" i="3"/>
  <c r="BD86" i="3"/>
  <c r="BC86" i="3"/>
  <c r="BB86" i="3"/>
  <c r="BA86" i="3"/>
  <c r="AY86" i="3"/>
  <c r="AV86" i="3"/>
  <c r="AU86" i="3"/>
  <c r="AS86" i="3"/>
  <c r="AR86" i="3"/>
  <c r="AQ86" i="3"/>
  <c r="AP86" i="3"/>
  <c r="AM86" i="3"/>
  <c r="AK86" i="3"/>
  <c r="AJ86" i="3"/>
  <c r="AH86" i="3"/>
  <c r="AL86" i="3" s="1"/>
  <c r="AG86" i="3"/>
  <c r="AF86" i="3"/>
  <c r="BI86" i="3" s="1"/>
  <c r="AE86" i="3"/>
  <c r="AT86" i="3" s="1"/>
  <c r="N86" i="3"/>
  <c r="BN85" i="3"/>
  <c r="BL85" i="3"/>
  <c r="BF85" i="3"/>
  <c r="BE85" i="3"/>
  <c r="BD85" i="3"/>
  <c r="BC85" i="3"/>
  <c r="BB85" i="3"/>
  <c r="BA85" i="3"/>
  <c r="AY85" i="3"/>
  <c r="AV85" i="3"/>
  <c r="AU85" i="3"/>
  <c r="AS85" i="3"/>
  <c r="AR85" i="3"/>
  <c r="AQ85" i="3"/>
  <c r="AP85" i="3"/>
  <c r="AM85" i="3"/>
  <c r="AL85" i="3"/>
  <c r="AK85" i="3"/>
  <c r="AJ85" i="3"/>
  <c r="AH85" i="3"/>
  <c r="AG85" i="3"/>
  <c r="AF85" i="3"/>
  <c r="BI85" i="3" s="1"/>
  <c r="AE85" i="3"/>
  <c r="AT85" i="3" s="1"/>
  <c r="N85" i="3"/>
  <c r="BN84" i="3"/>
  <c r="BL84" i="3"/>
  <c r="BI84" i="3"/>
  <c r="BF84" i="3"/>
  <c r="BE84" i="3"/>
  <c r="BD84" i="3"/>
  <c r="BC84" i="3"/>
  <c r="BB84" i="3"/>
  <c r="BA84" i="3"/>
  <c r="AY84" i="3"/>
  <c r="AV84" i="3"/>
  <c r="AT84" i="3" s="1"/>
  <c r="AU84" i="3"/>
  <c r="AS84" i="3"/>
  <c r="AR84" i="3"/>
  <c r="AQ84" i="3"/>
  <c r="AP84" i="3"/>
  <c r="AM84" i="3"/>
  <c r="AK84" i="3"/>
  <c r="AJ84" i="3"/>
  <c r="AH84" i="3"/>
  <c r="AL84" i="3" s="1"/>
  <c r="AG84" i="3"/>
  <c r="AF84" i="3"/>
  <c r="AE84" i="3"/>
  <c r="N84" i="3"/>
  <c r="BN83" i="3"/>
  <c r="BL83" i="3"/>
  <c r="BF83" i="3"/>
  <c r="BE83" i="3"/>
  <c r="BD83" i="3"/>
  <c r="BC83" i="3"/>
  <c r="BB83" i="3"/>
  <c r="BA83" i="3"/>
  <c r="AY83" i="3"/>
  <c r="AV83" i="3"/>
  <c r="AU83" i="3"/>
  <c r="AS83" i="3"/>
  <c r="AR83" i="3"/>
  <c r="AQ83" i="3"/>
  <c r="AP83" i="3"/>
  <c r="AM83" i="3"/>
  <c r="AK83" i="3"/>
  <c r="AJ83" i="3"/>
  <c r="AH83" i="3"/>
  <c r="AL83" i="3" s="1"/>
  <c r="AG83" i="3"/>
  <c r="AF83" i="3"/>
  <c r="BI83" i="3" s="1"/>
  <c r="AE83" i="3"/>
  <c r="AT83" i="3" s="1"/>
  <c r="N83" i="3"/>
  <c r="BN82" i="3"/>
  <c r="BL82" i="3"/>
  <c r="BF82" i="3"/>
  <c r="BE82" i="3"/>
  <c r="BD82" i="3"/>
  <c r="BC82" i="3"/>
  <c r="BB82" i="3"/>
  <c r="BA82" i="3"/>
  <c r="AY82" i="3"/>
  <c r="AV82" i="3"/>
  <c r="AU82" i="3"/>
  <c r="AS82" i="3"/>
  <c r="AR82" i="3"/>
  <c r="AQ82" i="3"/>
  <c r="AP82" i="3"/>
  <c r="AM82" i="3"/>
  <c r="AL82" i="3"/>
  <c r="AK82" i="3"/>
  <c r="AJ82" i="3"/>
  <c r="AH82" i="3"/>
  <c r="AG82" i="3"/>
  <c r="AF82" i="3"/>
  <c r="BI82" i="3" s="1"/>
  <c r="AE82" i="3"/>
  <c r="AT82" i="3" s="1"/>
  <c r="N82" i="3"/>
  <c r="BN81" i="3"/>
  <c r="BL81" i="3"/>
  <c r="BI81" i="3"/>
  <c r="BF81" i="3"/>
  <c r="BE81" i="3"/>
  <c r="BD81" i="3"/>
  <c r="BC81" i="3"/>
  <c r="BB81" i="3"/>
  <c r="BA81" i="3"/>
  <c r="AY81" i="3"/>
  <c r="AV81" i="3"/>
  <c r="AT81" i="3" s="1"/>
  <c r="AU81" i="3"/>
  <c r="AS81" i="3"/>
  <c r="AR81" i="3"/>
  <c r="AQ81" i="3"/>
  <c r="AP81" i="3"/>
  <c r="AM81" i="3"/>
  <c r="AK81" i="3"/>
  <c r="AJ81" i="3"/>
  <c r="AH81" i="3"/>
  <c r="AG81" i="3"/>
  <c r="AF81" i="3"/>
  <c r="AE81" i="3"/>
  <c r="N81" i="3"/>
  <c r="BN80" i="3"/>
  <c r="BL80" i="3"/>
  <c r="BF80" i="3"/>
  <c r="BE80" i="3"/>
  <c r="BD80" i="3"/>
  <c r="BC80" i="3"/>
  <c r="BB80" i="3"/>
  <c r="BA80" i="3"/>
  <c r="AY80" i="3"/>
  <c r="AV80" i="3"/>
  <c r="AU80" i="3"/>
  <c r="AS80" i="3"/>
  <c r="AR80" i="3"/>
  <c r="AQ80" i="3"/>
  <c r="AP80" i="3"/>
  <c r="AM80" i="3"/>
  <c r="AK80" i="3"/>
  <c r="AJ80" i="3"/>
  <c r="AH80" i="3"/>
  <c r="AL80" i="3" s="1"/>
  <c r="AG80" i="3"/>
  <c r="AF80" i="3"/>
  <c r="BI80" i="3" s="1"/>
  <c r="AE80" i="3"/>
  <c r="AT80" i="3" s="1"/>
  <c r="N80" i="3"/>
  <c r="BN79" i="3"/>
  <c r="BL79" i="3"/>
  <c r="BF79" i="3"/>
  <c r="BE79" i="3"/>
  <c r="BD79" i="3"/>
  <c r="BC79" i="3"/>
  <c r="BB79" i="3"/>
  <c r="BA79" i="3"/>
  <c r="AY79" i="3"/>
  <c r="AV79" i="3"/>
  <c r="AU79" i="3"/>
  <c r="AS79" i="3"/>
  <c r="AR79" i="3"/>
  <c r="AQ79" i="3"/>
  <c r="AP79" i="3"/>
  <c r="AM79" i="3"/>
  <c r="AL79" i="3"/>
  <c r="AK79" i="3"/>
  <c r="AJ79" i="3"/>
  <c r="AH79" i="3"/>
  <c r="AG79" i="3"/>
  <c r="AF79" i="3"/>
  <c r="BI79" i="3" s="1"/>
  <c r="AE79" i="3"/>
  <c r="AT79" i="3" s="1"/>
  <c r="N79" i="3"/>
  <c r="BN78" i="3"/>
  <c r="BL78" i="3"/>
  <c r="BI78" i="3"/>
  <c r="BF78" i="3"/>
  <c r="BE78" i="3"/>
  <c r="BD78" i="3"/>
  <c r="BC78" i="3"/>
  <c r="BB78" i="3"/>
  <c r="BA78" i="3"/>
  <c r="AY78" i="3"/>
  <c r="AV78" i="3"/>
  <c r="AT78" i="3" s="1"/>
  <c r="AU78" i="3"/>
  <c r="AS78" i="3"/>
  <c r="AR78" i="3"/>
  <c r="AQ78" i="3"/>
  <c r="AP78" i="3"/>
  <c r="AM78" i="3"/>
  <c r="AK78" i="3"/>
  <c r="AJ78" i="3"/>
  <c r="AH78" i="3"/>
  <c r="AG78" i="3"/>
  <c r="AF78" i="3"/>
  <c r="AE78" i="3"/>
  <c r="N78" i="3"/>
  <c r="BN77" i="3"/>
  <c r="BL77" i="3"/>
  <c r="BF77" i="3"/>
  <c r="BE77" i="3"/>
  <c r="BD77" i="3"/>
  <c r="BC77" i="3"/>
  <c r="BB77" i="3"/>
  <c r="BA77" i="3"/>
  <c r="AY77" i="3"/>
  <c r="AV77" i="3"/>
  <c r="AU77" i="3"/>
  <c r="AS77" i="3"/>
  <c r="AR77" i="3"/>
  <c r="AQ77" i="3"/>
  <c r="AP77" i="3"/>
  <c r="AM77" i="3"/>
  <c r="AK77" i="3"/>
  <c r="AJ77" i="3"/>
  <c r="AH77" i="3"/>
  <c r="AL77" i="3" s="1"/>
  <c r="AG77" i="3"/>
  <c r="AF77" i="3"/>
  <c r="BI77" i="3" s="1"/>
  <c r="AE77" i="3"/>
  <c r="AT77" i="3" s="1"/>
  <c r="N77" i="3"/>
  <c r="BN76" i="3"/>
  <c r="BL76" i="3"/>
  <c r="BF76" i="3"/>
  <c r="BE76" i="3"/>
  <c r="BD76" i="3"/>
  <c r="BC76" i="3"/>
  <c r="BB76" i="3"/>
  <c r="BA76" i="3"/>
  <c r="AY76" i="3"/>
  <c r="AV76" i="3"/>
  <c r="AU76" i="3"/>
  <c r="AS76" i="3"/>
  <c r="AR76" i="3"/>
  <c r="AQ76" i="3"/>
  <c r="AP76" i="3"/>
  <c r="AM76" i="3"/>
  <c r="AL76" i="3"/>
  <c r="AK76" i="3"/>
  <c r="AJ76" i="3"/>
  <c r="AH76" i="3"/>
  <c r="AG76" i="3"/>
  <c r="AF76" i="3"/>
  <c r="BI76" i="3" s="1"/>
  <c r="AE76" i="3"/>
  <c r="AT76" i="3" s="1"/>
  <c r="N76" i="3"/>
  <c r="BN75" i="3"/>
  <c r="BL75" i="3"/>
  <c r="BI75" i="3"/>
  <c r="BF75" i="3"/>
  <c r="BE75" i="3"/>
  <c r="BD75" i="3"/>
  <c r="BC75" i="3"/>
  <c r="BB75" i="3"/>
  <c r="BA75" i="3"/>
  <c r="AY75" i="3"/>
  <c r="AV75" i="3"/>
  <c r="AT75" i="3" s="1"/>
  <c r="AU75" i="3"/>
  <c r="AS75" i="3"/>
  <c r="AR75" i="3"/>
  <c r="AQ75" i="3"/>
  <c r="AP75" i="3"/>
  <c r="AM75" i="3"/>
  <c r="AK75" i="3"/>
  <c r="AJ75" i="3"/>
  <c r="AH75" i="3"/>
  <c r="AG75" i="3"/>
  <c r="AF75" i="3"/>
  <c r="AE75" i="3"/>
  <c r="N75" i="3"/>
  <c r="BN74" i="3"/>
  <c r="BL74" i="3"/>
  <c r="BF74" i="3"/>
  <c r="BE74" i="3"/>
  <c r="BD74" i="3"/>
  <c r="BC74" i="3"/>
  <c r="BB74" i="3"/>
  <c r="BA74" i="3"/>
  <c r="AY74" i="3"/>
  <c r="AV74" i="3"/>
  <c r="AU74" i="3"/>
  <c r="AS74" i="3"/>
  <c r="AR74" i="3"/>
  <c r="AQ74" i="3"/>
  <c r="AP74" i="3"/>
  <c r="AM74" i="3"/>
  <c r="AK74" i="3"/>
  <c r="AJ74" i="3"/>
  <c r="AH74" i="3"/>
  <c r="AL74" i="3" s="1"/>
  <c r="AG74" i="3"/>
  <c r="AF74" i="3"/>
  <c r="BI74" i="3" s="1"/>
  <c r="AE74" i="3"/>
  <c r="AT74" i="3" s="1"/>
  <c r="N74" i="3"/>
  <c r="BN73" i="3"/>
  <c r="BL73" i="3"/>
  <c r="BF73" i="3"/>
  <c r="BE73" i="3"/>
  <c r="BD73" i="3"/>
  <c r="BC73" i="3"/>
  <c r="BB73" i="3"/>
  <c r="BA73" i="3"/>
  <c r="AY73" i="3"/>
  <c r="AV73" i="3"/>
  <c r="AU73" i="3"/>
  <c r="AS73" i="3"/>
  <c r="AR73" i="3"/>
  <c r="AQ73" i="3"/>
  <c r="AP73" i="3"/>
  <c r="AM73" i="3"/>
  <c r="AL73" i="3"/>
  <c r="AK73" i="3"/>
  <c r="AJ73" i="3"/>
  <c r="AH73" i="3"/>
  <c r="AG73" i="3"/>
  <c r="AF73" i="3"/>
  <c r="BI73" i="3" s="1"/>
  <c r="AE73" i="3"/>
  <c r="AT73" i="3" s="1"/>
  <c r="N73" i="3"/>
  <c r="BN72" i="3"/>
  <c r="BL72" i="3"/>
  <c r="BI72" i="3"/>
  <c r="BF72" i="3"/>
  <c r="BE72" i="3"/>
  <c r="BD72" i="3"/>
  <c r="BC72" i="3"/>
  <c r="BB72" i="3"/>
  <c r="BA72" i="3"/>
  <c r="AY72" i="3"/>
  <c r="AV72" i="3"/>
  <c r="AT72" i="3" s="1"/>
  <c r="AU72" i="3"/>
  <c r="AS72" i="3"/>
  <c r="AR72" i="3"/>
  <c r="AQ72" i="3"/>
  <c r="AP72" i="3"/>
  <c r="AM72" i="3"/>
  <c r="AK72" i="3"/>
  <c r="AJ72" i="3"/>
  <c r="AH72" i="3"/>
  <c r="AG72" i="3"/>
  <c r="AF72" i="3"/>
  <c r="AE72" i="3"/>
  <c r="N72" i="3"/>
  <c r="BN71" i="3"/>
  <c r="BL71" i="3"/>
  <c r="BF71" i="3"/>
  <c r="BE71" i="3"/>
  <c r="BD71" i="3"/>
  <c r="BC71" i="3"/>
  <c r="BB71" i="3"/>
  <c r="BA71" i="3"/>
  <c r="AY71" i="3"/>
  <c r="AV71" i="3"/>
  <c r="AU71" i="3"/>
  <c r="AS71" i="3"/>
  <c r="AR71" i="3"/>
  <c r="AQ71" i="3"/>
  <c r="AP71" i="3"/>
  <c r="AM71" i="3"/>
  <c r="AK71" i="3"/>
  <c r="AJ71" i="3"/>
  <c r="AH71" i="3"/>
  <c r="AL71" i="3" s="1"/>
  <c r="AG71" i="3"/>
  <c r="AF71" i="3"/>
  <c r="BI71" i="3" s="1"/>
  <c r="AE71" i="3"/>
  <c r="AT71" i="3" s="1"/>
  <c r="N71" i="3"/>
  <c r="BN70" i="3"/>
  <c r="BL70" i="3"/>
  <c r="BF70" i="3"/>
  <c r="BE70" i="3"/>
  <c r="BD70" i="3"/>
  <c r="BC70" i="3"/>
  <c r="BB70" i="3"/>
  <c r="BA70" i="3"/>
  <c r="AY70" i="3"/>
  <c r="AV70" i="3"/>
  <c r="AU70" i="3"/>
  <c r="AS70" i="3"/>
  <c r="AR70" i="3"/>
  <c r="AQ70" i="3"/>
  <c r="AP70" i="3"/>
  <c r="AM70" i="3"/>
  <c r="AL70" i="3"/>
  <c r="AK70" i="3"/>
  <c r="AJ70" i="3"/>
  <c r="AH70" i="3"/>
  <c r="AG70" i="3"/>
  <c r="AF70" i="3"/>
  <c r="BI70" i="3" s="1"/>
  <c r="AE70" i="3"/>
  <c r="AT70" i="3" s="1"/>
  <c r="N70" i="3"/>
  <c r="BN69" i="3"/>
  <c r="BL69" i="3"/>
  <c r="BI69" i="3"/>
  <c r="BF69" i="3"/>
  <c r="BE69" i="3"/>
  <c r="BD69" i="3"/>
  <c r="BC69" i="3"/>
  <c r="BB69" i="3"/>
  <c r="BA69" i="3"/>
  <c r="AY69" i="3"/>
  <c r="AV69" i="3"/>
  <c r="AT69" i="3" s="1"/>
  <c r="AU69" i="3"/>
  <c r="AS69" i="3"/>
  <c r="AR69" i="3"/>
  <c r="AQ69" i="3"/>
  <c r="AP69" i="3"/>
  <c r="AM69" i="3"/>
  <c r="AK69" i="3"/>
  <c r="AJ69" i="3"/>
  <c r="AH69" i="3"/>
  <c r="AL69" i="3" s="1"/>
  <c r="AG69" i="3"/>
  <c r="AF69" i="3"/>
  <c r="AE69" i="3"/>
  <c r="N69" i="3"/>
  <c r="BN68" i="3"/>
  <c r="BL68" i="3"/>
  <c r="BF68" i="3"/>
  <c r="BE68" i="3"/>
  <c r="BD68" i="3"/>
  <c r="BC68" i="3"/>
  <c r="BB68" i="3"/>
  <c r="BA68" i="3"/>
  <c r="AY68" i="3"/>
  <c r="AV68" i="3"/>
  <c r="AU68" i="3"/>
  <c r="AS68" i="3"/>
  <c r="AR68" i="3"/>
  <c r="AQ68" i="3"/>
  <c r="AP68" i="3"/>
  <c r="AM68" i="3"/>
  <c r="AK68" i="3"/>
  <c r="AJ68" i="3"/>
  <c r="AH68" i="3"/>
  <c r="AL68" i="3" s="1"/>
  <c r="AG68" i="3"/>
  <c r="AF68" i="3"/>
  <c r="BI68" i="3" s="1"/>
  <c r="AE68" i="3"/>
  <c r="AT68" i="3" s="1"/>
  <c r="N68" i="3"/>
  <c r="BN67" i="3"/>
  <c r="BL67" i="3"/>
  <c r="BF67" i="3"/>
  <c r="BE67" i="3"/>
  <c r="BD67" i="3"/>
  <c r="BC67" i="3"/>
  <c r="BB67" i="3"/>
  <c r="BA67" i="3"/>
  <c r="AY67" i="3"/>
  <c r="AV67" i="3"/>
  <c r="AU67" i="3"/>
  <c r="AS67" i="3"/>
  <c r="AR67" i="3"/>
  <c r="AQ67" i="3"/>
  <c r="AP67" i="3"/>
  <c r="AM67" i="3"/>
  <c r="AL67" i="3"/>
  <c r="AK67" i="3"/>
  <c r="AJ67" i="3"/>
  <c r="AH67" i="3"/>
  <c r="AG67" i="3"/>
  <c r="AF67" i="3"/>
  <c r="BI67" i="3" s="1"/>
  <c r="AE67" i="3"/>
  <c r="AT67" i="3" s="1"/>
  <c r="N67" i="3"/>
  <c r="BN66" i="3"/>
  <c r="BL66" i="3"/>
  <c r="BI66" i="3"/>
  <c r="BF66" i="3"/>
  <c r="BE66" i="3"/>
  <c r="BD66" i="3"/>
  <c r="BC66" i="3"/>
  <c r="BB66" i="3"/>
  <c r="BA66" i="3"/>
  <c r="AY66" i="3"/>
  <c r="AV66" i="3"/>
  <c r="AT66" i="3" s="1"/>
  <c r="AU66" i="3"/>
  <c r="AS66" i="3"/>
  <c r="AR66" i="3"/>
  <c r="AQ66" i="3"/>
  <c r="AP66" i="3"/>
  <c r="AM66" i="3"/>
  <c r="AK66" i="3"/>
  <c r="AJ66" i="3"/>
  <c r="AH66" i="3"/>
  <c r="AG66" i="3"/>
  <c r="AF66" i="3"/>
  <c r="AE66" i="3"/>
  <c r="N66" i="3"/>
  <c r="BN65" i="3"/>
  <c r="BL65" i="3"/>
  <c r="BF65" i="3"/>
  <c r="BE65" i="3"/>
  <c r="BD65" i="3"/>
  <c r="BC65" i="3"/>
  <c r="BB65" i="3"/>
  <c r="BA65" i="3"/>
  <c r="AY65" i="3"/>
  <c r="AV65" i="3"/>
  <c r="AU65" i="3"/>
  <c r="AS65" i="3"/>
  <c r="AR65" i="3"/>
  <c r="AQ65" i="3"/>
  <c r="AP65" i="3"/>
  <c r="AM65" i="3"/>
  <c r="AK65" i="3"/>
  <c r="AJ65" i="3"/>
  <c r="AH65" i="3"/>
  <c r="AL65" i="3" s="1"/>
  <c r="AG65" i="3"/>
  <c r="AF65" i="3"/>
  <c r="BI65" i="3" s="1"/>
  <c r="AE65" i="3"/>
  <c r="AT65" i="3" s="1"/>
  <c r="N65" i="3"/>
  <c r="BN64" i="3"/>
  <c r="BL64" i="3"/>
  <c r="BF64" i="3"/>
  <c r="BE64" i="3"/>
  <c r="BD64" i="3"/>
  <c r="BC64" i="3"/>
  <c r="BB64" i="3"/>
  <c r="BA64" i="3"/>
  <c r="AY64" i="3"/>
  <c r="AV64" i="3"/>
  <c r="AU64" i="3"/>
  <c r="AS64" i="3"/>
  <c r="AR64" i="3"/>
  <c r="AQ64" i="3"/>
  <c r="AP64" i="3"/>
  <c r="AM64" i="3"/>
  <c r="AL64" i="3"/>
  <c r="AK64" i="3"/>
  <c r="AJ64" i="3"/>
  <c r="AH64" i="3"/>
  <c r="AG64" i="3"/>
  <c r="AF64" i="3"/>
  <c r="BI64" i="3" s="1"/>
  <c r="AE64" i="3"/>
  <c r="AT64" i="3" s="1"/>
  <c r="N64" i="3"/>
  <c r="BN63" i="3"/>
  <c r="BL63" i="3"/>
  <c r="BI63" i="3"/>
  <c r="BF63" i="3"/>
  <c r="BE63" i="3"/>
  <c r="BD63" i="3"/>
  <c r="BC63" i="3"/>
  <c r="BB63" i="3"/>
  <c r="BA63" i="3"/>
  <c r="AY63" i="3"/>
  <c r="AV63" i="3"/>
  <c r="AT63" i="3" s="1"/>
  <c r="AU63" i="3"/>
  <c r="AS63" i="3"/>
  <c r="AR63" i="3"/>
  <c r="AQ63" i="3"/>
  <c r="AP63" i="3"/>
  <c r="AM63" i="3"/>
  <c r="AK63" i="3"/>
  <c r="AJ63" i="3"/>
  <c r="AH63" i="3"/>
  <c r="AG63" i="3"/>
  <c r="AF63" i="3"/>
  <c r="AE63" i="3"/>
  <c r="N63" i="3"/>
  <c r="BN62" i="3"/>
  <c r="BL62" i="3"/>
  <c r="BF62" i="3"/>
  <c r="BE62" i="3"/>
  <c r="BD62" i="3"/>
  <c r="BC62" i="3"/>
  <c r="BB62" i="3"/>
  <c r="BA62" i="3"/>
  <c r="AY62" i="3"/>
  <c r="AV62" i="3"/>
  <c r="AU62" i="3"/>
  <c r="AS62" i="3"/>
  <c r="AR62" i="3"/>
  <c r="AQ62" i="3"/>
  <c r="AP62" i="3"/>
  <c r="AM62" i="3"/>
  <c r="AK62" i="3"/>
  <c r="AJ62" i="3"/>
  <c r="AH62" i="3"/>
  <c r="AL62" i="3" s="1"/>
  <c r="AG62" i="3"/>
  <c r="AF62" i="3"/>
  <c r="BI62" i="3" s="1"/>
  <c r="AE62" i="3"/>
  <c r="AT62" i="3" s="1"/>
  <c r="N62" i="3"/>
  <c r="BN61" i="3"/>
  <c r="BL61" i="3"/>
  <c r="BF61" i="3"/>
  <c r="BE61" i="3"/>
  <c r="BD61" i="3"/>
  <c r="BC61" i="3"/>
  <c r="BB61" i="3"/>
  <c r="BA61" i="3"/>
  <c r="AY61" i="3"/>
  <c r="AV61" i="3"/>
  <c r="AU61" i="3"/>
  <c r="AS61" i="3"/>
  <c r="AR61" i="3"/>
  <c r="AQ61" i="3"/>
  <c r="AP61" i="3"/>
  <c r="AM61" i="3"/>
  <c r="AL61" i="3"/>
  <c r="AK61" i="3"/>
  <c r="AJ61" i="3"/>
  <c r="AH61" i="3"/>
  <c r="AG61" i="3"/>
  <c r="AF61" i="3"/>
  <c r="BI61" i="3" s="1"/>
  <c r="AE61" i="3"/>
  <c r="AT61" i="3" s="1"/>
  <c r="N61" i="3"/>
  <c r="BN60" i="3"/>
  <c r="BL60" i="3"/>
  <c r="BI60" i="3"/>
  <c r="BF60" i="3"/>
  <c r="BE60" i="3"/>
  <c r="BD60" i="3"/>
  <c r="BC60" i="3"/>
  <c r="BB60" i="3"/>
  <c r="BA60" i="3"/>
  <c r="AY60" i="3"/>
  <c r="AV60" i="3"/>
  <c r="AT60" i="3" s="1"/>
  <c r="AU60" i="3"/>
  <c r="AS60" i="3"/>
  <c r="AR60" i="3"/>
  <c r="AQ60" i="3"/>
  <c r="AP60" i="3"/>
  <c r="AM60" i="3"/>
  <c r="AK60" i="3"/>
  <c r="AJ60" i="3"/>
  <c r="AH60" i="3"/>
  <c r="AL60" i="3" s="1"/>
  <c r="AG60" i="3"/>
  <c r="AF60" i="3"/>
  <c r="AE60" i="3"/>
  <c r="N60" i="3"/>
  <c r="BN59" i="3"/>
  <c r="BL59" i="3"/>
  <c r="BF59" i="3"/>
  <c r="BE59" i="3"/>
  <c r="BD59" i="3"/>
  <c r="BC59" i="3"/>
  <c r="BB59" i="3"/>
  <c r="BA59" i="3"/>
  <c r="AY59" i="3"/>
  <c r="AV59" i="3"/>
  <c r="AU59" i="3"/>
  <c r="AS59" i="3"/>
  <c r="AR59" i="3"/>
  <c r="AQ59" i="3"/>
  <c r="AP59" i="3"/>
  <c r="AM59" i="3"/>
  <c r="AK59" i="3"/>
  <c r="AJ59" i="3"/>
  <c r="AH59" i="3"/>
  <c r="AL59" i="3" s="1"/>
  <c r="AG59" i="3"/>
  <c r="AF59" i="3"/>
  <c r="BI59" i="3" s="1"/>
  <c r="AE59" i="3"/>
  <c r="AT59" i="3" s="1"/>
  <c r="N59" i="3"/>
  <c r="BN58" i="3"/>
  <c r="BL58" i="3"/>
  <c r="BF58" i="3"/>
  <c r="BE58" i="3"/>
  <c r="BD58" i="3"/>
  <c r="BC58" i="3"/>
  <c r="BB58" i="3"/>
  <c r="BA58" i="3"/>
  <c r="AY58" i="3"/>
  <c r="AV58" i="3"/>
  <c r="AU58" i="3"/>
  <c r="AS58" i="3"/>
  <c r="AR58" i="3"/>
  <c r="AQ58" i="3"/>
  <c r="AP58" i="3"/>
  <c r="AM58" i="3"/>
  <c r="AL58" i="3"/>
  <c r="AK58" i="3"/>
  <c r="AJ58" i="3"/>
  <c r="AH58" i="3"/>
  <c r="AG58" i="3"/>
  <c r="AF58" i="3"/>
  <c r="BI58" i="3" s="1"/>
  <c r="AE58" i="3"/>
  <c r="AT58" i="3" s="1"/>
  <c r="N58" i="3"/>
  <c r="BN57" i="3"/>
  <c r="BL57" i="3"/>
  <c r="BI57" i="3"/>
  <c r="BF57" i="3"/>
  <c r="BE57" i="3"/>
  <c r="BD57" i="3"/>
  <c r="BC57" i="3"/>
  <c r="BB57" i="3"/>
  <c r="BA57" i="3"/>
  <c r="AY57" i="3"/>
  <c r="AV57" i="3"/>
  <c r="AT57" i="3" s="1"/>
  <c r="AU57" i="3"/>
  <c r="AS57" i="3"/>
  <c r="AR57" i="3"/>
  <c r="AQ57" i="3"/>
  <c r="AP57" i="3"/>
  <c r="AM57" i="3"/>
  <c r="AK57" i="3"/>
  <c r="AJ57" i="3"/>
  <c r="AH57" i="3"/>
  <c r="AG57" i="3"/>
  <c r="AF57" i="3"/>
  <c r="AE57" i="3"/>
  <c r="N57" i="3"/>
  <c r="BN56" i="3"/>
  <c r="BL56" i="3"/>
  <c r="BF56" i="3"/>
  <c r="BE56" i="3"/>
  <c r="BD56" i="3"/>
  <c r="BC56" i="3"/>
  <c r="BB56" i="3"/>
  <c r="BA56" i="3"/>
  <c r="AY56" i="3"/>
  <c r="AV56" i="3"/>
  <c r="AU56" i="3"/>
  <c r="AS56" i="3"/>
  <c r="AR56" i="3"/>
  <c r="AQ56" i="3"/>
  <c r="AP56" i="3"/>
  <c r="AM56" i="3"/>
  <c r="AK56" i="3"/>
  <c r="AJ56" i="3"/>
  <c r="AH56" i="3"/>
  <c r="AL56" i="3" s="1"/>
  <c r="AG56" i="3"/>
  <c r="AF56" i="3"/>
  <c r="BI56" i="3" s="1"/>
  <c r="AE56" i="3"/>
  <c r="AT56" i="3" s="1"/>
  <c r="N56" i="3"/>
  <c r="BN55" i="3"/>
  <c r="BL55" i="3"/>
  <c r="BF55" i="3"/>
  <c r="BE55" i="3"/>
  <c r="BD55" i="3"/>
  <c r="BC55" i="3"/>
  <c r="BB55" i="3"/>
  <c r="BA55" i="3"/>
  <c r="AY55" i="3"/>
  <c r="AV55" i="3"/>
  <c r="AU55" i="3"/>
  <c r="AS55" i="3"/>
  <c r="AR55" i="3"/>
  <c r="AQ55" i="3"/>
  <c r="AP55" i="3"/>
  <c r="AM55" i="3"/>
  <c r="AL55" i="3"/>
  <c r="AK55" i="3"/>
  <c r="AJ55" i="3"/>
  <c r="AH55" i="3"/>
  <c r="AG55" i="3"/>
  <c r="AF55" i="3"/>
  <c r="BI55" i="3" s="1"/>
  <c r="AE55" i="3"/>
  <c r="AT55" i="3" s="1"/>
  <c r="N55" i="3"/>
  <c r="BN54" i="3"/>
  <c r="BL54" i="3"/>
  <c r="BI54" i="3"/>
  <c r="BF54" i="3"/>
  <c r="BE54" i="3"/>
  <c r="BD54" i="3"/>
  <c r="BC54" i="3"/>
  <c r="BB54" i="3"/>
  <c r="BA54" i="3"/>
  <c r="AY54" i="3"/>
  <c r="AV54" i="3"/>
  <c r="AT54" i="3" s="1"/>
  <c r="AU54" i="3"/>
  <c r="AS54" i="3"/>
  <c r="AR54" i="3"/>
  <c r="AQ54" i="3"/>
  <c r="AP54" i="3"/>
  <c r="AM54" i="3"/>
  <c r="AK54" i="3"/>
  <c r="AJ54" i="3"/>
  <c r="AH54" i="3"/>
  <c r="AL54" i="3" s="1"/>
  <c r="AG54" i="3"/>
  <c r="AF54" i="3"/>
  <c r="AE54" i="3"/>
  <c r="N54" i="3"/>
  <c r="BN53" i="3"/>
  <c r="BL53" i="3"/>
  <c r="BF53" i="3"/>
  <c r="BE53" i="3"/>
  <c r="BD53" i="3"/>
  <c r="BC53" i="3"/>
  <c r="BB53" i="3"/>
  <c r="BA53" i="3"/>
  <c r="AY53" i="3"/>
  <c r="AV53" i="3"/>
  <c r="AU53" i="3"/>
  <c r="AS53" i="3"/>
  <c r="AR53" i="3"/>
  <c r="AQ53" i="3"/>
  <c r="AP53" i="3"/>
  <c r="AM53" i="3"/>
  <c r="AK53" i="3"/>
  <c r="AJ53" i="3"/>
  <c r="AH53" i="3"/>
  <c r="AL53" i="3" s="1"/>
  <c r="AG53" i="3"/>
  <c r="AF53" i="3"/>
  <c r="BI53" i="3" s="1"/>
  <c r="AE53" i="3"/>
  <c r="AT53" i="3" s="1"/>
  <c r="N53" i="3"/>
  <c r="BN52" i="3"/>
  <c r="BL52" i="3"/>
  <c r="BF52" i="3"/>
  <c r="BE52" i="3"/>
  <c r="BD52" i="3"/>
  <c r="BC52" i="3"/>
  <c r="BB52" i="3"/>
  <c r="BA52" i="3"/>
  <c r="AY52" i="3"/>
  <c r="AV52" i="3"/>
  <c r="AU52" i="3"/>
  <c r="AS52" i="3"/>
  <c r="AR52" i="3"/>
  <c r="AQ52" i="3"/>
  <c r="AP52" i="3"/>
  <c r="AM52" i="3"/>
  <c r="AL52" i="3"/>
  <c r="AK52" i="3"/>
  <c r="AJ52" i="3"/>
  <c r="AH52" i="3"/>
  <c r="AG52" i="3"/>
  <c r="AF52" i="3"/>
  <c r="BI52" i="3" s="1"/>
  <c r="AE52" i="3"/>
  <c r="AT52" i="3" s="1"/>
  <c r="N52" i="3"/>
  <c r="BN51" i="3"/>
  <c r="BL51" i="3"/>
  <c r="BI51" i="3"/>
  <c r="BF51" i="3"/>
  <c r="BE51" i="3"/>
  <c r="BD51" i="3"/>
  <c r="BC51" i="3"/>
  <c r="BB51" i="3"/>
  <c r="BA51" i="3"/>
  <c r="AY51" i="3"/>
  <c r="AV51" i="3"/>
  <c r="AT51" i="3" s="1"/>
  <c r="AU51" i="3"/>
  <c r="AS51" i="3"/>
  <c r="AR51" i="3"/>
  <c r="AQ51" i="3"/>
  <c r="AP51" i="3"/>
  <c r="AM51" i="3"/>
  <c r="AK51" i="3"/>
  <c r="AJ51" i="3"/>
  <c r="AH51" i="3"/>
  <c r="AG51" i="3"/>
  <c r="AF51" i="3"/>
  <c r="AE51" i="3"/>
  <c r="N51" i="3"/>
  <c r="BN50" i="3"/>
  <c r="BL50" i="3"/>
  <c r="BF50" i="3"/>
  <c r="BE50" i="3"/>
  <c r="BD50" i="3"/>
  <c r="BC50" i="3"/>
  <c r="BB50" i="3"/>
  <c r="BA50" i="3"/>
  <c r="AY50" i="3"/>
  <c r="AV50" i="3"/>
  <c r="AU50" i="3"/>
  <c r="AS50" i="3"/>
  <c r="AR50" i="3"/>
  <c r="AQ50" i="3"/>
  <c r="AP50" i="3"/>
  <c r="AM50" i="3"/>
  <c r="AK50" i="3"/>
  <c r="AJ50" i="3"/>
  <c r="AH50" i="3"/>
  <c r="AL50" i="3" s="1"/>
  <c r="AG50" i="3"/>
  <c r="AF50" i="3"/>
  <c r="BI50" i="3" s="1"/>
  <c r="AE50" i="3"/>
  <c r="AT50" i="3" s="1"/>
  <c r="N50" i="3"/>
  <c r="BN49" i="3"/>
  <c r="BL49" i="3"/>
  <c r="BF49" i="3"/>
  <c r="BE49" i="3"/>
  <c r="BD49" i="3"/>
  <c r="BC49" i="3"/>
  <c r="BB49" i="3"/>
  <c r="BA49" i="3"/>
  <c r="AY49" i="3"/>
  <c r="AV49" i="3"/>
  <c r="AU49" i="3"/>
  <c r="AS49" i="3"/>
  <c r="AR49" i="3"/>
  <c r="AQ49" i="3"/>
  <c r="AP49" i="3"/>
  <c r="AM49" i="3"/>
  <c r="AL49" i="3"/>
  <c r="AK49" i="3"/>
  <c r="AJ49" i="3"/>
  <c r="AH49" i="3"/>
  <c r="AG49" i="3"/>
  <c r="AF49" i="3"/>
  <c r="BI49" i="3" s="1"/>
  <c r="AE49" i="3"/>
  <c r="AT49" i="3" s="1"/>
  <c r="N49" i="3"/>
  <c r="BN48" i="3"/>
  <c r="BL48" i="3"/>
  <c r="BI48" i="3"/>
  <c r="BF48" i="3"/>
  <c r="BE48" i="3"/>
  <c r="BD48" i="3"/>
  <c r="BC48" i="3"/>
  <c r="BB48" i="3"/>
  <c r="BA48" i="3"/>
  <c r="AY48" i="3"/>
  <c r="AV48" i="3"/>
  <c r="AT48" i="3" s="1"/>
  <c r="AU48" i="3"/>
  <c r="AS48" i="3"/>
  <c r="AR48" i="3"/>
  <c r="AQ48" i="3"/>
  <c r="AP48" i="3"/>
  <c r="AM48" i="3"/>
  <c r="AK48" i="3"/>
  <c r="AJ48" i="3"/>
  <c r="AH48" i="3"/>
  <c r="AG48" i="3"/>
  <c r="AF48" i="3"/>
  <c r="AE48" i="3"/>
  <c r="N48" i="3"/>
  <c r="BN47" i="3"/>
  <c r="BL47" i="3"/>
  <c r="BF47" i="3"/>
  <c r="BE47" i="3"/>
  <c r="BD47" i="3"/>
  <c r="BC47" i="3"/>
  <c r="BB47" i="3"/>
  <c r="BA47" i="3"/>
  <c r="AY47" i="3"/>
  <c r="AV47" i="3"/>
  <c r="AU47" i="3"/>
  <c r="AS47" i="3"/>
  <c r="AR47" i="3"/>
  <c r="AQ47" i="3"/>
  <c r="AP47" i="3"/>
  <c r="AM47" i="3"/>
  <c r="AK47" i="3"/>
  <c r="AJ47" i="3"/>
  <c r="AH47" i="3"/>
  <c r="AL47" i="3" s="1"/>
  <c r="AG47" i="3"/>
  <c r="AF47" i="3"/>
  <c r="BI47" i="3" s="1"/>
  <c r="AE47" i="3"/>
  <c r="AT47" i="3" s="1"/>
  <c r="N47" i="3"/>
  <c r="BN46" i="3"/>
  <c r="BL46" i="3"/>
  <c r="BF46" i="3"/>
  <c r="BE46" i="3"/>
  <c r="BD46" i="3"/>
  <c r="BC46" i="3"/>
  <c r="BB46" i="3"/>
  <c r="BA46" i="3"/>
  <c r="AY46" i="3"/>
  <c r="AV46" i="3"/>
  <c r="AU46" i="3"/>
  <c r="AS46" i="3"/>
  <c r="AR46" i="3"/>
  <c r="AQ46" i="3"/>
  <c r="AP46" i="3"/>
  <c r="AM46" i="3"/>
  <c r="AL46" i="3"/>
  <c r="AK46" i="3"/>
  <c r="AJ46" i="3"/>
  <c r="AH46" i="3"/>
  <c r="AG46" i="3"/>
  <c r="AF46" i="3"/>
  <c r="BI46" i="3" s="1"/>
  <c r="AE46" i="3"/>
  <c r="AT46" i="3" s="1"/>
  <c r="N46" i="3"/>
  <c r="BN45" i="3"/>
  <c r="BL45" i="3"/>
  <c r="BI45" i="3"/>
  <c r="BF45" i="3"/>
  <c r="BE45" i="3"/>
  <c r="BD45" i="3"/>
  <c r="BC45" i="3"/>
  <c r="BB45" i="3"/>
  <c r="BA45" i="3"/>
  <c r="AY45" i="3"/>
  <c r="AV45" i="3"/>
  <c r="AT45" i="3" s="1"/>
  <c r="AU45" i="3"/>
  <c r="AS45" i="3"/>
  <c r="AR45" i="3"/>
  <c r="AQ45" i="3"/>
  <c r="AP45" i="3"/>
  <c r="AM45" i="3"/>
  <c r="AK45" i="3"/>
  <c r="AJ45" i="3"/>
  <c r="AH45" i="3"/>
  <c r="AL45" i="3" s="1"/>
  <c r="AG45" i="3"/>
  <c r="AF45" i="3"/>
  <c r="AE45" i="3"/>
  <c r="N45" i="3"/>
  <c r="BN44" i="3"/>
  <c r="BL44" i="3"/>
  <c r="BF44" i="3"/>
  <c r="BE44" i="3"/>
  <c r="BD44" i="3"/>
  <c r="BC44" i="3"/>
  <c r="BB44" i="3"/>
  <c r="BA44" i="3"/>
  <c r="AY44" i="3"/>
  <c r="AV44" i="3"/>
  <c r="AU44" i="3"/>
  <c r="AS44" i="3"/>
  <c r="AR44" i="3"/>
  <c r="AQ44" i="3"/>
  <c r="AP44" i="3"/>
  <c r="AM44" i="3"/>
  <c r="AK44" i="3"/>
  <c r="AJ44" i="3"/>
  <c r="AH44" i="3"/>
  <c r="AL44" i="3" s="1"/>
  <c r="AG44" i="3"/>
  <c r="AF44" i="3"/>
  <c r="BI44" i="3" s="1"/>
  <c r="AE44" i="3"/>
  <c r="AT44" i="3" s="1"/>
  <c r="N44" i="3"/>
  <c r="BN43" i="3"/>
  <c r="BL43" i="3"/>
  <c r="BF43" i="3"/>
  <c r="BE43" i="3"/>
  <c r="BD43" i="3"/>
  <c r="BC43" i="3"/>
  <c r="BB43" i="3"/>
  <c r="BA43" i="3"/>
  <c r="AY43" i="3"/>
  <c r="AV43" i="3"/>
  <c r="AU43" i="3"/>
  <c r="AS43" i="3"/>
  <c r="AR43" i="3"/>
  <c r="AQ43" i="3"/>
  <c r="AP43" i="3"/>
  <c r="AM43" i="3"/>
  <c r="AL43" i="3"/>
  <c r="AK43" i="3"/>
  <c r="AJ43" i="3"/>
  <c r="AH43" i="3"/>
  <c r="AG43" i="3"/>
  <c r="AF43" i="3"/>
  <c r="BI43" i="3" s="1"/>
  <c r="AE43" i="3"/>
  <c r="AT43" i="3" s="1"/>
  <c r="N43" i="3"/>
  <c r="BN42" i="3"/>
  <c r="BL42" i="3"/>
  <c r="BI42" i="3"/>
  <c r="BF42" i="3"/>
  <c r="BE42" i="3"/>
  <c r="BD42" i="3"/>
  <c r="BC42" i="3"/>
  <c r="BB42" i="3"/>
  <c r="BA42" i="3"/>
  <c r="AY42" i="3"/>
  <c r="AV42" i="3"/>
  <c r="AT42" i="3" s="1"/>
  <c r="AU42" i="3"/>
  <c r="AS42" i="3"/>
  <c r="AR42" i="3"/>
  <c r="AQ42" i="3"/>
  <c r="AP42" i="3"/>
  <c r="AM42" i="3"/>
  <c r="AK42" i="3"/>
  <c r="AJ42" i="3"/>
  <c r="AH42" i="3"/>
  <c r="AG42" i="3"/>
  <c r="AF42" i="3"/>
  <c r="AE42" i="3"/>
  <c r="N42" i="3"/>
  <c r="BN41" i="3"/>
  <c r="BL41" i="3"/>
  <c r="BF41" i="3"/>
  <c r="BE41" i="3"/>
  <c r="BD41" i="3"/>
  <c r="BC41" i="3"/>
  <c r="BB41" i="3"/>
  <c r="BA41" i="3"/>
  <c r="AY41" i="3"/>
  <c r="AV41" i="3"/>
  <c r="AU41" i="3"/>
  <c r="AS41" i="3"/>
  <c r="AR41" i="3"/>
  <c r="AQ41" i="3"/>
  <c r="AP41" i="3"/>
  <c r="AM41" i="3"/>
  <c r="AK41" i="3"/>
  <c r="AJ41" i="3"/>
  <c r="AH41" i="3"/>
  <c r="AL41" i="3" s="1"/>
  <c r="AG41" i="3"/>
  <c r="AF41" i="3"/>
  <c r="BI41" i="3" s="1"/>
  <c r="AE41" i="3"/>
  <c r="AT41" i="3" s="1"/>
  <c r="N41" i="3"/>
  <c r="BN40" i="3"/>
  <c r="BL40" i="3"/>
  <c r="BF40" i="3"/>
  <c r="BE40" i="3"/>
  <c r="BD40" i="3"/>
  <c r="BC40" i="3"/>
  <c r="BB40" i="3"/>
  <c r="BA40" i="3"/>
  <c r="AY40" i="3"/>
  <c r="AV40" i="3"/>
  <c r="AU40" i="3"/>
  <c r="AS40" i="3"/>
  <c r="AR40" i="3"/>
  <c r="AQ40" i="3"/>
  <c r="AP40" i="3"/>
  <c r="AM40" i="3"/>
  <c r="AL40" i="3"/>
  <c r="AK40" i="3"/>
  <c r="AJ40" i="3"/>
  <c r="AH40" i="3"/>
  <c r="AG40" i="3"/>
  <c r="AF40" i="3"/>
  <c r="BI40" i="3" s="1"/>
  <c r="AE40" i="3"/>
  <c r="AT40" i="3" s="1"/>
  <c r="N40" i="3"/>
  <c r="BN39" i="3"/>
  <c r="BL39" i="3"/>
  <c r="BI39" i="3"/>
  <c r="BF39" i="3"/>
  <c r="BE39" i="3"/>
  <c r="BD39" i="3"/>
  <c r="BC39" i="3"/>
  <c r="BB39" i="3"/>
  <c r="BA39" i="3"/>
  <c r="AY39" i="3"/>
  <c r="AV39" i="3"/>
  <c r="AT39" i="3" s="1"/>
  <c r="AU39" i="3"/>
  <c r="AS39" i="3"/>
  <c r="AR39" i="3"/>
  <c r="AQ39" i="3"/>
  <c r="AP39" i="3"/>
  <c r="AM39" i="3"/>
  <c r="AK39" i="3"/>
  <c r="AJ39" i="3"/>
  <c r="AH39" i="3"/>
  <c r="AG39" i="3"/>
  <c r="AF39" i="3"/>
  <c r="AE39" i="3"/>
  <c r="N39" i="3"/>
  <c r="BN38" i="3"/>
  <c r="BL38" i="3"/>
  <c r="BF38" i="3"/>
  <c r="BE38" i="3"/>
  <c r="BD38" i="3"/>
  <c r="BC38" i="3"/>
  <c r="BB38" i="3"/>
  <c r="BA38" i="3"/>
  <c r="AY38" i="3"/>
  <c r="AV38" i="3"/>
  <c r="AU38" i="3"/>
  <c r="AS38" i="3"/>
  <c r="AR38" i="3"/>
  <c r="AQ38" i="3"/>
  <c r="AP38" i="3"/>
  <c r="AM38" i="3"/>
  <c r="AK38" i="3"/>
  <c r="AJ38" i="3"/>
  <c r="AH38" i="3"/>
  <c r="AL38" i="3" s="1"/>
  <c r="AG38" i="3"/>
  <c r="AF38" i="3"/>
  <c r="BI38" i="3" s="1"/>
  <c r="AE38" i="3"/>
  <c r="AT38" i="3" s="1"/>
  <c r="N38" i="3"/>
  <c r="BN37" i="3"/>
  <c r="BL37" i="3"/>
  <c r="BF37" i="3"/>
  <c r="BE37" i="3"/>
  <c r="BD37" i="3"/>
  <c r="BC37" i="3"/>
  <c r="BB37" i="3"/>
  <c r="BA37" i="3"/>
  <c r="AY37" i="3"/>
  <c r="AV37" i="3"/>
  <c r="AU37" i="3"/>
  <c r="AS37" i="3"/>
  <c r="AR37" i="3"/>
  <c r="AQ37" i="3"/>
  <c r="AP37" i="3"/>
  <c r="AM37" i="3"/>
  <c r="AL37" i="3"/>
  <c r="AK37" i="3"/>
  <c r="AJ37" i="3"/>
  <c r="AH37" i="3"/>
  <c r="AG37" i="3"/>
  <c r="AF37" i="3"/>
  <c r="BI37" i="3" s="1"/>
  <c r="AE37" i="3"/>
  <c r="AT37" i="3" s="1"/>
  <c r="N37" i="3"/>
  <c r="BN36" i="3"/>
  <c r="BL36" i="3"/>
  <c r="BI36" i="3"/>
  <c r="BF36" i="3"/>
  <c r="BE36" i="3"/>
  <c r="BD36" i="3"/>
  <c r="BC36" i="3"/>
  <c r="BB36" i="3"/>
  <c r="BA36" i="3"/>
  <c r="AY36" i="3"/>
  <c r="AV36" i="3"/>
  <c r="AT36" i="3" s="1"/>
  <c r="AU36" i="3"/>
  <c r="AS36" i="3"/>
  <c r="AR36" i="3"/>
  <c r="AQ36" i="3"/>
  <c r="AP36" i="3"/>
  <c r="AM36" i="3"/>
  <c r="AK36" i="3"/>
  <c r="AJ36" i="3"/>
  <c r="AH36" i="3"/>
  <c r="AG36" i="3"/>
  <c r="AF36" i="3"/>
  <c r="AE36" i="3"/>
  <c r="N36" i="3"/>
  <c r="BN35" i="3"/>
  <c r="BL35" i="3"/>
  <c r="BF35" i="3"/>
  <c r="BE35" i="3"/>
  <c r="BD35" i="3"/>
  <c r="BC35" i="3"/>
  <c r="BB35" i="3"/>
  <c r="BA35" i="3"/>
  <c r="AY35" i="3"/>
  <c r="AV35" i="3"/>
  <c r="AU35" i="3"/>
  <c r="AS35" i="3"/>
  <c r="AR35" i="3"/>
  <c r="AQ35" i="3"/>
  <c r="AP35" i="3"/>
  <c r="AM35" i="3"/>
  <c r="AK35" i="3"/>
  <c r="AJ35" i="3"/>
  <c r="AH35" i="3"/>
  <c r="AL35" i="3" s="1"/>
  <c r="AG35" i="3"/>
  <c r="AF35" i="3"/>
  <c r="BI35" i="3" s="1"/>
  <c r="AE35" i="3"/>
  <c r="AT35" i="3" s="1"/>
  <c r="N35" i="3"/>
  <c r="BN34" i="3"/>
  <c r="BL34" i="3"/>
  <c r="BF34" i="3"/>
  <c r="BE34" i="3"/>
  <c r="BD34" i="3"/>
  <c r="BC34" i="3"/>
  <c r="BB34" i="3"/>
  <c r="BA34" i="3"/>
  <c r="AY34" i="3"/>
  <c r="AV34" i="3"/>
  <c r="AU34" i="3"/>
  <c r="AS34" i="3"/>
  <c r="AR34" i="3"/>
  <c r="AQ34" i="3"/>
  <c r="AP34" i="3"/>
  <c r="AM34" i="3"/>
  <c r="AL34" i="3"/>
  <c r="AK34" i="3"/>
  <c r="AJ34" i="3"/>
  <c r="AH34" i="3"/>
  <c r="AG34" i="3"/>
  <c r="AF34" i="3"/>
  <c r="BI34" i="3" s="1"/>
  <c r="AE34" i="3"/>
  <c r="AT34" i="3" s="1"/>
  <c r="N34" i="3"/>
  <c r="BN33" i="3"/>
  <c r="BL33" i="3"/>
  <c r="BI33" i="3"/>
  <c r="BF33" i="3"/>
  <c r="BE33" i="3"/>
  <c r="BD33" i="3"/>
  <c r="BC33" i="3"/>
  <c r="BB33" i="3"/>
  <c r="BA33" i="3"/>
  <c r="AY33" i="3"/>
  <c r="AV33" i="3"/>
  <c r="AT33" i="3" s="1"/>
  <c r="AU33" i="3"/>
  <c r="AS33" i="3"/>
  <c r="AR33" i="3"/>
  <c r="AQ33" i="3"/>
  <c r="AP33" i="3"/>
  <c r="AM33" i="3"/>
  <c r="AK33" i="3"/>
  <c r="AJ33" i="3"/>
  <c r="AH33" i="3"/>
  <c r="AG33" i="3"/>
  <c r="AF33" i="3"/>
  <c r="AE33" i="3"/>
  <c r="N33" i="3"/>
  <c r="BN32" i="3"/>
  <c r="BL32" i="3"/>
  <c r="BF32" i="3"/>
  <c r="BE32" i="3"/>
  <c r="BD32" i="3"/>
  <c r="BC32" i="3"/>
  <c r="BB32" i="3"/>
  <c r="BA32" i="3"/>
  <c r="AY32" i="3"/>
  <c r="AV32" i="3"/>
  <c r="AU32" i="3"/>
  <c r="AS32" i="3"/>
  <c r="AR32" i="3"/>
  <c r="AQ32" i="3"/>
  <c r="AP32" i="3"/>
  <c r="AM32" i="3"/>
  <c r="AK32" i="3"/>
  <c r="AJ32" i="3"/>
  <c r="AH32" i="3"/>
  <c r="AL32" i="3" s="1"/>
  <c r="AG32" i="3"/>
  <c r="AF32" i="3"/>
  <c r="BI32" i="3" s="1"/>
  <c r="AE32" i="3"/>
  <c r="AT32" i="3" s="1"/>
  <c r="N32" i="3"/>
  <c r="BN31" i="3"/>
  <c r="BL31" i="3"/>
  <c r="BF31" i="3"/>
  <c r="BE31" i="3"/>
  <c r="BD31" i="3"/>
  <c r="BC31" i="3"/>
  <c r="BB31" i="3"/>
  <c r="BA31" i="3"/>
  <c r="AY31" i="3"/>
  <c r="AV31" i="3"/>
  <c r="AU31" i="3"/>
  <c r="AS31" i="3"/>
  <c r="AR31" i="3"/>
  <c r="AQ31" i="3"/>
  <c r="AP31" i="3"/>
  <c r="AM31" i="3"/>
  <c r="AL31" i="3"/>
  <c r="AK31" i="3"/>
  <c r="AJ31" i="3"/>
  <c r="AH31" i="3"/>
  <c r="AG31" i="3"/>
  <c r="AF31" i="3"/>
  <c r="BI31" i="3" s="1"/>
  <c r="AE31" i="3"/>
  <c r="AT31" i="3" s="1"/>
  <c r="N31" i="3"/>
  <c r="BN30" i="3"/>
  <c r="BL30" i="3"/>
  <c r="BI30" i="3"/>
  <c r="BF30" i="3"/>
  <c r="BE30" i="3"/>
  <c r="BD30" i="3"/>
  <c r="BC30" i="3"/>
  <c r="BB30" i="3"/>
  <c r="BA30" i="3"/>
  <c r="AY30" i="3"/>
  <c r="AV30" i="3"/>
  <c r="AT30" i="3" s="1"/>
  <c r="AU30" i="3"/>
  <c r="AS30" i="3"/>
  <c r="AR30" i="3"/>
  <c r="AQ30" i="3"/>
  <c r="AP30" i="3"/>
  <c r="AM30" i="3"/>
  <c r="AK30" i="3"/>
  <c r="AJ30" i="3"/>
  <c r="AH30" i="3"/>
  <c r="AL30" i="3" s="1"/>
  <c r="AG30" i="3"/>
  <c r="AF30" i="3"/>
  <c r="AE30" i="3"/>
  <c r="N30" i="3"/>
  <c r="BN29" i="3"/>
  <c r="BL29" i="3"/>
  <c r="BF29" i="3"/>
  <c r="BF531" i="3" s="1"/>
  <c r="BF533" i="3" s="1"/>
  <c r="BE29" i="3"/>
  <c r="BD29" i="3"/>
  <c r="BC29" i="3"/>
  <c r="BB29" i="3"/>
  <c r="BA29" i="3"/>
  <c r="AY29" i="3"/>
  <c r="AV29" i="3"/>
  <c r="AU29" i="3"/>
  <c r="AS29" i="3"/>
  <c r="AR29" i="3"/>
  <c r="AQ29" i="3"/>
  <c r="AP29" i="3"/>
  <c r="AM29" i="3"/>
  <c r="AK29" i="3"/>
  <c r="AJ29" i="3"/>
  <c r="AH29" i="3"/>
  <c r="AL29" i="3" s="1"/>
  <c r="AG29" i="3"/>
  <c r="AF29" i="3"/>
  <c r="BI29" i="3" s="1"/>
  <c r="AE29" i="3"/>
  <c r="AT29" i="3" s="1"/>
  <c r="N29" i="3"/>
  <c r="A29" i="3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BN28" i="3"/>
  <c r="BL28" i="3"/>
  <c r="BF28" i="3"/>
  <c r="BE28" i="3"/>
  <c r="BD28" i="3"/>
  <c r="BC28" i="3"/>
  <c r="BB28" i="3"/>
  <c r="BA28" i="3"/>
  <c r="AY28" i="3"/>
  <c r="AV28" i="3"/>
  <c r="AU28" i="3"/>
  <c r="AS28" i="3"/>
  <c r="AR28" i="3"/>
  <c r="AQ28" i="3"/>
  <c r="AP28" i="3"/>
  <c r="AM28" i="3"/>
  <c r="AL28" i="3"/>
  <c r="AK28" i="3"/>
  <c r="AJ28" i="3"/>
  <c r="AH28" i="3"/>
  <c r="AW28" i="3" s="1"/>
  <c r="AG28" i="3"/>
  <c r="AF28" i="3"/>
  <c r="BI28" i="3" s="1"/>
  <c r="AE28" i="3"/>
  <c r="AT28" i="3" s="1"/>
  <c r="N28" i="3"/>
  <c r="BN27" i="3"/>
  <c r="BL27" i="3"/>
  <c r="BI27" i="3"/>
  <c r="BF27" i="3"/>
  <c r="BE27" i="3"/>
  <c r="BD27" i="3"/>
  <c r="BC27" i="3"/>
  <c r="BB27" i="3"/>
  <c r="BA27" i="3"/>
  <c r="AY27" i="3"/>
  <c r="AV27" i="3"/>
  <c r="AT27" i="3" s="1"/>
  <c r="AU27" i="3"/>
  <c r="AS27" i="3"/>
  <c r="AR27" i="3"/>
  <c r="AP27" i="3"/>
  <c r="AM27" i="3"/>
  <c r="AK27" i="3"/>
  <c r="AJ27" i="3"/>
  <c r="AH27" i="3"/>
  <c r="AL27" i="3" s="1"/>
  <c r="AG27" i="3"/>
  <c r="AF27" i="3"/>
  <c r="AE27" i="3"/>
  <c r="N27" i="3"/>
  <c r="BN26" i="3"/>
  <c r="BL26" i="3"/>
  <c r="BF26" i="3"/>
  <c r="BE26" i="3"/>
  <c r="BD26" i="3"/>
  <c r="BC26" i="3"/>
  <c r="BB26" i="3"/>
  <c r="BA26" i="3"/>
  <c r="AY26" i="3"/>
  <c r="AV26" i="3"/>
  <c r="AU26" i="3"/>
  <c r="AS26" i="3"/>
  <c r="AR26" i="3"/>
  <c r="AQ26" i="3"/>
  <c r="AP26" i="3"/>
  <c r="AM26" i="3"/>
  <c r="AK26" i="3"/>
  <c r="AJ26" i="3"/>
  <c r="BI26" i="3" s="1"/>
  <c r="AH26" i="3"/>
  <c r="AL26" i="3" s="1"/>
  <c r="AG26" i="3"/>
  <c r="AF26" i="3"/>
  <c r="AE26" i="3"/>
  <c r="AT26" i="3" s="1"/>
  <c r="N26" i="3"/>
  <c r="BN25" i="3"/>
  <c r="BL25" i="3"/>
  <c r="BF25" i="3"/>
  <c r="BE25" i="3"/>
  <c r="BD25" i="3"/>
  <c r="BC25" i="3"/>
  <c r="BB25" i="3"/>
  <c r="BA25" i="3"/>
  <c r="AY25" i="3"/>
  <c r="AV25" i="3"/>
  <c r="AU25" i="3"/>
  <c r="AS25" i="3"/>
  <c r="AR25" i="3"/>
  <c r="AQ25" i="3"/>
  <c r="AP25" i="3"/>
  <c r="AM25" i="3"/>
  <c r="AL25" i="3"/>
  <c r="AK25" i="3"/>
  <c r="AJ25" i="3"/>
  <c r="AH25" i="3"/>
  <c r="AG25" i="3"/>
  <c r="AF25" i="3"/>
  <c r="BI25" i="3" s="1"/>
  <c r="AE25" i="3"/>
  <c r="AT25" i="3" s="1"/>
  <c r="N25" i="3"/>
  <c r="BN24" i="3"/>
  <c r="BL24" i="3"/>
  <c r="BF24" i="3"/>
  <c r="BE24" i="3"/>
  <c r="BD24" i="3"/>
  <c r="BC24" i="3"/>
  <c r="BB24" i="3"/>
  <c r="BA24" i="3"/>
  <c r="AY24" i="3"/>
  <c r="AV24" i="3"/>
  <c r="AT24" i="3" s="1"/>
  <c r="AU24" i="3"/>
  <c r="AS24" i="3"/>
  <c r="AR24" i="3"/>
  <c r="AQ24" i="3"/>
  <c r="AP24" i="3"/>
  <c r="AM24" i="3"/>
  <c r="AK24" i="3"/>
  <c r="AJ24" i="3"/>
  <c r="AH24" i="3"/>
  <c r="AL24" i="3" s="1"/>
  <c r="AG24" i="3"/>
  <c r="AF24" i="3"/>
  <c r="BI24" i="3" s="1"/>
  <c r="AE24" i="3"/>
  <c r="N24" i="3"/>
  <c r="BN23" i="3"/>
  <c r="BL23" i="3"/>
  <c r="BF23" i="3"/>
  <c r="BE23" i="3"/>
  <c r="BD23" i="3"/>
  <c r="BC23" i="3"/>
  <c r="BB23" i="3"/>
  <c r="BA23" i="3"/>
  <c r="AY23" i="3"/>
  <c r="AV23" i="3"/>
  <c r="AU23" i="3"/>
  <c r="AS23" i="3"/>
  <c r="AR23" i="3"/>
  <c r="AQ23" i="3"/>
  <c r="AP23" i="3"/>
  <c r="AM23" i="3"/>
  <c r="AK23" i="3"/>
  <c r="AJ23" i="3"/>
  <c r="BI23" i="3" s="1"/>
  <c r="AH23" i="3"/>
  <c r="AL23" i="3" s="1"/>
  <c r="AG23" i="3"/>
  <c r="AF23" i="3"/>
  <c r="AE23" i="3"/>
  <c r="AT23" i="3" s="1"/>
  <c r="N23" i="3"/>
  <c r="BN22" i="3"/>
  <c r="BL22" i="3"/>
  <c r="BF22" i="3"/>
  <c r="BE22" i="3"/>
  <c r="BD22" i="3"/>
  <c r="BC22" i="3"/>
  <c r="BB22" i="3"/>
  <c r="BA22" i="3"/>
  <c r="AY22" i="3"/>
  <c r="AV22" i="3"/>
  <c r="AU22" i="3"/>
  <c r="AS22" i="3"/>
  <c r="AR22" i="3"/>
  <c r="AQ22" i="3"/>
  <c r="AP22" i="3"/>
  <c r="AM22" i="3"/>
  <c r="AL22" i="3"/>
  <c r="AK22" i="3"/>
  <c r="AJ22" i="3"/>
  <c r="AH22" i="3"/>
  <c r="AG22" i="3"/>
  <c r="AF22" i="3"/>
  <c r="BI22" i="3" s="1"/>
  <c r="AE22" i="3"/>
  <c r="AT22" i="3" s="1"/>
  <c r="N22" i="3"/>
  <c r="BN21" i="3"/>
  <c r="BL21" i="3"/>
  <c r="BF21" i="3"/>
  <c r="BE21" i="3"/>
  <c r="BD21" i="3"/>
  <c r="BC21" i="3"/>
  <c r="BB21" i="3"/>
  <c r="BA21" i="3"/>
  <c r="AY21" i="3"/>
  <c r="AV21" i="3"/>
  <c r="AT21" i="3" s="1"/>
  <c r="AU21" i="3"/>
  <c r="AS21" i="3"/>
  <c r="AR21" i="3"/>
  <c r="AQ21" i="3"/>
  <c r="AP21" i="3"/>
  <c r="AM21" i="3"/>
  <c r="AK21" i="3"/>
  <c r="AJ21" i="3"/>
  <c r="AH21" i="3"/>
  <c r="AG21" i="3"/>
  <c r="AF21" i="3"/>
  <c r="BI21" i="3" s="1"/>
  <c r="AE21" i="3"/>
  <c r="N21" i="3"/>
  <c r="BN20" i="3"/>
  <c r="BL20" i="3"/>
  <c r="BF20" i="3"/>
  <c r="BE20" i="3"/>
  <c r="BD20" i="3"/>
  <c r="BC20" i="3"/>
  <c r="BB20" i="3"/>
  <c r="BA20" i="3"/>
  <c r="AY20" i="3"/>
  <c r="AV20" i="3"/>
  <c r="AU20" i="3"/>
  <c r="AS20" i="3"/>
  <c r="AR20" i="3"/>
  <c r="AQ20" i="3"/>
  <c r="AP20" i="3"/>
  <c r="AM20" i="3"/>
  <c r="AK20" i="3"/>
  <c r="AJ20" i="3"/>
  <c r="BI20" i="3" s="1"/>
  <c r="AH20" i="3"/>
  <c r="AL20" i="3" s="1"/>
  <c r="AG20" i="3"/>
  <c r="AF20" i="3"/>
  <c r="AE20" i="3"/>
  <c r="AT20" i="3" s="1"/>
  <c r="N20" i="3"/>
  <c r="BN19" i="3"/>
  <c r="BL19" i="3"/>
  <c r="BF19" i="3"/>
  <c r="BE19" i="3"/>
  <c r="BD19" i="3"/>
  <c r="BC19" i="3"/>
  <c r="BB19" i="3"/>
  <c r="BA19" i="3"/>
  <c r="AY19" i="3"/>
  <c r="AV19" i="3"/>
  <c r="AU19" i="3"/>
  <c r="AS19" i="3"/>
  <c r="AR19" i="3"/>
  <c r="AQ19" i="3"/>
  <c r="AP19" i="3"/>
  <c r="AM19" i="3"/>
  <c r="AL19" i="3"/>
  <c r="AK19" i="3"/>
  <c r="AJ19" i="3"/>
  <c r="AH19" i="3"/>
  <c r="AW19" i="3" s="1"/>
  <c r="AG19" i="3"/>
  <c r="AF19" i="3"/>
  <c r="BI19" i="3" s="1"/>
  <c r="AE19" i="3"/>
  <c r="AT19" i="3" s="1"/>
  <c r="N19" i="3"/>
  <c r="BN18" i="3"/>
  <c r="BL18" i="3"/>
  <c r="BF18" i="3"/>
  <c r="BE18" i="3"/>
  <c r="BD18" i="3"/>
  <c r="BC18" i="3"/>
  <c r="BB18" i="3"/>
  <c r="BA18" i="3"/>
  <c r="AY18" i="3"/>
  <c r="AV18" i="3"/>
  <c r="AT18" i="3" s="1"/>
  <c r="AU18" i="3"/>
  <c r="AS18" i="3"/>
  <c r="AR18" i="3"/>
  <c r="AQ18" i="3"/>
  <c r="AP18" i="3"/>
  <c r="AM18" i="3"/>
  <c r="AK18" i="3"/>
  <c r="AJ18" i="3"/>
  <c r="AH18" i="3"/>
  <c r="AG18" i="3"/>
  <c r="AF18" i="3"/>
  <c r="BI18" i="3" s="1"/>
  <c r="AE18" i="3"/>
  <c r="N18" i="3"/>
  <c r="BN17" i="3"/>
  <c r="BL17" i="3"/>
  <c r="BF17" i="3"/>
  <c r="BE17" i="3"/>
  <c r="BD17" i="3"/>
  <c r="BC17" i="3"/>
  <c r="BB17" i="3"/>
  <c r="BA17" i="3"/>
  <c r="AY17" i="3"/>
  <c r="AV17" i="3"/>
  <c r="AU17" i="3"/>
  <c r="AS17" i="3"/>
  <c r="AR17" i="3"/>
  <c r="AQ17" i="3"/>
  <c r="AP17" i="3"/>
  <c r="AM17" i="3"/>
  <c r="AK17" i="3"/>
  <c r="AJ17" i="3"/>
  <c r="BI17" i="3" s="1"/>
  <c r="AH17" i="3"/>
  <c r="AL17" i="3" s="1"/>
  <c r="AG17" i="3"/>
  <c r="AF17" i="3"/>
  <c r="AE17" i="3"/>
  <c r="AT17" i="3" s="1"/>
  <c r="N17" i="3"/>
  <c r="BN16" i="3"/>
  <c r="BL16" i="3"/>
  <c r="BF16" i="3"/>
  <c r="BE16" i="3"/>
  <c r="BD16" i="3"/>
  <c r="BC16" i="3"/>
  <c r="BB16" i="3"/>
  <c r="BA16" i="3"/>
  <c r="AY16" i="3"/>
  <c r="AV16" i="3"/>
  <c r="AU16" i="3"/>
  <c r="AS16" i="3"/>
  <c r="AR16" i="3"/>
  <c r="AQ16" i="3"/>
  <c r="AP16" i="3"/>
  <c r="AM16" i="3"/>
  <c r="AL16" i="3"/>
  <c r="AK16" i="3"/>
  <c r="AJ16" i="3"/>
  <c r="AH16" i="3"/>
  <c r="AW16" i="3" s="1"/>
  <c r="AG16" i="3"/>
  <c r="AF16" i="3"/>
  <c r="BI16" i="3" s="1"/>
  <c r="AE16" i="3"/>
  <c r="AT16" i="3" s="1"/>
  <c r="N16" i="3"/>
  <c r="BN15" i="3"/>
  <c r="BL15" i="3"/>
  <c r="BF15" i="3"/>
  <c r="BE15" i="3"/>
  <c r="BD15" i="3"/>
  <c r="BC15" i="3"/>
  <c r="BB15" i="3"/>
  <c r="BA15" i="3"/>
  <c r="AY15" i="3"/>
  <c r="AV15" i="3"/>
  <c r="AT15" i="3" s="1"/>
  <c r="AU15" i="3"/>
  <c r="AS15" i="3"/>
  <c r="AR15" i="3"/>
  <c r="AQ15" i="3"/>
  <c r="AP15" i="3"/>
  <c r="AM15" i="3"/>
  <c r="AK15" i="3"/>
  <c r="AJ15" i="3"/>
  <c r="AH15" i="3"/>
  <c r="AG15" i="3"/>
  <c r="AF15" i="3"/>
  <c r="BI15" i="3" s="1"/>
  <c r="AE15" i="3"/>
  <c r="N15" i="3"/>
  <c r="BN14" i="3"/>
  <c r="BL14" i="3"/>
  <c r="BF14" i="3"/>
  <c r="BE14" i="3"/>
  <c r="BD14" i="3"/>
  <c r="BC14" i="3"/>
  <c r="BB14" i="3"/>
  <c r="BA14" i="3"/>
  <c r="AY14" i="3"/>
  <c r="AV14" i="3"/>
  <c r="AU14" i="3"/>
  <c r="AS14" i="3"/>
  <c r="AR14" i="3"/>
  <c r="AQ14" i="3"/>
  <c r="AP14" i="3"/>
  <c r="AM14" i="3"/>
  <c r="AK14" i="3"/>
  <c r="AJ14" i="3"/>
  <c r="BI14" i="3" s="1"/>
  <c r="AH14" i="3"/>
  <c r="AG14" i="3"/>
  <c r="AF14" i="3"/>
  <c r="AE14" i="3"/>
  <c r="AT14" i="3" s="1"/>
  <c r="N14" i="3"/>
  <c r="BN13" i="3"/>
  <c r="BL13" i="3"/>
  <c r="BF13" i="3"/>
  <c r="BE13" i="3"/>
  <c r="BD13" i="3"/>
  <c r="BC13" i="3"/>
  <c r="BB13" i="3"/>
  <c r="BA13" i="3"/>
  <c r="AY13" i="3"/>
  <c r="AV13" i="3"/>
  <c r="AU13" i="3"/>
  <c r="AS13" i="3"/>
  <c r="AR13" i="3"/>
  <c r="AQ13" i="3"/>
  <c r="AP13" i="3"/>
  <c r="AM13" i="3"/>
  <c r="AL13" i="3"/>
  <c r="AK13" i="3"/>
  <c r="AJ13" i="3"/>
  <c r="AH13" i="3"/>
  <c r="AW13" i="3" s="1"/>
  <c r="AG13" i="3"/>
  <c r="AF13" i="3"/>
  <c r="BI13" i="3" s="1"/>
  <c r="AE13" i="3"/>
  <c r="AT13" i="3" s="1"/>
  <c r="N13" i="3"/>
  <c r="BN12" i="3"/>
  <c r="BL12" i="3"/>
  <c r="BF12" i="3"/>
  <c r="BE12" i="3"/>
  <c r="BD12" i="3"/>
  <c r="BC12" i="3"/>
  <c r="BB12" i="3"/>
  <c r="BA12" i="3"/>
  <c r="AY12" i="3"/>
  <c r="AV12" i="3"/>
  <c r="AT12" i="3" s="1"/>
  <c r="AU12" i="3"/>
  <c r="AS12" i="3"/>
  <c r="AR12" i="3"/>
  <c r="AQ12" i="3"/>
  <c r="AP12" i="3"/>
  <c r="AM12" i="3"/>
  <c r="AK12" i="3"/>
  <c r="AJ12" i="3"/>
  <c r="AH12" i="3"/>
  <c r="AG12" i="3"/>
  <c r="AF12" i="3"/>
  <c r="BI12" i="3" s="1"/>
  <c r="AE12" i="3"/>
  <c r="N12" i="3"/>
  <c r="BN11" i="3"/>
  <c r="BL11" i="3"/>
  <c r="BF11" i="3"/>
  <c r="BE11" i="3"/>
  <c r="BD11" i="3"/>
  <c r="BC11" i="3"/>
  <c r="BB11" i="3"/>
  <c r="BA11" i="3"/>
  <c r="AY11" i="3"/>
  <c r="AV11" i="3"/>
  <c r="AU11" i="3"/>
  <c r="AS11" i="3"/>
  <c r="AR11" i="3"/>
  <c r="AQ11" i="3"/>
  <c r="AP11" i="3"/>
  <c r="AM11" i="3"/>
  <c r="AK11" i="3"/>
  <c r="AJ11" i="3"/>
  <c r="BI11" i="3" s="1"/>
  <c r="AH11" i="3"/>
  <c r="AL11" i="3" s="1"/>
  <c r="AG11" i="3"/>
  <c r="AF11" i="3"/>
  <c r="AE11" i="3"/>
  <c r="AT11" i="3" s="1"/>
  <c r="N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BN10" i="3"/>
  <c r="BL10" i="3"/>
  <c r="BF10" i="3"/>
  <c r="BE10" i="3"/>
  <c r="BD10" i="3"/>
  <c r="BC10" i="3"/>
  <c r="BB10" i="3"/>
  <c r="BA10" i="3"/>
  <c r="AY10" i="3"/>
  <c r="AV10" i="3"/>
  <c r="AU10" i="3"/>
  <c r="AS10" i="3"/>
  <c r="AR10" i="3"/>
  <c r="AQ10" i="3"/>
  <c r="AP10" i="3"/>
  <c r="AM10" i="3"/>
  <c r="AL10" i="3"/>
  <c r="AK10" i="3"/>
  <c r="AJ10" i="3"/>
  <c r="AH10" i="3"/>
  <c r="AW10" i="3" s="1"/>
  <c r="AG10" i="3"/>
  <c r="AF10" i="3"/>
  <c r="BI10" i="3" s="1"/>
  <c r="AE10" i="3"/>
  <c r="AT10" i="3" s="1"/>
  <c r="N10" i="3"/>
  <c r="A10" i="3"/>
  <c r="BN9" i="3"/>
  <c r="BL9" i="3"/>
  <c r="BF9" i="3"/>
  <c r="BE9" i="3"/>
  <c r="BD9" i="3"/>
  <c r="BC9" i="3"/>
  <c r="BB9" i="3"/>
  <c r="BA9" i="3"/>
  <c r="AY9" i="3"/>
  <c r="AV9" i="3"/>
  <c r="AU9" i="3"/>
  <c r="AS9" i="3"/>
  <c r="AR9" i="3"/>
  <c r="AQ9" i="3"/>
  <c r="AP9" i="3"/>
  <c r="AM9" i="3"/>
  <c r="AK9" i="3"/>
  <c r="AJ9" i="3"/>
  <c r="AH9" i="3"/>
  <c r="AG9" i="3"/>
  <c r="AF9" i="3"/>
  <c r="AE9" i="3"/>
  <c r="N9" i="3"/>
  <c r="C3" i="3"/>
  <c r="BG93" i="3" l="1"/>
  <c r="AX93" i="3" s="1"/>
  <c r="AX226" i="3"/>
  <c r="BG226" i="3"/>
  <c r="BH226" i="3" s="1"/>
  <c r="BJ226" i="3"/>
  <c r="BG108" i="3"/>
  <c r="BH108" i="3" s="1"/>
  <c r="BJ108" i="3" s="1"/>
  <c r="AX108" i="3"/>
  <c r="BI160" i="3"/>
  <c r="BG169" i="3"/>
  <c r="AX169" i="3" s="1"/>
  <c r="BG176" i="3"/>
  <c r="BH176" i="3" s="1"/>
  <c r="AX176" i="3"/>
  <c r="BJ176" i="3"/>
  <c r="BG184" i="3"/>
  <c r="BH184" i="3" s="1"/>
  <c r="BJ184" i="3"/>
  <c r="BG160" i="3"/>
  <c r="AX160" i="3" s="1"/>
  <c r="BG10" i="3"/>
  <c r="BH10" i="3" s="1"/>
  <c r="BJ10" i="3" s="1"/>
  <c r="BH13" i="3"/>
  <c r="BJ13" i="3" s="1"/>
  <c r="AT99" i="3"/>
  <c r="AW99" i="3" s="1"/>
  <c r="AT122" i="3"/>
  <c r="AL129" i="3"/>
  <c r="AW129" i="3" s="1"/>
  <c r="AT134" i="3"/>
  <c r="AL141" i="3"/>
  <c r="AW141" i="3" s="1"/>
  <c r="AW146" i="3"/>
  <c r="AW14" i="3"/>
  <c r="BG114" i="3"/>
  <c r="BH114" i="3" s="1"/>
  <c r="BJ114" i="3" s="1"/>
  <c r="BG126" i="3"/>
  <c r="AX126" i="3" s="1"/>
  <c r="BG138" i="3"/>
  <c r="AX138" i="3" s="1"/>
  <c r="BG158" i="3"/>
  <c r="AX158" i="3"/>
  <c r="BG178" i="3"/>
  <c r="AX178" i="3" s="1"/>
  <c r="BG13" i="3"/>
  <c r="AX13" i="3" s="1"/>
  <c r="BG117" i="3"/>
  <c r="AX117" i="3" s="1"/>
  <c r="AX202" i="3"/>
  <c r="BH19" i="3"/>
  <c r="BJ19" i="3" s="1"/>
  <c r="BG16" i="3"/>
  <c r="AX16" i="3" s="1"/>
  <c r="AW36" i="3"/>
  <c r="AW37" i="3"/>
  <c r="AW39" i="3"/>
  <c r="AW40" i="3"/>
  <c r="AW43" i="3"/>
  <c r="AW46" i="3"/>
  <c r="AW49" i="3"/>
  <c r="AW52" i="3"/>
  <c r="AW54" i="3"/>
  <c r="AW55" i="3"/>
  <c r="AW58" i="3"/>
  <c r="AW60" i="3"/>
  <c r="AW61" i="3"/>
  <c r="AW64" i="3"/>
  <c r="AW67" i="3"/>
  <c r="AW70" i="3"/>
  <c r="AW73" i="3"/>
  <c r="AW76" i="3"/>
  <c r="AW78" i="3"/>
  <c r="AW79" i="3"/>
  <c r="AW81" i="3"/>
  <c r="AW82" i="3"/>
  <c r="AW85" i="3"/>
  <c r="AW88" i="3"/>
  <c r="AW91" i="3"/>
  <c r="BG109" i="3"/>
  <c r="AX109" i="3" s="1"/>
  <c r="BH109" i="3"/>
  <c r="BJ109" i="3" s="1"/>
  <c r="AW15" i="3"/>
  <c r="BH16" i="3"/>
  <c r="BJ16" i="3" s="1"/>
  <c r="BG28" i="3"/>
  <c r="BH28" i="3" s="1"/>
  <c r="BJ28" i="3" s="1"/>
  <c r="AW95" i="3"/>
  <c r="BH102" i="3"/>
  <c r="BG19" i="3"/>
  <c r="AX19" i="3" s="1"/>
  <c r="BG102" i="3"/>
  <c r="AX102" i="3"/>
  <c r="BJ102" i="3"/>
  <c r="BH117" i="3"/>
  <c r="BJ117" i="3" s="1"/>
  <c r="AW31" i="3"/>
  <c r="AW34" i="3"/>
  <c r="AU531" i="3"/>
  <c r="AW27" i="3"/>
  <c r="BG113" i="3"/>
  <c r="BH113" i="3" s="1"/>
  <c r="BJ113" i="3" s="1"/>
  <c r="AW25" i="3"/>
  <c r="AW18" i="3"/>
  <c r="BE531" i="3"/>
  <c r="BE533" i="3" s="1"/>
  <c r="AF531" i="3"/>
  <c r="BI9" i="3"/>
  <c r="AW22" i="3"/>
  <c r="BH93" i="3"/>
  <c r="BJ93" i="3" s="1"/>
  <c r="AW96" i="3"/>
  <c r="BG132" i="3"/>
  <c r="AX132" i="3"/>
  <c r="BG143" i="3"/>
  <c r="BH143" i="3" s="1"/>
  <c r="BJ143" i="3" s="1"/>
  <c r="BG155" i="3"/>
  <c r="BH155" i="3" s="1"/>
  <c r="BJ155" i="3" s="1"/>
  <c r="BH180" i="3"/>
  <c r="BJ180" i="3" s="1"/>
  <c r="AW30" i="3"/>
  <c r="AW45" i="3"/>
  <c r="AW69" i="3"/>
  <c r="AW84" i="3"/>
  <c r="AW164" i="3"/>
  <c r="AH531" i="3"/>
  <c r="AW24" i="3"/>
  <c r="BG396" i="3"/>
  <c r="AX396" i="3"/>
  <c r="BJ396" i="3"/>
  <c r="AW152" i="3"/>
  <c r="BH160" i="3"/>
  <c r="BJ160" i="3" s="1"/>
  <c r="AK531" i="3"/>
  <c r="AY531" i="3"/>
  <c r="AL33" i="3"/>
  <c r="AW33" i="3" s="1"/>
  <c r="AL36" i="3"/>
  <c r="AL39" i="3"/>
  <c r="AL42" i="3"/>
  <c r="AW42" i="3" s="1"/>
  <c r="AL48" i="3"/>
  <c r="AW48" i="3" s="1"/>
  <c r="AL51" i="3"/>
  <c r="AW51" i="3" s="1"/>
  <c r="AL57" i="3"/>
  <c r="AW57" i="3" s="1"/>
  <c r="AL63" i="3"/>
  <c r="AW63" i="3" s="1"/>
  <c r="AL66" i="3"/>
  <c r="AW66" i="3" s="1"/>
  <c r="AL72" i="3"/>
  <c r="AW72" i="3" s="1"/>
  <c r="AL75" i="3"/>
  <c r="AW75" i="3" s="1"/>
  <c r="AL78" i="3"/>
  <c r="AL81" i="3"/>
  <c r="AL87" i="3"/>
  <c r="AW87" i="3" s="1"/>
  <c r="AL90" i="3"/>
  <c r="AW90" i="3" s="1"/>
  <c r="AL95" i="3"/>
  <c r="AW107" i="3"/>
  <c r="AW111" i="3"/>
  <c r="AT148" i="3"/>
  <c r="AW148" i="3" s="1"/>
  <c r="BI153" i="3"/>
  <c r="AW153" i="3"/>
  <c r="BI161" i="3"/>
  <c r="AX283" i="3"/>
  <c r="BJ283" i="3"/>
  <c r="AL9" i="3"/>
  <c r="BA531" i="3"/>
  <c r="AL12" i="3"/>
  <c r="AW12" i="3" s="1"/>
  <c r="AL15" i="3"/>
  <c r="AL18" i="3"/>
  <c r="AL21" i="3"/>
  <c r="AW21" i="3" s="1"/>
  <c r="AW29" i="3"/>
  <c r="AW32" i="3"/>
  <c r="AW35" i="3"/>
  <c r="AW38" i="3"/>
  <c r="AW41" i="3"/>
  <c r="AW44" i="3"/>
  <c r="AW47" i="3"/>
  <c r="AW50" i="3"/>
  <c r="AW53" i="3"/>
  <c r="AW56" i="3"/>
  <c r="AW59" i="3"/>
  <c r="AW62" i="3"/>
  <c r="AW65" i="3"/>
  <c r="AW68" i="3"/>
  <c r="AW71" i="3"/>
  <c r="AW74" i="3"/>
  <c r="AW77" i="3"/>
  <c r="AW80" i="3"/>
  <c r="AW83" i="3"/>
  <c r="AW86" i="3"/>
  <c r="AW89" i="3"/>
  <c r="AW92" i="3"/>
  <c r="AL101" i="3"/>
  <c r="AW101" i="3" s="1"/>
  <c r="AW104" i="3"/>
  <c r="AW123" i="3"/>
  <c r="BH126" i="3"/>
  <c r="BJ126" i="3" s="1"/>
  <c r="AW130" i="3"/>
  <c r="AW135" i="3"/>
  <c r="BH138" i="3"/>
  <c r="BJ138" i="3" s="1"/>
  <c r="BJ167" i="3"/>
  <c r="AW171" i="3"/>
  <c r="BH200" i="3"/>
  <c r="BJ200" i="3" s="1"/>
  <c r="BG222" i="3"/>
  <c r="AX222" i="3" s="1"/>
  <c r="BG229" i="3"/>
  <c r="AX229" i="3"/>
  <c r="AX250" i="3"/>
  <c r="BJ250" i="3"/>
  <c r="BG250" i="3"/>
  <c r="BH250" i="3" s="1"/>
  <c r="AW106" i="3"/>
  <c r="AW110" i="3"/>
  <c r="BH133" i="3"/>
  <c r="BJ133" i="3" s="1"/>
  <c r="AJ531" i="3"/>
  <c r="AW183" i="3"/>
  <c r="BG202" i="3"/>
  <c r="AW253" i="3"/>
  <c r="AW11" i="3"/>
  <c r="AW20" i="3"/>
  <c r="AW23" i="3"/>
  <c r="AW26" i="3"/>
  <c r="AW118" i="3"/>
  <c r="BI127" i="3"/>
  <c r="BI139" i="3"/>
  <c r="BI158" i="3"/>
  <c r="AW161" i="3"/>
  <c r="BG170" i="3"/>
  <c r="BH170" i="3" s="1"/>
  <c r="AX170" i="3"/>
  <c r="BJ170" i="3"/>
  <c r="BH191" i="3"/>
  <c r="BJ191" i="3" s="1"/>
  <c r="BG192" i="3"/>
  <c r="AX192" i="3" s="1"/>
  <c r="BH192" i="3"/>
  <c r="BJ192" i="3" s="1"/>
  <c r="AT209" i="3"/>
  <c r="AW209" i="3" s="1"/>
  <c r="AV531" i="3"/>
  <c r="AX527" i="3"/>
  <c r="BJ527" i="3"/>
  <c r="BG527" i="3"/>
  <c r="BH527" i="3" s="1"/>
  <c r="BG530" i="3"/>
  <c r="BH530" i="3" s="1"/>
  <c r="BJ530" i="3"/>
  <c r="AW156" i="3"/>
  <c r="BG188" i="3"/>
  <c r="AX188" i="3" s="1"/>
  <c r="BB531" i="3"/>
  <c r="BB533" i="3" s="1"/>
  <c r="AW94" i="3"/>
  <c r="AW147" i="3"/>
  <c r="AX167" i="3"/>
  <c r="BI183" i="3"/>
  <c r="BI268" i="3"/>
  <c r="AX289" i="3"/>
  <c r="BG289" i="3"/>
  <c r="BH169" i="3"/>
  <c r="BJ169" i="3" s="1"/>
  <c r="BG235" i="3"/>
  <c r="AX235" i="3" s="1"/>
  <c r="AW252" i="3"/>
  <c r="AL151" i="3"/>
  <c r="AW151" i="3"/>
  <c r="AW165" i="3"/>
  <c r="BG182" i="3"/>
  <c r="AX182" i="3"/>
  <c r="BG212" i="3"/>
  <c r="BH212" i="3" s="1"/>
  <c r="AX212" i="3"/>
  <c r="BJ212" i="3"/>
  <c r="BC531" i="3"/>
  <c r="BC533" i="3" s="1"/>
  <c r="AW98" i="3"/>
  <c r="AW105" i="3"/>
  <c r="AW115" i="3"/>
  <c r="AW119" i="3"/>
  <c r="AW127" i="3"/>
  <c r="AW139" i="3"/>
  <c r="BI154" i="3"/>
  <c r="AW166" i="3"/>
  <c r="BH185" i="3"/>
  <c r="BJ185" i="3" s="1"/>
  <c r="AW186" i="3"/>
  <c r="BG191" i="3"/>
  <c r="AX191" i="3"/>
  <c r="BG232" i="3"/>
  <c r="AX232" i="3" s="1"/>
  <c r="BG268" i="3"/>
  <c r="BH268" i="3" s="1"/>
  <c r="BJ268" i="3" s="1"/>
  <c r="BG179" i="3"/>
  <c r="AX179" i="3" s="1"/>
  <c r="AX180" i="3"/>
  <c r="BG180" i="3"/>
  <c r="AG531" i="3"/>
  <c r="AW103" i="3"/>
  <c r="BG189" i="3"/>
  <c r="AX189" i="3" s="1"/>
  <c r="AW97" i="3"/>
  <c r="AX213" i="3"/>
  <c r="BG213" i="3"/>
  <c r="AW121" i="3"/>
  <c r="AM531" i="3"/>
  <c r="AW17" i="3"/>
  <c r="AQ531" i="3"/>
  <c r="BD531" i="3"/>
  <c r="BD533" i="3" s="1"/>
  <c r="AR531" i="3"/>
  <c r="AL14" i="3"/>
  <c r="AW100" i="3"/>
  <c r="AW120" i="3"/>
  <c r="BI124" i="3"/>
  <c r="BI136" i="3"/>
  <c r="BI149" i="3"/>
  <c r="BI163" i="3"/>
  <c r="BI185" i="3"/>
  <c r="BJ196" i="3"/>
  <c r="AL206" i="3"/>
  <c r="AW206" i="3"/>
  <c r="BI240" i="3"/>
  <c r="BG286" i="3"/>
  <c r="BH286" i="3" s="1"/>
  <c r="BJ286" i="3" s="1"/>
  <c r="BG194" i="3"/>
  <c r="AX194" i="3" s="1"/>
  <c r="BH213" i="3"/>
  <c r="BJ213" i="3" s="1"/>
  <c r="AW175" i="3"/>
  <c r="BG200" i="3"/>
  <c r="AX200" i="3" s="1"/>
  <c r="AP531" i="3"/>
  <c r="AS531" i="3"/>
  <c r="AW112" i="3"/>
  <c r="AW116" i="3"/>
  <c r="AW144" i="3"/>
  <c r="BH158" i="3"/>
  <c r="BJ158" i="3" s="1"/>
  <c r="AW173" i="3"/>
  <c r="AW181" i="3"/>
  <c r="BG185" i="3"/>
  <c r="AX185" i="3"/>
  <c r="AW217" i="3"/>
  <c r="AW238" i="3"/>
  <c r="AT244" i="3"/>
  <c r="AW244" i="3" s="1"/>
  <c r="BH188" i="3"/>
  <c r="BJ188" i="3" s="1"/>
  <c r="AW203" i="3"/>
  <c r="BG133" i="3"/>
  <c r="AX133" i="3" s="1"/>
  <c r="AL214" i="3"/>
  <c r="AW214" i="3"/>
  <c r="AE531" i="3"/>
  <c r="AT9" i="3"/>
  <c r="BI95" i="3"/>
  <c r="AW124" i="3"/>
  <c r="BH132" i="3"/>
  <c r="BJ132" i="3" s="1"/>
  <c r="AW136" i="3"/>
  <c r="AW149" i="3"/>
  <c r="AW163" i="3"/>
  <c r="BI169" i="3"/>
  <c r="BI173" i="3"/>
  <c r="BH194" i="3"/>
  <c r="BJ194" i="3" s="1"/>
  <c r="AL195" i="3"/>
  <c r="AW195" i="3" s="1"/>
  <c r="AX196" i="3"/>
  <c r="BG240" i="3"/>
  <c r="BG407" i="3"/>
  <c r="BH407" i="3" s="1"/>
  <c r="AX407" i="3"/>
  <c r="BJ407" i="3"/>
  <c r="AW122" i="3"/>
  <c r="AW125" i="3"/>
  <c r="AW128" i="3"/>
  <c r="AW131" i="3"/>
  <c r="AW134" i="3"/>
  <c r="AW137" i="3"/>
  <c r="AW140" i="3"/>
  <c r="AW145" i="3"/>
  <c r="AW150" i="3"/>
  <c r="AW157" i="3"/>
  <c r="AW162" i="3"/>
  <c r="AW172" i="3"/>
  <c r="AW216" i="3"/>
  <c r="AW223" i="3"/>
  <c r="BG366" i="3"/>
  <c r="BH366" i="3" s="1"/>
  <c r="AX366" i="3"/>
  <c r="BJ366" i="3"/>
  <c r="BI147" i="3"/>
  <c r="AW174" i="3"/>
  <c r="AW187" i="3"/>
  <c r="AW190" i="3"/>
  <c r="AW193" i="3"/>
  <c r="BH202" i="3"/>
  <c r="BJ202" i="3" s="1"/>
  <c r="AW236" i="3"/>
  <c r="BG315" i="3"/>
  <c r="AX315" i="3" s="1"/>
  <c r="AL372" i="3"/>
  <c r="AW372" i="3"/>
  <c r="AW159" i="3"/>
  <c r="BI197" i="3"/>
  <c r="BG259" i="3"/>
  <c r="AX259" i="3" s="1"/>
  <c r="AL277" i="3"/>
  <c r="AW277" i="3" s="1"/>
  <c r="AX295" i="3"/>
  <c r="BJ295" i="3"/>
  <c r="BG332" i="3"/>
  <c r="AX332" i="3" s="1"/>
  <c r="AW142" i="3"/>
  <c r="AW154" i="3"/>
  <c r="BI204" i="3"/>
  <c r="AW211" i="3"/>
  <c r="BI286" i="3"/>
  <c r="BI306" i="3"/>
  <c r="BI144" i="3"/>
  <c r="BI156" i="3"/>
  <c r="AW197" i="3"/>
  <c r="AW198" i="3"/>
  <c r="AT214" i="3"/>
  <c r="AW218" i="3"/>
  <c r="BG219" i="3"/>
  <c r="BH219" i="3" s="1"/>
  <c r="BJ219" i="3" s="1"/>
  <c r="AW228" i="3"/>
  <c r="BG306" i="3"/>
  <c r="BH306" i="3" s="1"/>
  <c r="BJ306" i="3" s="1"/>
  <c r="BG308" i="3"/>
  <c r="AX308" i="3"/>
  <c r="BG346" i="3"/>
  <c r="AX346" i="3"/>
  <c r="AW168" i="3"/>
  <c r="AW177" i="3"/>
  <c r="AW204" i="3"/>
  <c r="BI222" i="3"/>
  <c r="BG247" i="3"/>
  <c r="AX247" i="3" s="1"/>
  <c r="BH247" i="3"/>
  <c r="BJ247" i="3" s="1"/>
  <c r="AL304" i="3"/>
  <c r="AW304" i="3" s="1"/>
  <c r="BG344" i="3"/>
  <c r="AX344" i="3"/>
  <c r="BH182" i="3"/>
  <c r="BJ182" i="3" s="1"/>
  <c r="AL298" i="3"/>
  <c r="AW298" i="3"/>
  <c r="BI220" i="3"/>
  <c r="AW233" i="3"/>
  <c r="AW254" i="3"/>
  <c r="AW205" i="3"/>
  <c r="AW207" i="3"/>
  <c r="BH259" i="3"/>
  <c r="BJ259" i="3" s="1"/>
  <c r="BG262" i="3"/>
  <c r="AX262" i="3" s="1"/>
  <c r="AW271" i="3"/>
  <c r="AW281" i="3"/>
  <c r="AW423" i="3"/>
  <c r="AW199" i="3"/>
  <c r="BI215" i="3"/>
  <c r="AW220" i="3"/>
  <c r="BH229" i="3"/>
  <c r="BJ229" i="3" s="1"/>
  <c r="AW201" i="3"/>
  <c r="BI218" i="3"/>
  <c r="BI227" i="3"/>
  <c r="BI230" i="3"/>
  <c r="BH289" i="3"/>
  <c r="BJ289" i="3" s="1"/>
  <c r="AW293" i="3"/>
  <c r="BG327" i="3"/>
  <c r="AX327" i="3" s="1"/>
  <c r="BH327" i="3"/>
  <c r="BJ327" i="3" s="1"/>
  <c r="AX354" i="3"/>
  <c r="BG354" i="3"/>
  <c r="BH354" i="3" s="1"/>
  <c r="BJ354" i="3" s="1"/>
  <c r="AW208" i="3"/>
  <c r="AW210" i="3"/>
  <c r="AW215" i="3"/>
  <c r="AW221" i="3"/>
  <c r="AW241" i="3"/>
  <c r="AW246" i="3"/>
  <c r="BI265" i="3"/>
  <c r="BI274" i="3"/>
  <c r="AW227" i="3"/>
  <c r="AW242" i="3"/>
  <c r="BH262" i="3"/>
  <c r="BJ262" i="3" s="1"/>
  <c r="AW265" i="3"/>
  <c r="AW274" i="3"/>
  <c r="BG301" i="3"/>
  <c r="BH301" i="3" s="1"/>
  <c r="BJ301" i="3" s="1"/>
  <c r="AX301" i="3"/>
  <c r="BH346" i="3"/>
  <c r="BJ346" i="3" s="1"/>
  <c r="BI194" i="3"/>
  <c r="AL224" i="3"/>
  <c r="AW224" i="3" s="1"/>
  <c r="AW231" i="3"/>
  <c r="AW256" i="3"/>
  <c r="AW284" i="3"/>
  <c r="BG299" i="3"/>
  <c r="AX299" i="3" s="1"/>
  <c r="BH299" i="3"/>
  <c r="BJ299" i="3" s="1"/>
  <c r="AW300" i="3"/>
  <c r="AT311" i="3"/>
  <c r="AW311" i="3" s="1"/>
  <c r="BG326" i="3"/>
  <c r="AX326" i="3" s="1"/>
  <c r="AT395" i="3"/>
  <c r="AL399" i="3"/>
  <c r="AW399" i="3" s="1"/>
  <c r="AW248" i="3"/>
  <c r="AW278" i="3"/>
  <c r="AW331" i="3"/>
  <c r="AW257" i="3"/>
  <c r="AW260" i="3"/>
  <c r="AW263" i="3"/>
  <c r="AW266" i="3"/>
  <c r="AW269" i="3"/>
  <c r="AW272" i="3"/>
  <c r="AW275" i="3"/>
  <c r="BI282" i="3"/>
  <c r="AW318" i="3"/>
  <c r="BI332" i="3"/>
  <c r="BG338" i="3"/>
  <c r="AX338" i="3"/>
  <c r="BI359" i="3"/>
  <c r="AW369" i="3"/>
  <c r="BG415" i="3"/>
  <c r="BH415" i="3" s="1"/>
  <c r="BJ415" i="3" s="1"/>
  <c r="AW237" i="3"/>
  <c r="AW290" i="3"/>
  <c r="AW255" i="3"/>
  <c r="BI279" i="3"/>
  <c r="BI287" i="3"/>
  <c r="BI296" i="3"/>
  <c r="BH308" i="3"/>
  <c r="BJ308" i="3" s="1"/>
  <c r="BI312" i="3"/>
  <c r="AL320" i="3"/>
  <c r="AW320" i="3"/>
  <c r="BI323" i="3"/>
  <c r="AW323" i="3"/>
  <c r="BG336" i="3"/>
  <c r="AX336" i="3" s="1"/>
  <c r="BH336" i="3"/>
  <c r="BJ336" i="3" s="1"/>
  <c r="AW337" i="3"/>
  <c r="BG357" i="3"/>
  <c r="AX357" i="3"/>
  <c r="AW359" i="3"/>
  <c r="AL384" i="3"/>
  <c r="AW384" i="3" s="1"/>
  <c r="BG432" i="3"/>
  <c r="BH432" i="3" s="1"/>
  <c r="BJ432" i="3" s="1"/>
  <c r="AX432" i="3"/>
  <c r="AX441" i="3"/>
  <c r="BI459" i="3"/>
  <c r="AW230" i="3"/>
  <c r="AW239" i="3"/>
  <c r="BI245" i="3"/>
  <c r="BI251" i="3"/>
  <c r="BI258" i="3"/>
  <c r="BI261" i="3"/>
  <c r="BI264" i="3"/>
  <c r="BI267" i="3"/>
  <c r="BI270" i="3"/>
  <c r="BI273" i="3"/>
  <c r="BI276" i="3"/>
  <c r="BI291" i="3"/>
  <c r="AW302" i="3"/>
  <c r="AW309" i="3"/>
  <c r="AW317" i="3"/>
  <c r="BI348" i="3"/>
  <c r="BG348" i="3"/>
  <c r="AT401" i="3"/>
  <c r="BG405" i="3"/>
  <c r="AX405" i="3" s="1"/>
  <c r="BG455" i="3"/>
  <c r="AX455" i="3"/>
  <c r="BH455" i="3"/>
  <c r="BJ455" i="3" s="1"/>
  <c r="AW243" i="3"/>
  <c r="AW249" i="3"/>
  <c r="AW279" i="3"/>
  <c r="AW280" i="3"/>
  <c r="AW287" i="3"/>
  <c r="AW292" i="3"/>
  <c r="AW296" i="3"/>
  <c r="AW297" i="3"/>
  <c r="AW303" i="3"/>
  <c r="AW313" i="3"/>
  <c r="BH335" i="3"/>
  <c r="BJ335" i="3" s="1"/>
  <c r="AL341" i="3"/>
  <c r="AW341" i="3"/>
  <c r="AX348" i="3"/>
  <c r="BI365" i="3"/>
  <c r="AW381" i="3"/>
  <c r="AW406" i="3"/>
  <c r="BG426" i="3"/>
  <c r="AX426" i="3"/>
  <c r="BG446" i="3"/>
  <c r="BH446" i="3" s="1"/>
  <c r="BJ446" i="3" s="1"/>
  <c r="AX446" i="3"/>
  <c r="AW225" i="3"/>
  <c r="AW234" i="3"/>
  <c r="AW245" i="3"/>
  <c r="AW251" i="3"/>
  <c r="AW258" i="3"/>
  <c r="AW261" i="3"/>
  <c r="AW264" i="3"/>
  <c r="AW267" i="3"/>
  <c r="AW270" i="3"/>
  <c r="AW273" i="3"/>
  <c r="AW276" i="3"/>
  <c r="BI284" i="3"/>
  <c r="BG335" i="3"/>
  <c r="AX335" i="3"/>
  <c r="BI341" i="3"/>
  <c r="BG378" i="3"/>
  <c r="AX378" i="3"/>
  <c r="BH378" i="3"/>
  <c r="BJ378" i="3" s="1"/>
  <c r="BG402" i="3"/>
  <c r="AX402" i="3" s="1"/>
  <c r="AW321" i="3"/>
  <c r="AW342" i="3"/>
  <c r="AW345" i="3"/>
  <c r="BH348" i="3"/>
  <c r="BJ348" i="3" s="1"/>
  <c r="AW355" i="3"/>
  <c r="AW361" i="3"/>
  <c r="AW389" i="3"/>
  <c r="BG390" i="3"/>
  <c r="AX390" i="3"/>
  <c r="AW393" i="3"/>
  <c r="BG458" i="3"/>
  <c r="AX458" i="3" s="1"/>
  <c r="BH458" i="3"/>
  <c r="BJ458" i="3" s="1"/>
  <c r="AT479" i="3"/>
  <c r="BI307" i="3"/>
  <c r="AW316" i="3"/>
  <c r="AW328" i="3"/>
  <c r="AW387" i="3"/>
  <c r="BG433" i="3"/>
  <c r="AX433" i="3"/>
  <c r="BJ433" i="3"/>
  <c r="BI305" i="3"/>
  <c r="AW314" i="3"/>
  <c r="AW324" i="3"/>
  <c r="AW329" i="3"/>
  <c r="AW350" i="3"/>
  <c r="AW360" i="3"/>
  <c r="AW375" i="3"/>
  <c r="AL410" i="3"/>
  <c r="AW410" i="3"/>
  <c r="AX416" i="3"/>
  <c r="BG416" i="3"/>
  <c r="BH416" i="3"/>
  <c r="BJ416" i="3" s="1"/>
  <c r="BG434" i="3"/>
  <c r="BH434" i="3" s="1"/>
  <c r="BJ434" i="3" s="1"/>
  <c r="AW282" i="3"/>
  <c r="AW285" i="3"/>
  <c r="AW288" i="3"/>
  <c r="AW291" i="3"/>
  <c r="AW294" i="3"/>
  <c r="AW305" i="3"/>
  <c r="AW307" i="3"/>
  <c r="AW319" i="3"/>
  <c r="AW333" i="3"/>
  <c r="BI339" i="3"/>
  <c r="AL393" i="3"/>
  <c r="BI410" i="3"/>
  <c r="AW443" i="3"/>
  <c r="AL473" i="3"/>
  <c r="AW473" i="3" s="1"/>
  <c r="AW325" i="3"/>
  <c r="AW334" i="3"/>
  <c r="BH338" i="3"/>
  <c r="BJ338" i="3" s="1"/>
  <c r="AL431" i="3"/>
  <c r="AW431" i="3"/>
  <c r="AW310" i="3"/>
  <c r="AW312" i="3"/>
  <c r="AW322" i="3"/>
  <c r="BI330" i="3"/>
  <c r="AW339" i="3"/>
  <c r="BH344" i="3"/>
  <c r="BJ344" i="3" s="1"/>
  <c r="BG497" i="3"/>
  <c r="BH497" i="3" s="1"/>
  <c r="BJ497" i="3" s="1"/>
  <c r="AW340" i="3"/>
  <c r="AW370" i="3"/>
  <c r="AW379" i="3"/>
  <c r="AW380" i="3"/>
  <c r="AL430" i="3"/>
  <c r="AW430" i="3"/>
  <c r="BG503" i="3"/>
  <c r="BH503" i="3" s="1"/>
  <c r="BJ503" i="3" s="1"/>
  <c r="BG509" i="3"/>
  <c r="BH509" i="3" s="1"/>
  <c r="BJ509" i="3" s="1"/>
  <c r="BI304" i="3"/>
  <c r="AW330" i="3"/>
  <c r="BH357" i="3"/>
  <c r="BJ357" i="3" s="1"/>
  <c r="AL363" i="3"/>
  <c r="AW363" i="3" s="1"/>
  <c r="BI450" i="3"/>
  <c r="AW352" i="3"/>
  <c r="AW368" i="3"/>
  <c r="AW376" i="3"/>
  <c r="BI390" i="3"/>
  <c r="BI396" i="3"/>
  <c r="BI402" i="3"/>
  <c r="AW411" i="3"/>
  <c r="BI429" i="3"/>
  <c r="BI430" i="3"/>
  <c r="BI441" i="3"/>
  <c r="AW449" i="3"/>
  <c r="AW450" i="3"/>
  <c r="BG464" i="3"/>
  <c r="AX464" i="3"/>
  <c r="BI484" i="3"/>
  <c r="AW343" i="3"/>
  <c r="AW377" i="3"/>
  <c r="BI381" i="3"/>
  <c r="BI385" i="3"/>
  <c r="AW417" i="3"/>
  <c r="AW418" i="3"/>
  <c r="AW437" i="3"/>
  <c r="BI444" i="3"/>
  <c r="BI453" i="3"/>
  <c r="AW356" i="3"/>
  <c r="AW362" i="3"/>
  <c r="AW364" i="3"/>
  <c r="AW373" i="3"/>
  <c r="AW413" i="3"/>
  <c r="BH426" i="3"/>
  <c r="BJ426" i="3" s="1"/>
  <c r="BJ441" i="3"/>
  <c r="BG441" i="3"/>
  <c r="AW462" i="3"/>
  <c r="BI468" i="3"/>
  <c r="BG482" i="3"/>
  <c r="BH482" i="3" s="1"/>
  <c r="BJ482" i="3" s="1"/>
  <c r="AX482" i="3"/>
  <c r="BG507" i="3"/>
  <c r="AX507" i="3"/>
  <c r="BH507" i="3"/>
  <c r="BJ507" i="3" s="1"/>
  <c r="AW371" i="3"/>
  <c r="AW374" i="3"/>
  <c r="AW385" i="3"/>
  <c r="AW386" i="3"/>
  <c r="AW404" i="3"/>
  <c r="BH441" i="3"/>
  <c r="BG444" i="3"/>
  <c r="AX444" i="3" s="1"/>
  <c r="BG453" i="3"/>
  <c r="BH453" i="3" s="1"/>
  <c r="BJ453" i="3" s="1"/>
  <c r="BJ521" i="3"/>
  <c r="BG521" i="3"/>
  <c r="BH521" i="3" s="1"/>
  <c r="AL347" i="3"/>
  <c r="AW347" i="3"/>
  <c r="AW349" i="3"/>
  <c r="AW351" i="3"/>
  <c r="AW358" i="3"/>
  <c r="BH390" i="3"/>
  <c r="BJ390" i="3" s="1"/>
  <c r="BH396" i="3"/>
  <c r="BH402" i="3"/>
  <c r="BJ402" i="3" s="1"/>
  <c r="AX467" i="3"/>
  <c r="BG467" i="3"/>
  <c r="BH467" i="3"/>
  <c r="BJ467" i="3" s="1"/>
  <c r="BI375" i="3"/>
  <c r="BI382" i="3"/>
  <c r="BI387" i="3"/>
  <c r="AW408" i="3"/>
  <c r="BI435" i="3"/>
  <c r="AW452" i="3"/>
  <c r="AW353" i="3"/>
  <c r="BI393" i="3"/>
  <c r="AW409" i="3"/>
  <c r="BG489" i="3"/>
  <c r="AX489" i="3" s="1"/>
  <c r="BI344" i="3"/>
  <c r="BI346" i="3"/>
  <c r="AW365" i="3"/>
  <c r="AW367" i="3"/>
  <c r="BI372" i="3"/>
  <c r="AW382" i="3"/>
  <c r="AW383" i="3"/>
  <c r="BI423" i="3"/>
  <c r="BI431" i="3"/>
  <c r="AL435" i="3"/>
  <c r="AX500" i="3"/>
  <c r="BJ500" i="3"/>
  <c r="AW392" i="3"/>
  <c r="AW395" i="3"/>
  <c r="AW398" i="3"/>
  <c r="AW401" i="3"/>
  <c r="AW412" i="3"/>
  <c r="AW436" i="3"/>
  <c r="AT512" i="3"/>
  <c r="AW512" i="3" s="1"/>
  <c r="AW419" i="3"/>
  <c r="AW424" i="3"/>
  <c r="AW439" i="3"/>
  <c r="AW445" i="3"/>
  <c r="BI451" i="3"/>
  <c r="BI460" i="3"/>
  <c r="AW480" i="3"/>
  <c r="BI486" i="3"/>
  <c r="AW498" i="3"/>
  <c r="BJ515" i="3"/>
  <c r="BI427" i="3"/>
  <c r="AW428" i="3"/>
  <c r="AW442" i="3"/>
  <c r="AW448" i="3"/>
  <c r="AW454" i="3"/>
  <c r="AW485" i="3"/>
  <c r="BG524" i="3"/>
  <c r="BH524" i="3" s="1"/>
  <c r="BJ524" i="3" s="1"/>
  <c r="AW403" i="3"/>
  <c r="BI422" i="3"/>
  <c r="BH433" i="3"/>
  <c r="AW451" i="3"/>
  <c r="AW457" i="3"/>
  <c r="BH464" i="3"/>
  <c r="BJ464" i="3" s="1"/>
  <c r="BI471" i="3"/>
  <c r="AW491" i="3"/>
  <c r="AW511" i="3"/>
  <c r="AW388" i="3"/>
  <c r="AW391" i="3"/>
  <c r="AW394" i="3"/>
  <c r="AW397" i="3"/>
  <c r="AW400" i="3"/>
  <c r="AW414" i="3"/>
  <c r="BI434" i="3"/>
  <c r="BI465" i="3"/>
  <c r="BG501" i="3"/>
  <c r="AX501" i="3"/>
  <c r="BH501" i="3"/>
  <c r="BJ501" i="3" s="1"/>
  <c r="AX506" i="3"/>
  <c r="BJ506" i="3"/>
  <c r="BI515" i="3"/>
  <c r="BI420" i="3"/>
  <c r="AW422" i="3"/>
  <c r="AW471" i="3"/>
  <c r="AW525" i="3"/>
  <c r="AW427" i="3"/>
  <c r="BI462" i="3"/>
  <c r="AW476" i="3"/>
  <c r="AW420" i="3"/>
  <c r="AL429" i="3"/>
  <c r="AW429" i="3"/>
  <c r="AT435" i="3"/>
  <c r="AW435" i="3" s="1"/>
  <c r="AW440" i="3"/>
  <c r="BI489" i="3"/>
  <c r="AW504" i="3"/>
  <c r="AW466" i="3"/>
  <c r="AW475" i="3"/>
  <c r="AW484" i="3"/>
  <c r="AW494" i="3"/>
  <c r="AW496" i="3"/>
  <c r="AW499" i="3"/>
  <c r="AW502" i="3"/>
  <c r="AW505" i="3"/>
  <c r="AW508" i="3"/>
  <c r="AW522" i="3"/>
  <c r="AW459" i="3"/>
  <c r="AW461" i="3"/>
  <c r="AW468" i="3"/>
  <c r="AW470" i="3"/>
  <c r="AW477" i="3"/>
  <c r="AW479" i="3"/>
  <c r="AW486" i="3"/>
  <c r="AW488" i="3"/>
  <c r="AW490" i="3"/>
  <c r="AW519" i="3"/>
  <c r="AW523" i="3"/>
  <c r="AW421" i="3"/>
  <c r="AW492" i="3"/>
  <c r="AW463" i="3"/>
  <c r="AW472" i="3"/>
  <c r="AW481" i="3"/>
  <c r="BI513" i="3"/>
  <c r="AW516" i="3"/>
  <c r="AW520" i="3"/>
  <c r="AW425" i="3"/>
  <c r="BI529" i="3"/>
  <c r="AW438" i="3"/>
  <c r="AW447" i="3"/>
  <c r="AW456" i="3"/>
  <c r="AW465" i="3"/>
  <c r="AW474" i="3"/>
  <c r="AW483" i="3"/>
  <c r="BI510" i="3"/>
  <c r="AW513" i="3"/>
  <c r="AW517" i="3"/>
  <c r="AW526" i="3"/>
  <c r="BI528" i="3"/>
  <c r="AW493" i="3"/>
  <c r="BI498" i="3"/>
  <c r="BI501" i="3"/>
  <c r="BI504" i="3"/>
  <c r="BI507" i="3"/>
  <c r="AW518" i="3"/>
  <c r="AW528" i="3"/>
  <c r="AL529" i="3"/>
  <c r="AW529" i="3" s="1"/>
  <c r="AW460" i="3"/>
  <c r="AW469" i="3"/>
  <c r="AW478" i="3"/>
  <c r="AW487" i="3"/>
  <c r="AW495" i="3"/>
  <c r="AW510" i="3"/>
  <c r="AW514" i="3"/>
  <c r="BG42" i="3" l="1"/>
  <c r="BH42" i="3" s="1"/>
  <c r="BJ42" i="3" s="1"/>
  <c r="AX42" i="3"/>
  <c r="BG277" i="3"/>
  <c r="BH277" i="3" s="1"/>
  <c r="BJ277" i="3" s="1"/>
  <c r="BG12" i="3"/>
  <c r="BH12" i="3" s="1"/>
  <c r="BJ12" i="3" s="1"/>
  <c r="AX12" i="3"/>
  <c r="BG87" i="3"/>
  <c r="BH87" i="3" s="1"/>
  <c r="AX87" i="3"/>
  <c r="BJ87" i="3"/>
  <c r="BG529" i="3"/>
  <c r="BH529" i="3" s="1"/>
  <c r="BJ529" i="3" s="1"/>
  <c r="BG33" i="3"/>
  <c r="BH33" i="3" s="1"/>
  <c r="BJ33" i="3" s="1"/>
  <c r="AX33" i="3"/>
  <c r="BG129" i="3"/>
  <c r="BH129" i="3" s="1"/>
  <c r="BJ129" i="3"/>
  <c r="BG101" i="3"/>
  <c r="BH101" i="3" s="1"/>
  <c r="AX101" i="3"/>
  <c r="BJ101" i="3"/>
  <c r="BG399" i="3"/>
  <c r="BH399" i="3" s="1"/>
  <c r="BJ399" i="3" s="1"/>
  <c r="AX399" i="3"/>
  <c r="BG90" i="3"/>
  <c r="BH90" i="3" s="1"/>
  <c r="BJ90" i="3"/>
  <c r="AX90" i="3"/>
  <c r="BG363" i="3"/>
  <c r="BH363" i="3" s="1"/>
  <c r="BJ363" i="3"/>
  <c r="BG473" i="3"/>
  <c r="BH473" i="3" s="1"/>
  <c r="BJ473" i="3"/>
  <c r="AX473" i="3"/>
  <c r="AX75" i="3"/>
  <c r="BG75" i="3"/>
  <c r="BH75" i="3" s="1"/>
  <c r="BJ75" i="3"/>
  <c r="BG72" i="3"/>
  <c r="BH72" i="3" s="1"/>
  <c r="BJ72" i="3"/>
  <c r="AX72" i="3"/>
  <c r="BG195" i="3"/>
  <c r="BH195" i="3" s="1"/>
  <c r="BJ195" i="3" s="1"/>
  <c r="BG141" i="3"/>
  <c r="BH141" i="3" s="1"/>
  <c r="BJ141" i="3"/>
  <c r="AX141" i="3"/>
  <c r="BG66" i="3"/>
  <c r="BH66" i="3" s="1"/>
  <c r="BJ66" i="3" s="1"/>
  <c r="BG48" i="3"/>
  <c r="BH48" i="3" s="1"/>
  <c r="BJ48" i="3" s="1"/>
  <c r="BG435" i="3"/>
  <c r="BH435" i="3" s="1"/>
  <c r="BJ435" i="3" s="1"/>
  <c r="BG304" i="3"/>
  <c r="BH304" i="3" s="1"/>
  <c r="BJ304" i="3"/>
  <c r="AX304" i="3"/>
  <c r="BG63" i="3"/>
  <c r="BH63" i="3" s="1"/>
  <c r="BJ63" i="3" s="1"/>
  <c r="BG224" i="3"/>
  <c r="BH224" i="3" s="1"/>
  <c r="BJ224" i="3" s="1"/>
  <c r="BG148" i="3"/>
  <c r="BH148" i="3" s="1"/>
  <c r="BJ148" i="3" s="1"/>
  <c r="AX148" i="3"/>
  <c r="BG57" i="3"/>
  <c r="BH57" i="3" s="1"/>
  <c r="BJ57" i="3"/>
  <c r="AX57" i="3"/>
  <c r="BG384" i="3"/>
  <c r="BH384" i="3" s="1"/>
  <c r="BJ384" i="3" s="1"/>
  <c r="BG21" i="3"/>
  <c r="BH21" i="3" s="1"/>
  <c r="BJ21" i="3" s="1"/>
  <c r="AX21" i="3"/>
  <c r="BG51" i="3"/>
  <c r="BH51" i="3" s="1"/>
  <c r="BJ51" i="3"/>
  <c r="BG61" i="3"/>
  <c r="BJ487" i="3"/>
  <c r="BG487" i="3"/>
  <c r="BH487" i="3" s="1"/>
  <c r="BG427" i="3"/>
  <c r="BH427" i="3" s="1"/>
  <c r="BJ427" i="3" s="1"/>
  <c r="AX408" i="3"/>
  <c r="BJ408" i="3"/>
  <c r="BG408" i="3"/>
  <c r="BH408" i="3" s="1"/>
  <c r="AX509" i="3"/>
  <c r="BJ237" i="3"/>
  <c r="AX237" i="3"/>
  <c r="BG237" i="3"/>
  <c r="BH237" i="3" s="1"/>
  <c r="BG271" i="3"/>
  <c r="BH271" i="3" s="1"/>
  <c r="BJ271" i="3" s="1"/>
  <c r="BG388" i="3"/>
  <c r="BH388" i="3" s="1"/>
  <c r="BJ388" i="3" s="1"/>
  <c r="BG418" i="3"/>
  <c r="BH418" i="3" s="1"/>
  <c r="BJ418" i="3" s="1"/>
  <c r="BG317" i="3"/>
  <c r="BH317" i="3" s="1"/>
  <c r="BJ317" i="3" s="1"/>
  <c r="AX317" i="3"/>
  <c r="BG244" i="3"/>
  <c r="BH244" i="3" s="1"/>
  <c r="AX244" i="3"/>
  <c r="BJ244" i="3"/>
  <c r="BG115" i="3"/>
  <c r="BH115" i="3" s="1"/>
  <c r="BJ115" i="3" s="1"/>
  <c r="AX113" i="3"/>
  <c r="BG469" i="3"/>
  <c r="BJ448" i="3"/>
  <c r="AX448" i="3"/>
  <c r="BG448" i="3"/>
  <c r="BH448" i="3" s="1"/>
  <c r="BJ449" i="3"/>
  <c r="BG449" i="3"/>
  <c r="BH449" i="3" s="1"/>
  <c r="BG17" i="3"/>
  <c r="BH17" i="3" s="1"/>
  <c r="BJ17" i="3"/>
  <c r="AX17" i="3"/>
  <c r="BG62" i="3"/>
  <c r="BH62" i="3" s="1"/>
  <c r="AX62" i="3"/>
  <c r="BJ62" i="3"/>
  <c r="BJ477" i="3"/>
  <c r="BG477" i="3"/>
  <c r="BH477" i="3" s="1"/>
  <c r="AX445" i="3"/>
  <c r="BG445" i="3"/>
  <c r="BH445" i="3" s="1"/>
  <c r="BJ445" i="3" s="1"/>
  <c r="BG367" i="3"/>
  <c r="BH367" i="3" s="1"/>
  <c r="BJ367" i="3" s="1"/>
  <c r="BG358" i="3"/>
  <c r="AX373" i="3"/>
  <c r="BG373" i="3"/>
  <c r="BH373" i="3" s="1"/>
  <c r="BJ373" i="3" s="1"/>
  <c r="AX503" i="3"/>
  <c r="BG340" i="3"/>
  <c r="BH340" i="3" s="1"/>
  <c r="BJ340" i="3" s="1"/>
  <c r="BJ322" i="3"/>
  <c r="AX322" i="3"/>
  <c r="BG322" i="3"/>
  <c r="BH322" i="3" s="1"/>
  <c r="BH332" i="3"/>
  <c r="BJ332" i="3" s="1"/>
  <c r="AX345" i="3"/>
  <c r="BJ345" i="3"/>
  <c r="BG345" i="3"/>
  <c r="BH345" i="3" s="1"/>
  <c r="BJ264" i="3"/>
  <c r="BG264" i="3"/>
  <c r="BH264" i="3" s="1"/>
  <c r="AX264" i="3"/>
  <c r="BG296" i="3"/>
  <c r="BH296" i="3" s="1"/>
  <c r="BJ296" i="3" s="1"/>
  <c r="AX453" i="3"/>
  <c r="AX415" i="3"/>
  <c r="BG275" i="3"/>
  <c r="BH275" i="3" s="1"/>
  <c r="BJ275" i="3" s="1"/>
  <c r="AX248" i="3"/>
  <c r="BG248" i="3"/>
  <c r="BH248" i="3" s="1"/>
  <c r="BJ248" i="3" s="1"/>
  <c r="BG221" i="3"/>
  <c r="BH221" i="3" s="1"/>
  <c r="BJ221" i="3" s="1"/>
  <c r="BG293" i="3"/>
  <c r="BH293" i="3" s="1"/>
  <c r="BJ293" i="3" s="1"/>
  <c r="BG220" i="3"/>
  <c r="BH220" i="3" s="1"/>
  <c r="BJ220" i="3" s="1"/>
  <c r="AX220" i="3"/>
  <c r="AX233" i="3"/>
  <c r="BG233" i="3"/>
  <c r="BH233" i="3" s="1"/>
  <c r="BJ233" i="3" s="1"/>
  <c r="BG168" i="3"/>
  <c r="BH168" i="3" s="1"/>
  <c r="BJ168" i="3" s="1"/>
  <c r="BH235" i="3"/>
  <c r="BJ235" i="3" s="1"/>
  <c r="BH315" i="3"/>
  <c r="BJ315" i="3" s="1"/>
  <c r="BG174" i="3"/>
  <c r="AX150" i="3"/>
  <c r="BG150" i="3"/>
  <c r="BH150" i="3" s="1"/>
  <c r="BJ150" i="3" s="1"/>
  <c r="BG238" i="3"/>
  <c r="BH238" i="3" s="1"/>
  <c r="BJ238" i="3" s="1"/>
  <c r="AX238" i="3"/>
  <c r="BH178" i="3"/>
  <c r="BJ178" i="3" s="1"/>
  <c r="BH232" i="3"/>
  <c r="BJ232" i="3" s="1"/>
  <c r="BG98" i="3"/>
  <c r="BH98" i="3" s="1"/>
  <c r="BJ98" i="3" s="1"/>
  <c r="BG252" i="3"/>
  <c r="BG26" i="3"/>
  <c r="BH26" i="3" s="1"/>
  <c r="BJ26" i="3" s="1"/>
  <c r="BG171" i="3"/>
  <c r="BH171" i="3" s="1"/>
  <c r="BJ171" i="3" s="1"/>
  <c r="BG59" i="3"/>
  <c r="BH59" i="3" s="1"/>
  <c r="BJ59" i="3" s="1"/>
  <c r="AX155" i="3"/>
  <c r="AX67" i="3"/>
  <c r="BG67" i="3"/>
  <c r="BH67" i="3" s="1"/>
  <c r="BJ67" i="3" s="1"/>
  <c r="BJ58" i="3"/>
  <c r="BG58" i="3"/>
  <c r="BH58" i="3" s="1"/>
  <c r="AX184" i="3"/>
  <c r="BJ465" i="3"/>
  <c r="AX465" i="3"/>
  <c r="BG465" i="3"/>
  <c r="BH465" i="3" s="1"/>
  <c r="BG451" i="3"/>
  <c r="BH451" i="3" s="1"/>
  <c r="BJ451" i="3" s="1"/>
  <c r="BG410" i="3"/>
  <c r="BH410" i="3" s="1"/>
  <c r="BJ410" i="3"/>
  <c r="AX410" i="3"/>
  <c r="BG119" i="3"/>
  <c r="BH119" i="3" s="1"/>
  <c r="BJ119" i="3" s="1"/>
  <c r="BG81" i="3"/>
  <c r="BH81" i="3" s="1"/>
  <c r="BJ81" i="3"/>
  <c r="BG481" i="3"/>
  <c r="BH481" i="3" s="1"/>
  <c r="BJ481" i="3" s="1"/>
  <c r="BJ409" i="3"/>
  <c r="BG409" i="3"/>
  <c r="BH409" i="3" s="1"/>
  <c r="BG201" i="3"/>
  <c r="BH201" i="3" s="1"/>
  <c r="BJ201" i="3" s="1"/>
  <c r="BG372" i="3"/>
  <c r="BH372" i="3" s="1"/>
  <c r="BJ372" i="3"/>
  <c r="BG32" i="3"/>
  <c r="BH32" i="3" s="1"/>
  <c r="AX32" i="3"/>
  <c r="BJ32" i="3"/>
  <c r="AX486" i="3"/>
  <c r="BG486" i="3"/>
  <c r="BH486" i="3" s="1"/>
  <c r="BJ486" i="3" s="1"/>
  <c r="BG300" i="3"/>
  <c r="BH300" i="3" s="1"/>
  <c r="BJ300" i="3" s="1"/>
  <c r="AX525" i="3"/>
  <c r="BJ525" i="3"/>
  <c r="BG525" i="3"/>
  <c r="BH525" i="3" s="1"/>
  <c r="BG325" i="3"/>
  <c r="BG420" i="3"/>
  <c r="BH420" i="3" s="1"/>
  <c r="BJ420" i="3" s="1"/>
  <c r="BG470" i="3"/>
  <c r="BH470" i="3" s="1"/>
  <c r="BJ470" i="3" s="1"/>
  <c r="BJ353" i="3"/>
  <c r="AX353" i="3"/>
  <c r="BG353" i="3"/>
  <c r="BH353" i="3" s="1"/>
  <c r="BG261" i="3"/>
  <c r="BH261" i="3" s="1"/>
  <c r="BJ261" i="3" s="1"/>
  <c r="AX261" i="3"/>
  <c r="BG112" i="3"/>
  <c r="BH112" i="3" s="1"/>
  <c r="BJ112" i="3" s="1"/>
  <c r="BG147" i="3"/>
  <c r="BH147" i="3" s="1"/>
  <c r="BJ147" i="3" s="1"/>
  <c r="AX23" i="3"/>
  <c r="BJ23" i="3"/>
  <c r="BG23" i="3"/>
  <c r="BH23" i="3" s="1"/>
  <c r="BG92" i="3"/>
  <c r="BH92" i="3" s="1"/>
  <c r="AX92" i="3"/>
  <c r="BJ92" i="3"/>
  <c r="BG56" i="3"/>
  <c r="BH56" i="3" s="1"/>
  <c r="AX56" i="3"/>
  <c r="BJ56" i="3"/>
  <c r="AX219" i="3"/>
  <c r="BG24" i="3"/>
  <c r="BH24" i="3" s="1"/>
  <c r="AX24" i="3"/>
  <c r="BJ24" i="3"/>
  <c r="BI531" i="3"/>
  <c r="BG27" i="3"/>
  <c r="BH27" i="3" s="1"/>
  <c r="AX27" i="3"/>
  <c r="BJ27" i="3"/>
  <c r="AX76" i="3"/>
  <c r="BG76" i="3"/>
  <c r="BH76" i="3" s="1"/>
  <c r="BJ76" i="3" s="1"/>
  <c r="AX440" i="3"/>
  <c r="BG440" i="3"/>
  <c r="BH440" i="3" s="1"/>
  <c r="BJ440" i="3" s="1"/>
  <c r="BG480" i="3"/>
  <c r="BH480" i="3" s="1"/>
  <c r="BJ480" i="3" s="1"/>
  <c r="AX480" i="3"/>
  <c r="BG370" i="3"/>
  <c r="AX337" i="3"/>
  <c r="BG337" i="3"/>
  <c r="BH337" i="3" s="1"/>
  <c r="BJ337" i="3" s="1"/>
  <c r="BG197" i="3"/>
  <c r="BH197" i="3" s="1"/>
  <c r="BJ197" i="3" s="1"/>
  <c r="BG203" i="3"/>
  <c r="BH203" i="3" s="1"/>
  <c r="BJ203" i="3" s="1"/>
  <c r="BG165" i="3"/>
  <c r="BH165" i="3" s="1"/>
  <c r="BJ165" i="3" s="1"/>
  <c r="AX165" i="3"/>
  <c r="AX130" i="3"/>
  <c r="BG130" i="3"/>
  <c r="BH130" i="3" s="1"/>
  <c r="BJ130" i="3" s="1"/>
  <c r="BG18" i="3"/>
  <c r="BH18" i="3" s="1"/>
  <c r="BJ18" i="3" s="1"/>
  <c r="BG52" i="3"/>
  <c r="BH52" i="3" s="1"/>
  <c r="BJ52" i="3" s="1"/>
  <c r="BG499" i="3"/>
  <c r="AX401" i="3"/>
  <c r="BG401" i="3"/>
  <c r="BH401" i="3" s="1"/>
  <c r="BJ401" i="3" s="1"/>
  <c r="BJ313" i="3"/>
  <c r="BG313" i="3"/>
  <c r="BH313" i="3" s="1"/>
  <c r="BG331" i="3"/>
  <c r="BH331" i="3" s="1"/>
  <c r="BJ331" i="3" s="1"/>
  <c r="BH179" i="3"/>
  <c r="BJ179" i="3" s="1"/>
  <c r="BG99" i="3"/>
  <c r="BH99" i="3" s="1"/>
  <c r="AX99" i="3"/>
  <c r="BJ99" i="3"/>
  <c r="BG429" i="3"/>
  <c r="BH429" i="3" s="1"/>
  <c r="BJ429" i="3" s="1"/>
  <c r="BG398" i="3"/>
  <c r="BH398" i="3" s="1"/>
  <c r="BJ398" i="3" s="1"/>
  <c r="BJ368" i="3"/>
  <c r="AX368" i="3"/>
  <c r="BG368" i="3"/>
  <c r="BH368" i="3" s="1"/>
  <c r="BG270" i="3"/>
  <c r="BH270" i="3" s="1"/>
  <c r="BJ270" i="3" s="1"/>
  <c r="AX270" i="3"/>
  <c r="BG124" i="3"/>
  <c r="BH124" i="3" s="1"/>
  <c r="BJ124" i="3" s="1"/>
  <c r="BG29" i="3"/>
  <c r="BH29" i="3" s="1"/>
  <c r="BJ29" i="3"/>
  <c r="AX37" i="3"/>
  <c r="BJ37" i="3"/>
  <c r="BG37" i="3"/>
  <c r="BH37" i="3" s="1"/>
  <c r="BG493" i="3"/>
  <c r="BG511" i="3"/>
  <c r="BH511" i="3" s="1"/>
  <c r="BJ511" i="3" s="1"/>
  <c r="BG413" i="3"/>
  <c r="BH413" i="3" s="1"/>
  <c r="BJ413" i="3"/>
  <c r="BG375" i="3"/>
  <c r="BH375" i="3" s="1"/>
  <c r="BJ375" i="3" s="1"/>
  <c r="AX375" i="3"/>
  <c r="BG187" i="3"/>
  <c r="BG166" i="3"/>
  <c r="BH166" i="3" s="1"/>
  <c r="BJ166" i="3" s="1"/>
  <c r="BG364" i="3"/>
  <c r="BH364" i="3" s="1"/>
  <c r="BJ364" i="3" s="1"/>
  <c r="BG360" i="3"/>
  <c r="BH360" i="3" s="1"/>
  <c r="BJ360" i="3" s="1"/>
  <c r="AX360" i="3"/>
  <c r="BG406" i="3"/>
  <c r="BG255" i="3"/>
  <c r="BH255" i="3" s="1"/>
  <c r="BJ255" i="3" s="1"/>
  <c r="AX255" i="3"/>
  <c r="BJ228" i="3"/>
  <c r="BG228" i="3"/>
  <c r="BH228" i="3" s="1"/>
  <c r="AX228" i="3"/>
  <c r="BG466" i="3"/>
  <c r="BH466" i="3" s="1"/>
  <c r="BJ466" i="3" s="1"/>
  <c r="BG362" i="3"/>
  <c r="BH362" i="3" s="1"/>
  <c r="BJ362" i="3" s="1"/>
  <c r="BG310" i="3"/>
  <c r="BH310" i="3" s="1"/>
  <c r="BJ310" i="3" s="1"/>
  <c r="BG239" i="3"/>
  <c r="BH239" i="3" s="1"/>
  <c r="BJ239" i="3" s="1"/>
  <c r="BJ269" i="3"/>
  <c r="AX269" i="3"/>
  <c r="BG269" i="3"/>
  <c r="BH269" i="3" s="1"/>
  <c r="BG140" i="3"/>
  <c r="BG121" i="3"/>
  <c r="BH121" i="3" s="1"/>
  <c r="BJ121" i="3" s="1"/>
  <c r="BG103" i="3"/>
  <c r="BH103" i="3" s="1"/>
  <c r="BJ103" i="3" s="1"/>
  <c r="BJ94" i="3"/>
  <c r="AX94" i="3"/>
  <c r="BG94" i="3"/>
  <c r="BH94" i="3" s="1"/>
  <c r="BG20" i="3"/>
  <c r="BH20" i="3" s="1"/>
  <c r="AX20" i="3"/>
  <c r="BJ20" i="3"/>
  <c r="BG89" i="3"/>
  <c r="BH89" i="3" s="1"/>
  <c r="AX89" i="3"/>
  <c r="BJ89" i="3"/>
  <c r="BG53" i="3"/>
  <c r="BH53" i="3" s="1"/>
  <c r="BJ53" i="3"/>
  <c r="AX88" i="3"/>
  <c r="BJ88" i="3"/>
  <c r="BG88" i="3"/>
  <c r="BH88" i="3" s="1"/>
  <c r="BG46" i="3"/>
  <c r="BH46" i="3" s="1"/>
  <c r="BJ46" i="3" s="1"/>
  <c r="BG146" i="3"/>
  <c r="BH146" i="3" s="1"/>
  <c r="BJ146" i="3"/>
  <c r="AX146" i="3"/>
  <c r="AX10" i="3"/>
  <c r="BJ490" i="3"/>
  <c r="BG490" i="3"/>
  <c r="BH490" i="3" s="1"/>
  <c r="BG246" i="3"/>
  <c r="BJ456" i="3"/>
  <c r="AX456" i="3"/>
  <c r="BG456" i="3"/>
  <c r="BH456" i="3" s="1"/>
  <c r="BJ383" i="3"/>
  <c r="BG383" i="3"/>
  <c r="BH383" i="3" s="1"/>
  <c r="BG376" i="3"/>
  <c r="BH376" i="3" s="1"/>
  <c r="BJ376" i="3" s="1"/>
  <c r="BG361" i="3"/>
  <c r="BG311" i="3"/>
  <c r="BH311" i="3" s="1"/>
  <c r="BJ311" i="3" s="1"/>
  <c r="BG172" i="3"/>
  <c r="BH172" i="3" s="1"/>
  <c r="BJ172" i="3" s="1"/>
  <c r="BG151" i="3"/>
  <c r="BH151" i="3" s="1"/>
  <c r="BJ151" i="3" s="1"/>
  <c r="BG68" i="3"/>
  <c r="BH68" i="3" s="1"/>
  <c r="BJ68" i="3"/>
  <c r="BG15" i="3"/>
  <c r="BH15" i="3" s="1"/>
  <c r="BJ15" i="3" s="1"/>
  <c r="AX15" i="3"/>
  <c r="AX472" i="3"/>
  <c r="BG472" i="3"/>
  <c r="BH472" i="3" s="1"/>
  <c r="BJ472" i="3" s="1"/>
  <c r="AX454" i="3"/>
  <c r="BG454" i="3"/>
  <c r="BH454" i="3" s="1"/>
  <c r="BJ454" i="3" s="1"/>
  <c r="BG334" i="3"/>
  <c r="AX303" i="3"/>
  <c r="BJ303" i="3"/>
  <c r="BG303" i="3"/>
  <c r="BH303" i="3" s="1"/>
  <c r="AX306" i="3"/>
  <c r="AX190" i="3"/>
  <c r="BJ190" i="3"/>
  <c r="BG190" i="3"/>
  <c r="BH190" i="3" s="1"/>
  <c r="BG110" i="3"/>
  <c r="BH110" i="3" s="1"/>
  <c r="BJ110" i="3" s="1"/>
  <c r="BG60" i="3"/>
  <c r="BH60" i="3" s="1"/>
  <c r="BJ60" i="3"/>
  <c r="AX60" i="3"/>
  <c r="BJ438" i="3"/>
  <c r="BG438" i="3"/>
  <c r="BH438" i="3" s="1"/>
  <c r="BJ352" i="3"/>
  <c r="AX352" i="3"/>
  <c r="BG352" i="3"/>
  <c r="BH352" i="3" s="1"/>
  <c r="BG278" i="3"/>
  <c r="BH278" i="3" s="1"/>
  <c r="BJ278" i="3" s="1"/>
  <c r="BG177" i="3"/>
  <c r="BJ484" i="3"/>
  <c r="BG484" i="3"/>
  <c r="BH484" i="3" s="1"/>
  <c r="AX484" i="3"/>
  <c r="AX351" i="3"/>
  <c r="BJ351" i="3"/>
  <c r="BG351" i="3"/>
  <c r="BH351" i="3" s="1"/>
  <c r="BG312" i="3"/>
  <c r="BH312" i="3" s="1"/>
  <c r="BJ312" i="3" s="1"/>
  <c r="BG302" i="3"/>
  <c r="BJ272" i="3"/>
  <c r="BG272" i="3"/>
  <c r="BH272" i="3" s="1"/>
  <c r="AX305" i="3"/>
  <c r="BJ305" i="3"/>
  <c r="BG305" i="3"/>
  <c r="BH305" i="3" s="1"/>
  <c r="BH189" i="3"/>
  <c r="BJ189" i="3" s="1"/>
  <c r="BG11" i="3"/>
  <c r="BH11" i="3" s="1"/>
  <c r="BJ11" i="3" s="1"/>
  <c r="AX11" i="3"/>
  <c r="BG86" i="3"/>
  <c r="BH86" i="3" s="1"/>
  <c r="BJ86" i="3" s="1"/>
  <c r="BG50" i="3"/>
  <c r="BH50" i="3" s="1"/>
  <c r="BJ50" i="3" s="1"/>
  <c r="BG164" i="3"/>
  <c r="BH164" i="3" s="1"/>
  <c r="BJ164" i="3" s="1"/>
  <c r="AX34" i="3"/>
  <c r="BJ34" i="3"/>
  <c r="BG34" i="3"/>
  <c r="BH34" i="3" s="1"/>
  <c r="AX28" i="3"/>
  <c r="BG495" i="3"/>
  <c r="BJ502" i="3"/>
  <c r="BG502" i="3"/>
  <c r="BH502" i="3" s="1"/>
  <c r="BG394" i="3"/>
  <c r="BH394" i="3" s="1"/>
  <c r="BJ394" i="3" s="1"/>
  <c r="BG437" i="3"/>
  <c r="BH437" i="3" s="1"/>
  <c r="BJ437" i="3"/>
  <c r="BG276" i="3"/>
  <c r="BJ318" i="3"/>
  <c r="BG318" i="3"/>
  <c r="BH318" i="3" s="1"/>
  <c r="BG122" i="3"/>
  <c r="BH122" i="3" s="1"/>
  <c r="BJ122" i="3" s="1"/>
  <c r="BG175" i="3"/>
  <c r="AX71" i="3"/>
  <c r="BJ71" i="3"/>
  <c r="BG71" i="3"/>
  <c r="BH71" i="3" s="1"/>
  <c r="BG488" i="3"/>
  <c r="BH488" i="3" s="1"/>
  <c r="BJ488" i="3" s="1"/>
  <c r="BG450" i="3"/>
  <c r="BH450" i="3" s="1"/>
  <c r="BJ450" i="3" s="1"/>
  <c r="AX450" i="3"/>
  <c r="BJ273" i="3"/>
  <c r="BG273" i="3"/>
  <c r="BH273" i="3" s="1"/>
  <c r="AX273" i="3"/>
  <c r="BG204" i="3"/>
  <c r="BG70" i="3"/>
  <c r="BH70" i="3" s="1"/>
  <c r="BJ70" i="3" s="1"/>
  <c r="BG478" i="3"/>
  <c r="BH478" i="3" s="1"/>
  <c r="BJ478" i="3" s="1"/>
  <c r="BG97" i="3"/>
  <c r="BG123" i="3"/>
  <c r="BH123" i="3" s="1"/>
  <c r="BJ123" i="3" s="1"/>
  <c r="AX123" i="3"/>
  <c r="BG95" i="3"/>
  <c r="BH95" i="3" s="1"/>
  <c r="AX95" i="3"/>
  <c r="BJ95" i="3"/>
  <c r="BG479" i="3"/>
  <c r="BH479" i="3" s="1"/>
  <c r="BJ479" i="3" s="1"/>
  <c r="BG395" i="3"/>
  <c r="AX333" i="3"/>
  <c r="BJ333" i="3"/>
  <c r="BG333" i="3"/>
  <c r="BH333" i="3" s="1"/>
  <c r="BG241" i="3"/>
  <c r="BH241" i="3" s="1"/>
  <c r="BJ241" i="3" s="1"/>
  <c r="BG116" i="3"/>
  <c r="BH116" i="3" s="1"/>
  <c r="BJ116" i="3" s="1"/>
  <c r="AX268" i="3"/>
  <c r="BG104" i="3"/>
  <c r="BH104" i="3" s="1"/>
  <c r="BJ104" i="3" s="1"/>
  <c r="BG78" i="3"/>
  <c r="AX403" i="3"/>
  <c r="BJ403" i="3"/>
  <c r="BG403" i="3"/>
  <c r="BH403" i="3" s="1"/>
  <c r="BG439" i="3"/>
  <c r="BH439" i="3" s="1"/>
  <c r="BJ439" i="3" s="1"/>
  <c r="AX434" i="3"/>
  <c r="BJ215" i="3"/>
  <c r="BG215" i="3"/>
  <c r="BH215" i="3" s="1"/>
  <c r="AT531" i="3"/>
  <c r="BG528" i="3"/>
  <c r="BH528" i="3" s="1"/>
  <c r="BJ528" i="3" s="1"/>
  <c r="BJ491" i="3"/>
  <c r="BG491" i="3"/>
  <c r="BH491" i="3" s="1"/>
  <c r="BG430" i="3"/>
  <c r="BG350" i="3"/>
  <c r="BG258" i="3"/>
  <c r="BH258" i="3" s="1"/>
  <c r="BJ258" i="3" s="1"/>
  <c r="AX258" i="3"/>
  <c r="BG298" i="3"/>
  <c r="BH298" i="3" s="1"/>
  <c r="AX298" i="3"/>
  <c r="BJ298" i="3"/>
  <c r="BJ163" i="3"/>
  <c r="BG163" i="3"/>
  <c r="BH163" i="3" s="1"/>
  <c r="AX163" i="3"/>
  <c r="AX517" i="3"/>
  <c r="BJ517" i="3"/>
  <c r="BG517" i="3"/>
  <c r="BH517" i="3" s="1"/>
  <c r="BG356" i="3"/>
  <c r="BH356" i="3" s="1"/>
  <c r="BJ356" i="3" s="1"/>
  <c r="BG513" i="3"/>
  <c r="BH513" i="3" s="1"/>
  <c r="BJ513" i="3" s="1"/>
  <c r="BG421" i="3"/>
  <c r="BG504" i="3"/>
  <c r="BG512" i="3"/>
  <c r="BH512" i="3" s="1"/>
  <c r="AX512" i="3"/>
  <c r="BJ512" i="3"/>
  <c r="BH489" i="3"/>
  <c r="BJ489" i="3" s="1"/>
  <c r="BG386" i="3"/>
  <c r="BH386" i="3" s="1"/>
  <c r="BJ386" i="3" s="1"/>
  <c r="BG343" i="3"/>
  <c r="AX294" i="3"/>
  <c r="BJ294" i="3"/>
  <c r="BG294" i="3"/>
  <c r="BH294" i="3" s="1"/>
  <c r="AX324" i="3"/>
  <c r="BJ324" i="3"/>
  <c r="BG324" i="3"/>
  <c r="BH324" i="3" s="1"/>
  <c r="BG245" i="3"/>
  <c r="BH245" i="3" s="1"/>
  <c r="BJ245" i="3" s="1"/>
  <c r="BG280" i="3"/>
  <c r="BJ284" i="3"/>
  <c r="BG284" i="3"/>
  <c r="BH284" i="3" s="1"/>
  <c r="BG199" i="3"/>
  <c r="BH199" i="3" s="1"/>
  <c r="BJ199" i="3" s="1"/>
  <c r="AX199" i="3"/>
  <c r="AX218" i="3"/>
  <c r="BG218" i="3"/>
  <c r="BH218" i="3" s="1"/>
  <c r="BJ218" i="3"/>
  <c r="BG236" i="3"/>
  <c r="BH236" i="3" s="1"/>
  <c r="BJ236" i="3" s="1"/>
  <c r="AX134" i="3"/>
  <c r="BJ134" i="3"/>
  <c r="BG134" i="3"/>
  <c r="BH134" i="3" s="1"/>
  <c r="AX253" i="3"/>
  <c r="BJ253" i="3"/>
  <c r="BG253" i="3"/>
  <c r="BH253" i="3" s="1"/>
  <c r="BG83" i="3"/>
  <c r="BH83" i="3" s="1"/>
  <c r="BJ83" i="3" s="1"/>
  <c r="BG47" i="3"/>
  <c r="AL531" i="3"/>
  <c r="AW9" i="3"/>
  <c r="BG84" i="3"/>
  <c r="BH84" i="3" s="1"/>
  <c r="AX84" i="3"/>
  <c r="BJ84" i="3"/>
  <c r="BJ31" i="3"/>
  <c r="BG31" i="3"/>
  <c r="BH31" i="3" s="1"/>
  <c r="BG64" i="3"/>
  <c r="AX55" i="3"/>
  <c r="BJ55" i="3"/>
  <c r="BG55" i="3"/>
  <c r="BH55" i="3" s="1"/>
  <c r="BG43" i="3"/>
  <c r="BH43" i="3" s="1"/>
  <c r="BJ43" i="3" s="1"/>
  <c r="BJ412" i="3"/>
  <c r="BG412" i="3"/>
  <c r="BH412" i="3" s="1"/>
  <c r="BJ282" i="3"/>
  <c r="BG282" i="3"/>
  <c r="BH282" i="3" s="1"/>
  <c r="AX282" i="3"/>
  <c r="BJ281" i="3"/>
  <c r="AX281" i="3"/>
  <c r="BG281" i="3"/>
  <c r="BH281" i="3" s="1"/>
  <c r="BG206" i="3"/>
  <c r="BH206" i="3" s="1"/>
  <c r="BJ206" i="3" s="1"/>
  <c r="AX206" i="3"/>
  <c r="AX463" i="3"/>
  <c r="BG463" i="3"/>
  <c r="BH463" i="3" s="1"/>
  <c r="BJ463" i="3" s="1"/>
  <c r="BG417" i="3"/>
  <c r="BH417" i="3" s="1"/>
  <c r="BJ417" i="3"/>
  <c r="BG309" i="3"/>
  <c r="BG157" i="3"/>
  <c r="BH157" i="3" s="1"/>
  <c r="BJ157" i="3" s="1"/>
  <c r="BJ118" i="3"/>
  <c r="BG118" i="3"/>
  <c r="BH118" i="3" s="1"/>
  <c r="BG91" i="3"/>
  <c r="BJ442" i="3"/>
  <c r="AX442" i="3"/>
  <c r="BG442" i="3"/>
  <c r="BH442" i="3" s="1"/>
  <c r="BG428" i="3"/>
  <c r="BH428" i="3" s="1"/>
  <c r="AX428" i="3"/>
  <c r="BJ428" i="3"/>
  <c r="BG369" i="3"/>
  <c r="BH369" i="3" s="1"/>
  <c r="AX369" i="3"/>
  <c r="BJ369" i="3"/>
  <c r="BG145" i="3"/>
  <c r="BG526" i="3"/>
  <c r="BG424" i="3"/>
  <c r="BH424" i="3" s="1"/>
  <c r="BJ424" i="3" s="1"/>
  <c r="AX424" i="3"/>
  <c r="BJ307" i="3"/>
  <c r="BG307" i="3"/>
  <c r="BH307" i="3" s="1"/>
  <c r="BG342" i="3"/>
  <c r="BH405" i="3"/>
  <c r="BJ405" i="3" s="1"/>
  <c r="BJ210" i="3"/>
  <c r="AX210" i="3"/>
  <c r="BG210" i="3"/>
  <c r="BH210" i="3" s="1"/>
  <c r="BG492" i="3"/>
  <c r="BH492" i="3" s="1"/>
  <c r="BJ492" i="3" s="1"/>
  <c r="AX524" i="3"/>
  <c r="BJ425" i="3"/>
  <c r="AX425" i="3"/>
  <c r="BG425" i="3"/>
  <c r="BH425" i="3" s="1"/>
  <c r="BG459" i="3"/>
  <c r="BH459" i="3" s="1"/>
  <c r="BJ459" i="3" s="1"/>
  <c r="AX328" i="3"/>
  <c r="BG328" i="3"/>
  <c r="BH328" i="3" s="1"/>
  <c r="BJ328" i="3" s="1"/>
  <c r="BG263" i="3"/>
  <c r="BH263" i="3" s="1"/>
  <c r="BJ263" i="3" s="1"/>
  <c r="BJ207" i="3"/>
  <c r="AX207" i="3"/>
  <c r="BG207" i="3"/>
  <c r="BH207" i="3" s="1"/>
  <c r="BG149" i="3"/>
  <c r="BH149" i="3" s="1"/>
  <c r="BJ149" i="3" s="1"/>
  <c r="AX518" i="3"/>
  <c r="BG518" i="3"/>
  <c r="BH518" i="3" s="1"/>
  <c r="BJ518" i="3" s="1"/>
  <c r="BJ522" i="3"/>
  <c r="BG522" i="3"/>
  <c r="BH522" i="3" s="1"/>
  <c r="AX522" i="3"/>
  <c r="AX476" i="3"/>
  <c r="BJ476" i="3"/>
  <c r="BG476" i="3"/>
  <c r="BH476" i="3" s="1"/>
  <c r="BG414" i="3"/>
  <c r="BH414" i="3" s="1"/>
  <c r="BJ414" i="3" s="1"/>
  <c r="AX452" i="3"/>
  <c r="BG452" i="3"/>
  <c r="BH452" i="3" s="1"/>
  <c r="BJ452" i="3" s="1"/>
  <c r="BG385" i="3"/>
  <c r="BH385" i="3" s="1"/>
  <c r="BJ385" i="3" s="1"/>
  <c r="AX411" i="3"/>
  <c r="BJ411" i="3"/>
  <c r="BG411" i="3"/>
  <c r="BH411" i="3" s="1"/>
  <c r="BG291" i="3"/>
  <c r="BH291" i="3" s="1"/>
  <c r="BJ291" i="3" s="1"/>
  <c r="BG314" i="3"/>
  <c r="BH314" i="3" s="1"/>
  <c r="BJ314" i="3" s="1"/>
  <c r="BG316" i="3"/>
  <c r="BH316" i="3" s="1"/>
  <c r="BJ316" i="3" s="1"/>
  <c r="BJ234" i="3"/>
  <c r="AX234" i="3"/>
  <c r="BG234" i="3"/>
  <c r="BH234" i="3" s="1"/>
  <c r="BG279" i="3"/>
  <c r="BH279" i="3" s="1"/>
  <c r="BJ279" i="3" s="1"/>
  <c r="BJ260" i="3"/>
  <c r="BG260" i="3"/>
  <c r="BH260" i="3" s="1"/>
  <c r="BH326" i="3"/>
  <c r="BJ326" i="3" s="1"/>
  <c r="BG423" i="3"/>
  <c r="BH423" i="3" s="1"/>
  <c r="BJ423" i="3" s="1"/>
  <c r="BG205" i="3"/>
  <c r="AX154" i="3"/>
  <c r="BJ154" i="3"/>
  <c r="BG154" i="3"/>
  <c r="BH154" i="3" s="1"/>
  <c r="BG131" i="3"/>
  <c r="BH131" i="3" s="1"/>
  <c r="BJ131" i="3" s="1"/>
  <c r="AX286" i="3"/>
  <c r="BG120" i="3"/>
  <c r="BH120" i="3" s="1"/>
  <c r="BJ120" i="3"/>
  <c r="BG80" i="3"/>
  <c r="BH80" i="3" s="1"/>
  <c r="AX80" i="3"/>
  <c r="BJ80" i="3"/>
  <c r="BG44" i="3"/>
  <c r="BG153" i="3"/>
  <c r="BH153" i="3" s="1"/>
  <c r="BJ153" i="3"/>
  <c r="BG69" i="3"/>
  <c r="BH69" i="3" s="1"/>
  <c r="BJ69" i="3"/>
  <c r="BG85" i="3"/>
  <c r="AX73" i="3"/>
  <c r="BJ73" i="3"/>
  <c r="BG73" i="3"/>
  <c r="BH73" i="3" s="1"/>
  <c r="BG35" i="3"/>
  <c r="BH35" i="3" s="1"/>
  <c r="BJ35" i="3" s="1"/>
  <c r="AX35" i="3"/>
  <c r="AX39" i="3"/>
  <c r="BG39" i="3"/>
  <c r="BH39" i="3" s="1"/>
  <c r="BJ39" i="3"/>
  <c r="BG391" i="3"/>
  <c r="AX265" i="3"/>
  <c r="BJ265" i="3"/>
  <c r="BG265" i="3"/>
  <c r="BH265" i="3" s="1"/>
  <c r="BG254" i="3"/>
  <c r="BH254" i="3" s="1"/>
  <c r="BJ254" i="3" s="1"/>
  <c r="BG193" i="3"/>
  <c r="BH193" i="3" s="1"/>
  <c r="BJ193" i="3" s="1"/>
  <c r="BG186" i="3"/>
  <c r="BJ14" i="3"/>
  <c r="AX14" i="3"/>
  <c r="BG14" i="3"/>
  <c r="BH14" i="3" s="1"/>
  <c r="AX496" i="3"/>
  <c r="BJ496" i="3"/>
  <c r="BG496" i="3"/>
  <c r="BH496" i="3" s="1"/>
  <c r="BG339" i="3"/>
  <c r="BH339" i="3" s="1"/>
  <c r="BJ339" i="3" s="1"/>
  <c r="AX162" i="3"/>
  <c r="BG162" i="3"/>
  <c r="BH162" i="3" s="1"/>
  <c r="BJ162" i="3" s="1"/>
  <c r="BG65" i="3"/>
  <c r="BJ494" i="3"/>
  <c r="AX494" i="3"/>
  <c r="BG494" i="3"/>
  <c r="BH494" i="3" s="1"/>
  <c r="BJ267" i="3"/>
  <c r="BG267" i="3"/>
  <c r="BH267" i="3" s="1"/>
  <c r="AX267" i="3"/>
  <c r="BG106" i="3"/>
  <c r="AX22" i="3"/>
  <c r="BJ22" i="3"/>
  <c r="BG22" i="3"/>
  <c r="BH22" i="3" s="1"/>
  <c r="BG36" i="3"/>
  <c r="BH36" i="3" s="1"/>
  <c r="BJ36" i="3" s="1"/>
  <c r="AX36" i="3"/>
  <c r="BG460" i="3"/>
  <c r="BH460" i="3" s="1"/>
  <c r="BJ460" i="3" s="1"/>
  <c r="BG471" i="3"/>
  <c r="BH471" i="3" s="1"/>
  <c r="BJ471" i="3" s="1"/>
  <c r="BJ365" i="3"/>
  <c r="AX365" i="3"/>
  <c r="BG365" i="3"/>
  <c r="BH365" i="3" s="1"/>
  <c r="BJ319" i="3"/>
  <c r="AX319" i="3"/>
  <c r="BG319" i="3"/>
  <c r="BH319" i="3" s="1"/>
  <c r="BG292" i="3"/>
  <c r="BH292" i="3" s="1"/>
  <c r="BJ292" i="3" s="1"/>
  <c r="BG323" i="3"/>
  <c r="BH323" i="3" s="1"/>
  <c r="BJ323" i="3"/>
  <c r="AX323" i="3"/>
  <c r="BJ227" i="3"/>
  <c r="BG227" i="3"/>
  <c r="BH227" i="3" s="1"/>
  <c r="BJ468" i="3"/>
  <c r="AX468" i="3"/>
  <c r="BG468" i="3"/>
  <c r="BH468" i="3" s="1"/>
  <c r="BG349" i="3"/>
  <c r="BH349" i="3" s="1"/>
  <c r="BJ349" i="3" s="1"/>
  <c r="BG387" i="3"/>
  <c r="BH387" i="3" s="1"/>
  <c r="AX387" i="3"/>
  <c r="BJ387" i="3"/>
  <c r="BJ287" i="3"/>
  <c r="AX287" i="3"/>
  <c r="BG287" i="3"/>
  <c r="BH287" i="3" s="1"/>
  <c r="BG217" i="3"/>
  <c r="BH217" i="3" s="1"/>
  <c r="BJ217" i="3" s="1"/>
  <c r="BG422" i="3"/>
  <c r="BH422" i="3" s="1"/>
  <c r="BJ422" i="3" s="1"/>
  <c r="BG347" i="3"/>
  <c r="BH347" i="3" s="1"/>
  <c r="BJ347" i="3" s="1"/>
  <c r="BJ431" i="3"/>
  <c r="BG431" i="3"/>
  <c r="BH431" i="3" s="1"/>
  <c r="BG329" i="3"/>
  <c r="BH329" i="3" s="1"/>
  <c r="BJ329" i="3" s="1"/>
  <c r="BG321" i="3"/>
  <c r="BH321" i="3" s="1"/>
  <c r="BJ321" i="3" s="1"/>
  <c r="BG381" i="3"/>
  <c r="BH381" i="3" s="1"/>
  <c r="AX381" i="3"/>
  <c r="BJ381" i="3"/>
  <c r="BJ359" i="3"/>
  <c r="BG359" i="3"/>
  <c r="BH359" i="3" s="1"/>
  <c r="BJ266" i="3"/>
  <c r="AX266" i="3"/>
  <c r="BG266" i="3"/>
  <c r="BH266" i="3" s="1"/>
  <c r="BG208" i="3"/>
  <c r="BH208" i="3" s="1"/>
  <c r="BJ208" i="3" s="1"/>
  <c r="BG137" i="3"/>
  <c r="AX139" i="3"/>
  <c r="BJ139" i="3"/>
  <c r="BG139" i="3"/>
  <c r="BH139" i="3" s="1"/>
  <c r="BJ483" i="3"/>
  <c r="AX483" i="3"/>
  <c r="BG483" i="3"/>
  <c r="BH483" i="3" s="1"/>
  <c r="BG508" i="3"/>
  <c r="BH508" i="3" s="1"/>
  <c r="BJ508" i="3" s="1"/>
  <c r="BG400" i="3"/>
  <c r="AX485" i="3"/>
  <c r="BJ485" i="3"/>
  <c r="BG485" i="3"/>
  <c r="BH485" i="3" s="1"/>
  <c r="BJ462" i="3"/>
  <c r="BG462" i="3"/>
  <c r="BH462" i="3" s="1"/>
  <c r="BG330" i="3"/>
  <c r="BH330" i="3" s="1"/>
  <c r="BJ330" i="3" s="1"/>
  <c r="BG341" i="3"/>
  <c r="BH341" i="3" s="1"/>
  <c r="BJ341" i="3"/>
  <c r="AX341" i="3"/>
  <c r="AX256" i="3"/>
  <c r="BJ256" i="3"/>
  <c r="BG256" i="3"/>
  <c r="BH256" i="3" s="1"/>
  <c r="AX142" i="3"/>
  <c r="BJ142" i="3"/>
  <c r="BG142" i="3"/>
  <c r="BH142" i="3" s="1"/>
  <c r="BG128" i="3"/>
  <c r="BH128" i="3" s="1"/>
  <c r="BJ128" i="3" s="1"/>
  <c r="AX100" i="3"/>
  <c r="BG100" i="3"/>
  <c r="BH100" i="3" s="1"/>
  <c r="BJ100" i="3" s="1"/>
  <c r="AX127" i="3"/>
  <c r="BJ127" i="3"/>
  <c r="BG127" i="3"/>
  <c r="BH127" i="3" s="1"/>
  <c r="BG209" i="3"/>
  <c r="BH209" i="3" s="1"/>
  <c r="BJ209" i="3" s="1"/>
  <c r="BG161" i="3"/>
  <c r="BH161" i="3" s="1"/>
  <c r="BJ161" i="3" s="1"/>
  <c r="BH222" i="3"/>
  <c r="BJ222" i="3" s="1"/>
  <c r="BG135" i="3"/>
  <c r="BH135" i="3" s="1"/>
  <c r="AX135" i="3"/>
  <c r="BJ135" i="3"/>
  <c r="AX41" i="3"/>
  <c r="BG41" i="3"/>
  <c r="BH41" i="3" s="1"/>
  <c r="BJ41" i="3"/>
  <c r="AX45" i="3"/>
  <c r="BG45" i="3"/>
  <c r="BH45" i="3" s="1"/>
  <c r="BJ45" i="3"/>
  <c r="AX143" i="3"/>
  <c r="BG54" i="3"/>
  <c r="BH54" i="3" s="1"/>
  <c r="BJ54" i="3" s="1"/>
  <c r="AX54" i="3"/>
  <c r="BG111" i="3"/>
  <c r="AX447" i="3"/>
  <c r="BG447" i="3"/>
  <c r="BH447" i="3" s="1"/>
  <c r="BJ447" i="3" s="1"/>
  <c r="BG382" i="3"/>
  <c r="BH382" i="3" s="1"/>
  <c r="BJ382" i="3" s="1"/>
  <c r="BJ355" i="3"/>
  <c r="BG355" i="3"/>
  <c r="BH355" i="3" s="1"/>
  <c r="AX355" i="3"/>
  <c r="BG144" i="3"/>
  <c r="BJ107" i="3"/>
  <c r="BG107" i="3"/>
  <c r="BH107" i="3" s="1"/>
  <c r="BG79" i="3"/>
  <c r="BH79" i="3" s="1"/>
  <c r="BJ79" i="3" s="1"/>
  <c r="BG297" i="3"/>
  <c r="BJ242" i="3"/>
  <c r="AX242" i="3"/>
  <c r="BG242" i="3"/>
  <c r="BH242" i="3" s="1"/>
  <c r="BG105" i="3"/>
  <c r="BH105" i="3" s="1"/>
  <c r="AX105" i="3"/>
  <c r="BJ105" i="3"/>
  <c r="BG49" i="3"/>
  <c r="BH49" i="3" s="1"/>
  <c r="BJ49" i="3" s="1"/>
  <c r="BG392" i="3"/>
  <c r="BG475" i="3"/>
  <c r="BJ461" i="3"/>
  <c r="BG461" i="3"/>
  <c r="BH461" i="3" s="1"/>
  <c r="BG419" i="3"/>
  <c r="BH419" i="3" s="1"/>
  <c r="BJ419" i="3" s="1"/>
  <c r="BG404" i="3"/>
  <c r="AX377" i="3"/>
  <c r="BJ377" i="3"/>
  <c r="BG377" i="3"/>
  <c r="BH377" i="3" s="1"/>
  <c r="AX497" i="3"/>
  <c r="AX443" i="3"/>
  <c r="BJ443" i="3"/>
  <c r="BG443" i="3"/>
  <c r="BH443" i="3" s="1"/>
  <c r="BG393" i="3"/>
  <c r="BH393" i="3" s="1"/>
  <c r="BJ393" i="3"/>
  <c r="AX393" i="3"/>
  <c r="BG251" i="3"/>
  <c r="BH251" i="3" s="1"/>
  <c r="BJ251" i="3" s="1"/>
  <c r="BJ230" i="3"/>
  <c r="AX230" i="3"/>
  <c r="BG230" i="3"/>
  <c r="BH230" i="3" s="1"/>
  <c r="BG320" i="3"/>
  <c r="BH320" i="3" s="1"/>
  <c r="BJ320" i="3" s="1"/>
  <c r="BG211" i="3"/>
  <c r="BH211" i="3" s="1"/>
  <c r="BJ211" i="3" s="1"/>
  <c r="BH240" i="3"/>
  <c r="BJ240" i="3" s="1"/>
  <c r="AX240" i="3"/>
  <c r="BG214" i="3"/>
  <c r="BH214" i="3" s="1"/>
  <c r="BJ214" i="3" s="1"/>
  <c r="AX214" i="3"/>
  <c r="BJ514" i="3"/>
  <c r="BG514" i="3"/>
  <c r="BH514" i="3" s="1"/>
  <c r="BG520" i="3"/>
  <c r="BH520" i="3" s="1"/>
  <c r="BJ520" i="3" s="1"/>
  <c r="BG523" i="3"/>
  <c r="BG498" i="3"/>
  <c r="BJ374" i="3"/>
  <c r="BG374" i="3"/>
  <c r="BH374" i="3" s="1"/>
  <c r="BG380" i="3"/>
  <c r="BH380" i="3" s="1"/>
  <c r="BJ380" i="3" s="1"/>
  <c r="BJ288" i="3"/>
  <c r="BG288" i="3"/>
  <c r="BH288" i="3" s="1"/>
  <c r="AX288" i="3"/>
  <c r="AX389" i="3"/>
  <c r="BJ389" i="3"/>
  <c r="BG389" i="3"/>
  <c r="BH389" i="3" s="1"/>
  <c r="AX225" i="3"/>
  <c r="BG225" i="3"/>
  <c r="BH225" i="3" s="1"/>
  <c r="BJ225" i="3" s="1"/>
  <c r="BG249" i="3"/>
  <c r="BH249" i="3" s="1"/>
  <c r="BJ249" i="3" s="1"/>
  <c r="BG257" i="3"/>
  <c r="BG198" i="3"/>
  <c r="BG223" i="3"/>
  <c r="BH223" i="3" s="1"/>
  <c r="BJ223" i="3" s="1"/>
  <c r="BG181" i="3"/>
  <c r="BH181" i="3" s="1"/>
  <c r="BJ181" i="3"/>
  <c r="BG77" i="3"/>
  <c r="BG510" i="3"/>
  <c r="AX474" i="3"/>
  <c r="BG474" i="3"/>
  <c r="BH474" i="3" s="1"/>
  <c r="BJ474" i="3" s="1"/>
  <c r="BG516" i="3"/>
  <c r="BH516" i="3" s="1"/>
  <c r="BJ516" i="3" s="1"/>
  <c r="AX516" i="3"/>
  <c r="BJ519" i="3"/>
  <c r="BG519" i="3"/>
  <c r="BH519" i="3" s="1"/>
  <c r="AX519" i="3"/>
  <c r="AX505" i="3"/>
  <c r="BJ505" i="3"/>
  <c r="BG505" i="3"/>
  <c r="BH505" i="3" s="1"/>
  <c r="BJ397" i="3"/>
  <c r="BG397" i="3"/>
  <c r="BH397" i="3" s="1"/>
  <c r="BG457" i="3"/>
  <c r="BH457" i="3" s="1"/>
  <c r="BJ457" i="3" s="1"/>
  <c r="BG436" i="3"/>
  <c r="BH444" i="3"/>
  <c r="BJ444" i="3" s="1"/>
  <c r="AX521" i="3"/>
  <c r="BG371" i="3"/>
  <c r="BH371" i="3" s="1"/>
  <c r="BJ371" i="3" s="1"/>
  <c r="BG379" i="3"/>
  <c r="BH379" i="3" s="1"/>
  <c r="BJ379" i="3" s="1"/>
  <c r="BG285" i="3"/>
  <c r="BH285" i="3" s="1"/>
  <c r="BJ285" i="3" s="1"/>
  <c r="BG243" i="3"/>
  <c r="BH243" i="3" s="1"/>
  <c r="BJ243" i="3" s="1"/>
  <c r="BG290" i="3"/>
  <c r="BH290" i="3" s="1"/>
  <c r="BJ290" i="3" s="1"/>
  <c r="BJ231" i="3"/>
  <c r="BG231" i="3"/>
  <c r="BH231" i="3" s="1"/>
  <c r="AX231" i="3"/>
  <c r="AX274" i="3"/>
  <c r="BJ274" i="3"/>
  <c r="BG274" i="3"/>
  <c r="BH274" i="3" s="1"/>
  <c r="BG159" i="3"/>
  <c r="BH159" i="3" s="1"/>
  <c r="BJ159" i="3" s="1"/>
  <c r="BJ216" i="3"/>
  <c r="BG216" i="3"/>
  <c r="BH216" i="3" s="1"/>
  <c r="AX216" i="3"/>
  <c r="BG125" i="3"/>
  <c r="BH125" i="3" s="1"/>
  <c r="BJ125" i="3" s="1"/>
  <c r="AX136" i="3"/>
  <c r="BJ136" i="3"/>
  <c r="BG136" i="3"/>
  <c r="BH136" i="3" s="1"/>
  <c r="BG173" i="3"/>
  <c r="BH173" i="3" s="1"/>
  <c r="BJ173" i="3" s="1"/>
  <c r="BJ156" i="3"/>
  <c r="BG156" i="3"/>
  <c r="BH156" i="3" s="1"/>
  <c r="AX156" i="3"/>
  <c r="BG183" i="3"/>
  <c r="BH183" i="3" s="1"/>
  <c r="BJ183" i="3" s="1"/>
  <c r="BG74" i="3"/>
  <c r="BH74" i="3" s="1"/>
  <c r="BJ74" i="3" s="1"/>
  <c r="AX74" i="3"/>
  <c r="BG38" i="3"/>
  <c r="BH38" i="3" s="1"/>
  <c r="BJ38" i="3" s="1"/>
  <c r="BG152" i="3"/>
  <c r="BH152" i="3" s="1"/>
  <c r="BJ152" i="3" s="1"/>
  <c r="BG30" i="3"/>
  <c r="BH30" i="3" s="1"/>
  <c r="BJ30" i="3" s="1"/>
  <c r="AX30" i="3"/>
  <c r="AX96" i="3"/>
  <c r="BJ96" i="3"/>
  <c r="BG96" i="3"/>
  <c r="BH96" i="3" s="1"/>
  <c r="BG25" i="3"/>
  <c r="BH25" i="3" s="1"/>
  <c r="BJ25" i="3" s="1"/>
  <c r="BG82" i="3"/>
  <c r="BH82" i="3" s="1"/>
  <c r="BJ82" i="3" s="1"/>
  <c r="BG40" i="3"/>
  <c r="BH40" i="3" s="1"/>
  <c r="BJ40" i="3" s="1"/>
  <c r="AX530" i="3"/>
  <c r="AX114" i="3"/>
  <c r="BH510" i="3" l="1"/>
  <c r="BJ510" i="3" s="1"/>
  <c r="AX510" i="3"/>
  <c r="BH404" i="3"/>
  <c r="BJ404" i="3" s="1"/>
  <c r="AX404" i="3"/>
  <c r="BH493" i="3"/>
  <c r="BJ493" i="3" s="1"/>
  <c r="AX493" i="3"/>
  <c r="BH421" i="3"/>
  <c r="BJ421" i="3" s="1"/>
  <c r="AX421" i="3"/>
  <c r="BH400" i="3"/>
  <c r="BJ400" i="3" s="1"/>
  <c r="AX400" i="3"/>
  <c r="BH276" i="3"/>
  <c r="BJ276" i="3" s="1"/>
  <c r="AX276" i="3"/>
  <c r="AX362" i="3"/>
  <c r="BH342" i="3"/>
  <c r="BJ342" i="3" s="1"/>
  <c r="AX342" i="3"/>
  <c r="BH85" i="3"/>
  <c r="BJ85" i="3" s="1"/>
  <c r="AX85" i="3"/>
  <c r="BH77" i="3"/>
  <c r="BJ77" i="3" s="1"/>
  <c r="AX77" i="3"/>
  <c r="BH395" i="3"/>
  <c r="BJ395" i="3" s="1"/>
  <c r="AX395" i="3"/>
  <c r="AX159" i="3"/>
  <c r="AX347" i="3"/>
  <c r="AX149" i="3"/>
  <c r="BH526" i="3"/>
  <c r="BJ526" i="3" s="1"/>
  <c r="AX526" i="3"/>
  <c r="BH91" i="3"/>
  <c r="BJ91" i="3" s="1"/>
  <c r="AX91" i="3"/>
  <c r="BH64" i="3"/>
  <c r="BJ64" i="3" s="1"/>
  <c r="AX64" i="3"/>
  <c r="BH430" i="3"/>
  <c r="BJ430" i="3" s="1"/>
  <c r="AX430" i="3"/>
  <c r="BH187" i="3"/>
  <c r="BJ187" i="3" s="1"/>
  <c r="AX187" i="3"/>
  <c r="BH137" i="3"/>
  <c r="BJ137" i="3" s="1"/>
  <c r="AX137" i="3"/>
  <c r="BH350" i="3"/>
  <c r="BJ350" i="3" s="1"/>
  <c r="AX350" i="3"/>
  <c r="BH177" i="3"/>
  <c r="BJ177" i="3" s="1"/>
  <c r="AX177" i="3"/>
  <c r="AX46" i="3"/>
  <c r="BH475" i="3"/>
  <c r="BJ475" i="3" s="1"/>
  <c r="AX475" i="3"/>
  <c r="AX173" i="3"/>
  <c r="BH198" i="3"/>
  <c r="BJ198" i="3" s="1"/>
  <c r="AX198" i="3"/>
  <c r="BH392" i="3"/>
  <c r="BJ392" i="3" s="1"/>
  <c r="AX392" i="3"/>
  <c r="BH144" i="3"/>
  <c r="BJ144" i="3" s="1"/>
  <c r="AX144" i="3"/>
  <c r="AX471" i="3"/>
  <c r="BH205" i="3"/>
  <c r="BJ205" i="3" s="1"/>
  <c r="AX205" i="3"/>
  <c r="AX414" i="3"/>
  <c r="BH78" i="3"/>
  <c r="BJ78" i="3" s="1"/>
  <c r="AX78" i="3"/>
  <c r="BH302" i="3"/>
  <c r="BJ302" i="3" s="1"/>
  <c r="AX302" i="3"/>
  <c r="BH246" i="3"/>
  <c r="BJ246" i="3" s="1"/>
  <c r="AX246" i="3"/>
  <c r="AX251" i="3"/>
  <c r="BH204" i="3"/>
  <c r="BJ204" i="3" s="1"/>
  <c r="AX204" i="3"/>
  <c r="BH391" i="3"/>
  <c r="BJ391" i="3" s="1"/>
  <c r="AX391" i="3"/>
  <c r="BH343" i="3"/>
  <c r="BJ343" i="3" s="1"/>
  <c r="AX343" i="3"/>
  <c r="BH44" i="3"/>
  <c r="BJ44" i="3" s="1"/>
  <c r="AX44" i="3"/>
  <c r="AX291" i="3"/>
  <c r="BH145" i="3"/>
  <c r="BJ145" i="3" s="1"/>
  <c r="AX145" i="3"/>
  <c r="BH280" i="3"/>
  <c r="BJ280" i="3" s="1"/>
  <c r="AX280" i="3"/>
  <c r="AX104" i="3"/>
  <c r="BH174" i="3"/>
  <c r="BJ174" i="3" s="1"/>
  <c r="AX174" i="3"/>
  <c r="BH469" i="3"/>
  <c r="BJ469" i="3" s="1"/>
  <c r="AX469" i="3"/>
  <c r="AX459" i="3"/>
  <c r="BH358" i="3"/>
  <c r="BJ358" i="3" s="1"/>
  <c r="AX358" i="3"/>
  <c r="BH257" i="3"/>
  <c r="BJ257" i="3" s="1"/>
  <c r="AX257" i="3"/>
  <c r="BH186" i="3"/>
  <c r="BJ186" i="3" s="1"/>
  <c r="AX186" i="3"/>
  <c r="BH140" i="3"/>
  <c r="BJ140" i="3" s="1"/>
  <c r="AX140" i="3"/>
  <c r="BH325" i="3"/>
  <c r="BJ325" i="3" s="1"/>
  <c r="AX325" i="3"/>
  <c r="AX275" i="3"/>
  <c r="AX481" i="3"/>
  <c r="BH297" i="3"/>
  <c r="BJ297" i="3" s="1"/>
  <c r="AX297" i="3"/>
  <c r="AX243" i="3"/>
  <c r="BH498" i="3"/>
  <c r="BJ498" i="3" s="1"/>
  <c r="AX498" i="3"/>
  <c r="BH309" i="3"/>
  <c r="BJ309" i="3" s="1"/>
  <c r="AX309" i="3"/>
  <c r="AX86" i="3"/>
  <c r="AX311" i="3"/>
  <c r="AX451" i="3"/>
  <c r="BH175" i="3"/>
  <c r="BJ175" i="3" s="1"/>
  <c r="AX175" i="3"/>
  <c r="BH499" i="3"/>
  <c r="BJ499" i="3" s="1"/>
  <c r="AX499" i="3"/>
  <c r="AX25" i="3"/>
  <c r="BH111" i="3"/>
  <c r="BJ111" i="3" s="1"/>
  <c r="AX111" i="3"/>
  <c r="BH61" i="3"/>
  <c r="BJ61" i="3" s="1"/>
  <c r="AX61" i="3"/>
  <c r="AX38" i="3"/>
  <c r="BH436" i="3"/>
  <c r="BJ436" i="3" s="1"/>
  <c r="AX436" i="3"/>
  <c r="BH65" i="3"/>
  <c r="BJ65" i="3" s="1"/>
  <c r="AX65" i="3"/>
  <c r="AX236" i="3"/>
  <c r="AX215" i="3"/>
  <c r="BH97" i="3"/>
  <c r="BJ97" i="3" s="1"/>
  <c r="AX97" i="3"/>
  <c r="BH334" i="3"/>
  <c r="BJ334" i="3" s="1"/>
  <c r="AX334" i="3"/>
  <c r="BH252" i="3"/>
  <c r="BJ252" i="3" s="1"/>
  <c r="AX252" i="3"/>
  <c r="BH47" i="3"/>
  <c r="BJ47" i="3" s="1"/>
  <c r="AX47" i="3"/>
  <c r="BH106" i="3"/>
  <c r="BJ106" i="3" s="1"/>
  <c r="AX106" i="3"/>
  <c r="BH523" i="3"/>
  <c r="BJ523" i="3" s="1"/>
  <c r="AX523" i="3"/>
  <c r="AX279" i="3"/>
  <c r="BH504" i="3"/>
  <c r="BJ504" i="3" s="1"/>
  <c r="AX504" i="3"/>
  <c r="BH495" i="3"/>
  <c r="BJ495" i="3" s="1"/>
  <c r="AX495" i="3"/>
  <c r="BH361" i="3"/>
  <c r="BJ361" i="3" s="1"/>
  <c r="AX361" i="3"/>
  <c r="BH406" i="3"/>
  <c r="BJ406" i="3" s="1"/>
  <c r="AX406" i="3"/>
  <c r="BH370" i="3"/>
  <c r="BJ370" i="3" s="1"/>
  <c r="AX370" i="3"/>
  <c r="AX285" i="3"/>
  <c r="AX417" i="3"/>
  <c r="AX437" i="3"/>
  <c r="AX68" i="3"/>
  <c r="AX466" i="3"/>
  <c r="AX372" i="3"/>
  <c r="AX81" i="3"/>
  <c r="AX293" i="3"/>
  <c r="AX51" i="3"/>
  <c r="AX435" i="3"/>
  <c r="AX195" i="3"/>
  <c r="AX363" i="3"/>
  <c r="AX129" i="3"/>
  <c r="AX418" i="3"/>
  <c r="AX422" i="3"/>
  <c r="AX349" i="3"/>
  <c r="AX460" i="3"/>
  <c r="AX69" i="3"/>
  <c r="AX120" i="3"/>
  <c r="AX423" i="3"/>
  <c r="AX245" i="3"/>
  <c r="AX513" i="3"/>
  <c r="AX439" i="3"/>
  <c r="AX312" i="3"/>
  <c r="AX278" i="3"/>
  <c r="AX151" i="3"/>
  <c r="AX59" i="3"/>
  <c r="AX98" i="3"/>
  <c r="AX457" i="3"/>
  <c r="AX249" i="3"/>
  <c r="AX211" i="3"/>
  <c r="AX419" i="3"/>
  <c r="AX161" i="3"/>
  <c r="AX128" i="3"/>
  <c r="AX330" i="3"/>
  <c r="AX508" i="3"/>
  <c r="AX208" i="3"/>
  <c r="AX321" i="3"/>
  <c r="AX292" i="3"/>
  <c r="AX339" i="3"/>
  <c r="AX193" i="3"/>
  <c r="AX83" i="3"/>
  <c r="AX386" i="3"/>
  <c r="AX478" i="3"/>
  <c r="AX110" i="3"/>
  <c r="AX331" i="3"/>
  <c r="AX52" i="3"/>
  <c r="AX203" i="3"/>
  <c r="AX367" i="3"/>
  <c r="AX181" i="3"/>
  <c r="AX380" i="3"/>
  <c r="AX520" i="3"/>
  <c r="AX49" i="3"/>
  <c r="AX79" i="3"/>
  <c r="AX382" i="3"/>
  <c r="AX462" i="3"/>
  <c r="AX254" i="3"/>
  <c r="AX153" i="3"/>
  <c r="AX316" i="3"/>
  <c r="AX263" i="3"/>
  <c r="AX492" i="3"/>
  <c r="AX307" i="3"/>
  <c r="AX118" i="3"/>
  <c r="AX412" i="3"/>
  <c r="AX31" i="3"/>
  <c r="AX491" i="3"/>
  <c r="AX116" i="3"/>
  <c r="AX479" i="3"/>
  <c r="AX122" i="3"/>
  <c r="AX394" i="3"/>
  <c r="AX376" i="3"/>
  <c r="AX490" i="3"/>
  <c r="AX53" i="3"/>
  <c r="AX239" i="3"/>
  <c r="AX413" i="3"/>
  <c r="AX29" i="3"/>
  <c r="AX313" i="3"/>
  <c r="AX18" i="3"/>
  <c r="AX201" i="3"/>
  <c r="AX171" i="3"/>
  <c r="AX296" i="3"/>
  <c r="AX115" i="3"/>
  <c r="AX388" i="3"/>
  <c r="AX224" i="3"/>
  <c r="AX40" i="3"/>
  <c r="AX183" i="3"/>
  <c r="AX125" i="3"/>
  <c r="AX379" i="3"/>
  <c r="AX320" i="3"/>
  <c r="AX209" i="3"/>
  <c r="AX329" i="3"/>
  <c r="AX217" i="3"/>
  <c r="AX385" i="3"/>
  <c r="AX164" i="3"/>
  <c r="AX103" i="3"/>
  <c r="AX364" i="3"/>
  <c r="AX398" i="3"/>
  <c r="AX197" i="3"/>
  <c r="AX147" i="3"/>
  <c r="AX470" i="3"/>
  <c r="AX300" i="3"/>
  <c r="AX119" i="3"/>
  <c r="AX168" i="3"/>
  <c r="AX221" i="3"/>
  <c r="AX340" i="3"/>
  <c r="AX427" i="3"/>
  <c r="AX48" i="3"/>
  <c r="AX277" i="3"/>
  <c r="AX356" i="3"/>
  <c r="AX58" i="3"/>
  <c r="AX449" i="3"/>
  <c r="AX384" i="3"/>
  <c r="AX63" i="3"/>
  <c r="AX66" i="3"/>
  <c r="AX290" i="3"/>
  <c r="AX371" i="3"/>
  <c r="AX397" i="3"/>
  <c r="AX223" i="3"/>
  <c r="AX374" i="3"/>
  <c r="AX514" i="3"/>
  <c r="AX461" i="3"/>
  <c r="AX107" i="3"/>
  <c r="AX359" i="3"/>
  <c r="AX431" i="3"/>
  <c r="AX227" i="3"/>
  <c r="AX131" i="3"/>
  <c r="AX260" i="3"/>
  <c r="AX314" i="3"/>
  <c r="AX157" i="3"/>
  <c r="AX43" i="3"/>
  <c r="AX284" i="3"/>
  <c r="AX528" i="3"/>
  <c r="AX241" i="3"/>
  <c r="AX70" i="3"/>
  <c r="AX488" i="3"/>
  <c r="AX318" i="3"/>
  <c r="AX502" i="3"/>
  <c r="AX172" i="3"/>
  <c r="AX383" i="3"/>
  <c r="AX310" i="3"/>
  <c r="AX420" i="3"/>
  <c r="AX26" i="3"/>
  <c r="AX271" i="3"/>
  <c r="AX487" i="3"/>
  <c r="AX82" i="3"/>
  <c r="AX152" i="3"/>
  <c r="AW531" i="3"/>
  <c r="BG9" i="3"/>
  <c r="AX9" i="3" s="1"/>
  <c r="AX531" i="3" s="1"/>
  <c r="AX50" i="3"/>
  <c r="AX272" i="3"/>
  <c r="AX438" i="3"/>
  <c r="AX121" i="3"/>
  <c r="AX166" i="3"/>
  <c r="AX511" i="3"/>
  <c r="AX124" i="3"/>
  <c r="AX429" i="3"/>
  <c r="AX112" i="3"/>
  <c r="AX409" i="3"/>
  <c r="AX477" i="3"/>
  <c r="AX529" i="3"/>
  <c r="BG531" i="3" l="1"/>
  <c r="BH9" i="3"/>
  <c r="BH531" i="3" l="1"/>
  <c r="BJ9" i="3"/>
  <c r="BJ531" i="3" s="1"/>
  <c r="BJ533" i="3" s="1"/>
  <c r="BL100" i="2" l="1"/>
  <c r="BK100" i="2"/>
  <c r="BJ100" i="2"/>
  <c r="BI100" i="2"/>
  <c r="AQ100" i="2"/>
  <c r="AP100" i="2"/>
  <c r="AJ100" i="2"/>
  <c r="BM99" i="2"/>
  <c r="BH99" i="2"/>
  <c r="BE99" i="2"/>
  <c r="AT99" i="2"/>
  <c r="AS99" i="2"/>
  <c r="AR99" i="2"/>
  <c r="AL99" i="2"/>
  <c r="Z99" i="2"/>
  <c r="N99" i="2"/>
  <c r="BW98" i="2"/>
  <c r="BT98" i="2"/>
  <c r="AE98" i="2" s="1"/>
  <c r="BR98" i="2"/>
  <c r="BL98" i="2"/>
  <c r="BK98" i="2"/>
  <c r="BJ98" i="2"/>
  <c r="BI98" i="2"/>
  <c r="BD98" i="2"/>
  <c r="BF98" i="2" s="1"/>
  <c r="BC98" i="2"/>
  <c r="AV98" i="2"/>
  <c r="AQ98" i="2"/>
  <c r="AP98" i="2"/>
  <c r="AM98" i="2"/>
  <c r="AO98" i="2" s="1"/>
  <c r="AJ98" i="2"/>
  <c r="AI98" i="2"/>
  <c r="AC98" i="2"/>
  <c r="AB98" i="2"/>
  <c r="AA98" i="2"/>
  <c r="Y98" i="2"/>
  <c r="W98" i="2"/>
  <c r="X98" i="2" s="1"/>
  <c r="V98" i="2"/>
  <c r="U98" i="2"/>
  <c r="S98" i="2"/>
  <c r="R98" i="2"/>
  <c r="P98" i="2"/>
  <c r="Q98" i="2" s="1"/>
  <c r="AG98" i="2" s="1"/>
  <c r="O98" i="2"/>
  <c r="J98" i="2"/>
  <c r="I98" i="2"/>
  <c r="CA97" i="2"/>
  <c r="BT97" i="2"/>
  <c r="BR97" i="2"/>
  <c r="BL97" i="2"/>
  <c r="BK97" i="2"/>
  <c r="BJ97" i="2"/>
  <c r="BI97" i="2"/>
  <c r="BF97" i="2"/>
  <c r="BD97" i="2"/>
  <c r="BC97" i="2"/>
  <c r="AX97" i="2"/>
  <c r="AW97" i="2"/>
  <c r="AV97" i="2"/>
  <c r="AQ97" i="2"/>
  <c r="AP97" i="2"/>
  <c r="AO97" i="2"/>
  <c r="AK97" i="2"/>
  <c r="AJ97" i="2"/>
  <c r="AI97" i="2"/>
  <c r="AE97" i="2"/>
  <c r="BO97" i="2" s="1"/>
  <c r="AC97" i="2"/>
  <c r="AB97" i="2"/>
  <c r="AD97" i="2" s="1"/>
  <c r="AA97" i="2"/>
  <c r="Y97" i="2"/>
  <c r="X97" i="2"/>
  <c r="V97" i="2"/>
  <c r="U97" i="2"/>
  <c r="AG97" i="2" s="1"/>
  <c r="R97" i="2"/>
  <c r="O97" i="2"/>
  <c r="J97" i="2"/>
  <c r="I97" i="2"/>
  <c r="CA96" i="2"/>
  <c r="BT96" i="2"/>
  <c r="AE96" i="2" s="1"/>
  <c r="BR96" i="2"/>
  <c r="BL96" i="2"/>
  <c r="BK96" i="2"/>
  <c r="BJ96" i="2"/>
  <c r="BI96" i="2"/>
  <c r="BD96" i="2"/>
  <c r="BF96" i="2" s="1"/>
  <c r="BC96" i="2"/>
  <c r="AZ96" i="2"/>
  <c r="AV96" i="2"/>
  <c r="AQ96" i="2"/>
  <c r="AP96" i="2"/>
  <c r="AO96" i="2"/>
  <c r="AK96" i="2"/>
  <c r="AJ96" i="2"/>
  <c r="AI96" i="2"/>
  <c r="AH96" i="2"/>
  <c r="AC96" i="2"/>
  <c r="AA96" i="2"/>
  <c r="Y96" i="2"/>
  <c r="AB96" i="2" s="1"/>
  <c r="AD96" i="2" s="1"/>
  <c r="V96" i="2"/>
  <c r="U96" i="2"/>
  <c r="AG96" i="2" s="1"/>
  <c r="R96" i="2"/>
  <c r="O96" i="2"/>
  <c r="J96" i="2"/>
  <c r="I96" i="2"/>
  <c r="CA95" i="2"/>
  <c r="BT95" i="2"/>
  <c r="AE95" i="2" s="1"/>
  <c r="BR95" i="2"/>
  <c r="BL95" i="2"/>
  <c r="BK95" i="2"/>
  <c r="BJ95" i="2"/>
  <c r="BI95" i="2"/>
  <c r="BD95" i="2"/>
  <c r="BF95" i="2" s="1"/>
  <c r="BC95" i="2"/>
  <c r="AV95" i="2"/>
  <c r="AQ95" i="2"/>
  <c r="AP95" i="2"/>
  <c r="AO95" i="2"/>
  <c r="AK95" i="2"/>
  <c r="AJ95" i="2"/>
  <c r="AI95" i="2"/>
  <c r="AC95" i="2"/>
  <c r="AB95" i="2"/>
  <c r="AD95" i="2" s="1"/>
  <c r="Y95" i="2"/>
  <c r="AA95" i="2" s="1"/>
  <c r="W95" i="2"/>
  <c r="V95" i="2"/>
  <c r="AH95" i="2" s="1"/>
  <c r="U95" i="2"/>
  <c r="AG95" i="2" s="1"/>
  <c r="R95" i="2"/>
  <c r="O95" i="2"/>
  <c r="AF95" i="2" s="1"/>
  <c r="J95" i="2"/>
  <c r="I95" i="2"/>
  <c r="BW94" i="2"/>
  <c r="BT94" i="2"/>
  <c r="BR94" i="2"/>
  <c r="BL94" i="2"/>
  <c r="BK94" i="2"/>
  <c r="BJ94" i="2"/>
  <c r="BI94" i="2"/>
  <c r="BF94" i="2"/>
  <c r="BD94" i="2"/>
  <c r="BC94" i="2"/>
  <c r="AZ94" i="2"/>
  <c r="AW94" i="2"/>
  <c r="AV94" i="2"/>
  <c r="AQ94" i="2"/>
  <c r="AP94" i="2"/>
  <c r="AO94" i="2"/>
  <c r="AJ94" i="2"/>
  <c r="AI94" i="2"/>
  <c r="AH94" i="2"/>
  <c r="AE94" i="2"/>
  <c r="AC94" i="2"/>
  <c r="AB94" i="2"/>
  <c r="AA94" i="2"/>
  <c r="Y94" i="2"/>
  <c r="W94" i="2"/>
  <c r="V94" i="2"/>
  <c r="U94" i="2"/>
  <c r="X94" i="2" s="1"/>
  <c r="T94" i="2" s="1"/>
  <c r="AY94" i="2" s="1"/>
  <c r="S94" i="2"/>
  <c r="AF94" i="2" s="1"/>
  <c r="P94" i="2"/>
  <c r="Q94" i="2" s="1"/>
  <c r="O94" i="2"/>
  <c r="AX94" i="2" s="1"/>
  <c r="M94" i="2"/>
  <c r="J94" i="2"/>
  <c r="I94" i="2"/>
  <c r="BW93" i="2"/>
  <c r="BT93" i="2"/>
  <c r="BR93" i="2"/>
  <c r="BL93" i="2"/>
  <c r="BK93" i="2"/>
  <c r="BJ93" i="2"/>
  <c r="BI93" i="2"/>
  <c r="BD93" i="2"/>
  <c r="BF93" i="2" s="1"/>
  <c r="BC93" i="2"/>
  <c r="AZ93" i="2"/>
  <c r="AX93" i="2"/>
  <c r="AW93" i="2"/>
  <c r="AV93" i="2"/>
  <c r="AU93" i="2"/>
  <c r="AQ93" i="2"/>
  <c r="AP93" i="2"/>
  <c r="AM93" i="2"/>
  <c r="AO93" i="2" s="1"/>
  <c r="AJ93" i="2"/>
  <c r="AI93" i="2"/>
  <c r="AE93" i="2"/>
  <c r="AC93" i="2"/>
  <c r="Y93" i="2"/>
  <c r="AA93" i="2" s="1"/>
  <c r="W93" i="2"/>
  <c r="V93" i="2"/>
  <c r="AH93" i="2" s="1"/>
  <c r="U93" i="2"/>
  <c r="X93" i="2" s="1"/>
  <c r="T93" i="2" s="1"/>
  <c r="AY93" i="2" s="1"/>
  <c r="S93" i="2"/>
  <c r="AF93" i="2" s="1"/>
  <c r="R93" i="2"/>
  <c r="P93" i="2"/>
  <c r="Q93" i="2" s="1"/>
  <c r="O93" i="2"/>
  <c r="M93" i="2"/>
  <c r="J93" i="2"/>
  <c r="I93" i="2"/>
  <c r="BW92" i="2"/>
  <c r="BT92" i="2"/>
  <c r="AE92" i="2" s="1"/>
  <c r="BR92" i="2"/>
  <c r="BL92" i="2"/>
  <c r="BK92" i="2"/>
  <c r="BJ92" i="2"/>
  <c r="BI92" i="2"/>
  <c r="BD92" i="2"/>
  <c r="BF92" i="2" s="1"/>
  <c r="BC92" i="2"/>
  <c r="AV92" i="2"/>
  <c r="AU92" i="2"/>
  <c r="AQ92" i="2"/>
  <c r="AP92" i="2"/>
  <c r="AM92" i="2"/>
  <c r="AO92" i="2" s="1"/>
  <c r="AJ92" i="2"/>
  <c r="AI92" i="2"/>
  <c r="AC92" i="2"/>
  <c r="Y92" i="2"/>
  <c r="AB92" i="2" s="1"/>
  <c r="AD92" i="2" s="1"/>
  <c r="W92" i="2"/>
  <c r="V92" i="2"/>
  <c r="U92" i="2"/>
  <c r="S92" i="2"/>
  <c r="R92" i="2"/>
  <c r="P92" i="2"/>
  <c r="Q92" i="2" s="1"/>
  <c r="O92" i="2"/>
  <c r="M92" i="2"/>
  <c r="J92" i="2"/>
  <c r="I92" i="2"/>
  <c r="BW91" i="2"/>
  <c r="BR91" i="2"/>
  <c r="BL91" i="2"/>
  <c r="BK91" i="2"/>
  <c r="BJ91" i="2"/>
  <c r="BI91" i="2"/>
  <c r="BD91" i="2"/>
  <c r="BF91" i="2" s="1"/>
  <c r="BC91" i="2"/>
  <c r="AX91" i="2"/>
  <c r="AW91" i="2"/>
  <c r="AV91" i="2"/>
  <c r="AU91" i="2"/>
  <c r="AQ91" i="2"/>
  <c r="AP91" i="2"/>
  <c r="AO91" i="2"/>
  <c r="AJ91" i="2"/>
  <c r="AI91" i="2"/>
  <c r="AE91" i="2"/>
  <c r="AC91" i="2"/>
  <c r="AB91" i="2"/>
  <c r="AA91" i="2"/>
  <c r="V91" i="2"/>
  <c r="X91" i="2" s="1"/>
  <c r="T91" i="2" s="1"/>
  <c r="U91" i="2"/>
  <c r="R91" i="2"/>
  <c r="P91" i="2"/>
  <c r="Q91" i="2" s="1"/>
  <c r="AG91" i="2" s="1"/>
  <c r="O91" i="2"/>
  <c r="M91" i="2"/>
  <c r="J91" i="2"/>
  <c r="I91" i="2"/>
  <c r="BW90" i="2"/>
  <c r="AM90" i="2" s="1"/>
  <c r="AO90" i="2" s="1"/>
  <c r="BT90" i="2"/>
  <c r="AE90" i="2" s="1"/>
  <c r="BR90" i="2"/>
  <c r="BL90" i="2"/>
  <c r="BK90" i="2"/>
  <c r="BJ90" i="2"/>
  <c r="BI90" i="2"/>
  <c r="BD90" i="2"/>
  <c r="BF90" i="2" s="1"/>
  <c r="BC90" i="2"/>
  <c r="AX90" i="2"/>
  <c r="AV90" i="2"/>
  <c r="AU90" i="2"/>
  <c r="AQ90" i="2"/>
  <c r="AP90" i="2"/>
  <c r="AJ90" i="2"/>
  <c r="AI90" i="2"/>
  <c r="AC90" i="2"/>
  <c r="AB90" i="2"/>
  <c r="AD90" i="2" s="1"/>
  <c r="AA90" i="2"/>
  <c r="Y90" i="2"/>
  <c r="W90" i="2"/>
  <c r="X90" i="2" s="1"/>
  <c r="V90" i="2"/>
  <c r="U90" i="2"/>
  <c r="S90" i="2"/>
  <c r="R90" i="2"/>
  <c r="P90" i="2"/>
  <c r="Q90" i="2" s="1"/>
  <c r="O90" i="2"/>
  <c r="AW90" i="2" s="1"/>
  <c r="J90" i="2"/>
  <c r="I90" i="2"/>
  <c r="BW89" i="2"/>
  <c r="AM89" i="2" s="1"/>
  <c r="AO89" i="2" s="1"/>
  <c r="BT89" i="2"/>
  <c r="AE89" i="2" s="1"/>
  <c r="BR89" i="2"/>
  <c r="BL89" i="2"/>
  <c r="BK89" i="2"/>
  <c r="BJ89" i="2"/>
  <c r="BI89" i="2"/>
  <c r="BD89" i="2"/>
  <c r="BF89" i="2" s="1"/>
  <c r="BC89" i="2"/>
  <c r="AX89" i="2"/>
  <c r="AW89" i="2"/>
  <c r="AV89" i="2"/>
  <c r="AU89" i="2"/>
  <c r="AQ89" i="2"/>
  <c r="AP89" i="2"/>
  <c r="AJ89" i="2"/>
  <c r="AI89" i="2"/>
  <c r="AC89" i="2"/>
  <c r="Y89" i="2"/>
  <c r="AB89" i="2" s="1"/>
  <c r="W89" i="2"/>
  <c r="AZ89" i="2" s="1"/>
  <c r="V89" i="2"/>
  <c r="AH89" i="2" s="1"/>
  <c r="U89" i="2"/>
  <c r="S89" i="2"/>
  <c r="AF89" i="2" s="1"/>
  <c r="R89" i="2"/>
  <c r="P89" i="2"/>
  <c r="O89" i="2"/>
  <c r="J89" i="2"/>
  <c r="I89" i="2"/>
  <c r="BW88" i="2"/>
  <c r="BT88" i="2"/>
  <c r="AE88" i="2" s="1"/>
  <c r="BR88" i="2"/>
  <c r="BL88" i="2"/>
  <c r="BK88" i="2"/>
  <c r="BJ88" i="2"/>
  <c r="BI88" i="2"/>
  <c r="BD88" i="2"/>
  <c r="BF88" i="2" s="1"/>
  <c r="BC88" i="2"/>
  <c r="AZ88" i="2"/>
  <c r="AX88" i="2"/>
  <c r="AW88" i="2"/>
  <c r="AV88" i="2"/>
  <c r="AU88" i="2"/>
  <c r="AQ88" i="2"/>
  <c r="AP88" i="2"/>
  <c r="AM88" i="2"/>
  <c r="AO88" i="2" s="1"/>
  <c r="AJ88" i="2"/>
  <c r="AI88" i="2"/>
  <c r="AH88" i="2"/>
  <c r="AF88" i="2"/>
  <c r="AC88" i="2"/>
  <c r="Y88" i="2"/>
  <c r="W88" i="2"/>
  <c r="V88" i="2"/>
  <c r="U88" i="2"/>
  <c r="S88" i="2"/>
  <c r="R88" i="2"/>
  <c r="P88" i="2"/>
  <c r="Q88" i="2" s="1"/>
  <c r="O88" i="2"/>
  <c r="J88" i="2"/>
  <c r="I88" i="2"/>
  <c r="BW87" i="2"/>
  <c r="BT87" i="2"/>
  <c r="AE87" i="2" s="1"/>
  <c r="BR87" i="2"/>
  <c r="BL87" i="2"/>
  <c r="BK87" i="2"/>
  <c r="BJ87" i="2"/>
  <c r="BI87" i="2"/>
  <c r="BD87" i="2"/>
  <c r="BF87" i="2" s="1"/>
  <c r="BC87" i="2"/>
  <c r="AV87" i="2"/>
  <c r="AU87" i="2"/>
  <c r="AQ87" i="2"/>
  <c r="AP87" i="2"/>
  <c r="AM87" i="2"/>
  <c r="AO87" i="2" s="1"/>
  <c r="AJ87" i="2"/>
  <c r="AI87" i="2"/>
  <c r="AC87" i="2"/>
  <c r="AB87" i="2"/>
  <c r="Y87" i="2"/>
  <c r="AA87" i="2" s="1"/>
  <c r="X87" i="2"/>
  <c r="T87" i="2" s="1"/>
  <c r="W87" i="2"/>
  <c r="V87" i="2"/>
  <c r="U87" i="2"/>
  <c r="S87" i="2"/>
  <c r="R87" i="2"/>
  <c r="P87" i="2"/>
  <c r="Q87" i="2" s="1"/>
  <c r="O87" i="2"/>
  <c r="J87" i="2"/>
  <c r="I87" i="2"/>
  <c r="BW86" i="2"/>
  <c r="AM86" i="2" s="1"/>
  <c r="BT86" i="2"/>
  <c r="AE86" i="2" s="1"/>
  <c r="BR86" i="2"/>
  <c r="BL86" i="2"/>
  <c r="BK86" i="2"/>
  <c r="BJ86" i="2"/>
  <c r="BI86" i="2"/>
  <c r="BD86" i="2"/>
  <c r="BF86" i="2" s="1"/>
  <c r="BC86" i="2"/>
  <c r="AX86" i="2"/>
  <c r="AW86" i="2"/>
  <c r="AV86" i="2"/>
  <c r="AU86" i="2"/>
  <c r="AQ86" i="2"/>
  <c r="AP86" i="2"/>
  <c r="AO86" i="2"/>
  <c r="AJ86" i="2"/>
  <c r="AI86" i="2"/>
  <c r="AC86" i="2"/>
  <c r="AA86" i="2"/>
  <c r="Y86" i="2"/>
  <c r="AB86" i="2" s="1"/>
  <c r="W86" i="2"/>
  <c r="V86" i="2"/>
  <c r="U86" i="2"/>
  <c r="S86" i="2"/>
  <c r="AF86" i="2" s="1"/>
  <c r="R86" i="2"/>
  <c r="P86" i="2"/>
  <c r="O86" i="2"/>
  <c r="J86" i="2"/>
  <c r="I86" i="2"/>
  <c r="BW85" i="2"/>
  <c r="AN85" i="2" s="1"/>
  <c r="BT85" i="2"/>
  <c r="BR85" i="2"/>
  <c r="BL85" i="2"/>
  <c r="BK85" i="2"/>
  <c r="BJ85" i="2"/>
  <c r="BI85" i="2"/>
  <c r="BD85" i="2"/>
  <c r="BF85" i="2" s="1"/>
  <c r="BC85" i="2"/>
  <c r="AZ85" i="2"/>
  <c r="AX85" i="2"/>
  <c r="AW85" i="2"/>
  <c r="AV85" i="2"/>
  <c r="AU85" i="2"/>
  <c r="AQ85" i="2"/>
  <c r="AP85" i="2"/>
  <c r="AM85" i="2"/>
  <c r="AJ85" i="2"/>
  <c r="AI85" i="2"/>
  <c r="AE85" i="2"/>
  <c r="AD85" i="2"/>
  <c r="AC85" i="2"/>
  <c r="AB85" i="2"/>
  <c r="AA85" i="2"/>
  <c r="Y85" i="2"/>
  <c r="W85" i="2"/>
  <c r="V85" i="2"/>
  <c r="AH85" i="2" s="1"/>
  <c r="U85" i="2"/>
  <c r="S85" i="2"/>
  <c r="AF85" i="2" s="1"/>
  <c r="P85" i="2"/>
  <c r="Q85" i="2" s="1"/>
  <c r="AG85" i="2" s="1"/>
  <c r="O85" i="2"/>
  <c r="J85" i="2"/>
  <c r="I85" i="2"/>
  <c r="BW84" i="2"/>
  <c r="BT84" i="2"/>
  <c r="AE84" i="2" s="1"/>
  <c r="BO84" i="2" s="1"/>
  <c r="BR84" i="2"/>
  <c r="BL84" i="2"/>
  <c r="BK84" i="2"/>
  <c r="BJ84" i="2"/>
  <c r="BI84" i="2"/>
  <c r="BD84" i="2"/>
  <c r="BF84" i="2" s="1"/>
  <c r="BC84" i="2"/>
  <c r="AX84" i="2"/>
  <c r="AW84" i="2"/>
  <c r="AV84" i="2"/>
  <c r="AU84" i="2"/>
  <c r="AQ84" i="2"/>
  <c r="AP84" i="2"/>
  <c r="AO84" i="2"/>
  <c r="AM84" i="2"/>
  <c r="AJ84" i="2"/>
  <c r="AI84" i="2"/>
  <c r="AH84" i="2"/>
  <c r="AF84" i="2"/>
  <c r="AC84" i="2"/>
  <c r="Y84" i="2"/>
  <c r="W84" i="2"/>
  <c r="X84" i="2" s="1"/>
  <c r="T84" i="2" s="1"/>
  <c r="AY84" i="2" s="1"/>
  <c r="V84" i="2"/>
  <c r="U84" i="2"/>
  <c r="S84" i="2"/>
  <c r="R84" i="2"/>
  <c r="P84" i="2"/>
  <c r="Q84" i="2" s="1"/>
  <c r="O84" i="2"/>
  <c r="J84" i="2"/>
  <c r="I84" i="2"/>
  <c r="BW83" i="2"/>
  <c r="AM83" i="2" s="1"/>
  <c r="AO83" i="2" s="1"/>
  <c r="BT83" i="2"/>
  <c r="AE83" i="2" s="1"/>
  <c r="BR83" i="2"/>
  <c r="BL83" i="2"/>
  <c r="BK83" i="2"/>
  <c r="BJ83" i="2"/>
  <c r="BI83" i="2"/>
  <c r="BD83" i="2"/>
  <c r="BF83" i="2" s="1"/>
  <c r="BC83" i="2"/>
  <c r="AV83" i="2"/>
  <c r="AU83" i="2"/>
  <c r="AQ83" i="2"/>
  <c r="AP83" i="2"/>
  <c r="AJ83" i="2"/>
  <c r="AI83" i="2"/>
  <c r="AC83" i="2"/>
  <c r="AB83" i="2"/>
  <c r="AD83" i="2" s="1"/>
  <c r="AA83" i="2"/>
  <c r="Y83" i="2"/>
  <c r="X83" i="2"/>
  <c r="T83" i="2" s="1"/>
  <c r="W83" i="2"/>
  <c r="V83" i="2"/>
  <c r="U83" i="2"/>
  <c r="S83" i="2"/>
  <c r="R83" i="2"/>
  <c r="P83" i="2"/>
  <c r="Q83" i="2" s="1"/>
  <c r="AG83" i="2" s="1"/>
  <c r="O83" i="2"/>
  <c r="J83" i="2"/>
  <c r="I83" i="2"/>
  <c r="BW82" i="2"/>
  <c r="AM82" i="2" s="1"/>
  <c r="AO82" i="2" s="1"/>
  <c r="BT82" i="2"/>
  <c r="AE82" i="2" s="1"/>
  <c r="BR82" i="2"/>
  <c r="BL82" i="2"/>
  <c r="BK82" i="2"/>
  <c r="BJ82" i="2"/>
  <c r="BI82" i="2"/>
  <c r="BD82" i="2"/>
  <c r="BF82" i="2" s="1"/>
  <c r="BC82" i="2"/>
  <c r="AV82" i="2"/>
  <c r="AU82" i="2"/>
  <c r="AQ82" i="2"/>
  <c r="AP82" i="2"/>
  <c r="AJ82" i="2"/>
  <c r="AI82" i="2"/>
  <c r="AF82" i="2"/>
  <c r="AC82" i="2"/>
  <c r="AB82" i="2"/>
  <c r="Y82" i="2"/>
  <c r="AA82" i="2" s="1"/>
  <c r="W82" i="2"/>
  <c r="X82" i="2" s="1"/>
  <c r="V82" i="2"/>
  <c r="U82" i="2"/>
  <c r="S82" i="2"/>
  <c r="R82" i="2"/>
  <c r="Q82" i="2"/>
  <c r="AG82" i="2" s="1"/>
  <c r="P82" i="2"/>
  <c r="O82" i="2"/>
  <c r="AX82" i="2" s="1"/>
  <c r="J82" i="2"/>
  <c r="I82" i="2"/>
  <c r="BW81" i="2"/>
  <c r="AM81" i="2" s="1"/>
  <c r="AO81" i="2" s="1"/>
  <c r="BT81" i="2"/>
  <c r="BR81" i="2"/>
  <c r="BL81" i="2"/>
  <c r="BK81" i="2"/>
  <c r="BJ81" i="2"/>
  <c r="BI81" i="2"/>
  <c r="BD81" i="2"/>
  <c r="BF81" i="2" s="1"/>
  <c r="BC81" i="2"/>
  <c r="AX81" i="2"/>
  <c r="AW81" i="2"/>
  <c r="AV81" i="2"/>
  <c r="AU81" i="2"/>
  <c r="AQ81" i="2"/>
  <c r="AP81" i="2"/>
  <c r="AJ81" i="2"/>
  <c r="AI81" i="2"/>
  <c r="AE81" i="2"/>
  <c r="BO81" i="2" s="1"/>
  <c r="AC81" i="2"/>
  <c r="Y81" i="2"/>
  <c r="AB81" i="2" s="1"/>
  <c r="W81" i="2"/>
  <c r="AZ81" i="2" s="1"/>
  <c r="V81" i="2"/>
  <c r="AH81" i="2" s="1"/>
  <c r="U81" i="2"/>
  <c r="S81" i="2"/>
  <c r="AF81" i="2" s="1"/>
  <c r="R81" i="2"/>
  <c r="P81" i="2"/>
  <c r="Q81" i="2" s="1"/>
  <c r="AG81" i="2" s="1"/>
  <c r="O81" i="2"/>
  <c r="J81" i="2"/>
  <c r="I81" i="2"/>
  <c r="BW80" i="2"/>
  <c r="BT80" i="2"/>
  <c r="AE80" i="2" s="1"/>
  <c r="BR80" i="2"/>
  <c r="BL80" i="2"/>
  <c r="BK80" i="2"/>
  <c r="BJ80" i="2"/>
  <c r="BI80" i="2"/>
  <c r="BD80" i="2"/>
  <c r="BF80" i="2" s="1"/>
  <c r="BC80" i="2"/>
  <c r="AZ80" i="2"/>
  <c r="AX80" i="2"/>
  <c r="AW80" i="2"/>
  <c r="AV80" i="2"/>
  <c r="AU80" i="2"/>
  <c r="AQ80" i="2"/>
  <c r="AP80" i="2"/>
  <c r="AO80" i="2"/>
  <c r="AM80" i="2"/>
  <c r="AJ80" i="2"/>
  <c r="AI80" i="2"/>
  <c r="AF80" i="2"/>
  <c r="AC80" i="2"/>
  <c r="Y80" i="2"/>
  <c r="W80" i="2"/>
  <c r="V80" i="2"/>
  <c r="AH80" i="2" s="1"/>
  <c r="U80" i="2"/>
  <c r="X80" i="2" s="1"/>
  <c r="S80" i="2"/>
  <c r="R80" i="2"/>
  <c r="P80" i="2"/>
  <c r="Q80" i="2" s="1"/>
  <c r="AG80" i="2" s="1"/>
  <c r="O80" i="2"/>
  <c r="J80" i="2"/>
  <c r="I80" i="2"/>
  <c r="BW79" i="2"/>
  <c r="BT79" i="2"/>
  <c r="AE79" i="2" s="1"/>
  <c r="BR79" i="2"/>
  <c r="BL79" i="2"/>
  <c r="BK79" i="2"/>
  <c r="BJ79" i="2"/>
  <c r="BI79" i="2"/>
  <c r="BD79" i="2"/>
  <c r="BF79" i="2" s="1"/>
  <c r="BC79" i="2"/>
  <c r="AV79" i="2"/>
  <c r="AU79" i="2"/>
  <c r="AQ79" i="2"/>
  <c r="AP79" i="2"/>
  <c r="AM79" i="2"/>
  <c r="AO79" i="2" s="1"/>
  <c r="AJ79" i="2"/>
  <c r="AI79" i="2"/>
  <c r="AC79" i="2"/>
  <c r="Y79" i="2"/>
  <c r="W79" i="2"/>
  <c r="V79" i="2"/>
  <c r="U79" i="2"/>
  <c r="S79" i="2"/>
  <c r="R79" i="2"/>
  <c r="P79" i="2"/>
  <c r="Q79" i="2" s="1"/>
  <c r="AG79" i="2" s="1"/>
  <c r="O79" i="2"/>
  <c r="J79" i="2"/>
  <c r="I79" i="2"/>
  <c r="BW78" i="2"/>
  <c r="AM78" i="2" s="1"/>
  <c r="AO78" i="2" s="1"/>
  <c r="BT78" i="2"/>
  <c r="AE78" i="2" s="1"/>
  <c r="BR78" i="2"/>
  <c r="BL78" i="2"/>
  <c r="BK78" i="2"/>
  <c r="BJ78" i="2"/>
  <c r="BI78" i="2"/>
  <c r="BD78" i="2"/>
  <c r="BF78" i="2" s="1"/>
  <c r="BC78" i="2"/>
  <c r="AX78" i="2"/>
  <c r="AV78" i="2"/>
  <c r="AU78" i="2"/>
  <c r="AQ78" i="2"/>
  <c r="AP78" i="2"/>
  <c r="AJ78" i="2"/>
  <c r="AI78" i="2"/>
  <c r="AC78" i="2"/>
  <c r="Y78" i="2"/>
  <c r="W78" i="2"/>
  <c r="V78" i="2"/>
  <c r="U78" i="2"/>
  <c r="S78" i="2"/>
  <c r="R78" i="2"/>
  <c r="P78" i="2"/>
  <c r="O78" i="2"/>
  <c r="AW78" i="2" s="1"/>
  <c r="J78" i="2"/>
  <c r="I78" i="2"/>
  <c r="BW77" i="2"/>
  <c r="AM77" i="2" s="1"/>
  <c r="AO77" i="2" s="1"/>
  <c r="BT77" i="2"/>
  <c r="BR77" i="2"/>
  <c r="BL77" i="2"/>
  <c r="BK77" i="2"/>
  <c r="BJ77" i="2"/>
  <c r="BI77" i="2"/>
  <c r="BD77" i="2"/>
  <c r="BF77" i="2" s="1"/>
  <c r="BC77" i="2"/>
  <c r="AZ77" i="2"/>
  <c r="AX77" i="2"/>
  <c r="AW77" i="2"/>
  <c r="AV77" i="2"/>
  <c r="AU77" i="2"/>
  <c r="AQ77" i="2"/>
  <c r="AP77" i="2"/>
  <c r="AJ77" i="2"/>
  <c r="AI77" i="2"/>
  <c r="BO77" i="2" s="1"/>
  <c r="AH77" i="2"/>
  <c r="AE77" i="2"/>
  <c r="AC77" i="2"/>
  <c r="Y77" i="2"/>
  <c r="AB77" i="2" s="1"/>
  <c r="AD77" i="2" s="1"/>
  <c r="W77" i="2"/>
  <c r="V77" i="2"/>
  <c r="U77" i="2"/>
  <c r="X77" i="2" s="1"/>
  <c r="T77" i="2" s="1"/>
  <c r="AY77" i="2" s="1"/>
  <c r="S77" i="2"/>
  <c r="AF77" i="2" s="1"/>
  <c r="R77" i="2"/>
  <c r="P77" i="2"/>
  <c r="O77" i="2"/>
  <c r="J77" i="2"/>
  <c r="I77" i="2"/>
  <c r="BW76" i="2"/>
  <c r="AM76" i="2" s="1"/>
  <c r="AO76" i="2" s="1"/>
  <c r="BT76" i="2"/>
  <c r="AE76" i="2" s="1"/>
  <c r="BR76" i="2"/>
  <c r="BL76" i="2"/>
  <c r="BK76" i="2"/>
  <c r="BJ76" i="2"/>
  <c r="BI76" i="2"/>
  <c r="BD76" i="2"/>
  <c r="BF76" i="2" s="1"/>
  <c r="BC76" i="2"/>
  <c r="AX76" i="2"/>
  <c r="AW76" i="2"/>
  <c r="AV76" i="2"/>
  <c r="AU76" i="2"/>
  <c r="AQ76" i="2"/>
  <c r="BO76" i="2" s="1"/>
  <c r="AP76" i="2"/>
  <c r="AJ76" i="2"/>
  <c r="AI76" i="2"/>
  <c r="AF76" i="2"/>
  <c r="AC76" i="2"/>
  <c r="Y76" i="2"/>
  <c r="AB76" i="2" s="1"/>
  <c r="W76" i="2"/>
  <c r="AZ76" i="2" s="1"/>
  <c r="V76" i="2"/>
  <c r="AH76" i="2" s="1"/>
  <c r="U76" i="2"/>
  <c r="S76" i="2"/>
  <c r="R76" i="2"/>
  <c r="P76" i="2"/>
  <c r="Q76" i="2" s="1"/>
  <c r="AG76" i="2" s="1"/>
  <c r="O76" i="2"/>
  <c r="J76" i="2"/>
  <c r="I76" i="2"/>
  <c r="BW75" i="2"/>
  <c r="AM75" i="2" s="1"/>
  <c r="AO75" i="2" s="1"/>
  <c r="BT75" i="2"/>
  <c r="AE75" i="2" s="1"/>
  <c r="BR75" i="2"/>
  <c r="BL75" i="2"/>
  <c r="BK75" i="2"/>
  <c r="BJ75" i="2"/>
  <c r="BI75" i="2"/>
  <c r="BD75" i="2"/>
  <c r="BF75" i="2" s="1"/>
  <c r="BC75" i="2"/>
  <c r="AV75" i="2"/>
  <c r="AU75" i="2"/>
  <c r="AQ75" i="2"/>
  <c r="AP75" i="2"/>
  <c r="AJ75" i="2"/>
  <c r="AI75" i="2"/>
  <c r="AF75" i="2"/>
  <c r="AC75" i="2"/>
  <c r="AB75" i="2"/>
  <c r="Y75" i="2"/>
  <c r="AA75" i="2" s="1"/>
  <c r="W75" i="2"/>
  <c r="V75" i="2"/>
  <c r="U75" i="2"/>
  <c r="S75" i="2"/>
  <c r="R75" i="2"/>
  <c r="P75" i="2"/>
  <c r="Q75" i="2" s="1"/>
  <c r="AG75" i="2" s="1"/>
  <c r="O75" i="2"/>
  <c r="J75" i="2"/>
  <c r="I75" i="2"/>
  <c r="BW74" i="2"/>
  <c r="AM74" i="2" s="1"/>
  <c r="BT74" i="2"/>
  <c r="AE74" i="2" s="1"/>
  <c r="BR74" i="2"/>
  <c r="BL74" i="2"/>
  <c r="BK74" i="2"/>
  <c r="BJ74" i="2"/>
  <c r="BI74" i="2"/>
  <c r="BF74" i="2"/>
  <c r="BD74" i="2"/>
  <c r="BC74" i="2"/>
  <c r="AV74" i="2"/>
  <c r="AU74" i="2"/>
  <c r="AQ74" i="2"/>
  <c r="AP74" i="2"/>
  <c r="AO74" i="2"/>
  <c r="AJ74" i="2"/>
  <c r="AI74" i="2"/>
  <c r="AC74" i="2"/>
  <c r="AA74" i="2"/>
  <c r="Y74" i="2"/>
  <c r="AB74" i="2" s="1"/>
  <c r="AD74" i="2" s="1"/>
  <c r="W74" i="2"/>
  <c r="V74" i="2"/>
  <c r="U74" i="2"/>
  <c r="S74" i="2"/>
  <c r="R74" i="2"/>
  <c r="P74" i="2"/>
  <c r="Q74" i="2" s="1"/>
  <c r="O74" i="2"/>
  <c r="AF74" i="2" s="1"/>
  <c r="J74" i="2"/>
  <c r="I74" i="2"/>
  <c r="BW73" i="2"/>
  <c r="AM73" i="2" s="1"/>
  <c r="AO73" i="2" s="1"/>
  <c r="BT73" i="2"/>
  <c r="AE73" i="2" s="1"/>
  <c r="BO73" i="2" s="1"/>
  <c r="BR73" i="2"/>
  <c r="BL73" i="2"/>
  <c r="BK73" i="2"/>
  <c r="BJ73" i="2"/>
  <c r="BI73" i="2"/>
  <c r="BD73" i="2"/>
  <c r="BF73" i="2" s="1"/>
  <c r="BC73" i="2"/>
  <c r="AW73" i="2"/>
  <c r="AV73" i="2"/>
  <c r="AU73" i="2"/>
  <c r="AQ73" i="2"/>
  <c r="AP73" i="2"/>
  <c r="AJ73" i="2"/>
  <c r="AI73" i="2"/>
  <c r="AH73" i="2"/>
  <c r="AF73" i="2"/>
  <c r="AD73" i="2"/>
  <c r="AC73" i="2"/>
  <c r="AB73" i="2"/>
  <c r="Y73" i="2"/>
  <c r="AA73" i="2" s="1"/>
  <c r="W73" i="2"/>
  <c r="V73" i="2"/>
  <c r="U73" i="2"/>
  <c r="S73" i="2"/>
  <c r="R73" i="2"/>
  <c r="P73" i="2"/>
  <c r="Q73" i="2" s="1"/>
  <c r="AG73" i="2" s="1"/>
  <c r="O73" i="2"/>
  <c r="AZ73" i="2" s="1"/>
  <c r="J73" i="2"/>
  <c r="I73" i="2"/>
  <c r="BW72" i="2"/>
  <c r="BT72" i="2"/>
  <c r="AE72" i="2" s="1"/>
  <c r="BR72" i="2"/>
  <c r="BL72" i="2"/>
  <c r="BK72" i="2"/>
  <c r="BJ72" i="2"/>
  <c r="BI72" i="2"/>
  <c r="BD72" i="2"/>
  <c r="BF72" i="2" s="1"/>
  <c r="BC72" i="2"/>
  <c r="AX72" i="2"/>
  <c r="AW72" i="2"/>
  <c r="AV72" i="2"/>
  <c r="AU72" i="2"/>
  <c r="AQ72" i="2"/>
  <c r="AP72" i="2"/>
  <c r="AM72" i="2"/>
  <c r="AO72" i="2" s="1"/>
  <c r="AJ72" i="2"/>
  <c r="AI72" i="2"/>
  <c r="AF72" i="2"/>
  <c r="AC72" i="2"/>
  <c r="Y72" i="2"/>
  <c r="AB72" i="2" s="1"/>
  <c r="AD72" i="2" s="1"/>
  <c r="W72" i="2"/>
  <c r="V72" i="2"/>
  <c r="AH72" i="2" s="1"/>
  <c r="U72" i="2"/>
  <c r="S72" i="2"/>
  <c r="R72" i="2"/>
  <c r="P72" i="2"/>
  <c r="Q72" i="2" s="1"/>
  <c r="O72" i="2"/>
  <c r="J72" i="2"/>
  <c r="I72" i="2"/>
  <c r="BW71" i="2"/>
  <c r="BT71" i="2"/>
  <c r="AE71" i="2" s="1"/>
  <c r="BR71" i="2"/>
  <c r="BL71" i="2"/>
  <c r="BK71" i="2"/>
  <c r="BJ71" i="2"/>
  <c r="BI71" i="2"/>
  <c r="BD71" i="2"/>
  <c r="BF71" i="2" s="1"/>
  <c r="BC71" i="2"/>
  <c r="AV71" i="2"/>
  <c r="AU71" i="2"/>
  <c r="AQ71" i="2"/>
  <c r="AP71" i="2"/>
  <c r="AO71" i="2"/>
  <c r="AM71" i="2"/>
  <c r="AJ71" i="2"/>
  <c r="AI71" i="2"/>
  <c r="AC71" i="2"/>
  <c r="Y71" i="2"/>
  <c r="W71" i="2"/>
  <c r="X71" i="2" s="1"/>
  <c r="T71" i="2" s="1"/>
  <c r="V71" i="2"/>
  <c r="U71" i="2"/>
  <c r="S71" i="2"/>
  <c r="R71" i="2"/>
  <c r="Q71" i="2"/>
  <c r="P71" i="2"/>
  <c r="O71" i="2"/>
  <c r="AX71" i="2" s="1"/>
  <c r="J71" i="2"/>
  <c r="I71" i="2"/>
  <c r="BW70" i="2"/>
  <c r="AM70" i="2" s="1"/>
  <c r="AO70" i="2" s="1"/>
  <c r="BT70" i="2"/>
  <c r="AE70" i="2" s="1"/>
  <c r="BR70" i="2"/>
  <c r="BL70" i="2"/>
  <c r="BK70" i="2"/>
  <c r="BJ70" i="2"/>
  <c r="BI70" i="2"/>
  <c r="BF70" i="2"/>
  <c r="BD70" i="2"/>
  <c r="BC70" i="2"/>
  <c r="AV70" i="2"/>
  <c r="AU70" i="2"/>
  <c r="AQ70" i="2"/>
  <c r="AP70" i="2"/>
  <c r="AJ70" i="2"/>
  <c r="AI70" i="2"/>
  <c r="AC70" i="2"/>
  <c r="Y70" i="2"/>
  <c r="AB70" i="2" s="1"/>
  <c r="AD70" i="2" s="1"/>
  <c r="W70" i="2"/>
  <c r="V70" i="2"/>
  <c r="U70" i="2"/>
  <c r="X70" i="2" s="1"/>
  <c r="T70" i="2" s="1"/>
  <c r="S70" i="2"/>
  <c r="R70" i="2"/>
  <c r="Q70" i="2"/>
  <c r="P70" i="2"/>
  <c r="O70" i="2"/>
  <c r="J70" i="2"/>
  <c r="I70" i="2"/>
  <c r="BW69" i="2"/>
  <c r="AM69" i="2" s="1"/>
  <c r="AO69" i="2" s="1"/>
  <c r="BT69" i="2"/>
  <c r="AE69" i="2" s="1"/>
  <c r="BO69" i="2" s="1"/>
  <c r="BR69" i="2"/>
  <c r="BL69" i="2"/>
  <c r="BK69" i="2"/>
  <c r="BJ69" i="2"/>
  <c r="BI69" i="2"/>
  <c r="BD69" i="2"/>
  <c r="BF69" i="2" s="1"/>
  <c r="BC69" i="2"/>
  <c r="AV69" i="2"/>
  <c r="AU69" i="2"/>
  <c r="AQ69" i="2"/>
  <c r="AP69" i="2"/>
  <c r="AJ69" i="2"/>
  <c r="AI69" i="2"/>
  <c r="AC69" i="2"/>
  <c r="AB69" i="2"/>
  <c r="Y69" i="2"/>
  <c r="AA69" i="2" s="1"/>
  <c r="W69" i="2"/>
  <c r="V69" i="2"/>
  <c r="U69" i="2"/>
  <c r="S69" i="2"/>
  <c r="R69" i="2"/>
  <c r="Q69" i="2"/>
  <c r="P69" i="2"/>
  <c r="O69" i="2"/>
  <c r="J69" i="2"/>
  <c r="I69" i="2"/>
  <c r="BW68" i="2"/>
  <c r="AM68" i="2" s="1"/>
  <c r="AO68" i="2" s="1"/>
  <c r="BT68" i="2"/>
  <c r="AE68" i="2" s="1"/>
  <c r="BR68" i="2"/>
  <c r="BL68" i="2"/>
  <c r="BK68" i="2"/>
  <c r="BJ68" i="2"/>
  <c r="BI68" i="2"/>
  <c r="BD68" i="2"/>
  <c r="BF68" i="2" s="1"/>
  <c r="BC68" i="2"/>
  <c r="AX68" i="2"/>
  <c r="AV68" i="2"/>
  <c r="AU68" i="2"/>
  <c r="AQ68" i="2"/>
  <c r="AP68" i="2"/>
  <c r="AJ68" i="2"/>
  <c r="AI68" i="2"/>
  <c r="AC68" i="2"/>
  <c r="AA68" i="2"/>
  <c r="Y68" i="2"/>
  <c r="AB68" i="2" s="1"/>
  <c r="AD68" i="2" s="1"/>
  <c r="W68" i="2"/>
  <c r="V68" i="2"/>
  <c r="U68" i="2"/>
  <c r="S68" i="2"/>
  <c r="R68" i="2"/>
  <c r="Q68" i="2"/>
  <c r="P68" i="2"/>
  <c r="O68" i="2"/>
  <c r="J68" i="2"/>
  <c r="I68" i="2"/>
  <c r="BW67" i="2"/>
  <c r="AM67" i="2" s="1"/>
  <c r="AO67" i="2" s="1"/>
  <c r="BT67" i="2"/>
  <c r="BR67" i="2"/>
  <c r="BL67" i="2"/>
  <c r="BK67" i="2"/>
  <c r="BJ67" i="2"/>
  <c r="BI67" i="2"/>
  <c r="BF67" i="2"/>
  <c r="BD67" i="2"/>
  <c r="BC67" i="2"/>
  <c r="AX67" i="2"/>
  <c r="AW67" i="2"/>
  <c r="AV67" i="2"/>
  <c r="AU67" i="2"/>
  <c r="AQ67" i="2"/>
  <c r="AP67" i="2"/>
  <c r="AJ67" i="2"/>
  <c r="AI67" i="2"/>
  <c r="AF67" i="2"/>
  <c r="AE67" i="2"/>
  <c r="AC67" i="2"/>
  <c r="Y67" i="2"/>
  <c r="AB67" i="2" s="1"/>
  <c r="AD67" i="2" s="1"/>
  <c r="W67" i="2"/>
  <c r="V67" i="2"/>
  <c r="U67" i="2"/>
  <c r="S67" i="2"/>
  <c r="R67" i="2"/>
  <c r="Q67" i="2" s="1"/>
  <c r="AG67" i="2" s="1"/>
  <c r="P67" i="2"/>
  <c r="O67" i="2"/>
  <c r="AZ67" i="2" s="1"/>
  <c r="J67" i="2"/>
  <c r="I67" i="2"/>
  <c r="BW66" i="2"/>
  <c r="BT66" i="2"/>
  <c r="AE66" i="2" s="1"/>
  <c r="BR66" i="2"/>
  <c r="BL66" i="2"/>
  <c r="BK66" i="2"/>
  <c r="BJ66" i="2"/>
  <c r="BI66" i="2"/>
  <c r="BD66" i="2"/>
  <c r="BF66" i="2" s="1"/>
  <c r="BC66" i="2"/>
  <c r="AX66" i="2"/>
  <c r="AW66" i="2"/>
  <c r="AV66" i="2"/>
  <c r="AU66" i="2"/>
  <c r="AQ66" i="2"/>
  <c r="AP66" i="2"/>
  <c r="AM66" i="2"/>
  <c r="AO66" i="2" s="1"/>
  <c r="AJ66" i="2"/>
  <c r="AI66" i="2"/>
  <c r="BO66" i="2" s="1"/>
  <c r="AF66" i="2"/>
  <c r="AC66" i="2"/>
  <c r="Y66" i="2"/>
  <c r="W66" i="2"/>
  <c r="AZ66" i="2" s="1"/>
  <c r="V66" i="2"/>
  <c r="AH66" i="2" s="1"/>
  <c r="U66" i="2"/>
  <c r="S66" i="2"/>
  <c r="R66" i="2"/>
  <c r="P66" i="2"/>
  <c r="Q66" i="2" s="1"/>
  <c r="AG66" i="2" s="1"/>
  <c r="O66" i="2"/>
  <c r="J66" i="2"/>
  <c r="I66" i="2"/>
  <c r="BW65" i="2"/>
  <c r="BT65" i="2"/>
  <c r="AE65" i="2" s="1"/>
  <c r="BR65" i="2"/>
  <c r="BL65" i="2"/>
  <c r="BK65" i="2"/>
  <c r="BJ65" i="2"/>
  <c r="BI65" i="2"/>
  <c r="BD65" i="2"/>
  <c r="BF65" i="2" s="1"/>
  <c r="BC65" i="2"/>
  <c r="AV65" i="2"/>
  <c r="AU65" i="2"/>
  <c r="AQ65" i="2"/>
  <c r="AP65" i="2"/>
  <c r="AM65" i="2"/>
  <c r="AO65" i="2" s="1"/>
  <c r="AJ65" i="2"/>
  <c r="AI65" i="2"/>
  <c r="AG65" i="2"/>
  <c r="AC65" i="2"/>
  <c r="Y65" i="2"/>
  <c r="AB65" i="2" s="1"/>
  <c r="W65" i="2"/>
  <c r="AZ65" i="2" s="1"/>
  <c r="V65" i="2"/>
  <c r="AH65" i="2" s="1"/>
  <c r="U65" i="2"/>
  <c r="S65" i="2"/>
  <c r="R65" i="2"/>
  <c r="P65" i="2"/>
  <c r="Q65" i="2" s="1"/>
  <c r="O65" i="2"/>
  <c r="AX65" i="2" s="1"/>
  <c r="J65" i="2"/>
  <c r="I65" i="2"/>
  <c r="BW64" i="2"/>
  <c r="AM64" i="2" s="1"/>
  <c r="AO64" i="2" s="1"/>
  <c r="BT64" i="2"/>
  <c r="AE64" i="2" s="1"/>
  <c r="BR64" i="2"/>
  <c r="BL64" i="2"/>
  <c r="BK64" i="2"/>
  <c r="BJ64" i="2"/>
  <c r="BI64" i="2"/>
  <c r="BF64" i="2"/>
  <c r="BD64" i="2"/>
  <c r="BC64" i="2"/>
  <c r="AV64" i="2"/>
  <c r="AU64" i="2"/>
  <c r="AQ64" i="2"/>
  <c r="AP64" i="2"/>
  <c r="AJ64" i="2"/>
  <c r="AI64" i="2"/>
  <c r="AC64" i="2"/>
  <c r="Y64" i="2"/>
  <c r="AB64" i="2" s="1"/>
  <c r="AD64" i="2" s="1"/>
  <c r="W64" i="2"/>
  <c r="X64" i="2" s="1"/>
  <c r="V64" i="2"/>
  <c r="U64" i="2"/>
  <c r="S64" i="2"/>
  <c r="AF64" i="2" s="1"/>
  <c r="R64" i="2"/>
  <c r="Q64" i="2"/>
  <c r="AG64" i="2" s="1"/>
  <c r="P64" i="2"/>
  <c r="O64" i="2"/>
  <c r="AX64" i="2" s="1"/>
  <c r="J64" i="2"/>
  <c r="I64" i="2"/>
  <c r="BW63" i="2"/>
  <c r="AM63" i="2" s="1"/>
  <c r="AO63" i="2" s="1"/>
  <c r="BT63" i="2"/>
  <c r="BR63" i="2"/>
  <c r="BL63" i="2"/>
  <c r="BK63" i="2"/>
  <c r="BJ63" i="2"/>
  <c r="BI63" i="2"/>
  <c r="BF63" i="2"/>
  <c r="BD63" i="2"/>
  <c r="BC63" i="2"/>
  <c r="AX63" i="2"/>
  <c r="AW63" i="2"/>
  <c r="AV63" i="2"/>
  <c r="AU63" i="2"/>
  <c r="AQ63" i="2"/>
  <c r="AP63" i="2"/>
  <c r="AJ63" i="2"/>
  <c r="AI63" i="2"/>
  <c r="AF63" i="2"/>
  <c r="AE63" i="2"/>
  <c r="AC63" i="2"/>
  <c r="AA63" i="2"/>
  <c r="Y63" i="2"/>
  <c r="AB63" i="2" s="1"/>
  <c r="AD63" i="2" s="1"/>
  <c r="W63" i="2"/>
  <c r="V63" i="2"/>
  <c r="U63" i="2"/>
  <c r="S63" i="2"/>
  <c r="R63" i="2"/>
  <c r="P63" i="2"/>
  <c r="Q63" i="2" s="1"/>
  <c r="AG63" i="2" s="1"/>
  <c r="O63" i="2"/>
  <c r="AZ63" i="2" s="1"/>
  <c r="J63" i="2"/>
  <c r="I63" i="2"/>
  <c r="BW62" i="2"/>
  <c r="BT62" i="2"/>
  <c r="AE62" i="2" s="1"/>
  <c r="BR62" i="2"/>
  <c r="BL62" i="2"/>
  <c r="BK62" i="2"/>
  <c r="BJ62" i="2"/>
  <c r="BI62" i="2"/>
  <c r="BD62" i="2"/>
  <c r="BF62" i="2" s="1"/>
  <c r="BC62" i="2"/>
  <c r="AZ62" i="2"/>
  <c r="AX62" i="2"/>
  <c r="AW62" i="2"/>
  <c r="AV62" i="2"/>
  <c r="AU62" i="2"/>
  <c r="AQ62" i="2"/>
  <c r="AP62" i="2"/>
  <c r="AO62" i="2"/>
  <c r="AM62" i="2"/>
  <c r="AJ62" i="2"/>
  <c r="AI62" i="2"/>
  <c r="AC62" i="2"/>
  <c r="Y62" i="2"/>
  <c r="W62" i="2"/>
  <c r="V62" i="2"/>
  <c r="AH62" i="2" s="1"/>
  <c r="U62" i="2"/>
  <c r="S62" i="2"/>
  <c r="AF62" i="2" s="1"/>
  <c r="R62" i="2"/>
  <c r="P62" i="2"/>
  <c r="O62" i="2"/>
  <c r="J62" i="2"/>
  <c r="I62" i="2"/>
  <c r="BW61" i="2"/>
  <c r="AM61" i="2" s="1"/>
  <c r="AO61" i="2" s="1"/>
  <c r="BT61" i="2"/>
  <c r="AE61" i="2" s="1"/>
  <c r="BO61" i="2" s="1"/>
  <c r="BR61" i="2"/>
  <c r="BL61" i="2"/>
  <c r="BK61" i="2"/>
  <c r="BJ61" i="2"/>
  <c r="BI61" i="2"/>
  <c r="BD61" i="2"/>
  <c r="BF61" i="2" s="1"/>
  <c r="BC61" i="2"/>
  <c r="AZ61" i="2"/>
  <c r="AV61" i="2"/>
  <c r="AU61" i="2"/>
  <c r="AQ61" i="2"/>
  <c r="AP61" i="2"/>
  <c r="AJ61" i="2"/>
  <c r="AI61" i="2"/>
  <c r="AC61" i="2"/>
  <c r="Y61" i="2"/>
  <c r="AB61" i="2" s="1"/>
  <c r="X61" i="2"/>
  <c r="T61" i="2" s="1"/>
  <c r="AY61" i="2" s="1"/>
  <c r="W61" i="2"/>
  <c r="V61" i="2"/>
  <c r="AH61" i="2" s="1"/>
  <c r="U61" i="2"/>
  <c r="S61" i="2"/>
  <c r="R61" i="2"/>
  <c r="P61" i="2"/>
  <c r="Q61" i="2" s="1"/>
  <c r="AG61" i="2" s="1"/>
  <c r="O61" i="2"/>
  <c r="AX61" i="2" s="1"/>
  <c r="J61" i="2"/>
  <c r="I61" i="2"/>
  <c r="BW60" i="2"/>
  <c r="AM60" i="2" s="1"/>
  <c r="AO60" i="2" s="1"/>
  <c r="BT60" i="2"/>
  <c r="AE60" i="2" s="1"/>
  <c r="BR60" i="2"/>
  <c r="BL60" i="2"/>
  <c r="BK60" i="2"/>
  <c r="BJ60" i="2"/>
  <c r="BI60" i="2"/>
  <c r="BD60" i="2"/>
  <c r="BF60" i="2" s="1"/>
  <c r="BC60" i="2"/>
  <c r="AV60" i="2"/>
  <c r="AU60" i="2"/>
  <c r="AQ60" i="2"/>
  <c r="AP60" i="2"/>
  <c r="AJ60" i="2"/>
  <c r="AI60" i="2"/>
  <c r="AC60" i="2"/>
  <c r="Y60" i="2"/>
  <c r="AA60" i="2" s="1"/>
  <c r="W60" i="2"/>
  <c r="X60" i="2" s="1"/>
  <c r="V60" i="2"/>
  <c r="U60" i="2"/>
  <c r="S60" i="2"/>
  <c r="R60" i="2"/>
  <c r="P60" i="2"/>
  <c r="Q60" i="2" s="1"/>
  <c r="AG60" i="2" s="1"/>
  <c r="O60" i="2"/>
  <c r="AF60" i="2" s="1"/>
  <c r="J60" i="2"/>
  <c r="I60" i="2"/>
  <c r="BW59" i="2"/>
  <c r="AM59" i="2" s="1"/>
  <c r="AO59" i="2" s="1"/>
  <c r="BT59" i="2"/>
  <c r="BR59" i="2"/>
  <c r="BL59" i="2"/>
  <c r="BK59" i="2"/>
  <c r="BJ59" i="2"/>
  <c r="BI59" i="2"/>
  <c r="BD59" i="2"/>
  <c r="BF59" i="2" s="1"/>
  <c r="BC59" i="2"/>
  <c r="AW59" i="2"/>
  <c r="AV59" i="2"/>
  <c r="AU59" i="2"/>
  <c r="AQ59" i="2"/>
  <c r="AP59" i="2"/>
  <c r="AJ59" i="2"/>
  <c r="AI59" i="2"/>
  <c r="AE59" i="2"/>
  <c r="BO59" i="2" s="1"/>
  <c r="AC59" i="2"/>
  <c r="AB59" i="2"/>
  <c r="AD59" i="2" s="1"/>
  <c r="AA59" i="2"/>
  <c r="Y59" i="2"/>
  <c r="W59" i="2"/>
  <c r="V59" i="2"/>
  <c r="U59" i="2"/>
  <c r="S59" i="2"/>
  <c r="R59" i="2"/>
  <c r="P59" i="2"/>
  <c r="Q59" i="2" s="1"/>
  <c r="AG59" i="2" s="1"/>
  <c r="O59" i="2"/>
  <c r="J59" i="2"/>
  <c r="I59" i="2"/>
  <c r="BW58" i="2"/>
  <c r="BT58" i="2"/>
  <c r="AE58" i="2" s="1"/>
  <c r="BR58" i="2"/>
  <c r="BL58" i="2"/>
  <c r="BK58" i="2"/>
  <c r="BJ58" i="2"/>
  <c r="BI58" i="2"/>
  <c r="BD58" i="2"/>
  <c r="BF58" i="2" s="1"/>
  <c r="BC58" i="2"/>
  <c r="AX58" i="2"/>
  <c r="AW58" i="2"/>
  <c r="AV58" i="2"/>
  <c r="AU58" i="2"/>
  <c r="AQ58" i="2"/>
  <c r="AP58" i="2"/>
  <c r="AO58" i="2"/>
  <c r="AM58" i="2"/>
  <c r="AJ58" i="2"/>
  <c r="AI58" i="2"/>
  <c r="AC58" i="2"/>
  <c r="Y58" i="2"/>
  <c r="W58" i="2"/>
  <c r="V58" i="2"/>
  <c r="AH58" i="2" s="1"/>
  <c r="U58" i="2"/>
  <c r="S58" i="2"/>
  <c r="AF58" i="2" s="1"/>
  <c r="R58" i="2"/>
  <c r="P58" i="2"/>
  <c r="O58" i="2"/>
  <c r="J58" i="2"/>
  <c r="I58" i="2"/>
  <c r="BW57" i="2"/>
  <c r="AM57" i="2" s="1"/>
  <c r="AO57" i="2" s="1"/>
  <c r="BT57" i="2"/>
  <c r="AE57" i="2" s="1"/>
  <c r="BR57" i="2"/>
  <c r="BL57" i="2"/>
  <c r="BK57" i="2"/>
  <c r="BJ57" i="2"/>
  <c r="BI57" i="2"/>
  <c r="BF57" i="2"/>
  <c r="BD57" i="2"/>
  <c r="BC57" i="2"/>
  <c r="AV57" i="2"/>
  <c r="AU57" i="2"/>
  <c r="AQ57" i="2"/>
  <c r="AP57" i="2"/>
  <c r="AJ57" i="2"/>
  <c r="AI57" i="2"/>
  <c r="AC57" i="2"/>
  <c r="Y57" i="2"/>
  <c r="AB57" i="2" s="1"/>
  <c r="W57" i="2"/>
  <c r="V57" i="2"/>
  <c r="U57" i="2"/>
  <c r="S57" i="2"/>
  <c r="R57" i="2"/>
  <c r="P57" i="2"/>
  <c r="Q57" i="2" s="1"/>
  <c r="O57" i="2"/>
  <c r="J57" i="2"/>
  <c r="I57" i="2"/>
  <c r="BW56" i="2"/>
  <c r="AM56" i="2" s="1"/>
  <c r="AO56" i="2" s="1"/>
  <c r="BT56" i="2"/>
  <c r="AE56" i="2" s="1"/>
  <c r="BO56" i="2" s="1"/>
  <c r="BR56" i="2"/>
  <c r="BL56" i="2"/>
  <c r="BK56" i="2"/>
  <c r="BJ56" i="2"/>
  <c r="BI56" i="2"/>
  <c r="BD56" i="2"/>
  <c r="BF56" i="2" s="1"/>
  <c r="BC56" i="2"/>
  <c r="AV56" i="2"/>
  <c r="AU56" i="2"/>
  <c r="AQ56" i="2"/>
  <c r="AP56" i="2"/>
  <c r="AJ56" i="2"/>
  <c r="AI56" i="2"/>
  <c r="AC56" i="2"/>
  <c r="AB56" i="2"/>
  <c r="AD56" i="2" s="1"/>
  <c r="AA56" i="2"/>
  <c r="Y56" i="2"/>
  <c r="W56" i="2"/>
  <c r="X56" i="2" s="1"/>
  <c r="V56" i="2"/>
  <c r="U56" i="2"/>
  <c r="S56" i="2"/>
  <c r="R56" i="2"/>
  <c r="Q56" i="2"/>
  <c r="AG56" i="2" s="1"/>
  <c r="P56" i="2"/>
  <c r="O56" i="2"/>
  <c r="AX56" i="2" s="1"/>
  <c r="J56" i="2"/>
  <c r="I56" i="2"/>
  <c r="BW55" i="2"/>
  <c r="BT55" i="2"/>
  <c r="AE55" i="2" s="1"/>
  <c r="BO55" i="2" s="1"/>
  <c r="BR55" i="2"/>
  <c r="BL55" i="2"/>
  <c r="BK55" i="2"/>
  <c r="BJ55" i="2"/>
  <c r="BI55" i="2"/>
  <c r="BF55" i="2"/>
  <c r="BD55" i="2"/>
  <c r="BC55" i="2"/>
  <c r="AV55" i="2"/>
  <c r="AU55" i="2"/>
  <c r="AQ55" i="2"/>
  <c r="AP55" i="2"/>
  <c r="AM55" i="2"/>
  <c r="AO55" i="2" s="1"/>
  <c r="AJ55" i="2"/>
  <c r="AI55" i="2"/>
  <c r="AC55" i="2"/>
  <c r="AA55" i="2"/>
  <c r="Y55" i="2"/>
  <c r="AB55" i="2" s="1"/>
  <c r="AD55" i="2" s="1"/>
  <c r="W55" i="2"/>
  <c r="V55" i="2"/>
  <c r="U55" i="2"/>
  <c r="S55" i="2"/>
  <c r="R55" i="2"/>
  <c r="P55" i="2"/>
  <c r="O55" i="2"/>
  <c r="AX55" i="2" s="1"/>
  <c r="J55" i="2"/>
  <c r="I55" i="2"/>
  <c r="BW54" i="2"/>
  <c r="BT54" i="2"/>
  <c r="BR54" i="2"/>
  <c r="BL54" i="2"/>
  <c r="BK54" i="2"/>
  <c r="BJ54" i="2"/>
  <c r="BI54" i="2"/>
  <c r="BD54" i="2"/>
  <c r="BF54" i="2" s="1"/>
  <c r="BC54" i="2"/>
  <c r="AX54" i="2"/>
  <c r="AW54" i="2"/>
  <c r="AV54" i="2"/>
  <c r="AU54" i="2"/>
  <c r="AQ54" i="2"/>
  <c r="AP54" i="2"/>
  <c r="AM54" i="2"/>
  <c r="AO54" i="2" s="1"/>
  <c r="AJ54" i="2"/>
  <c r="AI54" i="2"/>
  <c r="AE54" i="2"/>
  <c r="BO54" i="2" s="1"/>
  <c r="AC54" i="2"/>
  <c r="Y54" i="2"/>
  <c r="AA54" i="2" s="1"/>
  <c r="W54" i="2"/>
  <c r="V54" i="2"/>
  <c r="U54" i="2"/>
  <c r="S54" i="2"/>
  <c r="AF54" i="2" s="1"/>
  <c r="R54" i="2"/>
  <c r="P54" i="2"/>
  <c r="Q54" i="2" s="1"/>
  <c r="AG54" i="2" s="1"/>
  <c r="O54" i="2"/>
  <c r="AZ54" i="2" s="1"/>
  <c r="J54" i="2"/>
  <c r="I54" i="2"/>
  <c r="BW53" i="2"/>
  <c r="AM53" i="2" s="1"/>
  <c r="AO53" i="2" s="1"/>
  <c r="BT53" i="2"/>
  <c r="AE53" i="2" s="1"/>
  <c r="BO53" i="2" s="1"/>
  <c r="BR53" i="2"/>
  <c r="BL53" i="2"/>
  <c r="BK53" i="2"/>
  <c r="BJ53" i="2"/>
  <c r="BI53" i="2"/>
  <c r="BF53" i="2"/>
  <c r="BD53" i="2"/>
  <c r="BC53" i="2"/>
  <c r="AZ53" i="2"/>
  <c r="AY53" i="2"/>
  <c r="BS53" i="2" s="1"/>
  <c r="AX53" i="2"/>
  <c r="AW53" i="2"/>
  <c r="AV53" i="2"/>
  <c r="AU53" i="2"/>
  <c r="AQ53" i="2"/>
  <c r="AP53" i="2"/>
  <c r="AJ53" i="2"/>
  <c r="AI53" i="2"/>
  <c r="AH53" i="2"/>
  <c r="AF53" i="2"/>
  <c r="AC53" i="2"/>
  <c r="Y53" i="2"/>
  <c r="AB53" i="2" s="1"/>
  <c r="AD53" i="2" s="1"/>
  <c r="W53" i="2"/>
  <c r="V53" i="2"/>
  <c r="U53" i="2"/>
  <c r="X53" i="2" s="1"/>
  <c r="T53" i="2"/>
  <c r="S53" i="2"/>
  <c r="R53" i="2"/>
  <c r="P53" i="2"/>
  <c r="O53" i="2"/>
  <c r="J53" i="2"/>
  <c r="I53" i="2"/>
  <c r="BW52" i="2"/>
  <c r="BT52" i="2"/>
  <c r="AE52" i="2" s="1"/>
  <c r="BO52" i="2" s="1"/>
  <c r="BR52" i="2"/>
  <c r="BL52" i="2"/>
  <c r="BK52" i="2"/>
  <c r="BJ52" i="2"/>
  <c r="BI52" i="2"/>
  <c r="BF52" i="2"/>
  <c r="BD52" i="2"/>
  <c r="BC52" i="2"/>
  <c r="AX52" i="2"/>
  <c r="AW52" i="2"/>
  <c r="AV52" i="2"/>
  <c r="AU52" i="2"/>
  <c r="AQ52" i="2"/>
  <c r="AP52" i="2"/>
  <c r="AM52" i="2"/>
  <c r="AO52" i="2" s="1"/>
  <c r="AJ52" i="2"/>
  <c r="AI52" i="2"/>
  <c r="AC52" i="2"/>
  <c r="Y52" i="2"/>
  <c r="AB52" i="2" s="1"/>
  <c r="AD52" i="2" s="1"/>
  <c r="W52" i="2"/>
  <c r="AZ52" i="2" s="1"/>
  <c r="V52" i="2"/>
  <c r="AH52" i="2" s="1"/>
  <c r="U52" i="2"/>
  <c r="X52" i="2" s="1"/>
  <c r="S52" i="2"/>
  <c r="AF52" i="2" s="1"/>
  <c r="R52" i="2"/>
  <c r="P52" i="2"/>
  <c r="Q52" i="2" s="1"/>
  <c r="AG52" i="2" s="1"/>
  <c r="O52" i="2"/>
  <c r="J52" i="2"/>
  <c r="I52" i="2"/>
  <c r="BW51" i="2"/>
  <c r="AM51" i="2" s="1"/>
  <c r="AO51" i="2" s="1"/>
  <c r="BT51" i="2"/>
  <c r="BR51" i="2"/>
  <c r="BO51" i="2"/>
  <c r="BL51" i="2"/>
  <c r="BK51" i="2"/>
  <c r="BJ51" i="2"/>
  <c r="BI51" i="2"/>
  <c r="BD51" i="2"/>
  <c r="BF51" i="2" s="1"/>
  <c r="BC51" i="2"/>
  <c r="AX51" i="2"/>
  <c r="AV51" i="2"/>
  <c r="AU51" i="2"/>
  <c r="AQ51" i="2"/>
  <c r="AP51" i="2"/>
  <c r="AJ51" i="2"/>
  <c r="AI51" i="2"/>
  <c r="AF51" i="2"/>
  <c r="AE51" i="2"/>
  <c r="AC51" i="2"/>
  <c r="Y51" i="2"/>
  <c r="AA51" i="2" s="1"/>
  <c r="W51" i="2"/>
  <c r="AZ51" i="2" s="1"/>
  <c r="V51" i="2"/>
  <c r="AH51" i="2" s="1"/>
  <c r="U51" i="2"/>
  <c r="S51" i="2"/>
  <c r="R51" i="2"/>
  <c r="P51" i="2"/>
  <c r="Q51" i="2" s="1"/>
  <c r="AG51" i="2" s="1"/>
  <c r="O51" i="2"/>
  <c r="AW51" i="2" s="1"/>
  <c r="J51" i="2"/>
  <c r="I51" i="2"/>
  <c r="BW50" i="2"/>
  <c r="AM50" i="2" s="1"/>
  <c r="BT50" i="2"/>
  <c r="AE50" i="2" s="1"/>
  <c r="BR50" i="2"/>
  <c r="BL50" i="2"/>
  <c r="BK50" i="2"/>
  <c r="BJ50" i="2"/>
  <c r="BI50" i="2"/>
  <c r="BD50" i="2"/>
  <c r="BF50" i="2" s="1"/>
  <c r="BC50" i="2"/>
  <c r="AX50" i="2"/>
  <c r="AW50" i="2"/>
  <c r="AV50" i="2"/>
  <c r="AU50" i="2"/>
  <c r="AQ50" i="2"/>
  <c r="AP50" i="2"/>
  <c r="AO50" i="2"/>
  <c r="AJ50" i="2"/>
  <c r="AI50" i="2"/>
  <c r="AC50" i="2"/>
  <c r="Y50" i="2"/>
  <c r="AB50" i="2" s="1"/>
  <c r="AD50" i="2" s="1"/>
  <c r="W50" i="2"/>
  <c r="AZ50" i="2" s="1"/>
  <c r="V50" i="2"/>
  <c r="AH50" i="2" s="1"/>
  <c r="U50" i="2"/>
  <c r="S50" i="2"/>
  <c r="AF50" i="2" s="1"/>
  <c r="R50" i="2"/>
  <c r="P50" i="2"/>
  <c r="Q50" i="2" s="1"/>
  <c r="O50" i="2"/>
  <c r="J50" i="2"/>
  <c r="I50" i="2"/>
  <c r="BW49" i="2"/>
  <c r="BT49" i="2"/>
  <c r="BR49" i="2"/>
  <c r="BL49" i="2"/>
  <c r="BK49" i="2"/>
  <c r="BJ49" i="2"/>
  <c r="BD49" i="2"/>
  <c r="BF49" i="2" s="1"/>
  <c r="BC49" i="2"/>
  <c r="AZ49" i="2"/>
  <c r="AW49" i="2"/>
  <c r="AV49" i="2"/>
  <c r="AU49" i="2"/>
  <c r="AQ49" i="2"/>
  <c r="BO49" i="2" s="1"/>
  <c r="AP49" i="2"/>
  <c r="AO49" i="2"/>
  <c r="AJ49" i="2"/>
  <c r="AI49" i="2"/>
  <c r="AF49" i="2"/>
  <c r="AC49" i="2"/>
  <c r="Y49" i="2"/>
  <c r="AB49" i="2" s="1"/>
  <c r="AD49" i="2" s="1"/>
  <c r="V49" i="2"/>
  <c r="AH49" i="2" s="1"/>
  <c r="U49" i="2"/>
  <c r="X49" i="2" s="1"/>
  <c r="R49" i="2"/>
  <c r="P49" i="2"/>
  <c r="Q49" i="2" s="1"/>
  <c r="O49" i="2"/>
  <c r="AX49" i="2" s="1"/>
  <c r="J49" i="2"/>
  <c r="I49" i="2"/>
  <c r="BW48" i="2"/>
  <c r="AM48" i="2" s="1"/>
  <c r="AO48" i="2" s="1"/>
  <c r="BT48" i="2"/>
  <c r="AE48" i="2" s="1"/>
  <c r="BR48" i="2"/>
  <c r="BL48" i="2"/>
  <c r="BK48" i="2"/>
  <c r="BJ48" i="2"/>
  <c r="BI48" i="2"/>
  <c r="BD48" i="2"/>
  <c r="BF48" i="2" s="1"/>
  <c r="BC48" i="2"/>
  <c r="AV48" i="2"/>
  <c r="AU48" i="2"/>
  <c r="AQ48" i="2"/>
  <c r="AP48" i="2"/>
  <c r="AJ48" i="2"/>
  <c r="AI48" i="2"/>
  <c r="AC48" i="2"/>
  <c r="Y48" i="2"/>
  <c r="AA48" i="2" s="1"/>
  <c r="W48" i="2"/>
  <c r="V48" i="2"/>
  <c r="U48" i="2"/>
  <c r="X48" i="2" s="1"/>
  <c r="T48" i="2" s="1"/>
  <c r="S48" i="2"/>
  <c r="R48" i="2"/>
  <c r="Q48" i="2"/>
  <c r="P48" i="2"/>
  <c r="O48" i="2"/>
  <c r="J48" i="2"/>
  <c r="I48" i="2"/>
  <c r="BW47" i="2"/>
  <c r="BT47" i="2"/>
  <c r="BR47" i="2"/>
  <c r="BL47" i="2"/>
  <c r="BK47" i="2"/>
  <c r="BJ47" i="2"/>
  <c r="BI47" i="2"/>
  <c r="BD47" i="2"/>
  <c r="BF47" i="2" s="1"/>
  <c r="BC47" i="2"/>
  <c r="AV47" i="2"/>
  <c r="AU47" i="2"/>
  <c r="AQ47" i="2"/>
  <c r="AP47" i="2"/>
  <c r="AO47" i="2"/>
  <c r="AJ47" i="2"/>
  <c r="AI47" i="2"/>
  <c r="AE47" i="2"/>
  <c r="AC47" i="2"/>
  <c r="AA47" i="2"/>
  <c r="Y47" i="2"/>
  <c r="AB47" i="2" s="1"/>
  <c r="AD47" i="2" s="1"/>
  <c r="X47" i="2"/>
  <c r="T47" i="2" s="1"/>
  <c r="W47" i="2"/>
  <c r="V47" i="2"/>
  <c r="U47" i="2"/>
  <c r="S47" i="2"/>
  <c r="P47" i="2"/>
  <c r="Q47" i="2" s="1"/>
  <c r="AG47" i="2" s="1"/>
  <c r="O47" i="2"/>
  <c r="J47" i="2"/>
  <c r="I47" i="2"/>
  <c r="BW46" i="2"/>
  <c r="BT46" i="2"/>
  <c r="BR46" i="2"/>
  <c r="BL46" i="2"/>
  <c r="BK46" i="2"/>
  <c r="BJ46" i="2"/>
  <c r="BI46" i="2"/>
  <c r="BD46" i="2"/>
  <c r="BF46" i="2" s="1"/>
  <c r="BC46" i="2"/>
  <c r="AW46" i="2"/>
  <c r="AV46" i="2"/>
  <c r="AU46" i="2"/>
  <c r="AQ46" i="2"/>
  <c r="AP46" i="2"/>
  <c r="AJ46" i="2"/>
  <c r="AI46" i="2"/>
  <c r="AE46" i="2"/>
  <c r="AC46" i="2"/>
  <c r="Y46" i="2"/>
  <c r="AA46" i="2" s="1"/>
  <c r="W46" i="2"/>
  <c r="V46" i="2"/>
  <c r="U46" i="2"/>
  <c r="S46" i="2"/>
  <c r="P46" i="2"/>
  <c r="Q46" i="2" s="1"/>
  <c r="O46" i="2"/>
  <c r="J46" i="2"/>
  <c r="I46" i="2"/>
  <c r="BW45" i="2"/>
  <c r="AM45" i="2" s="1"/>
  <c r="AO45" i="2" s="1"/>
  <c r="BT45" i="2"/>
  <c r="BR45" i="2"/>
  <c r="BL45" i="2"/>
  <c r="BK45" i="2"/>
  <c r="BJ45" i="2"/>
  <c r="BI45" i="2"/>
  <c r="BD45" i="2"/>
  <c r="BF45" i="2" s="1"/>
  <c r="BC45" i="2"/>
  <c r="AW45" i="2"/>
  <c r="AV45" i="2"/>
  <c r="AU45" i="2"/>
  <c r="AQ45" i="2"/>
  <c r="AP45" i="2"/>
  <c r="AJ45" i="2"/>
  <c r="AI45" i="2"/>
  <c r="AE45" i="2"/>
  <c r="BO45" i="2" s="1"/>
  <c r="AC45" i="2"/>
  <c r="Y45" i="2"/>
  <c r="W45" i="2"/>
  <c r="V45" i="2"/>
  <c r="U45" i="2"/>
  <c r="S45" i="2"/>
  <c r="R45" i="2"/>
  <c r="O45" i="2" s="1"/>
  <c r="P45" i="2"/>
  <c r="J45" i="2"/>
  <c r="I45" i="2"/>
  <c r="BW44" i="2"/>
  <c r="BT44" i="2"/>
  <c r="BR44" i="2"/>
  <c r="BL44" i="2"/>
  <c r="BK44" i="2"/>
  <c r="BJ44" i="2"/>
  <c r="BI44" i="2"/>
  <c r="BD44" i="2"/>
  <c r="BF44" i="2" s="1"/>
  <c r="BC44" i="2"/>
  <c r="AX44" i="2"/>
  <c r="AW44" i="2"/>
  <c r="AV44" i="2"/>
  <c r="AU44" i="2"/>
  <c r="AQ44" i="2"/>
  <c r="AP44" i="2"/>
  <c r="AM44" i="2"/>
  <c r="AO44" i="2" s="1"/>
  <c r="AJ44" i="2"/>
  <c r="AI44" i="2"/>
  <c r="AH44" i="2"/>
  <c r="AE44" i="2"/>
  <c r="AC44" i="2"/>
  <c r="Y44" i="2"/>
  <c r="AB44" i="2" s="1"/>
  <c r="W44" i="2"/>
  <c r="AZ44" i="2" s="1"/>
  <c r="V44" i="2"/>
  <c r="U44" i="2"/>
  <c r="S44" i="2"/>
  <c r="AF44" i="2" s="1"/>
  <c r="R44" i="2"/>
  <c r="P44" i="2"/>
  <c r="Q44" i="2" s="1"/>
  <c r="O44" i="2"/>
  <c r="J44" i="2"/>
  <c r="I44" i="2"/>
  <c r="BW43" i="2"/>
  <c r="BT43" i="2"/>
  <c r="AE43" i="2" s="1"/>
  <c r="BR43" i="2"/>
  <c r="BL43" i="2"/>
  <c r="BK43" i="2"/>
  <c r="BJ43" i="2"/>
  <c r="BI43" i="2"/>
  <c r="BF43" i="2"/>
  <c r="BD43" i="2"/>
  <c r="BC43" i="2"/>
  <c r="AW43" i="2"/>
  <c r="AV43" i="2"/>
  <c r="AU43" i="2"/>
  <c r="AQ43" i="2"/>
  <c r="AP43" i="2"/>
  <c r="AO43" i="2"/>
  <c r="AJ43" i="2"/>
  <c r="AI43" i="2"/>
  <c r="AC43" i="2"/>
  <c r="Y43" i="2"/>
  <c r="W43" i="2"/>
  <c r="V43" i="2"/>
  <c r="AH43" i="2" s="1"/>
  <c r="U43" i="2"/>
  <c r="P43" i="2"/>
  <c r="O43" i="2"/>
  <c r="J43" i="2"/>
  <c r="I43" i="2"/>
  <c r="BW42" i="2"/>
  <c r="BT42" i="2"/>
  <c r="BR42" i="2"/>
  <c r="BL42" i="2"/>
  <c r="BK42" i="2"/>
  <c r="BJ42" i="2"/>
  <c r="BI42" i="2"/>
  <c r="BF42" i="2"/>
  <c r="BD42" i="2"/>
  <c r="BC42" i="2"/>
  <c r="AX42" i="2"/>
  <c r="AW42" i="2"/>
  <c r="AV42" i="2"/>
  <c r="AU42" i="2"/>
  <c r="AQ42" i="2"/>
  <c r="AP42" i="2"/>
  <c r="AM42" i="2"/>
  <c r="AO42" i="2" s="1"/>
  <c r="AJ42" i="2"/>
  <c r="AI42" i="2"/>
  <c r="AE42" i="2"/>
  <c r="BO42" i="2" s="1"/>
  <c r="AC42" i="2"/>
  <c r="Y42" i="2"/>
  <c r="AB42" i="2" s="1"/>
  <c r="W42" i="2"/>
  <c r="AZ42" i="2" s="1"/>
  <c r="V42" i="2"/>
  <c r="AH42" i="2" s="1"/>
  <c r="U42" i="2"/>
  <c r="S42" i="2"/>
  <c r="AF42" i="2" s="1"/>
  <c r="R42" i="2"/>
  <c r="P42" i="2"/>
  <c r="Q42" i="2" s="1"/>
  <c r="O42" i="2"/>
  <c r="J42" i="2"/>
  <c r="I42" i="2"/>
  <c r="BW41" i="2"/>
  <c r="BT41" i="2"/>
  <c r="AE41" i="2" s="1"/>
  <c r="BO41" i="2" s="1"/>
  <c r="BR41" i="2"/>
  <c r="BL41" i="2"/>
  <c r="BK41" i="2"/>
  <c r="BJ41" i="2"/>
  <c r="BI41" i="2"/>
  <c r="BD41" i="2"/>
  <c r="BF41" i="2" s="1"/>
  <c r="BC41" i="2"/>
  <c r="AV41" i="2"/>
  <c r="AU41" i="2"/>
  <c r="AQ41" i="2"/>
  <c r="AP41" i="2"/>
  <c r="AM41" i="2"/>
  <c r="AO41" i="2" s="1"/>
  <c r="AJ41" i="2"/>
  <c r="AI41" i="2"/>
  <c r="AC41" i="2"/>
  <c r="Y41" i="2"/>
  <c r="AB41" i="2" s="1"/>
  <c r="AD41" i="2" s="1"/>
  <c r="W41" i="2"/>
  <c r="V41" i="2"/>
  <c r="U41" i="2"/>
  <c r="S41" i="2"/>
  <c r="AF41" i="2" s="1"/>
  <c r="R41" i="2"/>
  <c r="P41" i="2"/>
  <c r="Q41" i="2" s="1"/>
  <c r="O41" i="2"/>
  <c r="J41" i="2"/>
  <c r="I41" i="2"/>
  <c r="BW40" i="2"/>
  <c r="AM40" i="2" s="1"/>
  <c r="AO40" i="2" s="1"/>
  <c r="BT40" i="2"/>
  <c r="AE40" i="2" s="1"/>
  <c r="BO40" i="2" s="1"/>
  <c r="BR40" i="2"/>
  <c r="BL40" i="2"/>
  <c r="BK40" i="2"/>
  <c r="BJ40" i="2"/>
  <c r="BI40" i="2"/>
  <c r="BD40" i="2"/>
  <c r="BF40" i="2" s="1"/>
  <c r="BC40" i="2"/>
  <c r="AW40" i="2"/>
  <c r="AV40" i="2"/>
  <c r="AU40" i="2"/>
  <c r="AQ40" i="2"/>
  <c r="AP40" i="2"/>
  <c r="AJ40" i="2"/>
  <c r="AI40" i="2"/>
  <c r="AC40" i="2"/>
  <c r="AA40" i="2"/>
  <c r="Y40" i="2"/>
  <c r="AB40" i="2" s="1"/>
  <c r="AD40" i="2" s="1"/>
  <c r="W40" i="2"/>
  <c r="X40" i="2" s="1"/>
  <c r="V40" i="2"/>
  <c r="U40" i="2"/>
  <c r="S40" i="2"/>
  <c r="R40" i="2"/>
  <c r="Q40" i="2"/>
  <c r="AG40" i="2" s="1"/>
  <c r="P40" i="2"/>
  <c r="O40" i="2"/>
  <c r="J40" i="2"/>
  <c r="I40" i="2"/>
  <c r="BW39" i="2"/>
  <c r="AM39" i="2" s="1"/>
  <c r="BT39" i="2"/>
  <c r="BR39" i="2"/>
  <c r="BL39" i="2"/>
  <c r="BK39" i="2"/>
  <c r="BJ39" i="2"/>
  <c r="BI39" i="2"/>
  <c r="BD39" i="2"/>
  <c r="BF39" i="2" s="1"/>
  <c r="BC39" i="2"/>
  <c r="AX39" i="2"/>
  <c r="AV39" i="2"/>
  <c r="AU39" i="2"/>
  <c r="AQ39" i="2"/>
  <c r="AP39" i="2"/>
  <c r="AO39" i="2"/>
  <c r="AJ39" i="2"/>
  <c r="AI39" i="2"/>
  <c r="AE39" i="2"/>
  <c r="AC39" i="2"/>
  <c r="Y39" i="2"/>
  <c r="AA39" i="2" s="1"/>
  <c r="W39" i="2"/>
  <c r="V39" i="2"/>
  <c r="U39" i="2"/>
  <c r="S39" i="2"/>
  <c r="R39" i="2"/>
  <c r="P39" i="2"/>
  <c r="Q39" i="2" s="1"/>
  <c r="AG39" i="2" s="1"/>
  <c r="O39" i="2"/>
  <c r="AH39" i="2" s="1"/>
  <c r="J39" i="2"/>
  <c r="I39" i="2"/>
  <c r="BW38" i="2"/>
  <c r="AM38" i="2" s="1"/>
  <c r="BT38" i="2"/>
  <c r="AE38" i="2" s="1"/>
  <c r="BR38" i="2"/>
  <c r="BL38" i="2"/>
  <c r="BK38" i="2"/>
  <c r="BJ38" i="2"/>
  <c r="BI38" i="2"/>
  <c r="BD38" i="2"/>
  <c r="BF38" i="2" s="1"/>
  <c r="BC38" i="2"/>
  <c r="AW38" i="2"/>
  <c r="AV38" i="2"/>
  <c r="AQ38" i="2"/>
  <c r="AP38" i="2"/>
  <c r="AN38" i="2"/>
  <c r="AO38" i="2" s="1"/>
  <c r="AJ38" i="2"/>
  <c r="AI38" i="2"/>
  <c r="AF38" i="2"/>
  <c r="AC38" i="2"/>
  <c r="Y38" i="2"/>
  <c r="W38" i="2"/>
  <c r="AZ38" i="2" s="1"/>
  <c r="V38" i="2"/>
  <c r="AH38" i="2" s="1"/>
  <c r="U38" i="2"/>
  <c r="S38" i="2"/>
  <c r="R38" i="2"/>
  <c r="P38" i="2"/>
  <c r="Q38" i="2" s="1"/>
  <c r="AG38" i="2" s="1"/>
  <c r="O38" i="2"/>
  <c r="AX38" i="2" s="1"/>
  <c r="J38" i="2"/>
  <c r="I38" i="2"/>
  <c r="BW37" i="2"/>
  <c r="AM37" i="2" s="1"/>
  <c r="BT37" i="2"/>
  <c r="AE37" i="2" s="1"/>
  <c r="BR37" i="2"/>
  <c r="BL37" i="2"/>
  <c r="BK37" i="2"/>
  <c r="BJ37" i="2"/>
  <c r="BI37" i="2"/>
  <c r="BD37" i="2"/>
  <c r="BF37" i="2" s="1"/>
  <c r="BC37" i="2"/>
  <c r="AZ37" i="2"/>
  <c r="AX37" i="2"/>
  <c r="AW37" i="2"/>
  <c r="AV37" i="2"/>
  <c r="AU37" i="2"/>
  <c r="AQ37" i="2"/>
  <c r="AP37" i="2"/>
  <c r="AO37" i="2"/>
  <c r="AJ37" i="2"/>
  <c r="AI37" i="2"/>
  <c r="AH37" i="2"/>
  <c r="AC37" i="2"/>
  <c r="Y37" i="2"/>
  <c r="AB37" i="2" s="1"/>
  <c r="W37" i="2"/>
  <c r="V37" i="2"/>
  <c r="U37" i="2"/>
  <c r="X37" i="2" s="1"/>
  <c r="T37" i="2" s="1"/>
  <c r="AY37" i="2" s="1"/>
  <c r="S37" i="2"/>
  <c r="AF37" i="2" s="1"/>
  <c r="R37" i="2"/>
  <c r="P37" i="2"/>
  <c r="Q37" i="2" s="1"/>
  <c r="AG37" i="2" s="1"/>
  <c r="O37" i="2"/>
  <c r="J37" i="2"/>
  <c r="I37" i="2"/>
  <c r="BW36" i="2"/>
  <c r="AM36" i="2" s="1"/>
  <c r="AO36" i="2" s="1"/>
  <c r="BT36" i="2"/>
  <c r="AE36" i="2" s="1"/>
  <c r="BR36" i="2"/>
  <c r="BL36" i="2"/>
  <c r="BK36" i="2"/>
  <c r="BJ36" i="2"/>
  <c r="BI36" i="2"/>
  <c r="BD36" i="2"/>
  <c r="BF36" i="2" s="1"/>
  <c r="BC36" i="2"/>
  <c r="AV36" i="2"/>
  <c r="AU36" i="2"/>
  <c r="AQ36" i="2"/>
  <c r="AP36" i="2"/>
  <c r="AJ36" i="2"/>
  <c r="AI36" i="2"/>
  <c r="AF36" i="2"/>
  <c r="AC36" i="2"/>
  <c r="Y36" i="2"/>
  <c r="AB36" i="2" s="1"/>
  <c r="AD36" i="2" s="1"/>
  <c r="W36" i="2"/>
  <c r="AZ36" i="2" s="1"/>
  <c r="V36" i="2"/>
  <c r="U36" i="2"/>
  <c r="X36" i="2" s="1"/>
  <c r="S36" i="2"/>
  <c r="R36" i="2"/>
  <c r="P36" i="2"/>
  <c r="Q36" i="2" s="1"/>
  <c r="O36" i="2"/>
  <c r="AX36" i="2" s="1"/>
  <c r="J36" i="2"/>
  <c r="I36" i="2"/>
  <c r="BW35" i="2"/>
  <c r="AM35" i="2" s="1"/>
  <c r="AO35" i="2" s="1"/>
  <c r="BT35" i="2"/>
  <c r="BR35" i="2"/>
  <c r="BL35" i="2"/>
  <c r="BK35" i="2"/>
  <c r="BJ35" i="2"/>
  <c r="BI35" i="2"/>
  <c r="BD35" i="2"/>
  <c r="BF35" i="2" s="1"/>
  <c r="BC35" i="2"/>
  <c r="AV35" i="2"/>
  <c r="AU35" i="2"/>
  <c r="AQ35" i="2"/>
  <c r="AP35" i="2"/>
  <c r="AJ35" i="2"/>
  <c r="AI35" i="2"/>
  <c r="AE35" i="2"/>
  <c r="AC35" i="2"/>
  <c r="AB35" i="2"/>
  <c r="AD35" i="2" s="1"/>
  <c r="Y35" i="2"/>
  <c r="AA35" i="2" s="1"/>
  <c r="W35" i="2"/>
  <c r="V35" i="2"/>
  <c r="U35" i="2"/>
  <c r="S35" i="2"/>
  <c r="R35" i="2"/>
  <c r="P35" i="2"/>
  <c r="Q35" i="2" s="1"/>
  <c r="AG35" i="2" s="1"/>
  <c r="O35" i="2"/>
  <c r="J35" i="2"/>
  <c r="I35" i="2"/>
  <c r="BW34" i="2"/>
  <c r="BT34" i="2"/>
  <c r="AE34" i="2" s="1"/>
  <c r="BR34" i="2"/>
  <c r="BL34" i="2"/>
  <c r="BK34" i="2"/>
  <c r="BJ34" i="2"/>
  <c r="BI34" i="2"/>
  <c r="BD34" i="2"/>
  <c r="BF34" i="2" s="1"/>
  <c r="BC34" i="2"/>
  <c r="AX34" i="2"/>
  <c r="AV34" i="2"/>
  <c r="AU34" i="2"/>
  <c r="AQ34" i="2"/>
  <c r="AP34" i="2"/>
  <c r="AO34" i="2"/>
  <c r="AM34" i="2"/>
  <c r="AJ34" i="2"/>
  <c r="AI34" i="2"/>
  <c r="AC34" i="2"/>
  <c r="AB34" i="2"/>
  <c r="AD34" i="2" s="1"/>
  <c r="Y34" i="2"/>
  <c r="AA34" i="2" s="1"/>
  <c r="W34" i="2"/>
  <c r="X34" i="2" s="1"/>
  <c r="V34" i="2"/>
  <c r="U34" i="2"/>
  <c r="S34" i="2"/>
  <c r="R34" i="2"/>
  <c r="Q34" i="2"/>
  <c r="AG34" i="2" s="1"/>
  <c r="P34" i="2"/>
  <c r="O34" i="2"/>
  <c r="J34" i="2"/>
  <c r="I34" i="2"/>
  <c r="BW33" i="2"/>
  <c r="AM33" i="2" s="1"/>
  <c r="AO33" i="2" s="1"/>
  <c r="BT33" i="2"/>
  <c r="BR33" i="2"/>
  <c r="BL33" i="2"/>
  <c r="BK33" i="2"/>
  <c r="BJ33" i="2"/>
  <c r="BI33" i="2"/>
  <c r="BF33" i="2"/>
  <c r="BD33" i="2"/>
  <c r="BC33" i="2"/>
  <c r="AX33" i="2"/>
  <c r="AW33" i="2"/>
  <c r="AV33" i="2"/>
  <c r="AU33" i="2"/>
  <c r="AQ33" i="2"/>
  <c r="AP33" i="2"/>
  <c r="AJ33" i="2"/>
  <c r="AI33" i="2"/>
  <c r="AF33" i="2"/>
  <c r="AE33" i="2"/>
  <c r="AC33" i="2"/>
  <c r="Y33" i="2"/>
  <c r="AB33" i="2" s="1"/>
  <c r="AD33" i="2" s="1"/>
  <c r="W33" i="2"/>
  <c r="V33" i="2"/>
  <c r="U33" i="2"/>
  <c r="X33" i="2" s="1"/>
  <c r="T33" i="2" s="1"/>
  <c r="AY33" i="2" s="1"/>
  <c r="S33" i="2"/>
  <c r="R33" i="2"/>
  <c r="P33" i="2"/>
  <c r="Q33" i="2" s="1"/>
  <c r="AG33" i="2" s="1"/>
  <c r="O33" i="2"/>
  <c r="AZ33" i="2" s="1"/>
  <c r="J33" i="2"/>
  <c r="I33" i="2"/>
  <c r="BW32" i="2"/>
  <c r="BT32" i="2"/>
  <c r="AE32" i="2" s="1"/>
  <c r="BR32" i="2"/>
  <c r="BL32" i="2"/>
  <c r="BK32" i="2"/>
  <c r="BJ32" i="2"/>
  <c r="BI32" i="2"/>
  <c r="BD32" i="2"/>
  <c r="BF32" i="2" s="1"/>
  <c r="BC32" i="2"/>
  <c r="AX32" i="2"/>
  <c r="AW32" i="2"/>
  <c r="AV32" i="2"/>
  <c r="AU32" i="2"/>
  <c r="AQ32" i="2"/>
  <c r="AP32" i="2"/>
  <c r="AO32" i="2"/>
  <c r="AM32" i="2"/>
  <c r="AJ32" i="2"/>
  <c r="AI32" i="2"/>
  <c r="BO32" i="2" s="1"/>
  <c r="AC32" i="2"/>
  <c r="Y32" i="2"/>
  <c r="W32" i="2"/>
  <c r="AZ32" i="2" s="1"/>
  <c r="V32" i="2"/>
  <c r="AH32" i="2" s="1"/>
  <c r="U32" i="2"/>
  <c r="S32" i="2"/>
  <c r="AF32" i="2" s="1"/>
  <c r="R32" i="2"/>
  <c r="Q32" i="2"/>
  <c r="AG32" i="2" s="1"/>
  <c r="P32" i="2"/>
  <c r="O32" i="2"/>
  <c r="J32" i="2"/>
  <c r="I32" i="2"/>
  <c r="BW31" i="2"/>
  <c r="BT31" i="2"/>
  <c r="AE31" i="2" s="1"/>
  <c r="BO31" i="2" s="1"/>
  <c r="BR31" i="2"/>
  <c r="BL31" i="2"/>
  <c r="BK31" i="2"/>
  <c r="BJ31" i="2"/>
  <c r="BI31" i="2"/>
  <c r="BD31" i="2"/>
  <c r="BF31" i="2" s="1"/>
  <c r="BC31" i="2"/>
  <c r="AV31" i="2"/>
  <c r="AU31" i="2"/>
  <c r="AQ31" i="2"/>
  <c r="AP31" i="2"/>
  <c r="AM31" i="2"/>
  <c r="AO31" i="2" s="1"/>
  <c r="AJ31" i="2"/>
  <c r="AI31" i="2"/>
  <c r="AC31" i="2"/>
  <c r="Y31" i="2"/>
  <c r="AB31" i="2" s="1"/>
  <c r="W31" i="2"/>
  <c r="V31" i="2"/>
  <c r="U31" i="2"/>
  <c r="X31" i="2" s="1"/>
  <c r="T31" i="2" s="1"/>
  <c r="AY31" i="2" s="1"/>
  <c r="S31" i="2"/>
  <c r="R31" i="2"/>
  <c r="P31" i="2"/>
  <c r="Q31" i="2" s="1"/>
  <c r="AG31" i="2" s="1"/>
  <c r="O31" i="2"/>
  <c r="AZ31" i="2" s="1"/>
  <c r="J31" i="2"/>
  <c r="I31" i="2"/>
  <c r="BW30" i="2"/>
  <c r="BT30" i="2"/>
  <c r="AE30" i="2" s="1"/>
  <c r="BR30" i="2"/>
  <c r="BL30" i="2"/>
  <c r="BK30" i="2"/>
  <c r="BJ30" i="2"/>
  <c r="BI30" i="2"/>
  <c r="BD30" i="2"/>
  <c r="BF30" i="2" s="1"/>
  <c r="BC30" i="2"/>
  <c r="AV30" i="2"/>
  <c r="AU30" i="2"/>
  <c r="AQ30" i="2"/>
  <c r="AP30" i="2"/>
  <c r="AM30" i="2"/>
  <c r="AO30" i="2" s="1"/>
  <c r="AJ30" i="2"/>
  <c r="AI30" i="2"/>
  <c r="AF30" i="2"/>
  <c r="AC30" i="2"/>
  <c r="Y30" i="2"/>
  <c r="AA30" i="2" s="1"/>
  <c r="W30" i="2"/>
  <c r="X30" i="2" s="1"/>
  <c r="V30" i="2"/>
  <c r="U30" i="2"/>
  <c r="S30" i="2"/>
  <c r="R30" i="2"/>
  <c r="T30" i="2" s="1"/>
  <c r="P30" i="2"/>
  <c r="Q30" i="2" s="1"/>
  <c r="AG30" i="2" s="1"/>
  <c r="O30" i="2"/>
  <c r="J30" i="2"/>
  <c r="I30" i="2"/>
  <c r="BW29" i="2"/>
  <c r="AM29" i="2" s="1"/>
  <c r="AO29" i="2" s="1"/>
  <c r="BT29" i="2"/>
  <c r="AE29" i="2" s="1"/>
  <c r="BR29" i="2"/>
  <c r="BL29" i="2"/>
  <c r="BK29" i="2"/>
  <c r="BJ29" i="2"/>
  <c r="BI29" i="2"/>
  <c r="BF29" i="2"/>
  <c r="BD29" i="2"/>
  <c r="BC29" i="2"/>
  <c r="AX29" i="2"/>
  <c r="AW29" i="2"/>
  <c r="AV29" i="2"/>
  <c r="AU29" i="2"/>
  <c r="AQ29" i="2"/>
  <c r="AP29" i="2"/>
  <c r="AJ29" i="2"/>
  <c r="AI29" i="2"/>
  <c r="AC29" i="2"/>
  <c r="AA29" i="2"/>
  <c r="Y29" i="2"/>
  <c r="AB29" i="2" s="1"/>
  <c r="AD29" i="2" s="1"/>
  <c r="W29" i="2"/>
  <c r="V29" i="2"/>
  <c r="U29" i="2"/>
  <c r="S29" i="2"/>
  <c r="AF29" i="2" s="1"/>
  <c r="R29" i="2"/>
  <c r="P29" i="2"/>
  <c r="O29" i="2"/>
  <c r="AZ29" i="2" s="1"/>
  <c r="J29" i="2"/>
  <c r="I29" i="2"/>
  <c r="BW28" i="2"/>
  <c r="BT28" i="2"/>
  <c r="AE28" i="2" s="1"/>
  <c r="BR28" i="2"/>
  <c r="BL28" i="2"/>
  <c r="BK28" i="2"/>
  <c r="BJ28" i="2"/>
  <c r="BI28" i="2"/>
  <c r="BD28" i="2"/>
  <c r="BF28" i="2" s="1"/>
  <c r="BC28" i="2"/>
  <c r="AX28" i="2"/>
  <c r="AW28" i="2"/>
  <c r="AV28" i="2"/>
  <c r="AU28" i="2"/>
  <c r="AQ28" i="2"/>
  <c r="AP28" i="2"/>
  <c r="AM28" i="2"/>
  <c r="AO28" i="2" s="1"/>
  <c r="AJ28" i="2"/>
  <c r="AI28" i="2"/>
  <c r="BO28" i="2" s="1"/>
  <c r="AC28" i="2"/>
  <c r="Y28" i="2"/>
  <c r="W28" i="2"/>
  <c r="AZ28" i="2" s="1"/>
  <c r="V28" i="2"/>
  <c r="AH28" i="2" s="1"/>
  <c r="U28" i="2"/>
  <c r="X28" i="2" s="1"/>
  <c r="S28" i="2"/>
  <c r="AF28" i="2" s="1"/>
  <c r="R28" i="2"/>
  <c r="Q28" i="2"/>
  <c r="P28" i="2"/>
  <c r="O28" i="2"/>
  <c r="J28" i="2"/>
  <c r="I28" i="2"/>
  <c r="BW27" i="2"/>
  <c r="AM27" i="2" s="1"/>
  <c r="AO27" i="2" s="1"/>
  <c r="BT27" i="2"/>
  <c r="AE27" i="2" s="1"/>
  <c r="BR27" i="2"/>
  <c r="BL27" i="2"/>
  <c r="BK27" i="2"/>
  <c r="BJ27" i="2"/>
  <c r="BI27" i="2"/>
  <c r="BD27" i="2"/>
  <c r="BF27" i="2" s="1"/>
  <c r="BC27" i="2"/>
  <c r="AZ27" i="2"/>
  <c r="AV27" i="2"/>
  <c r="AU27" i="2"/>
  <c r="AQ27" i="2"/>
  <c r="AP27" i="2"/>
  <c r="AJ27" i="2"/>
  <c r="AI27" i="2"/>
  <c r="AG27" i="2"/>
  <c r="AC27" i="2"/>
  <c r="Y27" i="2"/>
  <c r="AB27" i="2" s="1"/>
  <c r="AD27" i="2" s="1"/>
  <c r="W27" i="2"/>
  <c r="V27" i="2"/>
  <c r="AH27" i="2" s="1"/>
  <c r="U27" i="2"/>
  <c r="S27" i="2"/>
  <c r="R27" i="2"/>
  <c r="P27" i="2"/>
  <c r="Q27" i="2" s="1"/>
  <c r="O27" i="2"/>
  <c r="AX27" i="2" s="1"/>
  <c r="J27" i="2"/>
  <c r="I27" i="2"/>
  <c r="BW26" i="2"/>
  <c r="BT26" i="2"/>
  <c r="AE26" i="2" s="1"/>
  <c r="BR26" i="2"/>
  <c r="BL26" i="2"/>
  <c r="BK26" i="2"/>
  <c r="BJ26" i="2"/>
  <c r="BI26" i="2"/>
  <c r="BD26" i="2"/>
  <c r="BF26" i="2" s="1"/>
  <c r="BC26" i="2"/>
  <c r="AX26" i="2"/>
  <c r="AV26" i="2"/>
  <c r="AU26" i="2"/>
  <c r="AQ26" i="2"/>
  <c r="AP26" i="2"/>
  <c r="AO26" i="2"/>
  <c r="AM26" i="2"/>
  <c r="AJ26" i="2"/>
  <c r="AI26" i="2"/>
  <c r="AC26" i="2"/>
  <c r="Y26" i="2"/>
  <c r="AA26" i="2" s="1"/>
  <c r="W26" i="2"/>
  <c r="V26" i="2"/>
  <c r="U26" i="2"/>
  <c r="S26" i="2"/>
  <c r="R26" i="2"/>
  <c r="P26" i="2"/>
  <c r="Q26" i="2" s="1"/>
  <c r="AG26" i="2" s="1"/>
  <c r="O26" i="2"/>
  <c r="J26" i="2"/>
  <c r="I26" i="2"/>
  <c r="BW25" i="2"/>
  <c r="AM25" i="2" s="1"/>
  <c r="AO25" i="2" s="1"/>
  <c r="BT25" i="2"/>
  <c r="AE25" i="2" s="1"/>
  <c r="BO25" i="2" s="1"/>
  <c r="BR25" i="2"/>
  <c r="BL25" i="2"/>
  <c r="BK25" i="2"/>
  <c r="BJ25" i="2"/>
  <c r="BI25" i="2"/>
  <c r="BD25" i="2"/>
  <c r="BF25" i="2" s="1"/>
  <c r="BC25" i="2"/>
  <c r="AX25" i="2"/>
  <c r="AW25" i="2"/>
  <c r="AV25" i="2"/>
  <c r="AU25" i="2"/>
  <c r="AQ25" i="2"/>
  <c r="AP25" i="2"/>
  <c r="AJ25" i="2"/>
  <c r="AI25" i="2"/>
  <c r="AF25" i="2"/>
  <c r="AC25" i="2"/>
  <c r="Y25" i="2"/>
  <c r="AB25" i="2" s="1"/>
  <c r="W25" i="2"/>
  <c r="V25" i="2"/>
  <c r="U25" i="2"/>
  <c r="S25" i="2"/>
  <c r="R25" i="2"/>
  <c r="P25" i="2"/>
  <c r="Q25" i="2" s="1"/>
  <c r="O25" i="2"/>
  <c r="J25" i="2"/>
  <c r="I25" i="2"/>
  <c r="BW24" i="2"/>
  <c r="AM24" i="2" s="1"/>
  <c r="BT24" i="2"/>
  <c r="AE24" i="2" s="1"/>
  <c r="BR24" i="2"/>
  <c r="BL24" i="2"/>
  <c r="BK24" i="2"/>
  <c r="BJ24" i="2"/>
  <c r="BI24" i="2"/>
  <c r="BD24" i="2"/>
  <c r="BF24" i="2" s="1"/>
  <c r="BC24" i="2"/>
  <c r="AX24" i="2"/>
  <c r="AW24" i="2"/>
  <c r="AV24" i="2"/>
  <c r="AU24" i="2"/>
  <c r="AQ24" i="2"/>
  <c r="AP24" i="2"/>
  <c r="AO24" i="2"/>
  <c r="AJ24" i="2"/>
  <c r="AI24" i="2"/>
  <c r="AF24" i="2"/>
  <c r="AC24" i="2"/>
  <c r="Y24" i="2"/>
  <c r="W24" i="2"/>
  <c r="AZ24" i="2" s="1"/>
  <c r="V24" i="2"/>
  <c r="AH24" i="2" s="1"/>
  <c r="U24" i="2"/>
  <c r="S24" i="2"/>
  <c r="R24" i="2"/>
  <c r="Q24" i="2"/>
  <c r="AG24" i="2" s="1"/>
  <c r="P24" i="2"/>
  <c r="O24" i="2"/>
  <c r="J24" i="2"/>
  <c r="I24" i="2"/>
  <c r="BW23" i="2"/>
  <c r="AM23" i="2" s="1"/>
  <c r="AO23" i="2" s="1"/>
  <c r="BT23" i="2"/>
  <c r="AE23" i="2" s="1"/>
  <c r="BR23" i="2"/>
  <c r="BL23" i="2"/>
  <c r="BK23" i="2"/>
  <c r="BJ23" i="2"/>
  <c r="BI23" i="2"/>
  <c r="BF23" i="2"/>
  <c r="BD23" i="2"/>
  <c r="BC23" i="2"/>
  <c r="AV23" i="2"/>
  <c r="AU23" i="2"/>
  <c r="AQ23" i="2"/>
  <c r="AP23" i="2"/>
  <c r="AJ23" i="2"/>
  <c r="AI23" i="2"/>
  <c r="AG23" i="2"/>
  <c r="AC23" i="2"/>
  <c r="Y23" i="2"/>
  <c r="AB23" i="2" s="1"/>
  <c r="W23" i="2"/>
  <c r="AZ23" i="2" s="1"/>
  <c r="V23" i="2"/>
  <c r="AH23" i="2" s="1"/>
  <c r="U23" i="2"/>
  <c r="S23" i="2"/>
  <c r="R23" i="2"/>
  <c r="P23" i="2"/>
  <c r="Q23" i="2" s="1"/>
  <c r="O23" i="2"/>
  <c r="AX23" i="2" s="1"/>
  <c r="M23" i="2"/>
  <c r="M99" i="2" s="1"/>
  <c r="J23" i="2"/>
  <c r="I23" i="2"/>
  <c r="BW22" i="2"/>
  <c r="AM22" i="2" s="1"/>
  <c r="AO22" i="2" s="1"/>
  <c r="BT22" i="2"/>
  <c r="AE22" i="2" s="1"/>
  <c r="BO22" i="2" s="1"/>
  <c r="BR22" i="2"/>
  <c r="BL22" i="2"/>
  <c r="BK22" i="2"/>
  <c r="BJ22" i="2"/>
  <c r="BI22" i="2"/>
  <c r="BD22" i="2"/>
  <c r="BF22" i="2" s="1"/>
  <c r="BC22" i="2"/>
  <c r="AW22" i="2"/>
  <c r="AV22" i="2"/>
  <c r="AU22" i="2"/>
  <c r="AQ22" i="2"/>
  <c r="AP22" i="2"/>
  <c r="AJ22" i="2"/>
  <c r="AI22" i="2"/>
  <c r="AC22" i="2"/>
  <c r="Y22" i="2"/>
  <c r="AB22" i="2" s="1"/>
  <c r="AD22" i="2" s="1"/>
  <c r="W22" i="2"/>
  <c r="V22" i="2"/>
  <c r="X22" i="2" s="1"/>
  <c r="T22" i="2" s="1"/>
  <c r="AY22" i="2" s="1"/>
  <c r="U22" i="2"/>
  <c r="S22" i="2"/>
  <c r="R22" i="2"/>
  <c r="P22" i="2"/>
  <c r="Q22" i="2" s="1"/>
  <c r="O22" i="2"/>
  <c r="AZ22" i="2" s="1"/>
  <c r="J22" i="2"/>
  <c r="I22" i="2"/>
  <c r="BW21" i="2"/>
  <c r="BT21" i="2"/>
  <c r="AE21" i="2" s="1"/>
  <c r="BO21" i="2" s="1"/>
  <c r="BR21" i="2"/>
  <c r="BL21" i="2"/>
  <c r="BK21" i="2"/>
  <c r="BJ21" i="2"/>
  <c r="BI21" i="2"/>
  <c r="BD21" i="2"/>
  <c r="BF21" i="2" s="1"/>
  <c r="BC21" i="2"/>
  <c r="AV21" i="2"/>
  <c r="AU21" i="2"/>
  <c r="AQ21" i="2"/>
  <c r="AP21" i="2"/>
  <c r="AM21" i="2"/>
  <c r="AO21" i="2" s="1"/>
  <c r="AJ21" i="2"/>
  <c r="AI21" i="2"/>
  <c r="AH21" i="2"/>
  <c r="AC21" i="2"/>
  <c r="Y21" i="2"/>
  <c r="AA21" i="2" s="1"/>
  <c r="W21" i="2"/>
  <c r="V21" i="2"/>
  <c r="U21" i="2"/>
  <c r="X21" i="2" s="1"/>
  <c r="S21" i="2"/>
  <c r="R21" i="2"/>
  <c r="P21" i="2"/>
  <c r="Q21" i="2" s="1"/>
  <c r="AG21" i="2" s="1"/>
  <c r="O21" i="2"/>
  <c r="AW21" i="2" s="1"/>
  <c r="J21" i="2"/>
  <c r="I21" i="2"/>
  <c r="BW20" i="2"/>
  <c r="BT20" i="2"/>
  <c r="BR20" i="2"/>
  <c r="BL20" i="2"/>
  <c r="BK20" i="2"/>
  <c r="BJ20" i="2"/>
  <c r="BI20" i="2"/>
  <c r="BD20" i="2"/>
  <c r="BF20" i="2" s="1"/>
  <c r="BC20" i="2"/>
  <c r="AX20" i="2"/>
  <c r="AW20" i="2"/>
  <c r="AV20" i="2"/>
  <c r="AU20" i="2"/>
  <c r="AQ20" i="2"/>
  <c r="AP20" i="2"/>
  <c r="AM20" i="2"/>
  <c r="AO20" i="2" s="1"/>
  <c r="AJ20" i="2"/>
  <c r="AI20" i="2"/>
  <c r="AE20" i="2"/>
  <c r="AC20" i="2"/>
  <c r="AB20" i="2"/>
  <c r="AD20" i="2" s="1"/>
  <c r="AA20" i="2"/>
  <c r="Y20" i="2"/>
  <c r="W20" i="2"/>
  <c r="V20" i="2"/>
  <c r="U20" i="2"/>
  <c r="S20" i="2"/>
  <c r="AF20" i="2" s="1"/>
  <c r="R20" i="2"/>
  <c r="P20" i="2"/>
  <c r="Q20" i="2" s="1"/>
  <c r="O20" i="2"/>
  <c r="J20" i="2"/>
  <c r="I20" i="2"/>
  <c r="BW19" i="2"/>
  <c r="AM19" i="2" s="1"/>
  <c r="AO19" i="2" s="1"/>
  <c r="BT19" i="2"/>
  <c r="AE19" i="2" s="1"/>
  <c r="BR19" i="2"/>
  <c r="BL19" i="2"/>
  <c r="BK19" i="2"/>
  <c r="BJ19" i="2"/>
  <c r="BI19" i="2"/>
  <c r="BD19" i="2"/>
  <c r="BF19" i="2" s="1"/>
  <c r="BC19" i="2"/>
  <c r="AV19" i="2"/>
  <c r="AU19" i="2"/>
  <c r="AQ19" i="2"/>
  <c r="AP19" i="2"/>
  <c r="AJ19" i="2"/>
  <c r="AI19" i="2"/>
  <c r="AC19" i="2"/>
  <c r="AA19" i="2"/>
  <c r="Y19" i="2"/>
  <c r="AB19" i="2" s="1"/>
  <c r="AD19" i="2" s="1"/>
  <c r="W19" i="2"/>
  <c r="V19" i="2"/>
  <c r="U19" i="2"/>
  <c r="S19" i="2"/>
  <c r="R19" i="2"/>
  <c r="Q19" i="2"/>
  <c r="AG19" i="2" s="1"/>
  <c r="P19" i="2"/>
  <c r="O19" i="2"/>
  <c r="J19" i="2"/>
  <c r="I19" i="2"/>
  <c r="BW18" i="2"/>
  <c r="BT18" i="2"/>
  <c r="BR18" i="2"/>
  <c r="BL18" i="2"/>
  <c r="BK18" i="2"/>
  <c r="BJ18" i="2"/>
  <c r="BI18" i="2"/>
  <c r="BD18" i="2"/>
  <c r="BF18" i="2" s="1"/>
  <c r="BC18" i="2"/>
  <c r="AW18" i="2"/>
  <c r="AV18" i="2"/>
  <c r="AU18" i="2"/>
  <c r="AQ18" i="2"/>
  <c r="AP18" i="2"/>
  <c r="AM18" i="2"/>
  <c r="AO18" i="2" s="1"/>
  <c r="AJ18" i="2"/>
  <c r="AI18" i="2"/>
  <c r="AH18" i="2"/>
  <c r="AE18" i="2"/>
  <c r="AD18" i="2"/>
  <c r="AC18" i="2"/>
  <c r="Y18" i="2"/>
  <c r="AB18" i="2" s="1"/>
  <c r="W18" i="2"/>
  <c r="AZ18" i="2" s="1"/>
  <c r="V18" i="2"/>
  <c r="U18" i="2"/>
  <c r="X18" i="2" s="1"/>
  <c r="T18" i="2" s="1"/>
  <c r="AY18" i="2" s="1"/>
  <c r="S18" i="2"/>
  <c r="R18" i="2"/>
  <c r="P18" i="2"/>
  <c r="Q18" i="2" s="1"/>
  <c r="AG18" i="2" s="1"/>
  <c r="O18" i="2"/>
  <c r="AX18" i="2" s="1"/>
  <c r="J18" i="2"/>
  <c r="I18" i="2"/>
  <c r="BW17" i="2"/>
  <c r="BT17" i="2"/>
  <c r="AE17" i="2" s="1"/>
  <c r="BO17" i="2" s="1"/>
  <c r="BR17" i="2"/>
  <c r="BL17" i="2"/>
  <c r="BK17" i="2"/>
  <c r="BJ17" i="2"/>
  <c r="BI17" i="2"/>
  <c r="BD17" i="2"/>
  <c r="BF17" i="2" s="1"/>
  <c r="BC17" i="2"/>
  <c r="AV17" i="2"/>
  <c r="AU17" i="2"/>
  <c r="AQ17" i="2"/>
  <c r="AP17" i="2"/>
  <c r="AM17" i="2"/>
  <c r="AO17" i="2" s="1"/>
  <c r="AJ17" i="2"/>
  <c r="AI17" i="2"/>
  <c r="AD17" i="2"/>
  <c r="AC17" i="2"/>
  <c r="AB17" i="2"/>
  <c r="Y17" i="2"/>
  <c r="AA17" i="2" s="1"/>
  <c r="W17" i="2"/>
  <c r="V17" i="2"/>
  <c r="U17" i="2"/>
  <c r="S17" i="2"/>
  <c r="R17" i="2"/>
  <c r="P17" i="2"/>
  <c r="Q17" i="2" s="1"/>
  <c r="AG17" i="2" s="1"/>
  <c r="O17" i="2"/>
  <c r="AW17" i="2" s="1"/>
  <c r="J17" i="2"/>
  <c r="I17" i="2"/>
  <c r="BW16" i="2"/>
  <c r="AM16" i="2" s="1"/>
  <c r="AO16" i="2" s="1"/>
  <c r="BT16" i="2"/>
  <c r="AE16" i="2" s="1"/>
  <c r="BR16" i="2"/>
  <c r="BL16" i="2"/>
  <c r="BK16" i="2"/>
  <c r="BJ16" i="2"/>
  <c r="BI16" i="2"/>
  <c r="BD16" i="2"/>
  <c r="BF16" i="2" s="1"/>
  <c r="BC16" i="2"/>
  <c r="AW16" i="2"/>
  <c r="AV16" i="2"/>
  <c r="AU16" i="2"/>
  <c r="AQ16" i="2"/>
  <c r="AP16" i="2"/>
  <c r="AJ16" i="2"/>
  <c r="AI16" i="2"/>
  <c r="AC16" i="2"/>
  <c r="Y16" i="2"/>
  <c r="AB16" i="2" s="1"/>
  <c r="AD16" i="2" s="1"/>
  <c r="W16" i="2"/>
  <c r="V16" i="2"/>
  <c r="U16" i="2"/>
  <c r="S16" i="2"/>
  <c r="AF16" i="2" s="1"/>
  <c r="R16" i="2"/>
  <c r="P16" i="2"/>
  <c r="O16" i="2"/>
  <c r="J16" i="2"/>
  <c r="I16" i="2"/>
  <c r="BW15" i="2"/>
  <c r="AM15" i="2" s="1"/>
  <c r="BT15" i="2"/>
  <c r="AE15" i="2" s="1"/>
  <c r="BO15" i="2" s="1"/>
  <c r="BR15" i="2"/>
  <c r="BL15" i="2"/>
  <c r="BK15" i="2"/>
  <c r="BJ15" i="2"/>
  <c r="BI15" i="2"/>
  <c r="BD15" i="2"/>
  <c r="BF15" i="2" s="1"/>
  <c r="BC15" i="2"/>
  <c r="AZ15" i="2"/>
  <c r="AV15" i="2"/>
  <c r="AU15" i="2"/>
  <c r="AQ15" i="2"/>
  <c r="AP15" i="2"/>
  <c r="AJ15" i="2"/>
  <c r="AI15" i="2"/>
  <c r="AC15" i="2"/>
  <c r="AB15" i="2"/>
  <c r="AA15" i="2"/>
  <c r="Y15" i="2"/>
  <c r="W15" i="2"/>
  <c r="V15" i="2"/>
  <c r="U15" i="2"/>
  <c r="S15" i="2"/>
  <c r="P15" i="2"/>
  <c r="Q15" i="2" s="1"/>
  <c r="AG15" i="2" s="1"/>
  <c r="O15" i="2"/>
  <c r="J15" i="2"/>
  <c r="I15" i="2"/>
  <c r="BW14" i="2"/>
  <c r="BT14" i="2"/>
  <c r="AE14" i="2" s="1"/>
  <c r="BO14" i="2" s="1"/>
  <c r="BR14" i="2"/>
  <c r="BL14" i="2"/>
  <c r="BK14" i="2"/>
  <c r="BJ14" i="2"/>
  <c r="BI14" i="2"/>
  <c r="BD14" i="2"/>
  <c r="BF14" i="2" s="1"/>
  <c r="BC14" i="2"/>
  <c r="AX14" i="2"/>
  <c r="AW14" i="2"/>
  <c r="AV14" i="2"/>
  <c r="AU14" i="2"/>
  <c r="AQ14" i="2"/>
  <c r="AP14" i="2"/>
  <c r="AM14" i="2"/>
  <c r="AO14" i="2" s="1"/>
  <c r="AJ14" i="2"/>
  <c r="AI14" i="2"/>
  <c r="AF14" i="2"/>
  <c r="AC14" i="2"/>
  <c r="Y14" i="2"/>
  <c r="AA14" i="2" s="1"/>
  <c r="W14" i="2"/>
  <c r="V14" i="2"/>
  <c r="U14" i="2"/>
  <c r="S14" i="2"/>
  <c r="R14" i="2"/>
  <c r="P14" i="2"/>
  <c r="Q14" i="2" s="1"/>
  <c r="AG14" i="2" s="1"/>
  <c r="O14" i="2"/>
  <c r="J14" i="2"/>
  <c r="I14" i="2"/>
  <c r="BW13" i="2"/>
  <c r="BT13" i="2"/>
  <c r="AE13" i="2" s="1"/>
  <c r="BO13" i="2" s="1"/>
  <c r="BR13" i="2"/>
  <c r="BL13" i="2"/>
  <c r="BK13" i="2"/>
  <c r="BJ13" i="2"/>
  <c r="BI13" i="2"/>
  <c r="BD13" i="2"/>
  <c r="BF13" i="2" s="1"/>
  <c r="BC13" i="2"/>
  <c r="AV13" i="2"/>
  <c r="AU13" i="2"/>
  <c r="AQ13" i="2"/>
  <c r="AP13" i="2"/>
  <c r="AN13" i="2"/>
  <c r="AM13" i="2"/>
  <c r="AJ13" i="2"/>
  <c r="AI13" i="2"/>
  <c r="AH13" i="2"/>
  <c r="AC13" i="2"/>
  <c r="Y13" i="2"/>
  <c r="W13" i="2"/>
  <c r="AZ13" i="2" s="1"/>
  <c r="V13" i="2"/>
  <c r="U13" i="2"/>
  <c r="X13" i="2" s="1"/>
  <c r="T13" i="2" s="1"/>
  <c r="AY13" i="2" s="1"/>
  <c r="S13" i="2"/>
  <c r="P13" i="2"/>
  <c r="Q13" i="2" s="1"/>
  <c r="AG13" i="2" s="1"/>
  <c r="O13" i="2"/>
  <c r="AX13" i="2" s="1"/>
  <c r="J13" i="2"/>
  <c r="I13" i="2"/>
  <c r="BW12" i="2"/>
  <c r="BT12" i="2"/>
  <c r="AE12" i="2" s="1"/>
  <c r="BO12" i="2" s="1"/>
  <c r="BR12" i="2"/>
  <c r="BL12" i="2"/>
  <c r="BK12" i="2"/>
  <c r="BJ12" i="2"/>
  <c r="BI12" i="2"/>
  <c r="BF12" i="2"/>
  <c r="BD12" i="2"/>
  <c r="BC12" i="2"/>
  <c r="AW12" i="2"/>
  <c r="AV12" i="2"/>
  <c r="AU12" i="2"/>
  <c r="AQ12" i="2"/>
  <c r="AP12" i="2"/>
  <c r="AM12" i="2"/>
  <c r="AO12" i="2" s="1"/>
  <c r="AJ12" i="2"/>
  <c r="AI12" i="2"/>
  <c r="AH12" i="2"/>
  <c r="AC12" i="2"/>
  <c r="Y12" i="2"/>
  <c r="AB12" i="2" s="1"/>
  <c r="AD12" i="2" s="1"/>
  <c r="W12" i="2"/>
  <c r="AZ12" i="2" s="1"/>
  <c r="V12" i="2"/>
  <c r="U12" i="2"/>
  <c r="X12" i="2" s="1"/>
  <c r="T12" i="2" s="1"/>
  <c r="AY12" i="2" s="1"/>
  <c r="S12" i="2"/>
  <c r="R12" i="2"/>
  <c r="P12" i="2"/>
  <c r="Q12" i="2" s="1"/>
  <c r="AG12" i="2" s="1"/>
  <c r="O12" i="2"/>
  <c r="AX12" i="2" s="1"/>
  <c r="J12" i="2"/>
  <c r="I12" i="2"/>
  <c r="BW11" i="2"/>
  <c r="BT11" i="2"/>
  <c r="AE11" i="2" s="1"/>
  <c r="BO11" i="2" s="1"/>
  <c r="BR11" i="2"/>
  <c r="BL11" i="2"/>
  <c r="BK11" i="2"/>
  <c r="BJ11" i="2"/>
  <c r="BI11" i="2"/>
  <c r="BF11" i="2"/>
  <c r="BD11" i="2"/>
  <c r="BC11" i="2"/>
  <c r="AW11" i="2"/>
  <c r="AV11" i="2"/>
  <c r="AU11" i="2"/>
  <c r="AQ11" i="2"/>
  <c r="AP11" i="2"/>
  <c r="AM11" i="2"/>
  <c r="AO11" i="2" s="1"/>
  <c r="AJ11" i="2"/>
  <c r="AI11" i="2"/>
  <c r="AF11" i="2"/>
  <c r="AC11" i="2"/>
  <c r="Y11" i="2"/>
  <c r="AB11" i="2" s="1"/>
  <c r="AD11" i="2" s="1"/>
  <c r="W11" i="2"/>
  <c r="AZ11" i="2" s="1"/>
  <c r="V11" i="2"/>
  <c r="U11" i="2"/>
  <c r="X11" i="2" s="1"/>
  <c r="S11" i="2"/>
  <c r="R11" i="2"/>
  <c r="P11" i="2"/>
  <c r="Q11" i="2" s="1"/>
  <c r="AG11" i="2" s="1"/>
  <c r="O11" i="2"/>
  <c r="AH11" i="2" s="1"/>
  <c r="J11" i="2"/>
  <c r="I11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BW10" i="2"/>
  <c r="AM10" i="2" s="1"/>
  <c r="BT10" i="2"/>
  <c r="BR10" i="2"/>
  <c r="BL10" i="2"/>
  <c r="BK10" i="2"/>
  <c r="BJ10" i="2"/>
  <c r="BI10" i="2"/>
  <c r="BD10" i="2"/>
  <c r="BF10" i="2" s="1"/>
  <c r="BC10" i="2"/>
  <c r="AX10" i="2"/>
  <c r="AW10" i="2"/>
  <c r="AV10" i="2"/>
  <c r="AU10" i="2"/>
  <c r="AQ10" i="2"/>
  <c r="AP10" i="2"/>
  <c r="AJ10" i="2"/>
  <c r="AI10" i="2"/>
  <c r="AF10" i="2"/>
  <c r="AE10" i="2"/>
  <c r="BO10" i="2" s="1"/>
  <c r="AC10" i="2"/>
  <c r="AB10" i="2"/>
  <c r="Y10" i="2"/>
  <c r="AA10" i="2" s="1"/>
  <c r="W10" i="2"/>
  <c r="V10" i="2"/>
  <c r="U10" i="2"/>
  <c r="S10" i="2"/>
  <c r="R10" i="2"/>
  <c r="R99" i="2" s="1"/>
  <c r="P10" i="2"/>
  <c r="O10" i="2"/>
  <c r="AZ10" i="2" s="1"/>
  <c r="J10" i="2"/>
  <c r="I10" i="2"/>
  <c r="AG36" i="2" l="1"/>
  <c r="AG44" i="2"/>
  <c r="X45" i="2"/>
  <c r="T45" i="2" s="1"/>
  <c r="BO58" i="2"/>
  <c r="BO83" i="2"/>
  <c r="Q89" i="2"/>
  <c r="AG89" i="2" s="1"/>
  <c r="BO18" i="2"/>
  <c r="BO33" i="2"/>
  <c r="AB54" i="2"/>
  <c r="AD54" i="2" s="1"/>
  <c r="AA57" i="2"/>
  <c r="T60" i="2"/>
  <c r="AY60" i="2" s="1"/>
  <c r="BO20" i="2"/>
  <c r="AB30" i="2"/>
  <c r="AD30" i="2" s="1"/>
  <c r="T40" i="2"/>
  <c r="AY40" i="2" s="1"/>
  <c r="X42" i="2"/>
  <c r="T42" i="2" s="1"/>
  <c r="AY42" i="2" s="1"/>
  <c r="AG46" i="2"/>
  <c r="BO48" i="2"/>
  <c r="AD75" i="2"/>
  <c r="AD82" i="2"/>
  <c r="AZ84" i="2"/>
  <c r="BO85" i="2"/>
  <c r="T86" i="2"/>
  <c r="BN47" i="2"/>
  <c r="AG48" i="2"/>
  <c r="X68" i="2"/>
  <c r="T78" i="2"/>
  <c r="X92" i="2"/>
  <c r="T92" i="2" s="1"/>
  <c r="BO98" i="2"/>
  <c r="BJ99" i="2"/>
  <c r="BJ101" i="2" s="1"/>
  <c r="AB14" i="2"/>
  <c r="AD14" i="2" s="1"/>
  <c r="X16" i="2"/>
  <c r="T16" i="2" s="1"/>
  <c r="AY16" i="2" s="1"/>
  <c r="AG20" i="2"/>
  <c r="T21" i="2"/>
  <c r="AY21" i="2" s="1"/>
  <c r="BS21" i="2" s="1"/>
  <c r="X24" i="2"/>
  <c r="T24" i="2" s="1"/>
  <c r="AY24" i="2" s="1"/>
  <c r="BO24" i="2"/>
  <c r="AA25" i="2"/>
  <c r="X38" i="2"/>
  <c r="T38" i="2" s="1"/>
  <c r="AY38" i="2" s="1"/>
  <c r="X46" i="2"/>
  <c r="BO64" i="2"/>
  <c r="AD15" i="2"/>
  <c r="X27" i="2"/>
  <c r="T27" i="2" s="1"/>
  <c r="AY27" i="2" s="1"/>
  <c r="BO35" i="2"/>
  <c r="AA92" i="2"/>
  <c r="AA42" i="2"/>
  <c r="AA67" i="2"/>
  <c r="AA70" i="2"/>
  <c r="T82" i="2"/>
  <c r="BO82" i="2"/>
  <c r="X86" i="2"/>
  <c r="BO88" i="2"/>
  <c r="AA89" i="2"/>
  <c r="X96" i="2"/>
  <c r="T96" i="2" s="1"/>
  <c r="AH97" i="2"/>
  <c r="AA22" i="2"/>
  <c r="AA44" i="2"/>
  <c r="X55" i="2"/>
  <c r="T55" i="2" s="1"/>
  <c r="AY55" i="2" s="1"/>
  <c r="AB60" i="2"/>
  <c r="AD60" i="2" s="1"/>
  <c r="X78" i="2"/>
  <c r="AG87" i="2"/>
  <c r="AA16" i="2"/>
  <c r="AA12" i="2"/>
  <c r="AZ14" i="2"/>
  <c r="AZ25" i="2"/>
  <c r="AA36" i="2"/>
  <c r="BO39" i="2"/>
  <c r="AD42" i="2"/>
  <c r="AB46" i="2"/>
  <c r="AD46" i="2" s="1"/>
  <c r="AD89" i="2"/>
  <c r="AG90" i="2"/>
  <c r="BO95" i="2"/>
  <c r="X20" i="2"/>
  <c r="T20" i="2" s="1"/>
  <c r="AY20" i="2" s="1"/>
  <c r="AB21" i="2"/>
  <c r="AD21" i="2" s="1"/>
  <c r="AG25" i="2"/>
  <c r="BO30" i="2"/>
  <c r="AH45" i="2"/>
  <c r="X57" i="2"/>
  <c r="T57" i="2" s="1"/>
  <c r="X63" i="2"/>
  <c r="T63" i="2" s="1"/>
  <c r="AY63" i="2" s="1"/>
  <c r="AG72" i="2"/>
  <c r="AO85" i="2"/>
  <c r="X15" i="2"/>
  <c r="T15" i="2" s="1"/>
  <c r="AY15" i="2" s="1"/>
  <c r="AA18" i="2"/>
  <c r="AA33" i="2"/>
  <c r="X39" i="2"/>
  <c r="T39" i="2" s="1"/>
  <c r="AY39" i="2" s="1"/>
  <c r="AG50" i="2"/>
  <c r="AA52" i="2"/>
  <c r="AG68" i="2"/>
  <c r="BO68" i="2"/>
  <c r="AG70" i="2"/>
  <c r="BO72" i="2"/>
  <c r="AG74" i="2"/>
  <c r="BO90" i="2"/>
  <c r="AG92" i="2"/>
  <c r="AK99" i="2"/>
  <c r="BK99" i="2"/>
  <c r="BK101" i="2" s="1"/>
  <c r="BL99" i="2"/>
  <c r="BL101" i="2" s="1"/>
  <c r="X14" i="2"/>
  <c r="T14" i="2" s="1"/>
  <c r="AY14" i="2" s="1"/>
  <c r="BS14" i="2" s="1"/>
  <c r="AH19" i="2"/>
  <c r="BO19" i="2"/>
  <c r="AG22" i="2"/>
  <c r="X26" i="2"/>
  <c r="BO27" i="2"/>
  <c r="X35" i="2"/>
  <c r="BO36" i="2"/>
  <c r="X41" i="2"/>
  <c r="T41" i="2" s="1"/>
  <c r="AY41" i="2" s="1"/>
  <c r="AG42" i="2"/>
  <c r="BO44" i="2"/>
  <c r="AB48" i="2"/>
  <c r="AD48" i="2" s="1"/>
  <c r="AB51" i="2"/>
  <c r="AD51" i="2" s="1"/>
  <c r="X54" i="2"/>
  <c r="BO60" i="2"/>
  <c r="Q62" i="2"/>
  <c r="AG62" i="2" s="1"/>
  <c r="BO70" i="2"/>
  <c r="X75" i="2"/>
  <c r="T75" i="2" s="1"/>
  <c r="BO91" i="2"/>
  <c r="AB93" i="2"/>
  <c r="AD93" i="2" s="1"/>
  <c r="BA93" i="2" s="1"/>
  <c r="BO94" i="2"/>
  <c r="BS37" i="2"/>
  <c r="AO10" i="2"/>
  <c r="BS12" i="2"/>
  <c r="BA12" i="2"/>
  <c r="BG12" i="2" s="1"/>
  <c r="BN12" i="2" s="1"/>
  <c r="BS13" i="2"/>
  <c r="BS18" i="2"/>
  <c r="BS27" i="2"/>
  <c r="AG43" i="2"/>
  <c r="X43" i="2"/>
  <c r="AZ30" i="2"/>
  <c r="AH30" i="2"/>
  <c r="AY30" i="2"/>
  <c r="AW30" i="2"/>
  <c r="T52" i="2"/>
  <c r="AY52" i="2" s="1"/>
  <c r="T10" i="2"/>
  <c r="U99" i="2"/>
  <c r="AH10" i="2"/>
  <c r="AH14" i="2"/>
  <c r="AN15" i="2"/>
  <c r="AO15" i="2" s="1"/>
  <c r="AZ20" i="2"/>
  <c r="AB28" i="2"/>
  <c r="AD28" i="2" s="1"/>
  <c r="AA28" i="2"/>
  <c r="X29" i="2"/>
  <c r="T29" i="2" s="1"/>
  <c r="AY29" i="2" s="1"/>
  <c r="AB39" i="2"/>
  <c r="AD39" i="2" s="1"/>
  <c r="S99" i="2"/>
  <c r="AF17" i="2"/>
  <c r="V99" i="2"/>
  <c r="X23" i="2"/>
  <c r="T23" i="2" s="1"/>
  <c r="AY23" i="2" s="1"/>
  <c r="AZ26" i="2"/>
  <c r="AH26" i="2"/>
  <c r="AW26" i="2"/>
  <c r="AF26" i="2"/>
  <c r="W99" i="2"/>
  <c r="BC99" i="2"/>
  <c r="AO13" i="2"/>
  <c r="AZ16" i="2"/>
  <c r="AH16" i="2"/>
  <c r="BS16" i="2" s="1"/>
  <c r="AX16" i="2"/>
  <c r="AD23" i="2"/>
  <c r="AZ72" i="2"/>
  <c r="X72" i="2"/>
  <c r="T72" i="2" s="1"/>
  <c r="AY72" i="2" s="1"/>
  <c r="BS77" i="2"/>
  <c r="AA27" i="2"/>
  <c r="AH17" i="2"/>
  <c r="AZ35" i="2"/>
  <c r="AH35" i="2"/>
  <c r="AF35" i="2"/>
  <c r="AW35" i="2"/>
  <c r="X10" i="2"/>
  <c r="BD99" i="2"/>
  <c r="Q16" i="2"/>
  <c r="AG16" i="2" s="1"/>
  <c r="BA16" i="2" s="1"/>
  <c r="BO16" i="2"/>
  <c r="X17" i="2"/>
  <c r="T17" i="2" s="1"/>
  <c r="AY17" i="2" s="1"/>
  <c r="X19" i="2"/>
  <c r="T19" i="2" s="1"/>
  <c r="AY19" i="2" s="1"/>
  <c r="AA23" i="2"/>
  <c r="X25" i="2"/>
  <c r="T25" i="2" s="1"/>
  <c r="AY25" i="2" s="1"/>
  <c r="X32" i="2"/>
  <c r="T32" i="2" s="1"/>
  <c r="AY32" i="2" s="1"/>
  <c r="AZ34" i="2"/>
  <c r="AH34" i="2"/>
  <c r="AW34" i="2"/>
  <c r="AF34" i="2"/>
  <c r="T35" i="2"/>
  <c r="AY35" i="2" s="1"/>
  <c r="AI99" i="2"/>
  <c r="Y99" i="2"/>
  <c r="BF99" i="2"/>
  <c r="AB13" i="2"/>
  <c r="AD13" i="2" s="1"/>
  <c r="BA13" i="2" s="1"/>
  <c r="AA13" i="2"/>
  <c r="BO23" i="2"/>
  <c r="AB24" i="2"/>
  <c r="AD24" i="2" s="1"/>
  <c r="AA24" i="2"/>
  <c r="T26" i="2"/>
  <c r="AY26" i="2" s="1"/>
  <c r="BO37" i="2"/>
  <c r="AA38" i="2"/>
  <c r="AB38" i="2"/>
  <c r="AD38" i="2" s="1"/>
  <c r="BA38" i="2" s="1"/>
  <c r="X44" i="2"/>
  <c r="T44" i="2" s="1"/>
  <c r="AY44" i="2" s="1"/>
  <c r="Q55" i="2"/>
  <c r="AG55" i="2" s="1"/>
  <c r="AZ60" i="2"/>
  <c r="AH60" i="2"/>
  <c r="AW60" i="2"/>
  <c r="AX60" i="2"/>
  <c r="BS93" i="2"/>
  <c r="AE99" i="2"/>
  <c r="BO34" i="2"/>
  <c r="AB58" i="2"/>
  <c r="AD58" i="2" s="1"/>
  <c r="AA58" i="2"/>
  <c r="AB26" i="2"/>
  <c r="AD26" i="2" s="1"/>
  <c r="AP99" i="2"/>
  <c r="AP105" i="2" s="1"/>
  <c r="AB79" i="2"/>
  <c r="AD79" i="2" s="1"/>
  <c r="AA79" i="2"/>
  <c r="T46" i="2"/>
  <c r="AA49" i="2"/>
  <c r="AZ74" i="2"/>
  <c r="AH74" i="2"/>
  <c r="AX74" i="2"/>
  <c r="AW74" i="2"/>
  <c r="O99" i="2"/>
  <c r="AQ99" i="2"/>
  <c r="AQ101" i="2" s="1"/>
  <c r="BI99" i="2"/>
  <c r="BI101" i="2" s="1"/>
  <c r="AA11" i="2"/>
  <c r="AH15" i="2"/>
  <c r="AX15" i="2"/>
  <c r="AW15" i="2"/>
  <c r="AX21" i="2"/>
  <c r="AG28" i="2"/>
  <c r="AB32" i="2"/>
  <c r="AD32" i="2" s="1"/>
  <c r="AA32" i="2"/>
  <c r="T34" i="2"/>
  <c r="AY34" i="2" s="1"/>
  <c r="BO38" i="2"/>
  <c r="BA63" i="2"/>
  <c r="AB66" i="2"/>
  <c r="AD66" i="2" s="1"/>
  <c r="AA66" i="2"/>
  <c r="AD91" i="2"/>
  <c r="T11" i="2"/>
  <c r="AY11" i="2" s="1"/>
  <c r="P99" i="2"/>
  <c r="AC99" i="2"/>
  <c r="AU99" i="2"/>
  <c r="BE100" i="2" s="1"/>
  <c r="T28" i="2"/>
  <c r="AY28" i="2" s="1"/>
  <c r="BO29" i="2"/>
  <c r="AX30" i="2"/>
  <c r="AD31" i="2"/>
  <c r="AX35" i="2"/>
  <c r="AZ43" i="2"/>
  <c r="AB45" i="2"/>
  <c r="AD45" i="2" s="1"/>
  <c r="AA45" i="2"/>
  <c r="AW95" i="2"/>
  <c r="AZ95" i="2"/>
  <c r="AX95" i="2"/>
  <c r="AX17" i="2"/>
  <c r="BO86" i="2"/>
  <c r="AX19" i="2"/>
  <c r="AF19" i="2"/>
  <c r="AW19" i="2"/>
  <c r="AZ17" i="2"/>
  <c r="AW13" i="2"/>
  <c r="AW99" i="2" s="1"/>
  <c r="AZ19" i="2"/>
  <c r="Q10" i="2"/>
  <c r="AD10" i="2"/>
  <c r="AV99" i="2"/>
  <c r="AX11" i="2"/>
  <c r="AX99" i="2" s="1"/>
  <c r="AF12" i="2"/>
  <c r="AF13" i="2"/>
  <c r="AF99" i="2" s="1"/>
  <c r="AF15" i="2"/>
  <c r="AF21" i="2"/>
  <c r="AZ21" i="2"/>
  <c r="AD25" i="2"/>
  <c r="BO26" i="2"/>
  <c r="Q29" i="2"/>
  <c r="AG29" i="2" s="1"/>
  <c r="AA31" i="2"/>
  <c r="AW36" i="2"/>
  <c r="AH36" i="2"/>
  <c r="AZ58" i="2"/>
  <c r="X58" i="2"/>
  <c r="T58" i="2" s="1"/>
  <c r="AY58" i="2" s="1"/>
  <c r="AZ70" i="2"/>
  <c r="AH70" i="2"/>
  <c r="AY70" i="2"/>
  <c r="AF70" i="2"/>
  <c r="AX70" i="2"/>
  <c r="AW70" i="2"/>
  <c r="Q86" i="2"/>
  <c r="AG86" i="2" s="1"/>
  <c r="AF18" i="2"/>
  <c r="BA18" i="2" s="1"/>
  <c r="AF22" i="2"/>
  <c r="AX22" i="2"/>
  <c r="AH25" i="2"/>
  <c r="AH29" i="2"/>
  <c r="AH33" i="2"/>
  <c r="BS33" i="2" s="1"/>
  <c r="T36" i="2"/>
  <c r="AY36" i="2" s="1"/>
  <c r="AW39" i="2"/>
  <c r="AN46" i="2"/>
  <c r="AM46" i="2"/>
  <c r="AM99" i="2" s="1"/>
  <c r="BO57" i="2"/>
  <c r="AH59" i="2"/>
  <c r="AZ59" i="2"/>
  <c r="AF59" i="2"/>
  <c r="BS61" i="2"/>
  <c r="AD69" i="2"/>
  <c r="BO71" i="2"/>
  <c r="AD76" i="2"/>
  <c r="X79" i="2"/>
  <c r="T79" i="2" s="1"/>
  <c r="AD94" i="2"/>
  <c r="AH22" i="2"/>
  <c r="BS22" i="2" s="1"/>
  <c r="AF39" i="2"/>
  <c r="BO43" i="2"/>
  <c r="AX45" i="2"/>
  <c r="AZ48" i="2"/>
  <c r="AH48" i="2"/>
  <c r="AY48" i="2"/>
  <c r="AX48" i="2"/>
  <c r="AF48" i="2"/>
  <c r="AW48" i="2"/>
  <c r="Q53" i="2"/>
  <c r="AG53" i="2" s="1"/>
  <c r="BA53" i="2" s="1"/>
  <c r="AH69" i="2"/>
  <c r="AZ69" i="2"/>
  <c r="AF69" i="2"/>
  <c r="AW69" i="2"/>
  <c r="AX69" i="2"/>
  <c r="BO78" i="2"/>
  <c r="AW23" i="2"/>
  <c r="AW27" i="2"/>
  <c r="BA27" i="2" s="1"/>
  <c r="AW31" i="2"/>
  <c r="AD37" i="2"/>
  <c r="BA37" i="2" s="1"/>
  <c r="BG37" i="2" s="1"/>
  <c r="BN37" i="2" s="1"/>
  <c r="AZ39" i="2"/>
  <c r="AA41" i="2"/>
  <c r="AB43" i="2"/>
  <c r="AD43" i="2" s="1"/>
  <c r="AA43" i="2"/>
  <c r="AF45" i="2"/>
  <c r="AY45" i="2"/>
  <c r="AD61" i="2"/>
  <c r="BA61" i="2" s="1"/>
  <c r="BO62" i="2"/>
  <c r="AJ99" i="2"/>
  <c r="AF23" i="2"/>
  <c r="AF27" i="2"/>
  <c r="AF31" i="2"/>
  <c r="AX31" i="2"/>
  <c r="AA37" i="2"/>
  <c r="AD44" i="2"/>
  <c r="Q45" i="2"/>
  <c r="AG45" i="2" s="1"/>
  <c r="AZ45" i="2"/>
  <c r="AH47" i="2"/>
  <c r="AZ47" i="2"/>
  <c r="AY47" i="2"/>
  <c r="AF47" i="2"/>
  <c r="AX47" i="2"/>
  <c r="AW47" i="2"/>
  <c r="BO47" i="2"/>
  <c r="AG49" i="2"/>
  <c r="AW55" i="2"/>
  <c r="AW56" i="2"/>
  <c r="AA61" i="2"/>
  <c r="AW41" i="2"/>
  <c r="AX41" i="2"/>
  <c r="BO46" i="2"/>
  <c r="T49" i="2"/>
  <c r="AY49" i="2" s="1"/>
  <c r="AH31" i="2"/>
  <c r="BS31" i="2" s="1"/>
  <c r="AZ41" i="2"/>
  <c r="AZ46" i="2"/>
  <c r="AY46" i="2"/>
  <c r="AH46" i="2"/>
  <c r="AX46" i="2"/>
  <c r="AF46" i="2"/>
  <c r="X50" i="2"/>
  <c r="T50" i="2" s="1"/>
  <c r="AY50" i="2" s="1"/>
  <c r="X51" i="2"/>
  <c r="T51" i="2" s="1"/>
  <c r="AY51" i="2" s="1"/>
  <c r="BO67" i="2"/>
  <c r="AZ68" i="2"/>
  <c r="AH68" i="2"/>
  <c r="AW68" i="2"/>
  <c r="AF68" i="2"/>
  <c r="X81" i="2"/>
  <c r="T81" i="2" s="1"/>
  <c r="AY81" i="2" s="1"/>
  <c r="BO87" i="2"/>
  <c r="AG41" i="2"/>
  <c r="BN43" i="2"/>
  <c r="AH55" i="2"/>
  <c r="AZ55" i="2"/>
  <c r="AF55" i="2"/>
  <c r="AZ56" i="2"/>
  <c r="AH56" i="2"/>
  <c r="AF56" i="2"/>
  <c r="AY57" i="2"/>
  <c r="AB71" i="2"/>
  <c r="AD71" i="2" s="1"/>
  <c r="AA71" i="2"/>
  <c r="AB78" i="2"/>
  <c r="AD78" i="2" s="1"/>
  <c r="AA78" i="2"/>
  <c r="BS84" i="2"/>
  <c r="AH20" i="2"/>
  <c r="BS20" i="2" s="1"/>
  <c r="AZ40" i="2"/>
  <c r="AH40" i="2"/>
  <c r="BS40" i="2" s="1"/>
  <c r="AX40" i="2"/>
  <c r="AF40" i="2"/>
  <c r="AH41" i="2"/>
  <c r="AA50" i="2"/>
  <c r="BO50" i="2"/>
  <c r="T54" i="2"/>
  <c r="AY54" i="2" s="1"/>
  <c r="AG57" i="2"/>
  <c r="AX59" i="2"/>
  <c r="T64" i="2"/>
  <c r="AY64" i="2" s="1"/>
  <c r="AZ75" i="2"/>
  <c r="AH75" i="2"/>
  <c r="AW75" i="2"/>
  <c r="AY75" i="2"/>
  <c r="AX75" i="2"/>
  <c r="BO80" i="2"/>
  <c r="AB84" i="2"/>
  <c r="AD84" i="2" s="1"/>
  <c r="BA84" i="2" s="1"/>
  <c r="AA84" i="2"/>
  <c r="AH54" i="2"/>
  <c r="T56" i="2"/>
  <c r="AY56" i="2" s="1"/>
  <c r="X62" i="2"/>
  <c r="T62" i="2" s="1"/>
  <c r="AY62" i="2" s="1"/>
  <c r="X67" i="2"/>
  <c r="T67" i="2" s="1"/>
  <c r="AY67" i="2" s="1"/>
  <c r="AD81" i="2"/>
  <c r="AZ92" i="2"/>
  <c r="AH92" i="2"/>
  <c r="AY92" i="2"/>
  <c r="AX92" i="2"/>
  <c r="AF92" i="2"/>
  <c r="AW92" i="2"/>
  <c r="BO93" i="2"/>
  <c r="AG69" i="2"/>
  <c r="AG93" i="2"/>
  <c r="AD57" i="2"/>
  <c r="Q58" i="2"/>
  <c r="AG58" i="2" s="1"/>
  <c r="T68" i="2"/>
  <c r="AY68" i="2" s="1"/>
  <c r="AW71" i="2"/>
  <c r="AH71" i="2"/>
  <c r="AZ71" i="2"/>
  <c r="AY71" i="2"/>
  <c r="AF71" i="2"/>
  <c r="AA72" i="2"/>
  <c r="AZ82" i="2"/>
  <c r="AH82" i="2"/>
  <c r="AY82" i="2"/>
  <c r="AW82" i="2"/>
  <c r="AG84" i="2"/>
  <c r="AD86" i="2"/>
  <c r="AG88" i="2"/>
  <c r="BO89" i="2"/>
  <c r="AG94" i="2"/>
  <c r="X95" i="2"/>
  <c r="T95" i="2" s="1"/>
  <c r="AY95" i="2" s="1"/>
  <c r="BA95" i="2" s="1"/>
  <c r="AX57" i="2"/>
  <c r="AF57" i="2"/>
  <c r="AW57" i="2"/>
  <c r="AZ57" i="2"/>
  <c r="AB62" i="2"/>
  <c r="AD62" i="2" s="1"/>
  <c r="AA62" i="2"/>
  <c r="T80" i="2"/>
  <c r="AY80" i="2" s="1"/>
  <c r="AZ83" i="2"/>
  <c r="AH83" i="2"/>
  <c r="AY83" i="2"/>
  <c r="AX83" i="2"/>
  <c r="AF83" i="2"/>
  <c r="AW83" i="2"/>
  <c r="AZ90" i="2"/>
  <c r="AH90" i="2"/>
  <c r="AF90" i="2"/>
  <c r="AH98" i="2"/>
  <c r="AZ98" i="2"/>
  <c r="AF98" i="2"/>
  <c r="AX98" i="2"/>
  <c r="AW98" i="2"/>
  <c r="AX43" i="2"/>
  <c r="AA53" i="2"/>
  <c r="X59" i="2"/>
  <c r="T59" i="2" s="1"/>
  <c r="AY59" i="2" s="1"/>
  <c r="BO63" i="2"/>
  <c r="AA64" i="2"/>
  <c r="X65" i="2"/>
  <c r="T65" i="2" s="1"/>
  <c r="AY65" i="2" s="1"/>
  <c r="X69" i="2"/>
  <c r="T69" i="2" s="1"/>
  <c r="AY69" i="2" s="1"/>
  <c r="AG71" i="2"/>
  <c r="AZ78" i="2"/>
  <c r="AH78" i="2"/>
  <c r="AY78" i="2"/>
  <c r="AF78" i="2"/>
  <c r="AH91" i="2"/>
  <c r="AZ91" i="2"/>
  <c r="AY91" i="2"/>
  <c r="AF91" i="2"/>
  <c r="AF43" i="2"/>
  <c r="AY43" i="2"/>
  <c r="AH57" i="2"/>
  <c r="AD65" i="2"/>
  <c r="X66" i="2"/>
  <c r="T66" i="2" s="1"/>
  <c r="AY66" i="2" s="1"/>
  <c r="Q78" i="2"/>
  <c r="AG78" i="2" s="1"/>
  <c r="T98" i="2"/>
  <c r="AY98" i="2" s="1"/>
  <c r="AA65" i="2"/>
  <c r="X76" i="2"/>
  <c r="T76" i="2" s="1"/>
  <c r="AY76" i="2" s="1"/>
  <c r="AB80" i="2"/>
  <c r="AD80" i="2" s="1"/>
  <c r="AA80" i="2"/>
  <c r="X88" i="2"/>
  <c r="T88" i="2" s="1"/>
  <c r="AY88" i="2" s="1"/>
  <c r="BO92" i="2"/>
  <c r="AZ64" i="2"/>
  <c r="AH64" i="2"/>
  <c r="AW64" i="2"/>
  <c r="BO65" i="2"/>
  <c r="Q77" i="2"/>
  <c r="AG77" i="2" s="1"/>
  <c r="BA77" i="2" s="1"/>
  <c r="X89" i="2"/>
  <c r="T89" i="2" s="1"/>
  <c r="AY89" i="2" s="1"/>
  <c r="AH63" i="2"/>
  <c r="BS63" i="2" s="1"/>
  <c r="AH67" i="2"/>
  <c r="BO74" i="2"/>
  <c r="BO75" i="2"/>
  <c r="X85" i="2"/>
  <c r="T85" i="2" s="1"/>
  <c r="AY85" i="2" s="1"/>
  <c r="T90" i="2"/>
  <c r="AY90" i="2" s="1"/>
  <c r="AY96" i="2"/>
  <c r="T97" i="2"/>
  <c r="AY97" i="2" s="1"/>
  <c r="BA97" i="2" s="1"/>
  <c r="AX73" i="2"/>
  <c r="AZ86" i="2"/>
  <c r="AH86" i="2"/>
  <c r="AY86" i="2"/>
  <c r="AD87" i="2"/>
  <c r="AW61" i="2"/>
  <c r="AW65" i="2"/>
  <c r="BO79" i="2"/>
  <c r="AB88" i="2"/>
  <c r="AD88" i="2" s="1"/>
  <c r="AA88" i="2"/>
  <c r="AF61" i="2"/>
  <c r="AF65" i="2"/>
  <c r="AA76" i="2"/>
  <c r="AZ79" i="2"/>
  <c r="AH79" i="2"/>
  <c r="AY79" i="2"/>
  <c r="AX79" i="2"/>
  <c r="AF79" i="2"/>
  <c r="AW79" i="2"/>
  <c r="AZ87" i="2"/>
  <c r="AH87" i="2"/>
  <c r="AY87" i="2"/>
  <c r="AX87" i="2"/>
  <c r="AF87" i="2"/>
  <c r="AW87" i="2"/>
  <c r="X73" i="2"/>
  <c r="T73" i="2" s="1"/>
  <c r="AY73" i="2" s="1"/>
  <c r="X74" i="2"/>
  <c r="T74" i="2" s="1"/>
  <c r="AY74" i="2" s="1"/>
  <c r="BO96" i="2"/>
  <c r="AD98" i="2"/>
  <c r="AF97" i="2"/>
  <c r="AW96" i="2"/>
  <c r="AZ97" i="2"/>
  <c r="AX96" i="2"/>
  <c r="AA77" i="2"/>
  <c r="AA81" i="2"/>
  <c r="AF96" i="2"/>
  <c r="BS24" i="2" l="1"/>
  <c r="BA24" i="2"/>
  <c r="BG24" i="2" s="1"/>
  <c r="BN24" i="2" s="1"/>
  <c r="BP24" i="2" s="1"/>
  <c r="BS42" i="2"/>
  <c r="BA42" i="2"/>
  <c r="BG42" i="2" s="1"/>
  <c r="BN42" i="2" s="1"/>
  <c r="BA22" i="2"/>
  <c r="AZ99" i="2"/>
  <c r="AA99" i="2"/>
  <c r="BO99" i="2"/>
  <c r="BA94" i="2"/>
  <c r="BA14" i="2"/>
  <c r="BA40" i="2"/>
  <c r="BA31" i="2"/>
  <c r="BA21" i="2"/>
  <c r="BG21" i="2" s="1"/>
  <c r="BN21" i="2" s="1"/>
  <c r="BP21" i="2" s="1"/>
  <c r="BS74" i="2"/>
  <c r="BA74" i="2"/>
  <c r="BB77" i="2"/>
  <c r="BG77" i="2"/>
  <c r="BN77" i="2" s="1"/>
  <c r="BP77" i="2" s="1"/>
  <c r="BS68" i="2"/>
  <c r="BA68" i="2"/>
  <c r="BS64" i="2"/>
  <c r="BA64" i="2"/>
  <c r="BG61" i="2"/>
  <c r="BN61" i="2" s="1"/>
  <c r="BP61" i="2" s="1"/>
  <c r="BG22" i="2"/>
  <c r="BN22" i="2" s="1"/>
  <c r="BP22" i="2" s="1"/>
  <c r="BS26" i="2"/>
  <c r="BA26" i="2"/>
  <c r="BB16" i="2"/>
  <c r="BG16" i="2"/>
  <c r="BN16" i="2" s="1"/>
  <c r="BP16" i="2" s="1"/>
  <c r="BA50" i="2"/>
  <c r="BS50" i="2"/>
  <c r="BB18" i="2"/>
  <c r="BP18" i="2"/>
  <c r="BG18" i="2"/>
  <c r="BN18" i="2" s="1"/>
  <c r="BS11" i="2"/>
  <c r="BA11" i="2"/>
  <c r="BS32" i="2"/>
  <c r="BA32" i="2"/>
  <c r="BS25" i="2"/>
  <c r="BA25" i="2"/>
  <c r="BG27" i="2"/>
  <c r="BN27" i="2" s="1"/>
  <c r="BP27" i="2" s="1"/>
  <c r="BS34" i="2"/>
  <c r="BA34" i="2"/>
  <c r="BS52" i="2"/>
  <c r="BA52" i="2"/>
  <c r="BG38" i="2"/>
  <c r="BN38" i="2" s="1"/>
  <c r="BP38" i="2" s="1"/>
  <c r="BS59" i="2"/>
  <c r="BA59" i="2"/>
  <c r="BG84" i="2"/>
  <c r="BN84" i="2" s="1"/>
  <c r="BP84" i="2" s="1"/>
  <c r="BB53" i="2"/>
  <c r="BP53" i="2"/>
  <c r="BG53" i="2"/>
  <c r="BN53" i="2" s="1"/>
  <c r="BB94" i="2"/>
  <c r="BG94" i="2"/>
  <c r="BN94" i="2" s="1"/>
  <c r="BP94" i="2" s="1"/>
  <c r="BP14" i="2"/>
  <c r="BG14" i="2"/>
  <c r="BN14" i="2" s="1"/>
  <c r="BS35" i="2"/>
  <c r="BA35" i="2"/>
  <c r="BG95" i="2"/>
  <c r="BN95" i="2" s="1"/>
  <c r="BP95" i="2" s="1"/>
  <c r="BG40" i="2"/>
  <c r="BN40" i="2" s="1"/>
  <c r="BP40" i="2" s="1"/>
  <c r="BS17" i="2"/>
  <c r="BA17" i="2"/>
  <c r="BS19" i="2"/>
  <c r="BA19" i="2"/>
  <c r="BS28" i="2"/>
  <c r="BA28" i="2"/>
  <c r="BS87" i="2"/>
  <c r="BA87" i="2"/>
  <c r="BS91" i="2"/>
  <c r="BA91" i="2"/>
  <c r="BS90" i="2"/>
  <c r="BA90" i="2"/>
  <c r="BS80" i="2"/>
  <c r="BA80" i="2"/>
  <c r="BS71" i="2"/>
  <c r="BA71" i="2"/>
  <c r="BA96" i="2"/>
  <c r="BS67" i="2"/>
  <c r="BA67" i="2"/>
  <c r="BS58" i="2"/>
  <c r="BA58" i="2"/>
  <c r="BS51" i="2"/>
  <c r="BA51" i="2"/>
  <c r="BS15" i="2"/>
  <c r="BA15" i="2"/>
  <c r="BA60" i="2"/>
  <c r="BS60" i="2"/>
  <c r="X99" i="2"/>
  <c r="AN99" i="2"/>
  <c r="BS30" i="2"/>
  <c r="BA30" i="2"/>
  <c r="BS29" i="2"/>
  <c r="BA29" i="2"/>
  <c r="BS62" i="2"/>
  <c r="BA62" i="2"/>
  <c r="BS57" i="2"/>
  <c r="BA57" i="2"/>
  <c r="BS36" i="2"/>
  <c r="BA36" i="2"/>
  <c r="BS85" i="2"/>
  <c r="BA85" i="2"/>
  <c r="BS81" i="2"/>
  <c r="BA81" i="2"/>
  <c r="BS45" i="2"/>
  <c r="BA45" i="2"/>
  <c r="BA48" i="2"/>
  <c r="BS48" i="2"/>
  <c r="AO46" i="2"/>
  <c r="AO99" i="2" s="1"/>
  <c r="BA72" i="2"/>
  <c r="BS72" i="2"/>
  <c r="BB42" i="2"/>
  <c r="BP42" i="2"/>
  <c r="BA23" i="2"/>
  <c r="BS23" i="2"/>
  <c r="BS78" i="2"/>
  <c r="BA78" i="2"/>
  <c r="BS82" i="2"/>
  <c r="BA82" i="2"/>
  <c r="BA56" i="2"/>
  <c r="BS56" i="2"/>
  <c r="AH99" i="2"/>
  <c r="BA33" i="2"/>
  <c r="BS49" i="2"/>
  <c r="BA49" i="2"/>
  <c r="BS66" i="2"/>
  <c r="BA66" i="2"/>
  <c r="BA70" i="2"/>
  <c r="BS70" i="2"/>
  <c r="AD99" i="2"/>
  <c r="BS44" i="2"/>
  <c r="BA44" i="2"/>
  <c r="BS79" i="2"/>
  <c r="BA79" i="2"/>
  <c r="BS46" i="2"/>
  <c r="BS47" i="2"/>
  <c r="BA47" i="2"/>
  <c r="Q99" i="2"/>
  <c r="AG10" i="2"/>
  <c r="AG99" i="2" s="1"/>
  <c r="BG97" i="2"/>
  <c r="BN97" i="2" s="1"/>
  <c r="BP97" i="2" s="1"/>
  <c r="BG63" i="2"/>
  <c r="BN63" i="2" s="1"/>
  <c r="BP63" i="2" s="1"/>
  <c r="BB63" i="2"/>
  <c r="BA88" i="2"/>
  <c r="BS88" i="2"/>
  <c r="BA41" i="2"/>
  <c r="BS41" i="2"/>
  <c r="BS69" i="2"/>
  <c r="BA69" i="2"/>
  <c r="BG13" i="2"/>
  <c r="BN13" i="2" s="1"/>
  <c r="BP13" i="2" s="1"/>
  <c r="BB13" i="2"/>
  <c r="BB12" i="2"/>
  <c r="BP12" i="2"/>
  <c r="BS73" i="2"/>
  <c r="BA73" i="2"/>
  <c r="BA98" i="2"/>
  <c r="BS54" i="2"/>
  <c r="BA54" i="2"/>
  <c r="BB37" i="2"/>
  <c r="BP37" i="2"/>
  <c r="BS89" i="2"/>
  <c r="BA89" i="2"/>
  <c r="BA43" i="2"/>
  <c r="BS43" i="2"/>
  <c r="BS83" i="2"/>
  <c r="BA83" i="2"/>
  <c r="BS55" i="2"/>
  <c r="BA55" i="2"/>
  <c r="BG93" i="2"/>
  <c r="BN93" i="2" s="1"/>
  <c r="BP93" i="2" s="1"/>
  <c r="BS39" i="2"/>
  <c r="BA39" i="2"/>
  <c r="BA20" i="2"/>
  <c r="T99" i="2"/>
  <c r="AY10" i="2"/>
  <c r="BS76" i="2"/>
  <c r="BA76" i="2"/>
  <c r="BS86" i="2"/>
  <c r="BA86" i="2"/>
  <c r="BS65" i="2"/>
  <c r="BA65" i="2"/>
  <c r="BA92" i="2"/>
  <c r="BS92" i="2"/>
  <c r="BS75" i="2"/>
  <c r="BA75" i="2"/>
  <c r="AB99" i="2"/>
  <c r="BB31" i="2" l="1"/>
  <c r="BB93" i="2"/>
  <c r="BG31" i="2"/>
  <c r="BN31" i="2" s="1"/>
  <c r="BP31" i="2" s="1"/>
  <c r="BB15" i="2"/>
  <c r="BG15" i="2"/>
  <c r="BN15" i="2" s="1"/>
  <c r="BP15" i="2" s="1"/>
  <c r="BG44" i="2"/>
  <c r="BN44" i="2" s="1"/>
  <c r="BP44" i="2" s="1"/>
  <c r="BG75" i="2"/>
  <c r="BN75" i="2" s="1"/>
  <c r="BP75" i="2" s="1"/>
  <c r="BG82" i="2"/>
  <c r="BN82" i="2" s="1"/>
  <c r="BP82" i="2" s="1"/>
  <c r="BB61" i="2"/>
  <c r="BG50" i="2"/>
  <c r="BN50" i="2" s="1"/>
  <c r="BP50" i="2" s="1"/>
  <c r="BB39" i="2"/>
  <c r="BG39" i="2"/>
  <c r="BN39" i="2" s="1"/>
  <c r="BP39" i="2" s="1"/>
  <c r="BB97" i="2"/>
  <c r="BG78" i="2"/>
  <c r="BN78" i="2" s="1"/>
  <c r="BP78" i="2" s="1"/>
  <c r="BG45" i="2"/>
  <c r="BN45" i="2" s="1"/>
  <c r="BP45" i="2" s="1"/>
  <c r="BG29" i="2"/>
  <c r="BN29" i="2" s="1"/>
  <c r="BP29" i="2"/>
  <c r="BG58" i="2"/>
  <c r="BN58" i="2" s="1"/>
  <c r="BP58" i="2" s="1"/>
  <c r="BB84" i="2"/>
  <c r="BB27" i="2"/>
  <c r="BB57" i="2"/>
  <c r="BG57" i="2"/>
  <c r="BN57" i="2" s="1"/>
  <c r="BP57" i="2" s="1"/>
  <c r="BG20" i="2"/>
  <c r="BN20" i="2" s="1"/>
  <c r="BP20" i="2" s="1"/>
  <c r="BG62" i="2"/>
  <c r="BN62" i="2" s="1"/>
  <c r="BP62" i="2" s="1"/>
  <c r="BG48" i="2"/>
  <c r="BN48" i="2" s="1"/>
  <c r="BP48" i="2" s="1"/>
  <c r="BG90" i="2"/>
  <c r="BN90" i="2" s="1"/>
  <c r="BP90" i="2" s="1"/>
  <c r="BG35" i="2"/>
  <c r="BN35" i="2" s="1"/>
  <c r="BP35" i="2"/>
  <c r="BG64" i="2"/>
  <c r="BN64" i="2" s="1"/>
  <c r="BP64" i="2" s="1"/>
  <c r="BG92" i="2"/>
  <c r="BN92" i="2" s="1"/>
  <c r="BP92" i="2" s="1"/>
  <c r="BG54" i="2"/>
  <c r="BN54" i="2" s="1"/>
  <c r="BP54" i="2" s="1"/>
  <c r="BG69" i="2"/>
  <c r="BN69" i="2" s="1"/>
  <c r="BP69" i="2" s="1"/>
  <c r="BG70" i="2"/>
  <c r="BN70" i="2" s="1"/>
  <c r="BP70" i="2" s="1"/>
  <c r="BG91" i="2"/>
  <c r="BN91" i="2" s="1"/>
  <c r="BP91" i="2" s="1"/>
  <c r="BG59" i="2"/>
  <c r="BN59" i="2" s="1"/>
  <c r="BP59" i="2" s="1"/>
  <c r="BG25" i="2"/>
  <c r="BN25" i="2" s="1"/>
  <c r="BP25" i="2" s="1"/>
  <c r="BG68" i="2"/>
  <c r="BN68" i="2" s="1"/>
  <c r="BP68" i="2" s="1"/>
  <c r="BP43" i="2"/>
  <c r="BB43" i="2"/>
  <c r="BG30" i="2"/>
  <c r="BN30" i="2" s="1"/>
  <c r="BP30" i="2" s="1"/>
  <c r="BG55" i="2"/>
  <c r="BN55" i="2" s="1"/>
  <c r="BP55" i="2" s="1"/>
  <c r="BG98" i="2"/>
  <c r="BN98" i="2" s="1"/>
  <c r="BP98" i="2" s="1"/>
  <c r="BB47" i="2"/>
  <c r="BP47" i="2"/>
  <c r="BG23" i="2"/>
  <c r="BN23" i="2" s="1"/>
  <c r="BP23" i="2" s="1"/>
  <c r="BG87" i="2"/>
  <c r="BN87" i="2" s="1"/>
  <c r="BP87" i="2" s="1"/>
  <c r="BB87" i="2"/>
  <c r="BG17" i="2"/>
  <c r="BN17" i="2" s="1"/>
  <c r="BP17" i="2" s="1"/>
  <c r="BB14" i="2"/>
  <c r="BB32" i="2"/>
  <c r="BG32" i="2"/>
  <c r="BN32" i="2" s="1"/>
  <c r="BP32" i="2" s="1"/>
  <c r="BG26" i="2"/>
  <c r="BN26" i="2" s="1"/>
  <c r="BP26" i="2" s="1"/>
  <c r="BG80" i="2"/>
  <c r="BN80" i="2" s="1"/>
  <c r="BP80" i="2" s="1"/>
  <c r="BB95" i="2"/>
  <c r="BG51" i="2"/>
  <c r="BN51" i="2" s="1"/>
  <c r="BP51" i="2" s="1"/>
  <c r="BG65" i="2"/>
  <c r="BN65" i="2" s="1"/>
  <c r="BP65" i="2" s="1"/>
  <c r="BG86" i="2"/>
  <c r="BN86" i="2" s="1"/>
  <c r="BP86" i="2" s="1"/>
  <c r="BG73" i="2"/>
  <c r="BN73" i="2" s="1"/>
  <c r="BP73" i="2" s="1"/>
  <c r="BG41" i="2"/>
  <c r="BN41" i="2" s="1"/>
  <c r="BP41" i="2" s="1"/>
  <c r="BG49" i="2"/>
  <c r="BN49" i="2" s="1"/>
  <c r="BP49" i="2" s="1"/>
  <c r="BB85" i="2"/>
  <c r="BP85" i="2"/>
  <c r="BG85" i="2"/>
  <c r="BN85" i="2" s="1"/>
  <c r="BG96" i="2"/>
  <c r="BN96" i="2" s="1"/>
  <c r="BP96" i="2" s="1"/>
  <c r="BG72" i="2"/>
  <c r="BN72" i="2" s="1"/>
  <c r="BP72" i="2" s="1"/>
  <c r="BG56" i="2"/>
  <c r="BN56" i="2" s="1"/>
  <c r="BP56" i="2" s="1"/>
  <c r="BG66" i="2"/>
  <c r="BN66" i="2" s="1"/>
  <c r="BP66" i="2" s="1"/>
  <c r="BG81" i="2"/>
  <c r="BN81" i="2" s="1"/>
  <c r="BP81" i="2" s="1"/>
  <c r="BG67" i="2"/>
  <c r="BN67" i="2" s="1"/>
  <c r="BP67" i="2" s="1"/>
  <c r="BG83" i="2"/>
  <c r="BN83" i="2" s="1"/>
  <c r="BP83" i="2" s="1"/>
  <c r="BA46" i="2"/>
  <c r="BG28" i="2"/>
  <c r="BN28" i="2" s="1"/>
  <c r="BP28" i="2" s="1"/>
  <c r="BB38" i="2"/>
  <c r="BG11" i="2"/>
  <c r="BN11" i="2" s="1"/>
  <c r="BP11" i="2" s="1"/>
  <c r="AY99" i="2"/>
  <c r="BA10" i="2"/>
  <c r="BS10" i="2"/>
  <c r="BG34" i="2"/>
  <c r="BN34" i="2" s="1"/>
  <c r="BP34" i="2" s="1"/>
  <c r="BG89" i="2"/>
  <c r="BN89" i="2" s="1"/>
  <c r="BP89" i="2" s="1"/>
  <c r="BB21" i="2"/>
  <c r="BG76" i="2"/>
  <c r="BN76" i="2" s="1"/>
  <c r="BP76" i="2" s="1"/>
  <c r="BG88" i="2"/>
  <c r="BN88" i="2" s="1"/>
  <c r="BP88" i="2" s="1"/>
  <c r="BG33" i="2"/>
  <c r="BN33" i="2" s="1"/>
  <c r="BP33" i="2" s="1"/>
  <c r="BB33" i="2"/>
  <c r="BG36" i="2"/>
  <c r="BN36" i="2" s="1"/>
  <c r="BP36" i="2" s="1"/>
  <c r="BB24" i="2"/>
  <c r="BG52" i="2"/>
  <c r="BN52" i="2" s="1"/>
  <c r="BP52" i="2" s="1"/>
  <c r="BG74" i="2"/>
  <c r="BN74" i="2" s="1"/>
  <c r="BP74" i="2" s="1"/>
  <c r="BG79" i="2"/>
  <c r="BN79" i="2" s="1"/>
  <c r="BP79" i="2" s="1"/>
  <c r="BB60" i="2"/>
  <c r="BG60" i="2"/>
  <c r="BN60" i="2" s="1"/>
  <c r="BP60" i="2" s="1"/>
  <c r="BG71" i="2"/>
  <c r="BN71" i="2" s="1"/>
  <c r="BP71" i="2" s="1"/>
  <c r="BB71" i="2"/>
  <c r="BG19" i="2"/>
  <c r="BN19" i="2" s="1"/>
  <c r="BP19" i="2" s="1"/>
  <c r="BB40" i="2"/>
  <c r="BB22" i="2"/>
  <c r="BB98" i="2" l="1"/>
  <c r="BB70" i="2"/>
  <c r="BB90" i="2"/>
  <c r="BB29" i="2"/>
  <c r="BB75" i="2"/>
  <c r="BB35" i="2"/>
  <c r="BB28" i="2"/>
  <c r="BB96" i="2"/>
  <c r="BB86" i="2"/>
  <c r="BB54" i="2"/>
  <c r="BB45" i="2"/>
  <c r="BB41" i="2"/>
  <c r="BB66" i="2"/>
  <c r="BB68" i="2"/>
  <c r="BB79" i="2"/>
  <c r="BB67" i="2"/>
  <c r="BB51" i="2"/>
  <c r="BB64" i="2"/>
  <c r="BB26" i="2"/>
  <c r="BB34" i="2"/>
  <c r="BB82" i="2"/>
  <c r="BB74" i="2"/>
  <c r="BB88" i="2"/>
  <c r="BB83" i="2"/>
  <c r="BB56" i="2"/>
  <c r="BB23" i="2"/>
  <c r="BB48" i="2"/>
  <c r="BB78" i="2"/>
  <c r="BG46" i="2"/>
  <c r="BN46" i="2" s="1"/>
  <c r="BP46" i="2" s="1"/>
  <c r="BB30" i="2"/>
  <c r="BA99" i="2"/>
  <c r="BG10" i="2"/>
  <c r="BB49" i="2"/>
  <c r="BB59" i="2"/>
  <c r="BB58" i="2"/>
  <c r="BB19" i="2"/>
  <c r="BB65" i="2"/>
  <c r="BB91" i="2"/>
  <c r="BB92" i="2"/>
  <c r="BB52" i="2"/>
  <c r="BB76" i="2"/>
  <c r="BB11" i="2"/>
  <c r="BB72" i="2"/>
  <c r="BB17" i="2"/>
  <c r="BB62" i="2"/>
  <c r="BB44" i="2"/>
  <c r="BB25" i="2"/>
  <c r="BB69" i="2"/>
  <c r="BB50" i="2"/>
  <c r="BB36" i="2"/>
  <c r="BB81" i="2"/>
  <c r="BB73" i="2"/>
  <c r="BB20" i="2"/>
  <c r="BB89" i="2"/>
  <c r="BB80" i="2"/>
  <c r="BB55" i="2"/>
  <c r="BB46" i="2" l="1"/>
  <c r="BG99" i="2"/>
  <c r="BN10" i="2"/>
  <c r="BB10" i="2"/>
  <c r="BB99" i="2" s="1"/>
  <c r="BN99" i="2" l="1"/>
  <c r="BP10" i="2"/>
  <c r="BP99" i="2" s="1"/>
  <c r="AK54" i="1" l="1"/>
  <c r="BU52" i="1"/>
  <c r="BT52" i="1"/>
  <c r="BU51" i="1"/>
  <c r="AT51" i="1"/>
  <c r="AG51" i="1"/>
  <c r="V51" i="1"/>
  <c r="BU50" i="1"/>
  <c r="BB50" i="1"/>
  <c r="BB51" i="1" s="1"/>
  <c r="AV50" i="1"/>
  <c r="AV51" i="1" s="1"/>
  <c r="AU50" i="1"/>
  <c r="AU51" i="1" s="1"/>
  <c r="AT50" i="1"/>
  <c r="AS50" i="1"/>
  <c r="AS51" i="1" s="1"/>
  <c r="AQ50" i="1"/>
  <c r="AQ51" i="1" s="1"/>
  <c r="AP50" i="1"/>
  <c r="AP51" i="1" s="1"/>
  <c r="AO50" i="1"/>
  <c r="AO51" i="1" s="1"/>
  <c r="AN50" i="1"/>
  <c r="AN51" i="1" s="1"/>
  <c r="AH50" i="1"/>
  <c r="AG50" i="1"/>
  <c r="W50" i="1"/>
  <c r="W51" i="1" s="1"/>
  <c r="V50" i="1"/>
  <c r="T50" i="1"/>
  <c r="T51" i="1" s="1"/>
  <c r="S50" i="1"/>
  <c r="S51" i="1" s="1"/>
  <c r="N50" i="1"/>
  <c r="N51" i="1" s="1"/>
  <c r="M50" i="1"/>
  <c r="M51" i="1" s="1"/>
  <c r="BU49" i="1"/>
  <c r="BE49" i="1"/>
  <c r="BC49" i="1"/>
  <c r="BB49" i="1"/>
  <c r="AW49" i="1"/>
  <c r="AV49" i="1"/>
  <c r="AU49" i="1"/>
  <c r="AT49" i="1"/>
  <c r="AS49" i="1"/>
  <c r="AR49" i="1"/>
  <c r="AQ49" i="1"/>
  <c r="AP49" i="1"/>
  <c r="AO49" i="1"/>
  <c r="AN49" i="1"/>
  <c r="AJ49" i="1"/>
  <c r="AI49" i="1"/>
  <c r="AH49" i="1"/>
  <c r="AG49" i="1"/>
  <c r="AE49" i="1"/>
  <c r="AD49" i="1"/>
  <c r="AB49" i="1"/>
  <c r="Z49" i="1"/>
  <c r="W49" i="1"/>
  <c r="V49" i="1"/>
  <c r="T49" i="1"/>
  <c r="S49" i="1"/>
  <c r="N49" i="1"/>
  <c r="M49" i="1"/>
  <c r="BU48" i="1"/>
  <c r="BQ48" i="1"/>
  <c r="AJ48" i="1" s="1"/>
  <c r="BP48" i="1"/>
  <c r="BM48" i="1"/>
  <c r="BK48" i="1"/>
  <c r="BG48" i="1"/>
  <c r="BE48" i="1"/>
  <c r="AZ48" i="1"/>
  <c r="AI48" i="1"/>
  <c r="X48" i="1"/>
  <c r="Y48" i="1" s="1"/>
  <c r="U48" i="1"/>
  <c r="Q48" i="1"/>
  <c r="AC48" i="1" s="1"/>
  <c r="P48" i="1"/>
  <c r="O48" i="1"/>
  <c r="L48" i="1"/>
  <c r="K48" i="1"/>
  <c r="J48" i="1"/>
  <c r="BU47" i="1"/>
  <c r="BQ47" i="1" s="1"/>
  <c r="AJ47" i="1" s="1"/>
  <c r="BP47" i="1"/>
  <c r="BM47" i="1"/>
  <c r="BK47" i="1"/>
  <c r="BG47" i="1"/>
  <c r="BE47" i="1"/>
  <c r="AZ47" i="1"/>
  <c r="AW47" i="1"/>
  <c r="AI47" i="1"/>
  <c r="AF47" i="1"/>
  <c r="AE47" i="1"/>
  <c r="AD47" i="1"/>
  <c r="Z47" i="1"/>
  <c r="Y47" i="1"/>
  <c r="AB47" i="1" s="1"/>
  <c r="X47" i="1"/>
  <c r="U47" i="1"/>
  <c r="Q47" i="1"/>
  <c r="AC47" i="1" s="1"/>
  <c r="P47" i="1"/>
  <c r="O47" i="1"/>
  <c r="L47" i="1"/>
  <c r="K47" i="1"/>
  <c r="J47" i="1"/>
  <c r="BU46" i="1"/>
  <c r="BQ46" i="1" s="1"/>
  <c r="AJ46" i="1" s="1"/>
  <c r="BP46" i="1"/>
  <c r="BM46" i="1"/>
  <c r="BK46" i="1"/>
  <c r="BG46" i="1"/>
  <c r="BE46" i="1"/>
  <c r="AZ46" i="1"/>
  <c r="AI46" i="1"/>
  <c r="AE46" i="1"/>
  <c r="AC46" i="1"/>
  <c r="Z46" i="1"/>
  <c r="X46" i="1"/>
  <c r="Y46" i="1" s="1"/>
  <c r="U46" i="1"/>
  <c r="R46" i="1"/>
  <c r="Q46" i="1"/>
  <c r="P46" i="1"/>
  <c r="O46" i="1"/>
  <c r="L46" i="1"/>
  <c r="K46" i="1"/>
  <c r="J46" i="1"/>
  <c r="BU45" i="1"/>
  <c r="BQ45" i="1"/>
  <c r="AJ45" i="1" s="1"/>
  <c r="BP45" i="1"/>
  <c r="BM45" i="1"/>
  <c r="BK45" i="1"/>
  <c r="BG45" i="1"/>
  <c r="BE45" i="1"/>
  <c r="AZ45" i="1"/>
  <c r="AI45" i="1"/>
  <c r="AD45" i="1"/>
  <c r="AC45" i="1"/>
  <c r="AA45" i="1"/>
  <c r="Z45" i="1"/>
  <c r="Y45" i="1"/>
  <c r="AF45" i="1" s="1"/>
  <c r="X45" i="1"/>
  <c r="U45" i="1"/>
  <c r="R45" i="1"/>
  <c r="Q45" i="1"/>
  <c r="P45" i="1"/>
  <c r="O45" i="1"/>
  <c r="L45" i="1"/>
  <c r="K45" i="1"/>
  <c r="J45" i="1"/>
  <c r="BU44" i="1"/>
  <c r="BQ44" i="1" s="1"/>
  <c r="AJ44" i="1" s="1"/>
  <c r="BP44" i="1"/>
  <c r="BM44" i="1"/>
  <c r="BK44" i="1"/>
  <c r="BE44" i="1"/>
  <c r="AZ44" i="1"/>
  <c r="AW44" i="1"/>
  <c r="BG44" i="1" s="1"/>
  <c r="AI44" i="1"/>
  <c r="Z44" i="1"/>
  <c r="AC44" i="1" s="1"/>
  <c r="X44" i="1"/>
  <c r="Y44" i="1" s="1"/>
  <c r="U44" i="1"/>
  <c r="R44" i="1" s="1"/>
  <c r="Q44" i="1"/>
  <c r="P44" i="1"/>
  <c r="O44" i="1"/>
  <c r="L44" i="1"/>
  <c r="K44" i="1"/>
  <c r="J44" i="1"/>
  <c r="BU43" i="1"/>
  <c r="BQ43" i="1" s="1"/>
  <c r="AJ43" i="1" s="1"/>
  <c r="BP43" i="1"/>
  <c r="BM43" i="1"/>
  <c r="BK43" i="1"/>
  <c r="BG43" i="1"/>
  <c r="BE43" i="1"/>
  <c r="AZ43" i="1"/>
  <c r="AI43" i="1"/>
  <c r="Z43" i="1"/>
  <c r="AC43" i="1" s="1"/>
  <c r="X43" i="1"/>
  <c r="Y43" i="1" s="1"/>
  <c r="U43" i="1"/>
  <c r="R43" i="1" s="1"/>
  <c r="Q43" i="1"/>
  <c r="P43" i="1"/>
  <c r="O43" i="1"/>
  <c r="L43" i="1"/>
  <c r="K43" i="1"/>
  <c r="J43" i="1"/>
  <c r="BU42" i="1"/>
  <c r="BQ42" i="1"/>
  <c r="AJ42" i="1" s="1"/>
  <c r="BP42" i="1"/>
  <c r="BM42" i="1"/>
  <c r="BK42" i="1"/>
  <c r="BG42" i="1"/>
  <c r="BE42" i="1"/>
  <c r="AZ42" i="1"/>
  <c r="AK42" i="1"/>
  <c r="AI42" i="1"/>
  <c r="Z42" i="1"/>
  <c r="X42" i="1"/>
  <c r="Y42" i="1" s="1"/>
  <c r="U42" i="1"/>
  <c r="Q42" i="1"/>
  <c r="P42" i="1"/>
  <c r="O42" i="1"/>
  <c r="L42" i="1"/>
  <c r="K42" i="1"/>
  <c r="J42" i="1"/>
  <c r="BU41" i="1"/>
  <c r="BQ41" i="1" s="1"/>
  <c r="BP41" i="1"/>
  <c r="BM41" i="1"/>
  <c r="BK41" i="1"/>
  <c r="BG41" i="1"/>
  <c r="BE41" i="1"/>
  <c r="AZ41" i="1"/>
  <c r="AI41" i="1"/>
  <c r="Y41" i="1"/>
  <c r="X41" i="1"/>
  <c r="U41" i="1"/>
  <c r="R41" i="1" s="1"/>
  <c r="Q41" i="1"/>
  <c r="AC41" i="1" s="1"/>
  <c r="P41" i="1"/>
  <c r="O41" i="1"/>
  <c r="L41" i="1"/>
  <c r="K41" i="1"/>
  <c r="J41" i="1"/>
  <c r="BU40" i="1"/>
  <c r="BQ40" i="1" s="1"/>
  <c r="AJ40" i="1" s="1"/>
  <c r="BP40" i="1"/>
  <c r="BM40" i="1"/>
  <c r="BK40" i="1"/>
  <c r="BG40" i="1"/>
  <c r="BE40" i="1"/>
  <c r="AZ40" i="1"/>
  <c r="AW40" i="1"/>
  <c r="AI40" i="1"/>
  <c r="Z40" i="1"/>
  <c r="X40" i="1"/>
  <c r="Y40" i="1" s="1"/>
  <c r="U40" i="1"/>
  <c r="Q40" i="1"/>
  <c r="R40" i="1" s="1"/>
  <c r="P40" i="1"/>
  <c r="O40" i="1"/>
  <c r="L40" i="1"/>
  <c r="K40" i="1"/>
  <c r="J40" i="1"/>
  <c r="BU39" i="1"/>
  <c r="BQ39" i="1"/>
  <c r="BP39" i="1"/>
  <c r="BM39" i="1"/>
  <c r="BK39" i="1"/>
  <c r="BG39" i="1"/>
  <c r="BE39" i="1"/>
  <c r="AZ39" i="1"/>
  <c r="AJ39" i="1"/>
  <c r="AI39" i="1"/>
  <c r="AF39" i="1"/>
  <c r="AE39" i="1"/>
  <c r="AD39" i="1"/>
  <c r="AC39" i="1"/>
  <c r="AA39" i="1"/>
  <c r="Z39" i="1"/>
  <c r="Y39" i="1"/>
  <c r="X39" i="1"/>
  <c r="U39" i="1"/>
  <c r="Q39" i="1"/>
  <c r="P39" i="1"/>
  <c r="AB39" i="1" s="1"/>
  <c r="O39" i="1"/>
  <c r="L39" i="1"/>
  <c r="K39" i="1"/>
  <c r="J39" i="1"/>
  <c r="BU38" i="1"/>
  <c r="BQ38" i="1"/>
  <c r="AJ38" i="1" s="1"/>
  <c r="BP38" i="1"/>
  <c r="BM38" i="1"/>
  <c r="BK38" i="1"/>
  <c r="BG38" i="1"/>
  <c r="BE38" i="1"/>
  <c r="AZ38" i="1"/>
  <c r="AI38" i="1"/>
  <c r="Z38" i="1"/>
  <c r="AC38" i="1" s="1"/>
  <c r="X38" i="1"/>
  <c r="Y38" i="1" s="1"/>
  <c r="U38" i="1"/>
  <c r="R38" i="1" s="1"/>
  <c r="Q38" i="1"/>
  <c r="P38" i="1"/>
  <c r="O38" i="1"/>
  <c r="L38" i="1"/>
  <c r="K38" i="1"/>
  <c r="J38" i="1"/>
  <c r="BU37" i="1"/>
  <c r="BQ37" i="1" s="1"/>
  <c r="AJ37" i="1" s="1"/>
  <c r="BP37" i="1"/>
  <c r="BM37" i="1"/>
  <c r="BK37" i="1"/>
  <c r="BE37" i="1"/>
  <c r="AZ37" i="1"/>
  <c r="AW37" i="1"/>
  <c r="AI37" i="1"/>
  <c r="Z37" i="1"/>
  <c r="X37" i="1"/>
  <c r="Y37" i="1" s="1"/>
  <c r="U37" i="1"/>
  <c r="Q37" i="1"/>
  <c r="R37" i="1" s="1"/>
  <c r="P37" i="1"/>
  <c r="O37" i="1"/>
  <c r="L37" i="1"/>
  <c r="K37" i="1"/>
  <c r="J37" i="1"/>
  <c r="BU36" i="1"/>
  <c r="BQ36" i="1"/>
  <c r="AJ36" i="1" s="1"/>
  <c r="BP36" i="1"/>
  <c r="BM36" i="1"/>
  <c r="BK36" i="1"/>
  <c r="BG36" i="1"/>
  <c r="BE36" i="1"/>
  <c r="AZ36" i="1"/>
  <c r="AI36" i="1"/>
  <c r="Z36" i="1"/>
  <c r="X36" i="1"/>
  <c r="Y36" i="1" s="1"/>
  <c r="AA36" i="1" s="1"/>
  <c r="U36" i="1"/>
  <c r="Q36" i="1"/>
  <c r="P36" i="1"/>
  <c r="O36" i="1"/>
  <c r="L36" i="1"/>
  <c r="K36" i="1"/>
  <c r="J36" i="1"/>
  <c r="BU35" i="1"/>
  <c r="BQ35" i="1" s="1"/>
  <c r="AJ35" i="1" s="1"/>
  <c r="BP35" i="1"/>
  <c r="BM35" i="1"/>
  <c r="BK35" i="1"/>
  <c r="BG35" i="1"/>
  <c r="BE35" i="1"/>
  <c r="AZ35" i="1"/>
  <c r="AI35" i="1"/>
  <c r="AE35" i="1"/>
  <c r="AC35" i="1"/>
  <c r="AB35" i="1"/>
  <c r="AA35" i="1"/>
  <c r="Z35" i="1"/>
  <c r="X35" i="1"/>
  <c r="Y35" i="1" s="1"/>
  <c r="U35" i="1"/>
  <c r="R35" i="1" s="1"/>
  <c r="Q35" i="1"/>
  <c r="P35" i="1"/>
  <c r="O35" i="1"/>
  <c r="L35" i="1"/>
  <c r="K35" i="1"/>
  <c r="J35" i="1"/>
  <c r="BU34" i="1"/>
  <c r="BQ34" i="1" s="1"/>
  <c r="AJ34" i="1" s="1"/>
  <c r="BP34" i="1"/>
  <c r="BM34" i="1"/>
  <c r="BK34" i="1"/>
  <c r="BG34" i="1"/>
  <c r="BE34" i="1"/>
  <c r="AZ34" i="1"/>
  <c r="AI34" i="1"/>
  <c r="Z34" i="1"/>
  <c r="AC34" i="1" s="1"/>
  <c r="X34" i="1"/>
  <c r="Y34" i="1" s="1"/>
  <c r="U34" i="1"/>
  <c r="R34" i="1" s="1"/>
  <c r="Q34" i="1"/>
  <c r="P34" i="1"/>
  <c r="O34" i="1"/>
  <c r="L34" i="1"/>
  <c r="K34" i="1"/>
  <c r="J34" i="1"/>
  <c r="BU33" i="1"/>
  <c r="BQ33" i="1"/>
  <c r="AJ33" i="1" s="1"/>
  <c r="BP33" i="1"/>
  <c r="BM33" i="1"/>
  <c r="BK33" i="1"/>
  <c r="BG33" i="1"/>
  <c r="BE33" i="1"/>
  <c r="AZ33" i="1"/>
  <c r="AI33" i="1"/>
  <c r="Z33" i="1"/>
  <c r="X33" i="1"/>
  <c r="Y33" i="1" s="1"/>
  <c r="U33" i="1"/>
  <c r="Q33" i="1"/>
  <c r="P33" i="1"/>
  <c r="O33" i="1"/>
  <c r="L33" i="1"/>
  <c r="K33" i="1"/>
  <c r="J33" i="1"/>
  <c r="BU32" i="1"/>
  <c r="BQ32" i="1" s="1"/>
  <c r="AJ32" i="1" s="1"/>
  <c r="BP32" i="1"/>
  <c r="BM32" i="1"/>
  <c r="BK32" i="1"/>
  <c r="BG32" i="1"/>
  <c r="BE32" i="1"/>
  <c r="AZ32" i="1"/>
  <c r="AI32" i="1"/>
  <c r="Z32" i="1"/>
  <c r="AC32" i="1" s="1"/>
  <c r="X32" i="1"/>
  <c r="Y32" i="1" s="1"/>
  <c r="AE32" i="1" s="1"/>
  <c r="U32" i="1"/>
  <c r="R32" i="1" s="1"/>
  <c r="Q32" i="1"/>
  <c r="P32" i="1"/>
  <c r="O32" i="1"/>
  <c r="L32" i="1"/>
  <c r="K32" i="1"/>
  <c r="J32" i="1"/>
  <c r="BU31" i="1"/>
  <c r="BQ31" i="1" s="1"/>
  <c r="BP31" i="1"/>
  <c r="BM31" i="1"/>
  <c r="BK31" i="1"/>
  <c r="BG31" i="1"/>
  <c r="BE31" i="1"/>
  <c r="AZ31" i="1"/>
  <c r="AJ31" i="1"/>
  <c r="AI31" i="1"/>
  <c r="AF31" i="1"/>
  <c r="AA31" i="1"/>
  <c r="Z31" i="1"/>
  <c r="AC31" i="1" s="1"/>
  <c r="Y31" i="1"/>
  <c r="X31" i="1"/>
  <c r="U31" i="1"/>
  <c r="Q31" i="1"/>
  <c r="R31" i="1" s="1"/>
  <c r="AL31" i="1" s="1"/>
  <c r="P31" i="1"/>
  <c r="O31" i="1"/>
  <c r="L31" i="1"/>
  <c r="K31" i="1"/>
  <c r="J31" i="1"/>
  <c r="BU30" i="1"/>
  <c r="BQ30" i="1"/>
  <c r="AJ30" i="1" s="1"/>
  <c r="BP30" i="1"/>
  <c r="BM30" i="1"/>
  <c r="BK30" i="1"/>
  <c r="BG30" i="1"/>
  <c r="BE30" i="1"/>
  <c r="AZ30" i="1"/>
  <c r="AI30" i="1"/>
  <c r="AF30" i="1"/>
  <c r="AE30" i="1"/>
  <c r="AD30" i="1"/>
  <c r="AC30" i="1"/>
  <c r="AB30" i="1"/>
  <c r="Z30" i="1"/>
  <c r="X30" i="1"/>
  <c r="Y30" i="1" s="1"/>
  <c r="AA30" i="1" s="1"/>
  <c r="U30" i="1"/>
  <c r="Q30" i="1"/>
  <c r="R30" i="1" s="1"/>
  <c r="P30" i="1"/>
  <c r="O30" i="1"/>
  <c r="L30" i="1"/>
  <c r="K30" i="1"/>
  <c r="J30" i="1"/>
  <c r="BU29" i="1"/>
  <c r="BQ29" i="1" s="1"/>
  <c r="AJ29" i="1" s="1"/>
  <c r="BP29" i="1"/>
  <c r="BM29" i="1"/>
  <c r="BK29" i="1"/>
  <c r="BG29" i="1"/>
  <c r="BE29" i="1"/>
  <c r="AZ29" i="1"/>
  <c r="AI29" i="1"/>
  <c r="Z29" i="1"/>
  <c r="AC29" i="1" s="1"/>
  <c r="X29" i="1"/>
  <c r="Y29" i="1" s="1"/>
  <c r="U29" i="1"/>
  <c r="R29" i="1" s="1"/>
  <c r="Q29" i="1"/>
  <c r="P29" i="1"/>
  <c r="O29" i="1"/>
  <c r="L29" i="1"/>
  <c r="K29" i="1"/>
  <c r="J29" i="1"/>
  <c r="BU28" i="1"/>
  <c r="BQ28" i="1" s="1"/>
  <c r="BP28" i="1"/>
  <c r="BM28" i="1"/>
  <c r="BK28" i="1"/>
  <c r="BG28" i="1"/>
  <c r="BE28" i="1"/>
  <c r="AZ28" i="1"/>
  <c r="AJ28" i="1"/>
  <c r="AI28" i="1"/>
  <c r="Z28" i="1"/>
  <c r="Y28" i="1"/>
  <c r="X28" i="1"/>
  <c r="U28" i="1"/>
  <c r="Q28" i="1"/>
  <c r="R28" i="1" s="1"/>
  <c r="AL28" i="1" s="1"/>
  <c r="P28" i="1"/>
  <c r="O28" i="1"/>
  <c r="L28" i="1"/>
  <c r="K28" i="1"/>
  <c r="J28" i="1"/>
  <c r="BU27" i="1"/>
  <c r="BQ27" i="1"/>
  <c r="AJ27" i="1" s="1"/>
  <c r="BP27" i="1"/>
  <c r="BM27" i="1"/>
  <c r="BK27" i="1"/>
  <c r="BG27" i="1"/>
  <c r="BE27" i="1"/>
  <c r="AZ27" i="1"/>
  <c r="AL27" i="1"/>
  <c r="AI27" i="1"/>
  <c r="AF27" i="1"/>
  <c r="AE27" i="1"/>
  <c r="AD27" i="1"/>
  <c r="Z27" i="1"/>
  <c r="X27" i="1"/>
  <c r="Y27" i="1" s="1"/>
  <c r="AA27" i="1" s="1"/>
  <c r="U27" i="1"/>
  <c r="Q27" i="1"/>
  <c r="R27" i="1" s="1"/>
  <c r="P27" i="1"/>
  <c r="O27" i="1"/>
  <c r="L27" i="1"/>
  <c r="K27" i="1"/>
  <c r="J27" i="1"/>
  <c r="BU26" i="1"/>
  <c r="BQ26" i="1" s="1"/>
  <c r="AJ26" i="1" s="1"/>
  <c r="BP26" i="1"/>
  <c r="BM26" i="1"/>
  <c r="BK26" i="1"/>
  <c r="BG26" i="1"/>
  <c r="BE26" i="1"/>
  <c r="AZ26" i="1"/>
  <c r="AI26" i="1"/>
  <c r="Z26" i="1"/>
  <c r="AC26" i="1" s="1"/>
  <c r="X26" i="1"/>
  <c r="Y26" i="1" s="1"/>
  <c r="U26" i="1"/>
  <c r="R26" i="1" s="1"/>
  <c r="Q26" i="1"/>
  <c r="P26" i="1"/>
  <c r="O26" i="1"/>
  <c r="L26" i="1"/>
  <c r="K26" i="1"/>
  <c r="J26" i="1"/>
  <c r="BU25" i="1"/>
  <c r="BQ25" i="1" s="1"/>
  <c r="AJ25" i="1" s="1"/>
  <c r="BP25" i="1"/>
  <c r="BM25" i="1"/>
  <c r="BK25" i="1"/>
  <c r="BG25" i="1"/>
  <c r="BE25" i="1"/>
  <c r="AZ25" i="1"/>
  <c r="AI25" i="1"/>
  <c r="Z25" i="1"/>
  <c r="X25" i="1"/>
  <c r="Y25" i="1" s="1"/>
  <c r="U25" i="1"/>
  <c r="Q25" i="1"/>
  <c r="R25" i="1" s="1"/>
  <c r="P25" i="1"/>
  <c r="O25" i="1"/>
  <c r="L25" i="1"/>
  <c r="K25" i="1"/>
  <c r="J25" i="1"/>
  <c r="BU24" i="1"/>
  <c r="BQ24" i="1"/>
  <c r="AJ24" i="1" s="1"/>
  <c r="BP24" i="1"/>
  <c r="BM24" i="1"/>
  <c r="BK24" i="1"/>
  <c r="BG24" i="1"/>
  <c r="BE24" i="1"/>
  <c r="AZ24" i="1"/>
  <c r="AI24" i="1"/>
  <c r="Z24" i="1"/>
  <c r="X24" i="1"/>
  <c r="Y24" i="1" s="1"/>
  <c r="AA24" i="1" s="1"/>
  <c r="U24" i="1"/>
  <c r="Q24" i="1"/>
  <c r="P24" i="1"/>
  <c r="O24" i="1"/>
  <c r="L24" i="1"/>
  <c r="K24" i="1"/>
  <c r="J24" i="1"/>
  <c r="BU23" i="1"/>
  <c r="BQ23" i="1" s="1"/>
  <c r="AJ23" i="1" s="1"/>
  <c r="BP23" i="1"/>
  <c r="BM23" i="1"/>
  <c r="BK23" i="1"/>
  <c r="BG23" i="1"/>
  <c r="BE23" i="1"/>
  <c r="AZ23" i="1"/>
  <c r="AI23" i="1"/>
  <c r="AE23" i="1"/>
  <c r="AD23" i="1"/>
  <c r="AC23" i="1"/>
  <c r="Z23" i="1"/>
  <c r="X23" i="1"/>
  <c r="Y23" i="1" s="1"/>
  <c r="U23" i="1"/>
  <c r="Q23" i="1"/>
  <c r="P23" i="1"/>
  <c r="R23" i="1" s="1"/>
  <c r="O23" i="1"/>
  <c r="L23" i="1"/>
  <c r="K23" i="1"/>
  <c r="J23" i="1"/>
  <c r="BU22" i="1"/>
  <c r="BQ22" i="1"/>
  <c r="BP22" i="1"/>
  <c r="BM22" i="1"/>
  <c r="BK22" i="1"/>
  <c r="BG22" i="1"/>
  <c r="BE22" i="1"/>
  <c r="AZ22" i="1"/>
  <c r="AJ22" i="1"/>
  <c r="AI22" i="1"/>
  <c r="Z22" i="1"/>
  <c r="X22" i="1"/>
  <c r="Y22" i="1" s="1"/>
  <c r="U22" i="1"/>
  <c r="Q22" i="1"/>
  <c r="P22" i="1"/>
  <c r="R22" i="1" s="1"/>
  <c r="AL22" i="1" s="1"/>
  <c r="O22" i="1"/>
  <c r="L22" i="1"/>
  <c r="K22" i="1"/>
  <c r="J22" i="1"/>
  <c r="BU21" i="1"/>
  <c r="BQ21" i="1"/>
  <c r="AJ21" i="1" s="1"/>
  <c r="BP21" i="1"/>
  <c r="BM21" i="1"/>
  <c r="BK21" i="1"/>
  <c r="BG21" i="1"/>
  <c r="BE21" i="1"/>
  <c r="AZ21" i="1"/>
  <c r="AI21" i="1"/>
  <c r="AA21" i="1"/>
  <c r="Z21" i="1"/>
  <c r="AC21" i="1" s="1"/>
  <c r="X21" i="1"/>
  <c r="Y21" i="1" s="1"/>
  <c r="U21" i="1"/>
  <c r="Q21" i="1"/>
  <c r="R21" i="1" s="1"/>
  <c r="P21" i="1"/>
  <c r="O21" i="1"/>
  <c r="L21" i="1"/>
  <c r="K21" i="1"/>
  <c r="J21" i="1"/>
  <c r="BU20" i="1"/>
  <c r="BQ20" i="1" s="1"/>
  <c r="AJ20" i="1" s="1"/>
  <c r="BP20" i="1"/>
  <c r="BM20" i="1"/>
  <c r="BK20" i="1"/>
  <c r="BG20" i="1"/>
  <c r="BE20" i="1"/>
  <c r="AZ20" i="1"/>
  <c r="AI20" i="1"/>
  <c r="AE20" i="1"/>
  <c r="AD20" i="1"/>
  <c r="Z20" i="1"/>
  <c r="AC20" i="1" s="1"/>
  <c r="X20" i="1"/>
  <c r="Y20" i="1" s="1"/>
  <c r="U20" i="1"/>
  <c r="Q20" i="1"/>
  <c r="P20" i="1"/>
  <c r="R20" i="1" s="1"/>
  <c r="O20" i="1"/>
  <c r="L20" i="1"/>
  <c r="K20" i="1"/>
  <c r="J20" i="1"/>
  <c r="BU19" i="1"/>
  <c r="BQ19" i="1"/>
  <c r="AJ19" i="1" s="1"/>
  <c r="BP19" i="1"/>
  <c r="BM19" i="1"/>
  <c r="BK19" i="1"/>
  <c r="BG19" i="1"/>
  <c r="BE19" i="1"/>
  <c r="AZ19" i="1"/>
  <c r="AK19" i="1"/>
  <c r="AI19" i="1"/>
  <c r="Z19" i="1"/>
  <c r="AC19" i="1" s="1"/>
  <c r="Y19" i="1"/>
  <c r="AB19" i="1" s="1"/>
  <c r="X19" i="1"/>
  <c r="U19" i="1"/>
  <c r="Q19" i="1"/>
  <c r="R19" i="1" s="1"/>
  <c r="P19" i="1"/>
  <c r="O19" i="1"/>
  <c r="L19" i="1"/>
  <c r="K19" i="1"/>
  <c r="J19" i="1"/>
  <c r="BU18" i="1"/>
  <c r="BQ18" i="1" s="1"/>
  <c r="BP18" i="1"/>
  <c r="BM18" i="1"/>
  <c r="BK18" i="1"/>
  <c r="BG18" i="1"/>
  <c r="BE18" i="1"/>
  <c r="AZ18" i="1"/>
  <c r="AJ18" i="1"/>
  <c r="AI18" i="1"/>
  <c r="Z18" i="1"/>
  <c r="X18" i="1"/>
  <c r="Y18" i="1" s="1"/>
  <c r="U18" i="1"/>
  <c r="Q18" i="1"/>
  <c r="AC18" i="1" s="1"/>
  <c r="P18" i="1"/>
  <c r="O18" i="1"/>
  <c r="L18" i="1"/>
  <c r="K18" i="1"/>
  <c r="J18" i="1"/>
  <c r="BU17" i="1"/>
  <c r="BQ17" i="1"/>
  <c r="AJ17" i="1" s="1"/>
  <c r="BP17" i="1"/>
  <c r="BM17" i="1"/>
  <c r="BK17" i="1"/>
  <c r="BG17" i="1"/>
  <c r="BE17" i="1"/>
  <c r="BC17" i="1"/>
  <c r="AZ17" i="1"/>
  <c r="AI17" i="1"/>
  <c r="AD17" i="1"/>
  <c r="AC17" i="1"/>
  <c r="AB17" i="1"/>
  <c r="Z17" i="1"/>
  <c r="X17" i="1"/>
  <c r="Y17" i="1" s="1"/>
  <c r="U17" i="1"/>
  <c r="Q17" i="1"/>
  <c r="R17" i="1" s="1"/>
  <c r="P17" i="1"/>
  <c r="O17" i="1"/>
  <c r="L17" i="1"/>
  <c r="K17" i="1"/>
  <c r="J17" i="1"/>
  <c r="BU16" i="1"/>
  <c r="BQ16" i="1"/>
  <c r="BP16" i="1"/>
  <c r="BM16" i="1"/>
  <c r="BK16" i="1"/>
  <c r="BG16" i="1"/>
  <c r="BE16" i="1"/>
  <c r="BC16" i="1"/>
  <c r="AZ16" i="1"/>
  <c r="AJ16" i="1"/>
  <c r="AI16" i="1"/>
  <c r="Z16" i="1"/>
  <c r="X16" i="1"/>
  <c r="Y16" i="1" s="1"/>
  <c r="U16" i="1"/>
  <c r="Q16" i="1"/>
  <c r="AC16" i="1" s="1"/>
  <c r="P16" i="1"/>
  <c r="O16" i="1"/>
  <c r="L16" i="1"/>
  <c r="K16" i="1"/>
  <c r="J16" i="1"/>
  <c r="BU15" i="1"/>
  <c r="BQ15" i="1"/>
  <c r="AJ15" i="1" s="1"/>
  <c r="BP15" i="1"/>
  <c r="BM15" i="1"/>
  <c r="BK15" i="1"/>
  <c r="BG15" i="1"/>
  <c r="BE15" i="1"/>
  <c r="BC15" i="1"/>
  <c r="AZ15" i="1"/>
  <c r="AI15" i="1"/>
  <c r="Z15" i="1"/>
  <c r="X15" i="1"/>
  <c r="Y15" i="1" s="1"/>
  <c r="AF15" i="1" s="1"/>
  <c r="U15" i="1"/>
  <c r="Q15" i="1"/>
  <c r="R15" i="1" s="1"/>
  <c r="P15" i="1"/>
  <c r="O15" i="1"/>
  <c r="L15" i="1"/>
  <c r="K15" i="1"/>
  <c r="J15" i="1"/>
  <c r="BU14" i="1"/>
  <c r="BQ14" i="1"/>
  <c r="AJ14" i="1" s="1"/>
  <c r="BP14" i="1"/>
  <c r="BM14" i="1"/>
  <c r="BK14" i="1"/>
  <c r="BE14" i="1"/>
  <c r="BC14" i="1"/>
  <c r="AZ14" i="1"/>
  <c r="AR14" i="1"/>
  <c r="AI14" i="1"/>
  <c r="Z14" i="1"/>
  <c r="Y14" i="1"/>
  <c r="AB14" i="1" s="1"/>
  <c r="X14" i="1"/>
  <c r="U14" i="1"/>
  <c r="Q14" i="1"/>
  <c r="P14" i="1"/>
  <c r="O14" i="1"/>
  <c r="L14" i="1"/>
  <c r="K14" i="1"/>
  <c r="J14" i="1"/>
  <c r="BP13" i="1"/>
  <c r="BK13" i="1"/>
  <c r="BG13" i="1"/>
  <c r="AZ13" i="1"/>
  <c r="Y13" i="1"/>
  <c r="U13" i="1"/>
  <c r="R13" i="1"/>
  <c r="Q13" i="1"/>
  <c r="P13" i="1"/>
  <c r="O13" i="1"/>
  <c r="J13" i="1"/>
  <c r="BP12" i="1"/>
  <c r="BM12" i="1"/>
  <c r="BK12" i="1"/>
  <c r="BG12" i="1"/>
  <c r="AZ12" i="1"/>
  <c r="Y12" i="1"/>
  <c r="U12" i="1"/>
  <c r="Q12" i="1"/>
  <c r="P12" i="1"/>
  <c r="O12" i="1"/>
  <c r="L12" i="1"/>
  <c r="K12" i="1"/>
  <c r="J12" i="1"/>
  <c r="BP11" i="1"/>
  <c r="BM11" i="1"/>
  <c r="BK11" i="1"/>
  <c r="BG11" i="1"/>
  <c r="AZ11" i="1"/>
  <c r="Y11" i="1"/>
  <c r="AF11" i="1" s="1"/>
  <c r="U11" i="1"/>
  <c r="Q11" i="1"/>
  <c r="R11" i="1" s="1"/>
  <c r="AL11" i="1" s="1"/>
  <c r="P11" i="1"/>
  <c r="O11" i="1"/>
  <c r="L11" i="1"/>
  <c r="K11" i="1"/>
  <c r="J11" i="1"/>
  <c r="BM10" i="1"/>
  <c r="BK10" i="1"/>
  <c r="BG10" i="1"/>
  <c r="AZ10" i="1"/>
  <c r="AL10" i="1"/>
  <c r="AK10" i="1"/>
  <c r="AF10" i="1"/>
  <c r="AC10" i="1"/>
  <c r="AA10" i="1"/>
  <c r="Y10" i="1"/>
  <c r="U10" i="1"/>
  <c r="R10" i="1"/>
  <c r="Q10" i="1"/>
  <c r="P10" i="1"/>
  <c r="O10" i="1"/>
  <c r="L10" i="1"/>
  <c r="K10" i="1"/>
  <c r="J10" i="1"/>
  <c r="BM9" i="1"/>
  <c r="BK9" i="1"/>
  <c r="BG9" i="1"/>
  <c r="AZ9" i="1"/>
  <c r="AK9" i="1"/>
  <c r="AF9" i="1"/>
  <c r="AC9" i="1"/>
  <c r="AA9" i="1"/>
  <c r="Y9" i="1"/>
  <c r="U9" i="1"/>
  <c r="Q9" i="1"/>
  <c r="R9" i="1" s="1"/>
  <c r="P9" i="1"/>
  <c r="O9" i="1"/>
  <c r="L9" i="1"/>
  <c r="K9" i="1"/>
  <c r="J9" i="1"/>
  <c r="BP8" i="1"/>
  <c r="BM8" i="1"/>
  <c r="BK8" i="1"/>
  <c r="BG8" i="1"/>
  <c r="AZ8" i="1"/>
  <c r="Y8" i="1"/>
  <c r="U8" i="1"/>
  <c r="R8" i="1"/>
  <c r="Q8" i="1"/>
  <c r="P8" i="1"/>
  <c r="O8" i="1"/>
  <c r="L8" i="1"/>
  <c r="K8" i="1"/>
  <c r="J8" i="1"/>
  <c r="BP7" i="1"/>
  <c r="AK7" i="1" s="1"/>
  <c r="BM7" i="1"/>
  <c r="BK7" i="1"/>
  <c r="BG7" i="1"/>
  <c r="AZ7" i="1"/>
  <c r="Y7" i="1"/>
  <c r="U7" i="1"/>
  <c r="Q7" i="1"/>
  <c r="R7" i="1" s="1"/>
  <c r="P7" i="1"/>
  <c r="O7" i="1"/>
  <c r="L7" i="1"/>
  <c r="K7" i="1"/>
  <c r="J7" i="1"/>
  <c r="BP6" i="1"/>
  <c r="AK6" i="1" s="1"/>
  <c r="BM6" i="1"/>
  <c r="BK6" i="1"/>
  <c r="BG6" i="1"/>
  <c r="AZ6" i="1"/>
  <c r="X6" i="1"/>
  <c r="U6" i="1"/>
  <c r="Q6" i="1"/>
  <c r="R6" i="1" s="1"/>
  <c r="P6" i="1"/>
  <c r="O6" i="1"/>
  <c r="L6" i="1"/>
  <c r="K6" i="1"/>
  <c r="J6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BP5" i="1"/>
  <c r="AK5" i="1" s="1"/>
  <c r="BM5" i="1"/>
  <c r="BK5" i="1"/>
  <c r="BG5" i="1"/>
  <c r="AZ5" i="1"/>
  <c r="Y5" i="1"/>
  <c r="U5" i="1"/>
  <c r="U49" i="1" s="1"/>
  <c r="Q5" i="1"/>
  <c r="P5" i="1"/>
  <c r="P49" i="1" s="1"/>
  <c r="O5" i="1"/>
  <c r="L5" i="1"/>
  <c r="K5" i="1"/>
  <c r="J5" i="1"/>
  <c r="BB1" i="1"/>
  <c r="AL38" i="1" l="1"/>
  <c r="AM38" i="1" s="1"/>
  <c r="AF38" i="1"/>
  <c r="AE38" i="1"/>
  <c r="AA38" i="1"/>
  <c r="AD38" i="1"/>
  <c r="AB38" i="1"/>
  <c r="AD26" i="1"/>
  <c r="AL26" i="1"/>
  <c r="AF26" i="1"/>
  <c r="AB26" i="1"/>
  <c r="AM26" i="1" s="1"/>
  <c r="AE26" i="1"/>
  <c r="AA26" i="1"/>
  <c r="AE34" i="1"/>
  <c r="AD34" i="1"/>
  <c r="AB34" i="1"/>
  <c r="AA34" i="1"/>
  <c r="AL34" i="1"/>
  <c r="AF34" i="1"/>
  <c r="Z50" i="1"/>
  <c r="Z51" i="1" s="1"/>
  <c r="AC14" i="1"/>
  <c r="AC13" i="1"/>
  <c r="AL13" i="1"/>
  <c r="AF13" i="1"/>
  <c r="AJ50" i="1"/>
  <c r="AJ51" i="1" s="1"/>
  <c r="AD15" i="1"/>
  <c r="AA19" i="1"/>
  <c r="AB20" i="1"/>
  <c r="AA20" i="1"/>
  <c r="AL20" i="1"/>
  <c r="AE37" i="1"/>
  <c r="AD37" i="1"/>
  <c r="AB37" i="1"/>
  <c r="AL37" i="1"/>
  <c r="AF37" i="1"/>
  <c r="AA37" i="1"/>
  <c r="AM37" i="1" s="1"/>
  <c r="AE18" i="1"/>
  <c r="AD18" i="1"/>
  <c r="AB18" i="1"/>
  <c r="AA18" i="1"/>
  <c r="AD29" i="1"/>
  <c r="AL29" i="1"/>
  <c r="AM29" i="1" s="1"/>
  <c r="AF29" i="1"/>
  <c r="AE29" i="1"/>
  <c r="AB29" i="1"/>
  <c r="AA29" i="1"/>
  <c r="AM34" i="1"/>
  <c r="AC7" i="1"/>
  <c r="AL7" i="1"/>
  <c r="AF7" i="1"/>
  <c r="AA7" i="1"/>
  <c r="AA13" i="1"/>
  <c r="AR50" i="1"/>
  <c r="AR51" i="1" s="1"/>
  <c r="BG14" i="1"/>
  <c r="BG50" i="1" s="1"/>
  <c r="AE15" i="1"/>
  <c r="AM15" i="1" s="1"/>
  <c r="AF16" i="1"/>
  <c r="AE16" i="1"/>
  <c r="AD16" i="1"/>
  <c r="AB16" i="1"/>
  <c r="AB50" i="1" s="1"/>
  <c r="AB51" i="1" s="1"/>
  <c r="AA16" i="1"/>
  <c r="AL21" i="1"/>
  <c r="AF21" i="1"/>
  <c r="AE21" i="1"/>
  <c r="AD21" i="1"/>
  <c r="R24" i="1"/>
  <c r="AL24" i="1" s="1"/>
  <c r="AC24" i="1"/>
  <c r="R36" i="1"/>
  <c r="AL36" i="1" s="1"/>
  <c r="AM10" i="1"/>
  <c r="AE25" i="1"/>
  <c r="AD25" i="1"/>
  <c r="AB25" i="1"/>
  <c r="AL25" i="1"/>
  <c r="AF25" i="1"/>
  <c r="AA25" i="1"/>
  <c r="AM25" i="1" s="1"/>
  <c r="AB44" i="1"/>
  <c r="AL44" i="1"/>
  <c r="AF44" i="1"/>
  <c r="AE44" i="1"/>
  <c r="AD44" i="1"/>
  <c r="AA44" i="1"/>
  <c r="AM9" i="1"/>
  <c r="AD19" i="1"/>
  <c r="AL19" i="1"/>
  <c r="AM19" i="1" s="1"/>
  <c r="AF19" i="1"/>
  <c r="AE19" i="1"/>
  <c r="AE22" i="1"/>
  <c r="AD22" i="1"/>
  <c r="AB22" i="1"/>
  <c r="AA22" i="1"/>
  <c r="AM43" i="1"/>
  <c r="AC8" i="1"/>
  <c r="AL8" i="1"/>
  <c r="AF8" i="1"/>
  <c r="AA15" i="1"/>
  <c r="AL15" i="1"/>
  <c r="AB15" i="1"/>
  <c r="AZ50" i="1"/>
  <c r="AL17" i="1"/>
  <c r="AF17" i="1"/>
  <c r="AM17" i="1" s="1"/>
  <c r="AE17" i="1"/>
  <c r="AF20" i="1"/>
  <c r="AM20" i="1" s="1"/>
  <c r="AB21" i="1"/>
  <c r="AM21" i="1" s="1"/>
  <c r="AL23" i="1"/>
  <c r="AF23" i="1"/>
  <c r="AA23" i="1"/>
  <c r="AW50" i="1"/>
  <c r="AW51" i="1" s="1"/>
  <c r="BG37" i="1"/>
  <c r="Y50" i="1"/>
  <c r="AF14" i="1"/>
  <c r="AE14" i="1"/>
  <c r="AD14" i="1"/>
  <c r="AM7" i="1"/>
  <c r="AA8" i="1"/>
  <c r="AA14" i="1"/>
  <c r="Q49" i="1"/>
  <c r="X49" i="1"/>
  <c r="Y6" i="1"/>
  <c r="AF22" i="1"/>
  <c r="AD35" i="1"/>
  <c r="AL35" i="1"/>
  <c r="AM35" i="1" s="1"/>
  <c r="AF35" i="1"/>
  <c r="AM36" i="1"/>
  <c r="AL41" i="1"/>
  <c r="AF41" i="1"/>
  <c r="AE41" i="1"/>
  <c r="AD41" i="1"/>
  <c r="AB41" i="1"/>
  <c r="AA41" i="1"/>
  <c r="AA33" i="1"/>
  <c r="AB33" i="1"/>
  <c r="AF33" i="1"/>
  <c r="AE33" i="1"/>
  <c r="AD33" i="1"/>
  <c r="AD32" i="1"/>
  <c r="AL32" i="1"/>
  <c r="AF32" i="1"/>
  <c r="AB32" i="1"/>
  <c r="AA32" i="1"/>
  <c r="AZ49" i="1"/>
  <c r="AF18" i="1"/>
  <c r="R16" i="1"/>
  <c r="AL16" i="1" s="1"/>
  <c r="AM16" i="1" s="1"/>
  <c r="AC12" i="1"/>
  <c r="R12" i="1"/>
  <c r="AL12" i="1" s="1"/>
  <c r="AM12" i="1" s="1"/>
  <c r="R5" i="1"/>
  <c r="AK49" i="1"/>
  <c r="AL9" i="1"/>
  <c r="AA17" i="1"/>
  <c r="R18" i="1"/>
  <c r="AL18" i="1" s="1"/>
  <c r="AM18" i="1" s="1"/>
  <c r="AM22" i="1"/>
  <c r="AB23" i="1"/>
  <c r="R33" i="1"/>
  <c r="AL33" i="1" s="1"/>
  <c r="AM33" i="1" s="1"/>
  <c r="AC33" i="1"/>
  <c r="AE43" i="1"/>
  <c r="AD43" i="1"/>
  <c r="AB43" i="1"/>
  <c r="AA43" i="1"/>
  <c r="AF43" i="1"/>
  <c r="AL43" i="1"/>
  <c r="BC50" i="1"/>
  <c r="BC51" i="1" s="1"/>
  <c r="R39" i="1"/>
  <c r="AL39" i="1" s="1"/>
  <c r="AM39" i="1" s="1"/>
  <c r="AE40" i="1"/>
  <c r="AD40" i="1"/>
  <c r="AB40" i="1"/>
  <c r="AA40" i="1"/>
  <c r="R42" i="1"/>
  <c r="O50" i="1"/>
  <c r="AC25" i="1"/>
  <c r="AM30" i="1"/>
  <c r="AC37" i="1"/>
  <c r="AC40" i="1"/>
  <c r="AB42" i="1"/>
  <c r="AA42" i="1"/>
  <c r="AL42" i="1"/>
  <c r="AM42" i="1" s="1"/>
  <c r="AA12" i="1"/>
  <c r="P50" i="1"/>
  <c r="P51" i="1" s="1"/>
  <c r="BE50" i="1"/>
  <c r="BE51" i="1" s="1"/>
  <c r="BF60" i="1" s="1"/>
  <c r="AC22" i="1"/>
  <c r="AB24" i="1"/>
  <c r="AL30" i="1"/>
  <c r="AB36" i="1"/>
  <c r="AF40" i="1"/>
  <c r="Y49" i="1"/>
  <c r="BG49" i="1"/>
  <c r="Q50" i="1"/>
  <c r="Q51" i="1" s="1"/>
  <c r="AI50" i="1"/>
  <c r="AI51" i="1" s="1"/>
  <c r="AE28" i="1"/>
  <c r="AD28" i="1"/>
  <c r="AB28" i="1"/>
  <c r="AC36" i="1"/>
  <c r="AC42" i="1"/>
  <c r="AF5" i="1"/>
  <c r="AA11" i="1"/>
  <c r="AM11" i="1" s="1"/>
  <c r="AF12" i="1"/>
  <c r="R14" i="1"/>
  <c r="AL14" i="1" s="1"/>
  <c r="AK50" i="1"/>
  <c r="AK51" i="1" s="1"/>
  <c r="AD24" i="1"/>
  <c r="AC28" i="1"/>
  <c r="AD36" i="1"/>
  <c r="AD42" i="1"/>
  <c r="AF48" i="1"/>
  <c r="AE48" i="1"/>
  <c r="AD48" i="1"/>
  <c r="AB48" i="1"/>
  <c r="AL48" i="1"/>
  <c r="AM48" i="1" s="1"/>
  <c r="AL5" i="1"/>
  <c r="AM5" i="1" s="1"/>
  <c r="AC11" i="1"/>
  <c r="U50" i="1"/>
  <c r="U51" i="1" s="1"/>
  <c r="AC15" i="1"/>
  <c r="AE24" i="1"/>
  <c r="AB27" i="1"/>
  <c r="AA28" i="1"/>
  <c r="AE36" i="1"/>
  <c r="AL40" i="1"/>
  <c r="AM40" i="1" s="1"/>
  <c r="AE42" i="1"/>
  <c r="AL46" i="1"/>
  <c r="AM46" i="1" s="1"/>
  <c r="AF46" i="1"/>
  <c r="AD46" i="1"/>
  <c r="AB46" i="1"/>
  <c r="AA46" i="1"/>
  <c r="AA5" i="1"/>
  <c r="AC5" i="1"/>
  <c r="O49" i="1"/>
  <c r="X50" i="1"/>
  <c r="X51" i="1" s="1"/>
  <c r="AF24" i="1"/>
  <c r="AM24" i="1" s="1"/>
  <c r="AC27" i="1"/>
  <c r="AM27" i="1" s="1"/>
  <c r="AF28" i="1"/>
  <c r="AM28" i="1" s="1"/>
  <c r="AE31" i="1"/>
  <c r="AM31" i="1" s="1"/>
  <c r="AD31" i="1"/>
  <c r="AB31" i="1"/>
  <c r="AF36" i="1"/>
  <c r="AF42" i="1"/>
  <c r="AL45" i="1"/>
  <c r="R48" i="1"/>
  <c r="R47" i="1"/>
  <c r="AL47" i="1" s="1"/>
  <c r="AB45" i="1"/>
  <c r="AM45" i="1" s="1"/>
  <c r="AE45" i="1"/>
  <c r="AA47" i="1"/>
  <c r="AM47" i="1" s="1"/>
  <c r="AX37" i="1" l="1"/>
  <c r="BI37" i="1"/>
  <c r="BI19" i="1"/>
  <c r="AX19" i="1"/>
  <c r="BI24" i="1"/>
  <c r="AX24" i="1"/>
  <c r="BI48" i="1"/>
  <c r="AX48" i="1"/>
  <c r="BI26" i="1"/>
  <c r="AX26" i="1"/>
  <c r="AX16" i="1"/>
  <c r="BI16" i="1"/>
  <c r="AX15" i="1"/>
  <c r="BI15" i="1"/>
  <c r="AX31" i="1"/>
  <c r="BI31" i="1"/>
  <c r="BI40" i="1"/>
  <c r="AX40" i="1"/>
  <c r="BI29" i="1"/>
  <c r="AX29" i="1"/>
  <c r="AX5" i="1"/>
  <c r="BI5" i="1"/>
  <c r="BI12" i="1"/>
  <c r="AX12" i="1"/>
  <c r="AX47" i="1"/>
  <c r="BI47" i="1"/>
  <c r="AX45" i="1"/>
  <c r="BI45" i="1"/>
  <c r="AX21" i="1"/>
  <c r="BI21" i="1"/>
  <c r="AX42" i="1"/>
  <c r="BI42" i="1"/>
  <c r="AX20" i="1"/>
  <c r="BI20" i="1"/>
  <c r="BI33" i="1"/>
  <c r="AX33" i="1"/>
  <c r="AX39" i="1"/>
  <c r="BI39" i="1"/>
  <c r="AX18" i="1"/>
  <c r="BI18" i="1"/>
  <c r="AX46" i="1"/>
  <c r="BI46" i="1"/>
  <c r="BI27" i="1"/>
  <c r="AX27" i="1"/>
  <c r="BI17" i="1"/>
  <c r="AX17" i="1"/>
  <c r="BI11" i="1"/>
  <c r="AX11" i="1"/>
  <c r="BI28" i="1"/>
  <c r="AX28" i="1"/>
  <c r="AL50" i="1"/>
  <c r="AM14" i="1"/>
  <c r="BI25" i="1"/>
  <c r="AX25" i="1"/>
  <c r="AX43" i="1"/>
  <c r="BI43" i="1"/>
  <c r="BI30" i="1"/>
  <c r="AX30" i="1"/>
  <c r="AM13" i="1"/>
  <c r="O51" i="1"/>
  <c r="AM44" i="1"/>
  <c r="AF50" i="1"/>
  <c r="BG51" i="1"/>
  <c r="AF49" i="1"/>
  <c r="Y51" i="1"/>
  <c r="AA49" i="1"/>
  <c r="R49" i="1"/>
  <c r="AM32" i="1"/>
  <c r="AZ51" i="1"/>
  <c r="AC6" i="1"/>
  <c r="AC49" i="1" s="1"/>
  <c r="AL6" i="1"/>
  <c r="AA6" i="1"/>
  <c r="AF6" i="1"/>
  <c r="AM41" i="1"/>
  <c r="AA50" i="1"/>
  <c r="AM23" i="1"/>
  <c r="AC50" i="1"/>
  <c r="AX22" i="1"/>
  <c r="BI22" i="1"/>
  <c r="BI36" i="1"/>
  <c r="AX36" i="1"/>
  <c r="AX34" i="1"/>
  <c r="BI34" i="1"/>
  <c r="AL49" i="1"/>
  <c r="AX7" i="1"/>
  <c r="BI7" i="1"/>
  <c r="AX10" i="1"/>
  <c r="BI10" i="1"/>
  <c r="BI35" i="1"/>
  <c r="AX35" i="1"/>
  <c r="AD50" i="1"/>
  <c r="AD51" i="1" s="1"/>
  <c r="AM8" i="1"/>
  <c r="AX9" i="1"/>
  <c r="BI9" i="1"/>
  <c r="BI38" i="1"/>
  <c r="AX38" i="1"/>
  <c r="R50" i="1"/>
  <c r="R51" i="1" s="1"/>
  <c r="AE50" i="1"/>
  <c r="AE51" i="1" s="1"/>
  <c r="BN7" i="1" l="1"/>
  <c r="BR7" i="1" s="1"/>
  <c r="BT7" i="1"/>
  <c r="BD7" i="1"/>
  <c r="AY7" i="1" s="1"/>
  <c r="BT48" i="1"/>
  <c r="BN48" i="1"/>
  <c r="BR48" i="1" s="1"/>
  <c r="BD48" i="1"/>
  <c r="AY48" i="1" s="1"/>
  <c r="AA51" i="1"/>
  <c r="BL17" i="1"/>
  <c r="BN33" i="1"/>
  <c r="BR33" i="1" s="1"/>
  <c r="BT33" i="1"/>
  <c r="BD33" i="1"/>
  <c r="AY33" i="1" s="1"/>
  <c r="BL24" i="1"/>
  <c r="BN9" i="1"/>
  <c r="BR9" i="1" s="1"/>
  <c r="BT9" i="1"/>
  <c r="BD9" i="1"/>
  <c r="AY9" i="1" s="1"/>
  <c r="BL12" i="1"/>
  <c r="BL39" i="1"/>
  <c r="BN24" i="1"/>
  <c r="BR24" i="1" s="1"/>
  <c r="BD24" i="1"/>
  <c r="AY24" i="1" s="1"/>
  <c r="BT24" i="1"/>
  <c r="BT34" i="1"/>
  <c r="BN34" i="1"/>
  <c r="BR34" i="1" s="1"/>
  <c r="BD34" i="1"/>
  <c r="AY34" i="1" s="1"/>
  <c r="BL25" i="1"/>
  <c r="AM50" i="1"/>
  <c r="BI14" i="1"/>
  <c r="AX14" i="1"/>
  <c r="BT45" i="1"/>
  <c r="BN45" i="1"/>
  <c r="BR45" i="1" s="1"/>
  <c r="BD45" i="1"/>
  <c r="AY45" i="1" s="1"/>
  <c r="BT29" i="1"/>
  <c r="BN29" i="1"/>
  <c r="BR29" i="1" s="1"/>
  <c r="BD29" i="1"/>
  <c r="AY29" i="1" s="1"/>
  <c r="BL16" i="1"/>
  <c r="BT19" i="1"/>
  <c r="BN19" i="1"/>
  <c r="BR19" i="1" s="1"/>
  <c r="BD19" i="1"/>
  <c r="AY19" i="1" s="1"/>
  <c r="BN18" i="1"/>
  <c r="BR18" i="1" s="1"/>
  <c r="BT18" i="1"/>
  <c r="BD18" i="1"/>
  <c r="AY18" i="1" s="1"/>
  <c r="BT31" i="1"/>
  <c r="BN31" i="1"/>
  <c r="BR31" i="1" s="1"/>
  <c r="BL31" i="1" s="1"/>
  <c r="BD31" i="1"/>
  <c r="AY31" i="1" s="1"/>
  <c r="AX8" i="1"/>
  <c r="BI8" i="1"/>
  <c r="BT39" i="1"/>
  <c r="BN39" i="1"/>
  <c r="BR39" i="1" s="1"/>
  <c r="BD39" i="1"/>
  <c r="AY39" i="1" s="1"/>
  <c r="BL27" i="1"/>
  <c r="BT16" i="1"/>
  <c r="BD16" i="1"/>
  <c r="AY16" i="1" s="1"/>
  <c r="BN16" i="1"/>
  <c r="BR16" i="1" s="1"/>
  <c r="AC51" i="1"/>
  <c r="BT42" i="1"/>
  <c r="BN42" i="1"/>
  <c r="BR42" i="1" s="1"/>
  <c r="BD42" i="1"/>
  <c r="AY42" i="1" s="1"/>
  <c r="BI41" i="1"/>
  <c r="AX41" i="1"/>
  <c r="BL21" i="1"/>
  <c r="BT21" i="1"/>
  <c r="BD21" i="1"/>
  <c r="AY21" i="1" s="1"/>
  <c r="BN21" i="1"/>
  <c r="BR21" i="1" s="1"/>
  <c r="BI44" i="1"/>
  <c r="AX44" i="1"/>
  <c r="AM6" i="1"/>
  <c r="AL51" i="1"/>
  <c r="BL10" i="1"/>
  <c r="AX13" i="1"/>
  <c r="BI13" i="1"/>
  <c r="BT28" i="1"/>
  <c r="BN28" i="1"/>
  <c r="BR28" i="1" s="1"/>
  <c r="BD28" i="1"/>
  <c r="AY28" i="1" s="1"/>
  <c r="BL47" i="1"/>
  <c r="BL9" i="1"/>
  <c r="BL11" i="1"/>
  <c r="BL48" i="1"/>
  <c r="BT5" i="1"/>
  <c r="BN5" i="1"/>
  <c r="BR5" i="1" s="1"/>
  <c r="BD5" i="1"/>
  <c r="BT35" i="1"/>
  <c r="BN35" i="1"/>
  <c r="BR35" i="1" s="1"/>
  <c r="BL35" i="1" s="1"/>
  <c r="BD35" i="1"/>
  <c r="AY35" i="1" s="1"/>
  <c r="BL45" i="1"/>
  <c r="BT38" i="1"/>
  <c r="BN38" i="1"/>
  <c r="BR38" i="1" s="1"/>
  <c r="BD38" i="1"/>
  <c r="AY38" i="1" s="1"/>
  <c r="BL22" i="1"/>
  <c r="BI32" i="1"/>
  <c r="AX32" i="1"/>
  <c r="BN30" i="1"/>
  <c r="BR30" i="1" s="1"/>
  <c r="BT30" i="1"/>
  <c r="BD30" i="1"/>
  <c r="AY30" i="1" s="1"/>
  <c r="BL28" i="1"/>
  <c r="BT20" i="1"/>
  <c r="BD20" i="1"/>
  <c r="AY20" i="1" s="1"/>
  <c r="BN20" i="1"/>
  <c r="BR20" i="1" s="1"/>
  <c r="BL20" i="1" s="1"/>
  <c r="BN47" i="1"/>
  <c r="BR47" i="1" s="1"/>
  <c r="BT47" i="1"/>
  <c r="BD47" i="1"/>
  <c r="AY47" i="1" s="1"/>
  <c r="BD40" i="1"/>
  <c r="AY40" i="1" s="1"/>
  <c r="BN40" i="1"/>
  <c r="BR40" i="1" s="1"/>
  <c r="BT40" i="1"/>
  <c r="BT26" i="1"/>
  <c r="BN26" i="1"/>
  <c r="BR26" i="1" s="1"/>
  <c r="BD26" i="1"/>
  <c r="AY26" i="1" s="1"/>
  <c r="BD12" i="1"/>
  <c r="AY12" i="1" s="1"/>
  <c r="BT12" i="1"/>
  <c r="BN12" i="1"/>
  <c r="BR12" i="1" s="1"/>
  <c r="BN17" i="1"/>
  <c r="BR17" i="1" s="1"/>
  <c r="BT17" i="1"/>
  <c r="BD17" i="1"/>
  <c r="AY17" i="1" s="1"/>
  <c r="BL34" i="1"/>
  <c r="AF51" i="1"/>
  <c r="BT22" i="1"/>
  <c r="BN22" i="1"/>
  <c r="BR22" i="1" s="1"/>
  <c r="BD22" i="1"/>
  <c r="AY22" i="1" s="1"/>
  <c r="BT46" i="1"/>
  <c r="BD46" i="1"/>
  <c r="AY46" i="1" s="1"/>
  <c r="BN46" i="1"/>
  <c r="BR46" i="1" s="1"/>
  <c r="BL46" i="1" s="1"/>
  <c r="BL40" i="1"/>
  <c r="BL37" i="1"/>
  <c r="BI23" i="1"/>
  <c r="AX23" i="1"/>
  <c r="BD43" i="1"/>
  <c r="AY43" i="1" s="1"/>
  <c r="BN43" i="1"/>
  <c r="BR43" i="1" s="1"/>
  <c r="BT43" i="1"/>
  <c r="BN25" i="1"/>
  <c r="BR25" i="1" s="1"/>
  <c r="BT25" i="1"/>
  <c r="BD25" i="1"/>
  <c r="AY25" i="1" s="1"/>
  <c r="BN15" i="1"/>
  <c r="BR15" i="1" s="1"/>
  <c r="BT15" i="1"/>
  <c r="BD15" i="1"/>
  <c r="AY15" i="1" s="1"/>
  <c r="BN27" i="1"/>
  <c r="BR27" i="1" s="1"/>
  <c r="BT27" i="1"/>
  <c r="BD27" i="1"/>
  <c r="AY27" i="1" s="1"/>
  <c r="BN36" i="1"/>
  <c r="BR36" i="1" s="1"/>
  <c r="BD36" i="1"/>
  <c r="AY36" i="1" s="1"/>
  <c r="BT36" i="1"/>
  <c r="BT10" i="1"/>
  <c r="BN10" i="1"/>
  <c r="BR10" i="1" s="1"/>
  <c r="BD10" i="1"/>
  <c r="AY10" i="1" s="1"/>
  <c r="BL38" i="1"/>
  <c r="BL7" i="1"/>
  <c r="BL30" i="1"/>
  <c r="BT11" i="1"/>
  <c r="BN11" i="1"/>
  <c r="BR11" i="1" s="1"/>
  <c r="BD11" i="1"/>
  <c r="AY11" i="1" s="1"/>
  <c r="BL18" i="1"/>
  <c r="BL42" i="1"/>
  <c r="BL26" i="1"/>
  <c r="BD37" i="1"/>
  <c r="AY37" i="1" s="1"/>
  <c r="BN37" i="1"/>
  <c r="BR37" i="1" s="1"/>
  <c r="BT37" i="1"/>
  <c r="BO10" i="1"/>
  <c r="BO48" i="1"/>
  <c r="BO26" i="1"/>
  <c r="BO37" i="1"/>
  <c r="BO38" i="1"/>
  <c r="BO18" i="1"/>
  <c r="BO45" i="1"/>
  <c r="BO12" i="1"/>
  <c r="BO47" i="1"/>
  <c r="BO46" i="1"/>
  <c r="BO29" i="1"/>
  <c r="BO42" i="1"/>
  <c r="BO28" i="1"/>
  <c r="BO35" i="1"/>
  <c r="BO19" i="1"/>
  <c r="BO39" i="1"/>
  <c r="BO15" i="1"/>
  <c r="BO11" i="1"/>
  <c r="BO27" i="1"/>
  <c r="BO25" i="1"/>
  <c r="BO40" i="1"/>
  <c r="BO34" i="1"/>
  <c r="BO36" i="1"/>
  <c r="BO33" i="1"/>
  <c r="BO22" i="1"/>
  <c r="BO17" i="1"/>
  <c r="BO30" i="1"/>
  <c r="BO7" i="1"/>
  <c r="BO16" i="1"/>
  <c r="BO21" i="1"/>
  <c r="BO43" i="1"/>
  <c r="BO20" i="1"/>
  <c r="BO9" i="1"/>
  <c r="BO31" i="1"/>
  <c r="BO24" i="1"/>
  <c r="BA36" i="1" l="1"/>
  <c r="BF36" i="1" s="1"/>
  <c r="BH36" i="1" s="1"/>
  <c r="BJ36" i="1" s="1"/>
  <c r="BA20" i="1"/>
  <c r="BF20" i="1" s="1"/>
  <c r="BH20" i="1" s="1"/>
  <c r="BJ20" i="1" s="1"/>
  <c r="BA17" i="1"/>
  <c r="BF17" i="1" s="1"/>
  <c r="BH17" i="1" s="1"/>
  <c r="BJ17" i="1" s="1"/>
  <c r="BA34" i="1"/>
  <c r="BF34" i="1" s="1"/>
  <c r="BH34" i="1" s="1"/>
  <c r="BJ34" i="1" s="1"/>
  <c r="BA39" i="1"/>
  <c r="BF39" i="1" s="1"/>
  <c r="BH39" i="1" s="1"/>
  <c r="BJ39" i="1" s="1"/>
  <c r="BA42" i="1"/>
  <c r="BF42" i="1" s="1"/>
  <c r="BH42" i="1" s="1"/>
  <c r="BJ42" i="1" s="1"/>
  <c r="BA45" i="1"/>
  <c r="BF45" i="1" s="1"/>
  <c r="BH45" i="1" s="1"/>
  <c r="BJ45" i="1" s="1"/>
  <c r="BA26" i="1"/>
  <c r="BF26" i="1" s="1"/>
  <c r="BH26" i="1" s="1"/>
  <c r="BJ26" i="1" s="1"/>
  <c r="BA27" i="1"/>
  <c r="BF27" i="1" s="1"/>
  <c r="BH27" i="1" s="1"/>
  <c r="BJ27" i="1" s="1"/>
  <c r="BA11" i="1"/>
  <c r="BF11" i="1" s="1"/>
  <c r="BH11" i="1" s="1"/>
  <c r="BJ11" i="1" s="1"/>
  <c r="BA15" i="1"/>
  <c r="BF15" i="1" s="1"/>
  <c r="BH15" i="1" s="1"/>
  <c r="BJ15" i="1" s="1"/>
  <c r="BA30" i="1"/>
  <c r="BF30" i="1" s="1"/>
  <c r="BH30" i="1" s="1"/>
  <c r="BJ30" i="1" s="1"/>
  <c r="BA28" i="1"/>
  <c r="BF28" i="1" s="1"/>
  <c r="BH28" i="1" s="1"/>
  <c r="BJ28" i="1" s="1"/>
  <c r="BA43" i="1"/>
  <c r="BF43" i="1" s="1"/>
  <c r="BH43" i="1" s="1"/>
  <c r="BJ43" i="1" s="1"/>
  <c r="BA22" i="1"/>
  <c r="BF22" i="1" s="1"/>
  <c r="BH22" i="1" s="1"/>
  <c r="BJ22" i="1" s="1"/>
  <c r="BA40" i="1"/>
  <c r="BF40" i="1" s="1"/>
  <c r="BH40" i="1" s="1"/>
  <c r="BJ40" i="1" s="1"/>
  <c r="BA19" i="1"/>
  <c r="BF19" i="1" s="1"/>
  <c r="BH19" i="1" s="1"/>
  <c r="BJ19" i="1" s="1"/>
  <c r="BA29" i="1"/>
  <c r="BF29" i="1" s="1"/>
  <c r="BH29" i="1" s="1"/>
  <c r="BJ29" i="1" s="1"/>
  <c r="BA18" i="1"/>
  <c r="BF18" i="1" s="1"/>
  <c r="BH18" i="1" s="1"/>
  <c r="BJ18" i="1" s="1"/>
  <c r="BA48" i="1"/>
  <c r="BF48" i="1" s="1"/>
  <c r="BH48" i="1" s="1"/>
  <c r="BJ48" i="1" s="1"/>
  <c r="BA47" i="1"/>
  <c r="BF47" i="1" s="1"/>
  <c r="BH47" i="1" s="1"/>
  <c r="BJ47" i="1" s="1"/>
  <c r="BA24" i="1"/>
  <c r="BF24" i="1" s="1"/>
  <c r="BH24" i="1" s="1"/>
  <c r="BJ24" i="1" s="1"/>
  <c r="BA7" i="1"/>
  <c r="BF7" i="1" s="1"/>
  <c r="BH7" i="1" s="1"/>
  <c r="BJ7" i="1" s="1"/>
  <c r="BA9" i="1"/>
  <c r="BF9" i="1" s="1"/>
  <c r="BH9" i="1" s="1"/>
  <c r="BJ9" i="1" s="1"/>
  <c r="BA12" i="1"/>
  <c r="BF12" i="1" s="1"/>
  <c r="BH12" i="1" s="1"/>
  <c r="BJ12" i="1" s="1"/>
  <c r="BA21" i="1"/>
  <c r="BF21" i="1" s="1"/>
  <c r="BH21" i="1" s="1"/>
  <c r="BJ21" i="1" s="1"/>
  <c r="BA33" i="1"/>
  <c r="BF33" i="1" s="1"/>
  <c r="BH33" i="1" s="1"/>
  <c r="BJ33" i="1" s="1"/>
  <c r="BA25" i="1"/>
  <c r="BF25" i="1" s="1"/>
  <c r="BH25" i="1" s="1"/>
  <c r="BJ25" i="1" s="1"/>
  <c r="BA35" i="1"/>
  <c r="BF35" i="1" s="1"/>
  <c r="BH35" i="1" s="1"/>
  <c r="BJ35" i="1" s="1"/>
  <c r="BA46" i="1"/>
  <c r="BF46" i="1" s="1"/>
  <c r="BH46" i="1" s="1"/>
  <c r="BJ46" i="1" s="1"/>
  <c r="BA38" i="1"/>
  <c r="BF38" i="1" s="1"/>
  <c r="BH38" i="1" s="1"/>
  <c r="BJ38" i="1" s="1"/>
  <c r="BA10" i="1"/>
  <c r="BF10" i="1" s="1"/>
  <c r="BH10" i="1" s="1"/>
  <c r="BJ10" i="1" s="1"/>
  <c r="BA37" i="1"/>
  <c r="BF37" i="1" s="1"/>
  <c r="BH37" i="1" s="1"/>
  <c r="BJ37" i="1" s="1"/>
  <c r="BA16" i="1"/>
  <c r="BF16" i="1" s="1"/>
  <c r="BH16" i="1" s="1"/>
  <c r="BJ16" i="1" s="1"/>
  <c r="BA31" i="1"/>
  <c r="BF31" i="1" s="1"/>
  <c r="BH31" i="1" s="1"/>
  <c r="BJ31" i="1" s="1"/>
  <c r="BS33" i="1"/>
  <c r="BT41" i="1"/>
  <c r="BD41" i="1"/>
  <c r="AY41" i="1" s="1"/>
  <c r="BN41" i="1"/>
  <c r="BR41" i="1" s="1"/>
  <c r="BS17" i="1"/>
  <c r="AY5" i="1"/>
  <c r="BS39" i="1"/>
  <c r="BS34" i="1"/>
  <c r="BS48" i="1"/>
  <c r="AX6" i="1"/>
  <c r="BI6" i="1"/>
  <c r="AM49" i="1"/>
  <c r="BS43" i="1"/>
  <c r="BS12" i="1"/>
  <c r="BN44" i="1"/>
  <c r="BR44" i="1" s="1"/>
  <c r="BT44" i="1"/>
  <c r="BD44" i="1"/>
  <c r="AY44" i="1" s="1"/>
  <c r="BS20" i="1"/>
  <c r="BL41" i="1"/>
  <c r="BS28" i="1"/>
  <c r="BL44" i="1"/>
  <c r="BT23" i="1"/>
  <c r="BN23" i="1"/>
  <c r="BR23" i="1" s="1"/>
  <c r="BD23" i="1"/>
  <c r="AY23" i="1" s="1"/>
  <c r="BS22" i="1"/>
  <c r="BL33" i="1"/>
  <c r="BS21" i="1"/>
  <c r="BL8" i="1"/>
  <c r="AM51" i="1"/>
  <c r="BS36" i="1"/>
  <c r="BL36" i="1"/>
  <c r="BL19" i="1"/>
  <c r="BN8" i="1"/>
  <c r="BR8" i="1" s="1"/>
  <c r="BT8" i="1"/>
  <c r="BD8" i="1"/>
  <c r="AY8" i="1" s="1"/>
  <c r="AX50" i="1"/>
  <c r="BT14" i="1"/>
  <c r="BN14" i="1"/>
  <c r="BR14" i="1" s="1"/>
  <c r="BD14" i="1"/>
  <c r="BL32" i="1"/>
  <c r="BS35" i="1"/>
  <c r="BS25" i="1"/>
  <c r="BL23" i="1"/>
  <c r="BT32" i="1"/>
  <c r="BN32" i="1"/>
  <c r="BR32" i="1" s="1"/>
  <c r="BD32" i="1"/>
  <c r="AY32" i="1" s="1"/>
  <c r="BL29" i="1"/>
  <c r="BL13" i="1"/>
  <c r="AM52" i="1"/>
  <c r="BL15" i="1"/>
  <c r="BL43" i="1"/>
  <c r="BL5" i="1"/>
  <c r="BN13" i="1"/>
  <c r="BR13" i="1" s="1"/>
  <c r="BD13" i="1"/>
  <c r="AY13" i="1" s="1"/>
  <c r="BT13" i="1"/>
  <c r="BL14" i="1"/>
  <c r="BO32" i="1"/>
  <c r="BO13" i="1"/>
  <c r="BO23" i="1"/>
  <c r="BO8" i="1"/>
  <c r="BO44" i="1"/>
  <c r="BO41" i="1"/>
  <c r="BO5" i="1"/>
  <c r="BS19" i="1" l="1"/>
  <c r="BS37" i="1"/>
  <c r="BS40" i="1"/>
  <c r="BA44" i="1"/>
  <c r="BF44" i="1" s="1"/>
  <c r="BH44" i="1" s="1"/>
  <c r="BJ44" i="1" s="1"/>
  <c r="BA8" i="1"/>
  <c r="BF8" i="1" s="1"/>
  <c r="BH8" i="1" s="1"/>
  <c r="BJ8" i="1" s="1"/>
  <c r="BA23" i="1"/>
  <c r="BF23" i="1" s="1"/>
  <c r="BH23" i="1" s="1"/>
  <c r="BJ23" i="1" s="1"/>
  <c r="BA13" i="1"/>
  <c r="BF13" i="1" s="1"/>
  <c r="BH13" i="1" s="1"/>
  <c r="BJ13" i="1" s="1"/>
  <c r="BA32" i="1"/>
  <c r="BF32" i="1" s="1"/>
  <c r="BH32" i="1" s="1"/>
  <c r="BJ32" i="1" s="1"/>
  <c r="BA41" i="1"/>
  <c r="BF41" i="1" s="1"/>
  <c r="BH41" i="1" s="1"/>
  <c r="BJ41" i="1" s="1"/>
  <c r="BA5" i="1"/>
  <c r="BT50" i="1"/>
  <c r="BS24" i="1"/>
  <c r="BS31" i="1"/>
  <c r="BS11" i="1"/>
  <c r="BS30" i="1"/>
  <c r="BS38" i="1"/>
  <c r="BS15" i="1"/>
  <c r="BS23" i="1"/>
  <c r="BS27" i="1"/>
  <c r="BD50" i="1"/>
  <c r="AY14" i="1"/>
  <c r="BS9" i="1"/>
  <c r="BS10" i="1"/>
  <c r="BS16" i="1"/>
  <c r="BS46" i="1"/>
  <c r="BS45" i="1"/>
  <c r="BT6" i="1"/>
  <c r="BN6" i="1"/>
  <c r="BR6" i="1" s="1"/>
  <c r="BD6" i="1"/>
  <c r="AX49" i="1"/>
  <c r="BT49" i="1" s="1"/>
  <c r="BS7" i="1"/>
  <c r="BS44" i="1"/>
  <c r="BS29" i="1"/>
  <c r="BS18" i="1"/>
  <c r="BS47" i="1"/>
  <c r="BS26" i="1"/>
  <c r="BS42" i="1"/>
  <c r="BL6" i="1"/>
  <c r="BO14" i="1"/>
  <c r="BS13" i="1" l="1"/>
  <c r="BS41" i="1"/>
  <c r="BS8" i="1"/>
  <c r="BA14" i="1"/>
  <c r="AY50" i="1"/>
  <c r="AX51" i="1"/>
  <c r="BT51" i="1" s="1"/>
  <c r="BF5" i="1"/>
  <c r="AY6" i="1"/>
  <c r="BD49" i="1"/>
  <c r="BD51" i="1" s="1"/>
  <c r="BS32" i="1"/>
  <c r="BO6" i="1"/>
  <c r="BA6" i="1" l="1"/>
  <c r="AY49" i="1"/>
  <c r="AY51" i="1"/>
  <c r="BH5" i="1"/>
  <c r="BA50" i="1"/>
  <c r="BF14" i="1"/>
  <c r="BJ5" i="1" l="1"/>
  <c r="BS5" i="1"/>
  <c r="BF50" i="1"/>
  <c r="BH14" i="1"/>
  <c r="BF6" i="1"/>
  <c r="BA49" i="1"/>
  <c r="BA51" i="1" s="1"/>
  <c r="BH6" i="1" l="1"/>
  <c r="BF49" i="1"/>
  <c r="BF51" i="1" s="1"/>
  <c r="BH50" i="1"/>
  <c r="BJ14" i="1"/>
  <c r="BS14" i="1"/>
  <c r="BJ6" i="1" l="1"/>
  <c r="BS6" i="1"/>
  <c r="BH49" i="1"/>
  <c r="BH51" i="1" s="1"/>
  <c r="BF61" i="1" s="1"/>
  <c r="BF62" i="1" s="1"/>
</calcChain>
</file>

<file path=xl/comments1.xml><?xml version="1.0" encoding="utf-8"?>
<comments xmlns="http://schemas.openxmlformats.org/spreadsheetml/2006/main">
  <authors>
    <author>Sreyny Doeuk</author>
    <author>Sophal Sea</author>
    <author>Rina Rin</author>
    <author>Mom Yoeun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Old ID: QC015</t>
        </r>
      </text>
    </comment>
    <comment ref="N11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Decrease $92 effect July 2020</t>
        </r>
      </text>
    </comment>
    <comment ref="N16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Adjust 01-July 2021
(Agreed) Add $33</t>
        </r>
      </text>
    </comment>
    <comment ref="N22" authorId="2" shapeId="0">
      <text>
        <r>
          <rPr>
            <b/>
            <sz val="9"/>
            <color indexed="81"/>
            <rFont val="Tahoma"/>
            <family val="2"/>
          </rPr>
          <t>Rina Rin:</t>
        </r>
        <r>
          <rPr>
            <sz val="9"/>
            <color indexed="81"/>
            <rFont val="Tahoma"/>
            <family val="2"/>
          </rPr>
          <t xml:space="preserve">
Incrase 50$ 1-jan-2024</t>
        </r>
      </text>
    </comment>
    <comment ref="B32" authorId="3" shapeId="0">
      <text>
        <r>
          <rPr>
            <b/>
            <sz val="12"/>
            <color indexed="81"/>
            <rFont val="Tahoma"/>
            <family val="2"/>
          </rPr>
          <t>Transfer from PO1210 to Sup184 on 21-Dec-2021</t>
        </r>
      </text>
    </comment>
    <comment ref="N35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201  to 220  effective Oct 2022 by Lyly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minimux wage $198-$200
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New Employee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minimux wage $198-$200
</t>
        </r>
      </text>
    </comment>
    <comment ref="N39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Adjust from 01 July 2021
(Agreed) Add $17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471 to 542 effective Oct 2022 by Lyly</t>
        </r>
      </text>
    </comment>
    <comment ref="BG47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already deduct in ML Pay</t>
        </r>
      </text>
    </comment>
    <comment ref="N50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440 to 506 effective Oct 2022 by Lyly</t>
        </r>
      </text>
    </comment>
    <comment ref="N51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Increase $31 in March 2022</t>
        </r>
      </text>
    </comment>
    <comment ref="B54" authorId="3" shapeId="0">
      <text>
        <r>
          <rPr>
            <b/>
            <sz val="12"/>
            <color indexed="81"/>
            <rFont val="Tahoma"/>
            <family val="2"/>
          </rPr>
          <t>Transfer from Presser to Production Sup Trainee from Dec 2018 to Mar 2019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$40 from Oct 2022 by Mr Billy</t>
        </r>
      </text>
    </comment>
    <comment ref="B57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PO5912 Change from 01-03-20</t>
        </r>
      </text>
    </comment>
    <comment ref="B58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PO19017 Changed from 01-03-20</t>
        </r>
      </text>
    </comment>
    <comment ref="N59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245 to 265 from Sept 2022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OLD ID PO12865</t>
        </r>
      </text>
    </comment>
    <comment ref="N70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$50 from $312 to $362 from 01.12.2022</t>
        </r>
      </text>
    </comment>
    <comment ref="N72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Increase $20 on Mar 2022</t>
        </r>
      </text>
    </comment>
    <comment ref="B73" authorId="3" shapeId="0">
      <text>
        <r>
          <rPr>
            <sz val="10"/>
            <color indexed="81"/>
            <rFont val="Times New Roman"/>
            <family val="1"/>
          </rPr>
          <t>Transfer from Cuff Attach to QC from 01/08/2018 review on Nov 18</t>
        </r>
      </text>
    </comment>
    <comment ref="N73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Increase to  $220 from 14-Dec-2021
increase $50 from Oct 2022 by Mr Billy</t>
        </r>
      </text>
    </comment>
    <comment ref="N74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$50 from Oct 2022 by Mr Billy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increast from 220 to 230 from Sept 2022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increast from 219 to 230 from Sept 2022</t>
        </r>
      </text>
    </comment>
    <comment ref="N77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increast from 194 to 210 from Sept 2022</t>
        </r>
      </text>
    </comment>
    <comment ref="N78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232 to 245 from Sept 2022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increast from 336 to 345 from Sept 2022</t>
        </r>
      </text>
    </comment>
    <comment ref="N80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232 to 242 from Sept 2022</t>
        </r>
      </text>
    </comment>
    <comment ref="N81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increast from 220 to 230 from Sept 2022</t>
        </r>
      </text>
    </comment>
    <comment ref="N82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362 to 370 from Sept 2022</t>
        </r>
      </text>
    </comment>
    <comment ref="N83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Increase $49 from 01-Aug-2021
increase from 406 to 420 from Sept 2022
increase from Dec 2022 $50 by Mr Prasat</t>
        </r>
      </text>
    </comment>
    <comment ref="N84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increase from 384 to 390 from Sept 2022
increase from Dec 2022 $35 by Mr Prasad</t>
        </r>
      </text>
    </comment>
    <comment ref="N89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$251 increased to $301 &amp;increas 50$= 1-jan-2024</t>
        </r>
      </text>
    </comment>
    <comment ref="B91" authorId="0" shapeId="0">
      <text>
        <r>
          <rPr>
            <b/>
            <sz val="9"/>
            <color indexed="81"/>
            <rFont val="Tahoma"/>
            <family val="2"/>
          </rPr>
          <t>Sreyny Doeuk:</t>
        </r>
        <r>
          <rPr>
            <sz val="9"/>
            <color indexed="81"/>
            <rFont val="Tahoma"/>
            <family val="2"/>
          </rPr>
          <t xml:space="preserve">
OLD ID : PO20120</t>
        </r>
      </text>
    </comment>
    <comment ref="B94" authorId="2" shapeId="0">
      <text>
        <r>
          <rPr>
            <b/>
            <sz val="14"/>
            <color indexed="81"/>
            <rFont val="Tahoma"/>
            <family val="2"/>
          </rPr>
          <t>Rina Rin:</t>
        </r>
        <r>
          <rPr>
            <sz val="14"/>
            <color indexed="81"/>
            <rFont val="Tahoma"/>
            <family val="2"/>
          </rPr>
          <t xml:space="preserve">
Change for  PWK to NPW
Decmber-2023</t>
        </r>
      </text>
    </comment>
    <comment ref="B98" authorId="2" shapeId="0">
      <text>
        <r>
          <rPr>
            <b/>
            <sz val="9"/>
            <color indexed="81"/>
            <rFont val="Tahoma"/>
            <family val="2"/>
          </rPr>
          <t>Rina Rin: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change PW to NPW Nov-2023</t>
        </r>
      </text>
    </comment>
  </commentList>
</comments>
</file>

<file path=xl/comments2.xml><?xml version="1.0" encoding="utf-8"?>
<comments xmlns="http://schemas.openxmlformats.org/spreadsheetml/2006/main">
  <authors>
    <author>Seavminh Ly</author>
    <author>Sophal Sea</author>
  </authors>
  <commentList>
    <comment ref="X5" authorId="0" shapeId="0">
      <text>
        <r>
          <rPr>
            <b/>
            <sz val="9"/>
            <color indexed="81"/>
            <rFont val="Tahoma"/>
            <family val="2"/>
          </rPr>
          <t>Seavminh Ly:</t>
        </r>
        <r>
          <rPr>
            <sz val="9"/>
            <color indexed="81"/>
            <rFont val="Tahoma"/>
            <family val="2"/>
          </rPr>
          <t xml:space="preserve">
increase salary by Mr.jiang from Aug-21 from 2105$ to 2405$</t>
        </r>
      </text>
    </comment>
    <comment ref="X6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Increased salary $600 in Feb-2022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Seavminh Ly:</t>
        </r>
        <r>
          <rPr>
            <sz val="9"/>
            <color indexed="81"/>
            <rFont val="Tahoma"/>
            <family val="2"/>
          </rPr>
          <t xml:space="preserve">
increase salary from 950 to 1150 1st nov 2022
Increase salary from 1150 TO1600 1ST OCT 2023</t>
        </r>
      </text>
    </comment>
    <comment ref="AH7" authorId="0" shapeId="0">
      <text>
        <r>
          <rPr>
            <b/>
            <sz val="9"/>
            <color indexed="81"/>
            <rFont val="Tahoma"/>
            <family val="2"/>
          </rPr>
          <t>Seavminh ly 
lunch and dinner fee of Dec
-26*3.5*2</t>
        </r>
      </text>
    </comment>
    <comment ref="AK8" authorId="0" shapeId="0">
      <text>
        <r>
          <rPr>
            <b/>
            <sz val="9"/>
            <color indexed="81"/>
            <rFont val="Tahoma"/>
            <family val="2"/>
          </rPr>
          <t>Seavminh Ly:</t>
        </r>
        <r>
          <rPr>
            <sz val="9"/>
            <color indexed="81"/>
            <rFont val="Tahoma"/>
            <family val="2"/>
          </rPr>
          <t xml:space="preserve">
150$ bonus
</t>
        </r>
      </text>
    </comment>
    <comment ref="BP8" authorId="1" shapeId="0">
      <text>
        <r>
          <rPr>
            <b/>
            <sz val="9"/>
            <color indexed="81"/>
            <rFont val="Tahoma"/>
            <family val="2"/>
          </rPr>
          <t>Sophal Sea:</t>
        </r>
        <r>
          <rPr>
            <sz val="9"/>
            <color indexed="81"/>
            <rFont val="Tahoma"/>
            <family val="2"/>
          </rPr>
          <t xml:space="preserve">
Meal allowance</t>
        </r>
      </text>
    </comment>
    <comment ref="AH9" authorId="0" shapeId="0">
      <text>
        <r>
          <rPr>
            <b/>
            <sz val="9"/>
            <color indexed="81"/>
            <rFont val="Tahoma"/>
          </rPr>
          <t xml:space="preserve">Reiemburement for lunch of Dec 23day for lunch 3.5$ *diner 3.5*23day 
</t>
        </r>
      </text>
    </comment>
    <comment ref="AH16" authorId="0" shapeId="0">
      <text>
        <r>
          <rPr>
            <sz val="9"/>
            <color indexed="81"/>
            <rFont val="Tahoma"/>
          </rPr>
          <t xml:space="preserve">
</t>
        </r>
      </text>
    </comment>
    <comment ref="X18" authorId="0" shapeId="0">
      <text>
        <r>
          <rPr>
            <b/>
            <sz val="9"/>
            <color indexed="81"/>
            <rFont val="Tahoma"/>
            <charset val="1"/>
          </rPr>
          <t>Seavminh Ly:</t>
        </r>
        <r>
          <rPr>
            <sz val="9"/>
            <color indexed="81"/>
            <rFont val="Tahoma"/>
            <charset val="1"/>
          </rPr>
          <t xml:space="preserve">
increase salary 30.11.2023
50$
</t>
        </r>
      </text>
    </comment>
    <comment ref="X34" authorId="0" shapeId="0">
      <text>
        <r>
          <rPr>
            <b/>
            <sz val="9"/>
            <color indexed="81"/>
            <rFont val="Tahoma"/>
            <charset val="1"/>
          </rPr>
          <t>Seavminh Ly:</t>
        </r>
        <r>
          <rPr>
            <sz val="9"/>
            <color indexed="81"/>
            <rFont val="Tahoma"/>
            <charset val="1"/>
          </rPr>
          <t xml:space="preserve">
increase salary 30.11.2023 90$</t>
        </r>
      </text>
    </comment>
    <comment ref="AH41" authorId="0" shapeId="0">
      <text>
        <r>
          <rPr>
            <b/>
            <sz val="9"/>
            <color indexed="81"/>
            <rFont val="Tahoma"/>
          </rPr>
          <t>Seavminh Ly:</t>
        </r>
        <r>
          <rPr>
            <sz val="9"/>
            <color indexed="81"/>
            <rFont val="Tahoma"/>
          </rPr>
          <t xml:space="preserve">
health check
</t>
        </r>
      </text>
    </comment>
    <comment ref="AK42" authorId="0" shapeId="0">
      <text>
        <r>
          <rPr>
            <b/>
            <sz val="9"/>
            <color indexed="81"/>
            <rFont val="Tahoma"/>
          </rPr>
          <t>Seavminh Ly:</t>
        </r>
        <r>
          <rPr>
            <sz val="9"/>
            <color indexed="81"/>
            <rFont val="Tahoma"/>
          </rPr>
          <t xml:space="preserve">
Perminant bonus + fire helping ecoragement bonus 
</t>
        </r>
      </text>
    </comment>
    <comment ref="AK43" authorId="0" shapeId="0">
      <text>
        <r>
          <rPr>
            <b/>
            <sz val="9"/>
            <color indexed="81"/>
            <rFont val="Tahoma"/>
          </rPr>
          <t>Seavminh Ly:</t>
        </r>
        <r>
          <rPr>
            <sz val="9"/>
            <color indexed="81"/>
            <rFont val="Tahoma"/>
          </rPr>
          <t xml:space="preserve">
fire helping ecoragement bonus </t>
        </r>
      </text>
    </comment>
  </commentList>
</comments>
</file>

<file path=xl/sharedStrings.xml><?xml version="1.0" encoding="utf-8"?>
<sst xmlns="http://schemas.openxmlformats.org/spreadsheetml/2006/main" count="4199" uniqueCount="2307">
  <si>
    <t>Date of Exchange Rate</t>
  </si>
  <si>
    <t>15.12.2023</t>
  </si>
  <si>
    <t>Seniority tax</t>
  </si>
  <si>
    <t>NSSF Exchange rate:</t>
  </si>
  <si>
    <t>MANAGEMENT AND MIDDLE MANAGEMENT PAYROLL FOR​ JANUARY  2024</t>
  </si>
  <si>
    <t>PAID HOLIDAY(S) IN JANUARY 2024:</t>
  </si>
  <si>
    <t>PAID DAYS IN NOVEMBER 2023:</t>
  </si>
  <si>
    <t>Tax Exchange rate:</t>
  </si>
  <si>
    <t xml:space="preserve">លេខរៀង  </t>
  </si>
  <si>
    <t>ឈ្មោះ</t>
  </si>
  <si>
    <t>លេខកាត</t>
  </si>
  <si>
    <t>តួនាទី</t>
  </si>
  <si>
    <t>ផ្នែក</t>
  </si>
  <si>
    <t xml:space="preserve">ប្រភេទ </t>
  </si>
  <si>
    <t xml:space="preserve">លេខគណនី </t>
  </si>
  <si>
    <t>កាលបរិច្ឆេទចូលធ្វើការ</t>
  </si>
  <si>
    <t>អំឡុងពេលបើកប្រាក់ឈ្នួល</t>
  </si>
  <si>
    <t xml:space="preserve">ចំនួនប្រពន្ធ/កូន </t>
  </si>
  <si>
    <t>ច្បាប់ឈឺ/សម្រាកប្រចាំឆ្នាំ/ពិសេស</t>
  </si>
  <si>
    <t>ចំនួនថ្ងៃបានធ្វើការ សរុបក្នុងខែ</t>
  </si>
  <si>
    <t>ថ្ងៃឈប់សម្រាកប្រចាំឆ្នាំដែលនៅសល់</t>
  </si>
  <si>
    <t>ថ្ងៃឈប់សម្រាកមិនគិតប្រាក់ឈ្នួល</t>
  </si>
  <si>
    <t>ចំនួនថែមម៉ោង គុន 1.5</t>
  </si>
  <si>
    <t>ចំនួនថែមម៉ោង គុន 2</t>
  </si>
  <si>
    <t>ប្រាក់ឈ្នួលគោល/រង្វាន់ទៀងទាត់/អតីតភាពការងារ</t>
  </si>
  <si>
    <t>ប្រាក់ឈ្នួលប្រចាំថ្ងៃ</t>
  </si>
  <si>
    <t>ប្រាក់ឈ្នួលថ្ងៃបុណ្យជាតិ</t>
  </si>
  <si>
    <t>ប្រាក់ឈ្នួលច្បាប់ឈឺ/សម្រាកប្រចាំឆ្នាំ/ពិសេស</t>
  </si>
  <si>
    <t>ប្រាក់ឈ្នួលថែមម៉ោង គុន 1.5</t>
  </si>
  <si>
    <t>ប្រាក់ឈ្នួលថែមម៉ោង គុន 2</t>
  </si>
  <si>
    <t xml:space="preserve"> ប្រាក់ឈ្នួលថ្ងៃឈប់សម្រាកនៅសល់</t>
  </si>
  <si>
    <t>ប្រាក់សង</t>
  </si>
  <si>
    <t>ប្រាក់រង្វាន់ទៀងទាត់</t>
  </si>
  <si>
    <t>ប្រាក់រង្វាន់អតីតភាព</t>
  </si>
  <si>
    <t>ប្រាក់រង្វាន់</t>
  </si>
  <si>
    <t xml:space="preserve">ប្រាក់ឈ្នួលមិនទាន់គិតពន្ធ </t>
  </si>
  <si>
    <t>ប្រាក់ឈ្នួលសរុបមិនទាន់គិតពន្ធ</t>
  </si>
  <si>
    <t>កាត់ប្រាក់ឈ្នួល ថ្ងៃឈប់សម្រាកមិនគិតប្រាក់ឈ្នួល</t>
  </si>
  <si>
    <t>ប្រាក់ឧបថម្ភអាហារ</t>
  </si>
  <si>
    <t>ថ្លៃបាយថែមម៉ោង</t>
  </si>
  <si>
    <t>ប្រាក់មើលថែកូន</t>
  </si>
  <si>
    <t>COLA</t>
  </si>
  <si>
    <t>ប្រាក់អតីតភាព ក្នុងឆមាស</t>
  </si>
  <si>
    <t>ប្រាក់បំណាច់បញ្ចប់ កិច្ចសន្យា</t>
  </si>
  <si>
    <t>ប្រាក់ឈ្នួលសរុប ដែលត្រូវគិតពន្ធ</t>
  </si>
  <si>
    <t>កំរិតប្រាក់ឈ្នួលជាប់ពន្ធ</t>
  </si>
  <si>
    <t>ពន្ធលើប្រាក់ចំណូល</t>
  </si>
  <si>
    <t>ពន្ធកាត់ទុក</t>
  </si>
  <si>
    <t>ពន្ធកាត់សហជីព</t>
  </si>
  <si>
    <t>ដកប្រាក់ជំពាក់/ប្រាក់បើកមុន 30 &amp; 31/03</t>
  </si>
  <si>
    <t>ដកប្រាក់ជំពាក់/ប្រាក់បើកមុន</t>
  </si>
  <si>
    <t>សរុបប្រាក់ដែលត្រូវដក</t>
  </si>
  <si>
    <t>អត្ថប្រយោជន៍ដែលមិនជាប់ពន្ធ</t>
  </si>
  <si>
    <t>ប្រាក់ឈ្នួលសុទ្ធសាទ្ធដែលទទួលបានក្នុងខែ</t>
  </si>
  <si>
    <t>No</t>
  </si>
  <si>
    <t>Name</t>
  </si>
  <si>
    <t>ID No</t>
  </si>
  <si>
    <t>Position</t>
  </si>
  <si>
    <t>Dept</t>
  </si>
  <si>
    <t>Category</t>
  </si>
  <si>
    <t xml:space="preserve">Acct No. </t>
  </si>
  <si>
    <t>HiredDate</t>
  </si>
  <si>
    <t xml:space="preserve">date of birth </t>
  </si>
  <si>
    <t>Age</t>
  </si>
  <si>
    <t>Pay period from</t>
  </si>
  <si>
    <t>Pay period to</t>
  </si>
  <si>
    <t>Spouse</t>
  </si>
  <si>
    <t>Children(s)</t>
  </si>
  <si>
    <t>Total Dependents</t>
  </si>
  <si>
    <t xml:space="preserve">Sick leave </t>
  </si>
  <si>
    <t xml:space="preserve">AL/ SPL </t>
  </si>
  <si>
    <r>
      <t>Days worked/month</t>
    </r>
    <r>
      <rPr>
        <b/>
        <sz val="9"/>
        <rFont val="Arial"/>
        <family val="2"/>
      </rPr>
      <t/>
    </r>
  </si>
  <si>
    <t>Lockdown Days</t>
  </si>
  <si>
    <t>AL Balance</t>
  </si>
  <si>
    <t>AUL/UPL</t>
  </si>
  <si>
    <t>OT hours x 1.5</t>
  </si>
  <si>
    <t>OT hours x 2</t>
  </si>
  <si>
    <t>Base Salary</t>
  </si>
  <si>
    <t>Daily Rate</t>
  </si>
  <si>
    <t xml:space="preserve">Daily average </t>
  </si>
  <si>
    <t>Holiday Pay</t>
  </si>
  <si>
    <t xml:space="preserve">Sick Pay </t>
  </si>
  <si>
    <t>SPL/ AL Pay</t>
  </si>
  <si>
    <r>
      <t>OT ($)</t>
    </r>
    <r>
      <rPr>
        <b/>
        <sz val="14"/>
        <rFont val="Limon S1"/>
      </rPr>
      <t xml:space="preserve"> </t>
    </r>
    <r>
      <rPr>
        <b/>
        <sz val="9"/>
        <rFont val="Arial"/>
        <family val="2"/>
      </rPr>
      <t>x 1.5</t>
    </r>
  </si>
  <si>
    <r>
      <t>OT ($)</t>
    </r>
    <r>
      <rPr>
        <b/>
        <sz val="14"/>
        <rFont val="Limon S1"/>
      </rPr>
      <t xml:space="preserve"> </t>
    </r>
    <r>
      <rPr>
        <b/>
        <sz val="9"/>
        <rFont val="Arial"/>
        <family val="2"/>
      </rPr>
      <t>x 2</t>
    </r>
  </si>
  <si>
    <t>Untaken 
AL Pay</t>
  </si>
  <si>
    <t xml:space="preserve">OT Meal
</t>
  </si>
  <si>
    <t>Reimburse</t>
  </si>
  <si>
    <t>Attendant
 Bonus</t>
  </si>
  <si>
    <t>Seniority
 Bonus</t>
  </si>
  <si>
    <t>Other 
Bonus</t>
  </si>
  <si>
    <t xml:space="preserve">Gross
 Salary </t>
  </si>
  <si>
    <t xml:space="preserve"> Gross 
Earnings in month </t>
  </si>
  <si>
    <t>Reimbursements (Tax)</t>
  </si>
  <si>
    <t>Unpaid 
Leave
 Deduction</t>
  </si>
  <si>
    <t>Paymenats for Lockdown</t>
  </si>
  <si>
    <t>OT Meal Pay</t>
  </si>
  <si>
    <t>Child 
Care Fees</t>
  </si>
  <si>
    <t>Trasport 
&amp; Acc</t>
  </si>
  <si>
    <t>Seniority 2023
 (Non Taxable)</t>
  </si>
  <si>
    <t>Seniority
  Before 2019</t>
  </si>
  <si>
    <t>Seniority 
2023(Taxable)</t>
  </si>
  <si>
    <t>Serverance 
Pay 5%</t>
  </si>
  <si>
    <t xml:space="preserve">Total Gross earn </t>
  </si>
  <si>
    <t>Gross to be Taxed</t>
  </si>
  <si>
    <t>Taxable Scale</t>
  </si>
  <si>
    <t>Pers. Income Tax</t>
  </si>
  <si>
    <t xml:space="preserve">Salary Ctrl
(deduction ) </t>
  </si>
  <si>
    <t>adjustment deduction</t>
  </si>
  <si>
    <t>Pannsion fund
Deduction 2%</t>
  </si>
  <si>
    <t>First Payment</t>
  </si>
  <si>
    <t>Total Deduction</t>
  </si>
  <si>
    <t>Non Taxable
 Benefit</t>
  </si>
  <si>
    <t xml:space="preserve">Total Net Earnings
 in the month </t>
  </si>
  <si>
    <t>Net pay</t>
  </si>
  <si>
    <t xml:space="preserve">Active </t>
  </si>
  <si>
    <t xml:space="preserve">Gross take out AL </t>
  </si>
  <si>
    <t>Wu Ning</t>
  </si>
  <si>
    <t>M451</t>
  </si>
  <si>
    <t>Pattern Technical</t>
  </si>
  <si>
    <t>PDC</t>
  </si>
  <si>
    <t>FDC</t>
  </si>
  <si>
    <t>11-Oct-2019</t>
  </si>
  <si>
    <t>10-Dec-1985</t>
  </si>
  <si>
    <t>Yang Ji</t>
  </si>
  <si>
    <t>M485</t>
  </si>
  <si>
    <t>Assistant Merchandiser</t>
  </si>
  <si>
    <t>PMC</t>
  </si>
  <si>
    <t>18-Mar-2021</t>
  </si>
  <si>
    <t>19-Oct-1996</t>
  </si>
  <si>
    <t xml:space="preserve">Priyankara </t>
  </si>
  <si>
    <t>M490</t>
  </si>
  <si>
    <t>Merchandiser</t>
  </si>
  <si>
    <t>13-May-2021</t>
  </si>
  <si>
    <t>25-Oct-1989</t>
  </si>
  <si>
    <t>Ocampo Santos Joan Cyril</t>
  </si>
  <si>
    <t>M508</t>
  </si>
  <si>
    <t>sale</t>
  </si>
  <si>
    <t>01-Dec-2021</t>
  </si>
  <si>
    <t>14-Oct-1985</t>
  </si>
  <si>
    <t>Khin Thazin aye</t>
  </si>
  <si>
    <t>M516</t>
  </si>
  <si>
    <t>PPC</t>
  </si>
  <si>
    <t>35000449404414</t>
  </si>
  <si>
    <t>01-Feb-2022</t>
  </si>
  <si>
    <t>08-Apr-1996</t>
  </si>
  <si>
    <t>Luong DinhLong</t>
  </si>
  <si>
    <t>M570</t>
  </si>
  <si>
    <t>Non production Manager</t>
  </si>
  <si>
    <t>General</t>
  </si>
  <si>
    <t>12-Dec-2023</t>
  </si>
  <si>
    <t>07-Sep-1993</t>
  </si>
  <si>
    <t>Lyu Youbo</t>
  </si>
  <si>
    <t>M560</t>
  </si>
  <si>
    <t>Finishing Manager</t>
  </si>
  <si>
    <t>Warehouse</t>
  </si>
  <si>
    <t>01-Mar-2023</t>
  </si>
  <si>
    <t>08-Dec-1979</t>
  </si>
  <si>
    <t>Wu Wende</t>
  </si>
  <si>
    <t>M566</t>
  </si>
  <si>
    <t>FACTORY MANAGER</t>
  </si>
  <si>
    <t>18-Aug-2023</t>
  </si>
  <si>
    <t>16-Jul-1980</t>
  </si>
  <si>
    <t>Zhang Chongwen</t>
  </si>
  <si>
    <t>M568</t>
  </si>
  <si>
    <t>PPC Staff</t>
  </si>
  <si>
    <t>24-Jul-1988</t>
  </si>
  <si>
    <t>Luo Lihong</t>
  </si>
  <si>
    <t>Seavminh Ly</t>
  </si>
  <si>
    <t>M355</t>
  </si>
  <si>
    <t>Compliance Manager</t>
  </si>
  <si>
    <t>HR</t>
  </si>
  <si>
    <t>UDC</t>
  </si>
  <si>
    <t>35000088271612</t>
  </si>
  <si>
    <t>06-Mar-2017</t>
  </si>
  <si>
    <t>18-Aug-1991</t>
  </si>
  <si>
    <t>Senghun To</t>
  </si>
  <si>
    <t>M076</t>
  </si>
  <si>
    <t>PDC Admin Manager</t>
  </si>
  <si>
    <t>35000037536317</t>
  </si>
  <si>
    <t>11-Sep-2000</t>
  </si>
  <si>
    <t>05-Sep-1979</t>
  </si>
  <si>
    <t>Sophal Sea</t>
  </si>
  <si>
    <t>M125</t>
  </si>
  <si>
    <t>Production/IE Manager</t>
  </si>
  <si>
    <t>IE</t>
  </si>
  <si>
    <t>01-Dec-2009</t>
  </si>
  <si>
    <t>15-Jul-1982</t>
  </si>
  <si>
    <t>Sony Mey</t>
  </si>
  <si>
    <t>M368</t>
  </si>
  <si>
    <t>Production Manager</t>
  </si>
  <si>
    <t>Production</t>
  </si>
  <si>
    <t>36002061846818</t>
  </si>
  <si>
    <t>02-Oct-2017</t>
  </si>
  <si>
    <t>25-Oct-1981</t>
  </si>
  <si>
    <t>Rina Rin</t>
  </si>
  <si>
    <t>M113</t>
  </si>
  <si>
    <t>Payroll Supervisor</t>
  </si>
  <si>
    <t>35000156632018</t>
  </si>
  <si>
    <t>03-Aug-2009</t>
  </si>
  <si>
    <t>01-Feb-1984</t>
  </si>
  <si>
    <t>Konthy Ye</t>
  </si>
  <si>
    <t>M214</t>
  </si>
  <si>
    <t>Admin/Recruitment Clerk</t>
  </si>
  <si>
    <t>35000054040217</t>
  </si>
  <si>
    <t>21-May-2012</t>
  </si>
  <si>
    <t>18-Mar-1982</t>
  </si>
  <si>
    <t>Chanda Den</t>
  </si>
  <si>
    <t>M234</t>
  </si>
  <si>
    <t>PDC Admin Assistant</t>
  </si>
  <si>
    <t>15-Feb-2010</t>
  </si>
  <si>
    <t>25-Apr-1990</t>
  </si>
  <si>
    <t>Phon Davy</t>
  </si>
  <si>
    <t>M290</t>
  </si>
  <si>
    <t>QA Admin Assistant</t>
  </si>
  <si>
    <t>QA</t>
  </si>
  <si>
    <t>35000041512818</t>
  </si>
  <si>
    <t>08-Oct-2013</t>
  </si>
  <si>
    <t>02-Apr-1978</t>
  </si>
  <si>
    <t>Noeub Khunna</t>
  </si>
  <si>
    <t>M298</t>
  </si>
  <si>
    <t>Sage Personnel</t>
  </si>
  <si>
    <t>Shipping</t>
  </si>
  <si>
    <t>35000102865919</t>
  </si>
  <si>
    <t>20-Jan-2014</t>
  </si>
  <si>
    <t>10-Apr-1990</t>
  </si>
  <si>
    <t>Sopheak Ma</t>
  </si>
  <si>
    <t>M336</t>
  </si>
  <si>
    <t xml:space="preserve">Cost Assistant </t>
  </si>
  <si>
    <t>11-Nov-2015</t>
  </si>
  <si>
    <t>12-Mar-1982</t>
  </si>
  <si>
    <t>Phan Vuthy</t>
  </si>
  <si>
    <t>M342</t>
  </si>
  <si>
    <t>Wages Clerk</t>
  </si>
  <si>
    <t>01-Feb-2016</t>
  </si>
  <si>
    <t>10-Sep-1986</t>
  </si>
  <si>
    <t>Sokry Yun</t>
  </si>
  <si>
    <t>M343</t>
  </si>
  <si>
    <t>Work Study</t>
  </si>
  <si>
    <t>26-Oct-2011</t>
  </si>
  <si>
    <t>08-Sep-1992</t>
  </si>
  <si>
    <t>Van Chansovanna</t>
  </si>
  <si>
    <t>M346</t>
  </si>
  <si>
    <t>QA Manager Assistant</t>
  </si>
  <si>
    <t>35000173169323</t>
  </si>
  <si>
    <t>17-May-2005</t>
  </si>
  <si>
    <t>16-Jul-1984</t>
  </si>
  <si>
    <t>Nalin Dim</t>
  </si>
  <si>
    <t>M353</t>
  </si>
  <si>
    <t>Industrial Engineering</t>
  </si>
  <si>
    <t>06-Feb-2017</t>
  </si>
  <si>
    <t>08-Jul-1994</t>
  </si>
  <si>
    <t>Penbunly Po</t>
  </si>
  <si>
    <t>M356</t>
  </si>
  <si>
    <t>IT Assistant</t>
  </si>
  <si>
    <t>IT</t>
  </si>
  <si>
    <t>20-Mar-2017</t>
  </si>
  <si>
    <t>20-Nov-1993</t>
  </si>
  <si>
    <t>Pheakdey Teng</t>
  </si>
  <si>
    <t>M357</t>
  </si>
  <si>
    <t>Shipping Executive</t>
  </si>
  <si>
    <t>19-Nov-2012</t>
  </si>
  <si>
    <t>03-Jan-1992</t>
  </si>
  <si>
    <t>Bou Sreymean</t>
  </si>
  <si>
    <t>M378</t>
  </si>
  <si>
    <t>IE Reportor</t>
  </si>
  <si>
    <t>35000416361818</t>
  </si>
  <si>
    <t>02-Feb-2018</t>
  </si>
  <si>
    <t>08-Oct-1990</t>
  </si>
  <si>
    <t>Seng Dara</t>
  </si>
  <si>
    <t>M403</t>
  </si>
  <si>
    <t>CAD Operator</t>
  </si>
  <si>
    <t>35000133861510</t>
  </si>
  <si>
    <t>01-Aug-2018</t>
  </si>
  <si>
    <t>07-May-1981</t>
  </si>
  <si>
    <t>Sokay Sitha</t>
  </si>
  <si>
    <t>M437</t>
  </si>
  <si>
    <t>Senior QC Supervisor</t>
  </si>
  <si>
    <t>35000453184418</t>
  </si>
  <si>
    <t>04-Feb-2008</t>
  </si>
  <si>
    <t>19-Mar-1988</t>
  </si>
  <si>
    <t>Seam Senghorn</t>
  </si>
  <si>
    <t>M454</t>
  </si>
  <si>
    <t>Senior QA Supervisor</t>
  </si>
  <si>
    <t>35000062747917</t>
  </si>
  <si>
    <t>21-Oct-2019</t>
  </si>
  <si>
    <t>02-Aug-1977</t>
  </si>
  <si>
    <t>Doeuk Sreyny</t>
  </si>
  <si>
    <t>M500</t>
  </si>
  <si>
    <t>compliance officer</t>
  </si>
  <si>
    <t>35000090491517</t>
  </si>
  <si>
    <t>26-Jul-2021</t>
  </si>
  <si>
    <t>01-Apr-1989</t>
  </si>
  <si>
    <t>Sreymom Buth</t>
  </si>
  <si>
    <t>M504</t>
  </si>
  <si>
    <t>MERCHANDISER</t>
  </si>
  <si>
    <t>20-Oct-2021</t>
  </si>
  <si>
    <t>17-Apr-1985</t>
  </si>
  <si>
    <t>Sum Sophol</t>
  </si>
  <si>
    <t>M507</t>
  </si>
  <si>
    <t>Accounting Supervisor</t>
  </si>
  <si>
    <t>Finance</t>
  </si>
  <si>
    <t>35000109162614</t>
  </si>
  <si>
    <t>25-Nov-2021</t>
  </si>
  <si>
    <t>09-Apr-1989</t>
  </si>
  <si>
    <t>Taing Veasna</t>
  </si>
  <si>
    <t>M515</t>
  </si>
  <si>
    <t>Lay Planner</t>
  </si>
  <si>
    <t>Cutting</t>
  </si>
  <si>
    <t>35000182782516</t>
  </si>
  <si>
    <t>02-Mar-1990</t>
  </si>
  <si>
    <t>Chanlyngim Toeung</t>
  </si>
  <si>
    <t>M536</t>
  </si>
  <si>
    <t>ADMIN. OFFICER</t>
  </si>
  <si>
    <t>22-Aug-2022</t>
  </si>
  <si>
    <t>26-Dec-1989</t>
  </si>
  <si>
    <t>Ratana Seng</t>
  </si>
  <si>
    <t>M541</t>
  </si>
  <si>
    <t>29-Sep-2022</t>
  </si>
  <si>
    <t>09-Jul-1988</t>
  </si>
  <si>
    <t>Pech Phan</t>
  </si>
  <si>
    <t>D012</t>
  </si>
  <si>
    <t>DRIVER</t>
  </si>
  <si>
    <t>27-Oct-2021</t>
  </si>
  <si>
    <t>11-Nov-1985</t>
  </si>
  <si>
    <t>Room Khoeun</t>
  </si>
  <si>
    <t>D015</t>
  </si>
  <si>
    <t>22-Dec-2023</t>
  </si>
  <si>
    <t>06-Aug-1981</t>
  </si>
  <si>
    <t>Sokean Ken</t>
  </si>
  <si>
    <t>GEN011</t>
  </si>
  <si>
    <t>Safety Officer</t>
  </si>
  <si>
    <t>Engineer</t>
  </si>
  <si>
    <t>26-Mar-2013</t>
  </si>
  <si>
    <t>11-Mar-1982</t>
  </si>
  <si>
    <t>Sophorn Hun</t>
  </si>
  <si>
    <t>GEN017</t>
  </si>
  <si>
    <t>27-Jun-2022</t>
  </si>
  <si>
    <t>18-Mar-1988</t>
  </si>
  <si>
    <t>Channa Um</t>
  </si>
  <si>
    <t>M546</t>
  </si>
  <si>
    <t>19-Oct-2022</t>
  </si>
  <si>
    <t>03-Apr-1994</t>
  </si>
  <si>
    <t>Label Buth</t>
  </si>
  <si>
    <t>M550</t>
  </si>
  <si>
    <t>CUTTING MANAGER</t>
  </si>
  <si>
    <t>15-Nov-2022</t>
  </si>
  <si>
    <t>05-Dec-1983</t>
  </si>
  <si>
    <t>Sopha Tim</t>
  </si>
  <si>
    <t>M557</t>
  </si>
  <si>
    <t>NURSE</t>
  </si>
  <si>
    <t>04-Jan-2023</t>
  </si>
  <si>
    <t>04-Feb-1970</t>
  </si>
  <si>
    <t>Socheath Sonn</t>
  </si>
  <si>
    <t>M559</t>
  </si>
  <si>
    <t>DOCTOR</t>
  </si>
  <si>
    <t>25-Jan-2023</t>
  </si>
  <si>
    <t>11-Feb-1987</t>
  </si>
  <si>
    <t>Sorphea Phan</t>
  </si>
  <si>
    <t>M569</t>
  </si>
  <si>
    <t>PMC Staff</t>
  </si>
  <si>
    <t>Increase $4 basic in 2024</t>
  </si>
  <si>
    <t>HR Approved from GM</t>
  </si>
  <si>
    <t>4 staffs bonus in contract</t>
  </si>
  <si>
    <t>Bonus in contract</t>
  </si>
  <si>
    <t>First payment JAN 24</t>
  </si>
  <si>
    <t>Second JAN 24</t>
  </si>
  <si>
    <t>Total JAN  24</t>
  </si>
  <si>
    <t>Prepared by</t>
  </si>
  <si>
    <t>Veryfied by</t>
  </si>
  <si>
    <t>Approved by</t>
  </si>
  <si>
    <t>Mrs. Seavminh Ly</t>
  </si>
  <si>
    <t>Mrs. Sophal Sea</t>
  </si>
  <si>
    <t>Mr. Wu Wen De</t>
  </si>
  <si>
    <t xml:space="preserve">Mr. Jerry </t>
  </si>
  <si>
    <t>HR Manager</t>
  </si>
  <si>
    <t>IE &amp; Wage Manager</t>
  </si>
  <si>
    <t>Factory  Manager</t>
  </si>
  <si>
    <t>Country General Manager</t>
  </si>
  <si>
    <t>Quantum Clothing (Cambodia) Ltd</t>
  </si>
  <si>
    <r>
      <rPr>
        <b/>
        <u/>
        <sz val="26"/>
        <rFont val="Times New Roman"/>
        <family val="1"/>
      </rPr>
      <t>Master</t>
    </r>
    <r>
      <rPr>
        <b/>
        <sz val="26"/>
        <rFont val="Times New Roman"/>
        <family val="1"/>
      </rPr>
      <t xml:space="preserve"> Payroll for NWK Jan-2024</t>
    </r>
  </si>
  <si>
    <t>Holiday:</t>
  </si>
  <si>
    <t>Number of Working Day in Jan 2024:</t>
  </si>
  <si>
    <t xml:space="preserve"> </t>
  </si>
  <si>
    <t>01-31 Jan, 2024</t>
  </si>
  <si>
    <t>elx</t>
  </si>
  <si>
    <t>Gtßelx</t>
  </si>
  <si>
    <t>eQµaH</t>
  </si>
  <si>
    <t>Epñk</t>
  </si>
  <si>
    <t>muxgar</t>
  </si>
  <si>
    <t>éf¶cUleFVIkar</t>
  </si>
  <si>
    <t>kMLúgeBlebIkR)ak;</t>
  </si>
  <si>
    <t>sßanPaBRKYsar</t>
  </si>
  <si>
    <t>GRtaR)ak; RbcaMéf¶</t>
  </si>
  <si>
    <t>cMnYnem:ag rW éf¶kñúgEx</t>
  </si>
  <si>
    <t>cMnYnéf¶ buNükñúg Ex</t>
  </si>
  <si>
    <t>cMnYnem:ag rW éf¶ Edl)aneFVI karkñúgEx</t>
  </si>
  <si>
    <t>cMnYnem:ag rWéf¶ EdlGvtþman kñúgEx</t>
  </si>
  <si>
    <t>em:agEdl)anEfm enAkñúgEx</t>
  </si>
  <si>
    <t>R)ak;eFIVkarEfmem:ag</t>
  </si>
  <si>
    <t>éfø)ayEfmem:ag</t>
  </si>
  <si>
    <t>R)ak;QñÜléf¶buNü</t>
  </si>
  <si>
    <t>R)ak;ExeBlQb;RbcaMqñaM¼QW¼Biess¼sMralkUn</t>
  </si>
  <si>
    <t>R)ak;emIl EfrkUn</t>
  </si>
  <si>
    <t>R)ak;rgVan; eTogTat; RbcaMEx</t>
  </si>
  <si>
    <t>R)ak;]btßmÖsMrab;RTRTg;CIvPaB</t>
  </si>
  <si>
    <t>R)ak;rgVan; GtItPaB</t>
  </si>
  <si>
    <t>R)ak;rgVan;Biess</t>
  </si>
  <si>
    <t>R)ak;GtitPaB
2019</t>
  </si>
  <si>
    <t>R)ak;GtitPaB
mun2019</t>
  </si>
  <si>
    <t>srub</t>
  </si>
  <si>
    <t>sgR)ak; CMBak;</t>
  </si>
  <si>
    <t>sgR)ak;RbcaM qñaMEdlmin )anQb;</t>
  </si>
  <si>
    <t>R)ak;ExeKal minTan;KitBn§</t>
  </si>
  <si>
    <t>srubR)ak;kat; elIkarQb;min KitR)ak;Ex</t>
  </si>
  <si>
    <t>R)ak;Exsrub EdlRtUv ykeTA KitBn§</t>
  </si>
  <si>
    <t>kMritR)ak;Edl RtUvCab;Bn§</t>
  </si>
  <si>
    <t>R)ak;sMux©Imun</t>
  </si>
  <si>
    <t>R)ak;sMux©Imunsrub</t>
  </si>
  <si>
    <t>dkR)ak;bg;Bn§</t>
  </si>
  <si>
    <t>dkR)ak;shCIB</t>
  </si>
  <si>
    <t>dkR)ak;Fana r:ab;rg</t>
  </si>
  <si>
    <t>R)ak;srub EdlRtUvdk</t>
  </si>
  <si>
    <t>srubR)ak;Edl RtUvTTYl)an</t>
  </si>
  <si>
    <t>elxKNnI</t>
  </si>
  <si>
    <t>erog</t>
  </si>
  <si>
    <t>bþI¼RbBn§</t>
  </si>
  <si>
    <t>kUn</t>
  </si>
  <si>
    <t>sMrak RbcaM qñaM¼QW¼  Biess¼ sMral kUn</t>
  </si>
  <si>
    <t>c,ab;min KitR)ak;Ex</t>
  </si>
  <si>
    <t>srubem:ag rWéf¶Edl )anQb;</t>
  </si>
  <si>
    <t>éf¶Fmµta KuN !&gt;%</t>
  </si>
  <si>
    <t>éf¶buNü¼ esAr_    KuN @</t>
  </si>
  <si>
    <t>cMnYn em:ag srub</t>
  </si>
  <si>
    <t>R)ak;Efm em:agKuN !&gt;%</t>
  </si>
  <si>
    <t>R)ak;Efm em:agKuN @</t>
  </si>
  <si>
    <t>R)ak;Efm em:agsrub</t>
  </si>
  <si>
    <t>NO</t>
  </si>
  <si>
    <t>Employee's Code</t>
  </si>
  <si>
    <t>Employee Name</t>
  </si>
  <si>
    <t>Khmer Name</t>
  </si>
  <si>
    <t>Line</t>
  </si>
  <si>
    <t>Positions</t>
  </si>
  <si>
    <t>Hired Date</t>
  </si>
  <si>
    <t>Date of Birth</t>
  </si>
  <si>
    <t>Pay Period</t>
  </si>
  <si>
    <t>No of Depend</t>
  </si>
  <si>
    <t>Basic</t>
  </si>
  <si>
    <t>Last 12M</t>
  </si>
  <si>
    <t>Working Hours or Days</t>
  </si>
  <si>
    <t>Holidays</t>
  </si>
  <si>
    <t>Att.</t>
  </si>
  <si>
    <t xml:space="preserve">Time Absent </t>
  </si>
  <si>
    <t>Over Time</t>
  </si>
  <si>
    <t>OT Pay</t>
  </si>
  <si>
    <t>Time Absent Pay</t>
  </si>
  <si>
    <t>Child Care</t>
  </si>
  <si>
    <t>Health Check</t>
  </si>
  <si>
    <t>Transport &amp; Acc.</t>
  </si>
  <si>
    <t>Seniority</t>
  </si>
  <si>
    <t>Quantum</t>
  </si>
  <si>
    <t>Total Seniority</t>
  </si>
  <si>
    <t xml:space="preserve">Special </t>
  </si>
  <si>
    <t>Suspention</t>
  </si>
  <si>
    <t xml:space="preserve">Semester Senoirity </t>
  </si>
  <si>
    <t>Tatal</t>
  </si>
  <si>
    <t>Untaken</t>
  </si>
  <si>
    <t>Gross</t>
  </si>
  <si>
    <t xml:space="preserve">Unpaid </t>
  </si>
  <si>
    <t xml:space="preserve">Gross </t>
  </si>
  <si>
    <t xml:space="preserve">Gross earnings  </t>
  </si>
  <si>
    <t xml:space="preserve">Taxable </t>
  </si>
  <si>
    <t xml:space="preserve">First </t>
  </si>
  <si>
    <t xml:space="preserve">Other </t>
  </si>
  <si>
    <t>Total Cash</t>
  </si>
  <si>
    <t>Less</t>
  </si>
  <si>
    <t>Total</t>
  </si>
  <si>
    <t>None Taxable</t>
  </si>
  <si>
    <t>Total Earnings</t>
  </si>
  <si>
    <t>Bank Account Number</t>
  </si>
  <si>
    <t>Childrens</t>
  </si>
  <si>
    <t>Depend.</t>
  </si>
  <si>
    <t>Salary</t>
  </si>
  <si>
    <t>Daily Rate of Basic Salary</t>
  </si>
  <si>
    <t>Monthly Avg</t>
  </si>
  <si>
    <t>Daily Avg</t>
  </si>
  <si>
    <t>In Month</t>
  </si>
  <si>
    <t>Time</t>
  </si>
  <si>
    <t>AL &amp; SPL</t>
  </si>
  <si>
    <t>SL</t>
  </si>
  <si>
    <t>AUL/ UPL</t>
  </si>
  <si>
    <t>Normal Day x1.5</t>
  </si>
  <si>
    <t>Holidays/ Saturday x2</t>
  </si>
  <si>
    <t>Total Hours</t>
  </si>
  <si>
    <t>OT 1x5</t>
  </si>
  <si>
    <t>OT x2</t>
  </si>
  <si>
    <t>Total OT Pay</t>
  </si>
  <si>
    <t>OT Meal</t>
  </si>
  <si>
    <t>Holidays Paid</t>
  </si>
  <si>
    <t>AL &amp; SPL Pay</t>
  </si>
  <si>
    <t>SL Pay</t>
  </si>
  <si>
    <t>Fees</t>
  </si>
  <si>
    <t>Bonus</t>
  </si>
  <si>
    <t>Reimburs</t>
  </si>
  <si>
    <t>Allowances</t>
  </si>
  <si>
    <t xml:space="preserve">Seniority </t>
  </si>
  <si>
    <t>Severance Pay</t>
  </si>
  <si>
    <t>Pay</t>
  </si>
  <si>
    <t>Before 2019</t>
  </si>
  <si>
    <t>7.5days</t>
  </si>
  <si>
    <t>Seniority Pay</t>
  </si>
  <si>
    <t>Pay back</t>
  </si>
  <si>
    <t>AL Pay</t>
  </si>
  <si>
    <t>Leaves</t>
  </si>
  <si>
    <t xml:space="preserve">Earnings  </t>
  </si>
  <si>
    <t>To be taxed</t>
  </si>
  <si>
    <t xml:space="preserve">Scale </t>
  </si>
  <si>
    <t>Payments</t>
  </si>
  <si>
    <t>Advances</t>
  </si>
  <si>
    <t>02% of Pension Fund</t>
  </si>
  <si>
    <t>Pers. Taxes</t>
  </si>
  <si>
    <t>Union Free Trade</t>
  </si>
  <si>
    <t>Union CFCUWT</t>
  </si>
  <si>
    <t>Union CUMW</t>
  </si>
  <si>
    <t>Union C-CAWDU</t>
  </si>
  <si>
    <t>Deduction</t>
  </si>
  <si>
    <t>Deduct</t>
  </si>
  <si>
    <t>Benefits</t>
  </si>
  <si>
    <t>Received</t>
  </si>
  <si>
    <t>ML</t>
  </si>
  <si>
    <t>OT(Normal)</t>
  </si>
  <si>
    <t>Disagree</t>
  </si>
  <si>
    <t>Untaken AL</t>
  </si>
  <si>
    <t>PO18451</t>
  </si>
  <si>
    <t>Sabb Oem</t>
  </si>
  <si>
    <t>G‘Åum sab;</t>
  </si>
  <si>
    <t>PANEL INSPECTION</t>
  </si>
  <si>
    <t>15-Mar-2018</t>
  </si>
  <si>
    <t>10-Jan-2000</t>
  </si>
  <si>
    <t xml:space="preserve">wing </t>
  </si>
  <si>
    <t>SUP195</t>
  </si>
  <si>
    <t>Sou Chanry</t>
  </si>
  <si>
    <t>s‘U can;rI</t>
  </si>
  <si>
    <t>ASSIST.CUTTING  MANAGER</t>
  </si>
  <si>
    <t>24-May-2004</t>
  </si>
  <si>
    <t>06-Mar-1982</t>
  </si>
  <si>
    <t>SUP030</t>
  </si>
  <si>
    <t>Sambath Uon</t>
  </si>
  <si>
    <t>G‘Yn sm,tþi</t>
  </si>
  <si>
    <t>CUTTING ROOM SUPERVISOR</t>
  </si>
  <si>
    <t>07-Nov-2005</t>
  </si>
  <si>
    <t>02-Jan-1984</t>
  </si>
  <si>
    <t>SUP131</t>
  </si>
  <si>
    <t>Chhem Sarith</t>
  </si>
  <si>
    <t>Qwm sariT§</t>
  </si>
  <si>
    <t>SENIOR SUPERVISOR</t>
  </si>
  <si>
    <t>02-Sep-2003</t>
  </si>
  <si>
    <t>11-May-1980</t>
  </si>
  <si>
    <t>MC003</t>
  </si>
  <si>
    <t>Chhim SokhChaim</t>
  </si>
  <si>
    <t>Qwm suxcaM</t>
  </si>
  <si>
    <t>Mechanic Supervisor</t>
  </si>
  <si>
    <t>06-Aug-2001</t>
  </si>
  <si>
    <t>19-Dec-1982</t>
  </si>
  <si>
    <t>MC047</t>
  </si>
  <si>
    <t>Kim Koemly</t>
  </si>
  <si>
    <t>KIm KwmlI</t>
  </si>
  <si>
    <t>MECHANIC</t>
  </si>
  <si>
    <t>09-Jun-2014</t>
  </si>
  <si>
    <t>15-May-1984</t>
  </si>
  <si>
    <t>MC056</t>
  </si>
  <si>
    <t>Phal Khim</t>
  </si>
  <si>
    <t>xwm pl</t>
  </si>
  <si>
    <t>12-Oct-2017</t>
  </si>
  <si>
    <t>13-Jan-1987</t>
  </si>
  <si>
    <t>MC057</t>
  </si>
  <si>
    <t>Khvek Channy</t>
  </si>
  <si>
    <t>ExVk can;nI</t>
  </si>
  <si>
    <t>07-Nov-2017</t>
  </si>
  <si>
    <t>15-Apr-1980</t>
  </si>
  <si>
    <t>MC062</t>
  </si>
  <si>
    <t>Heang Huot</t>
  </si>
  <si>
    <t>h‘Yt h‘ag</t>
  </si>
  <si>
    <t>18-Dec-2019</t>
  </si>
  <si>
    <t>05-Aug-1990</t>
  </si>
  <si>
    <t>MC068</t>
  </si>
  <si>
    <t>Chamroeun Chhum</t>
  </si>
  <si>
    <t>QuM cMerIn</t>
  </si>
  <si>
    <t>23-Jun-2022</t>
  </si>
  <si>
    <t>15-Nov-1995</t>
  </si>
  <si>
    <t>FAB024</t>
  </si>
  <si>
    <t>Ven Punleuvongpich</t>
  </si>
  <si>
    <t>Ev:n BnøWvgSeBRC</t>
  </si>
  <si>
    <t>Fabric- Warehouse</t>
  </si>
  <si>
    <t>FABRIC OPERATOR</t>
  </si>
  <si>
    <t>02-May-2012</t>
  </si>
  <si>
    <t>10-Jan-1985</t>
  </si>
  <si>
    <t>FAB044</t>
  </si>
  <si>
    <t>Pech Chorn</t>
  </si>
  <si>
    <t>biuc Cn</t>
  </si>
  <si>
    <t>23-Dec-2013</t>
  </si>
  <si>
    <t>02-Feb-1995</t>
  </si>
  <si>
    <t>FAB050</t>
  </si>
  <si>
    <t>So Yeat</t>
  </si>
  <si>
    <t>sU yak</t>
  </si>
  <si>
    <t>FABRIC ADMINISTRATOR</t>
  </si>
  <si>
    <t>18-Aug-2008</t>
  </si>
  <si>
    <t>08-Oct-1986</t>
  </si>
  <si>
    <t>FAB055</t>
  </si>
  <si>
    <t>Sakhorn Ros</t>
  </si>
  <si>
    <t>rs; suxn</t>
  </si>
  <si>
    <t>FABRIC ISSUE</t>
  </si>
  <si>
    <t>19-Jan-2022</t>
  </si>
  <si>
    <t>12-Jul-2003</t>
  </si>
  <si>
    <t>wing</t>
  </si>
  <si>
    <t>BX071</t>
  </si>
  <si>
    <t>It Savuth</t>
  </si>
  <si>
    <t>G‘ut savuT§</t>
  </si>
  <si>
    <t>FG- Warehouse</t>
  </si>
  <si>
    <t>BOXING OPERATOR</t>
  </si>
  <si>
    <t>16-May-2013</t>
  </si>
  <si>
    <t>05-May-1983</t>
  </si>
  <si>
    <t>BX075</t>
  </si>
  <si>
    <t>Yong Vibol</t>
  </si>
  <si>
    <t>y:ug vibul</t>
  </si>
  <si>
    <t>22-Aug-2013</t>
  </si>
  <si>
    <t>26-Feb-1984</t>
  </si>
  <si>
    <t>BX090</t>
  </si>
  <si>
    <t>Orm Saman</t>
  </si>
  <si>
    <t>eGam sMGan</t>
  </si>
  <si>
    <t>16-Oct-2013</t>
  </si>
  <si>
    <t>05-Feb-1976</t>
  </si>
  <si>
    <t>BX094</t>
  </si>
  <si>
    <t>Ken Rin</t>
  </si>
  <si>
    <t>Ekn rIn</t>
  </si>
  <si>
    <t>Boxing Supervisor</t>
  </si>
  <si>
    <t>27-Jan-2014</t>
  </si>
  <si>
    <t>21-Jan-1989</t>
  </si>
  <si>
    <t>BX097</t>
  </si>
  <si>
    <t>Orm Raksa</t>
  </si>
  <si>
    <t>eGam rkSa</t>
  </si>
  <si>
    <t>BOXING CONTROLLER</t>
  </si>
  <si>
    <t>03-Feb-2014</t>
  </si>
  <si>
    <t>02-Oct-1982</t>
  </si>
  <si>
    <t>PRO018</t>
  </si>
  <si>
    <t>Sanh Leakhena</t>
  </si>
  <si>
    <t>saj; lkçiNa</t>
  </si>
  <si>
    <t>Finishing</t>
  </si>
  <si>
    <t>PROGRESS CHASER</t>
  </si>
  <si>
    <t>12-Jun-2017</t>
  </si>
  <si>
    <t>15-Jun-1983</t>
  </si>
  <si>
    <t>SUP140</t>
  </si>
  <si>
    <t>Han Theary</t>
  </si>
  <si>
    <t>hn FarI</t>
  </si>
  <si>
    <t>PRODUCTION SUPERVISOR</t>
  </si>
  <si>
    <t>04-Mar-2013</t>
  </si>
  <si>
    <t>SUP152</t>
  </si>
  <si>
    <t>Ou Sophary</t>
  </si>
  <si>
    <t>G‘U parI</t>
  </si>
  <si>
    <t>16-Dec-2015</t>
  </si>
  <si>
    <t>26-Jun-1982</t>
  </si>
  <si>
    <t>SUP176</t>
  </si>
  <si>
    <t>Phon Nil</t>
  </si>
  <si>
    <t>nil Pn</t>
  </si>
  <si>
    <t>01-Aug-2011</t>
  </si>
  <si>
    <t>15-Jun-1986</t>
  </si>
  <si>
    <t>SUP185</t>
  </si>
  <si>
    <t>Phallin Sok</t>
  </si>
  <si>
    <t>sux pløIn</t>
  </si>
  <si>
    <t>20-Jan-2022</t>
  </si>
  <si>
    <t>02-Oct-1976</t>
  </si>
  <si>
    <t>CL101</t>
  </si>
  <si>
    <t>Punlouk Sinuon</t>
  </si>
  <si>
    <t>Bnøk sIunYn</t>
  </si>
  <si>
    <t>CLEANER</t>
  </si>
  <si>
    <t>10-Jun-2013</t>
  </si>
  <si>
    <t>17-May-1981</t>
  </si>
  <si>
    <t>CL133</t>
  </si>
  <si>
    <t>Seng Kimlay</t>
  </si>
  <si>
    <t>esg KImLay</t>
  </si>
  <si>
    <t>10-Nov-1986</t>
  </si>
  <si>
    <t>CL135</t>
  </si>
  <si>
    <t>Rotha Men</t>
  </si>
  <si>
    <t>Em:n rdæa</t>
  </si>
  <si>
    <t>07-Jan-1984</t>
  </si>
  <si>
    <t>CL136</t>
  </si>
  <si>
    <t>Som Soeurng</t>
  </si>
  <si>
    <t>esam esOg</t>
  </si>
  <si>
    <t>01-Feb-1967</t>
  </si>
  <si>
    <t>CL140</t>
  </si>
  <si>
    <t>Chhea Khouy</t>
  </si>
  <si>
    <t>xUy Qa</t>
  </si>
  <si>
    <t>13-Nov-2023</t>
  </si>
  <si>
    <t>01-Feb-1968</t>
  </si>
  <si>
    <t>LAB004</t>
  </si>
  <si>
    <t>Sroy Koemsey</t>
  </si>
  <si>
    <t>RsUy KwmsI</t>
  </si>
  <si>
    <t>Laboratory</t>
  </si>
  <si>
    <t>LAB ASSIST.</t>
  </si>
  <si>
    <t>18-Jan-2010</t>
  </si>
  <si>
    <t>09-Oct-1991</t>
  </si>
  <si>
    <t>PO6160</t>
  </si>
  <si>
    <t>Kunthea Tha</t>
  </si>
  <si>
    <t>fa Knæa</t>
  </si>
  <si>
    <t>ASSIST. SUPERVISOR</t>
  </si>
  <si>
    <t>21-Nov-2011</t>
  </si>
  <si>
    <t>15-Mar-1994</t>
  </si>
  <si>
    <t>SUP014</t>
  </si>
  <si>
    <t>Sokim Hak</t>
  </si>
  <si>
    <t>hak; suKIm</t>
  </si>
  <si>
    <t>04-Dec-2000</t>
  </si>
  <si>
    <t>12-Dec-1982</t>
  </si>
  <si>
    <t>SUP023</t>
  </si>
  <si>
    <t>Lon Saran</t>
  </si>
  <si>
    <t>Lún sar:an</t>
  </si>
  <si>
    <t>05-Feb-2007</t>
  </si>
  <si>
    <t>05-Oct-1982</t>
  </si>
  <si>
    <t>SUP041</t>
  </si>
  <si>
    <t>Chanchakriya Thou</t>
  </si>
  <si>
    <t>FU c½nÞcriya</t>
  </si>
  <si>
    <t>06-Feb-2006</t>
  </si>
  <si>
    <t>13-Oct-1990</t>
  </si>
  <si>
    <t>SUP079</t>
  </si>
  <si>
    <t>Hun Sokea</t>
  </si>
  <si>
    <t>hu‘n suKa</t>
  </si>
  <si>
    <t>19-Dec-2011</t>
  </si>
  <si>
    <t>17-Oct-1975</t>
  </si>
  <si>
    <t>SUP128</t>
  </si>
  <si>
    <t>Chhorn Sreycheat</t>
  </si>
  <si>
    <t>qn RsICati</t>
  </si>
  <si>
    <t>25-Nov-2008</t>
  </si>
  <si>
    <t>08-Oct-1991</t>
  </si>
  <si>
    <t>SUP134</t>
  </si>
  <si>
    <t>Heang Sunnary</t>
  </si>
  <si>
    <t>h‘ag s‘unNarI</t>
  </si>
  <si>
    <t>05-Jan-2009</t>
  </si>
  <si>
    <t>09-Feb-1986</t>
  </si>
  <si>
    <t>SUP135</t>
  </si>
  <si>
    <t>Soun Sophea</t>
  </si>
  <si>
    <t>sYn esaPa</t>
  </si>
  <si>
    <t>06-Oct-2008</t>
  </si>
  <si>
    <t>20-Nov-1990</t>
  </si>
  <si>
    <t>SUP137</t>
  </si>
  <si>
    <t>Chin Chantha</t>
  </si>
  <si>
    <t>Cin cnßa</t>
  </si>
  <si>
    <t>01-Oct-2012</t>
  </si>
  <si>
    <t>05-Jun-1986</t>
  </si>
  <si>
    <t>SUP154</t>
  </si>
  <si>
    <t>Sinan Hab</t>
  </si>
  <si>
    <t>hab; suINan</t>
  </si>
  <si>
    <t>13-Jun-2005</t>
  </si>
  <si>
    <t>13-Dec-1986</t>
  </si>
  <si>
    <t>SUP161</t>
  </si>
  <si>
    <t>Chea Sreypov</t>
  </si>
  <si>
    <t>Ca RsIeBA</t>
  </si>
  <si>
    <t>01-Dec-2017</t>
  </si>
  <si>
    <t>13-May-1991</t>
  </si>
  <si>
    <t>SUP165</t>
  </si>
  <si>
    <t>Pheng Soklat</t>
  </si>
  <si>
    <t>epg suxLat;</t>
  </si>
  <si>
    <t>07-Sep-2009</t>
  </si>
  <si>
    <t>10-Apr-1993</t>
  </si>
  <si>
    <t>SUP170</t>
  </si>
  <si>
    <t>Hak Sokun</t>
  </si>
  <si>
    <t>hak; suKn§</t>
  </si>
  <si>
    <t>17-Oct-2013</t>
  </si>
  <si>
    <t>02-May-1984</t>
  </si>
  <si>
    <t>SUP184</t>
  </si>
  <si>
    <t>Sunheng Seam</t>
  </si>
  <si>
    <t>s‘am s‘unehg</t>
  </si>
  <si>
    <t>21-Aug-2006</t>
  </si>
  <si>
    <t>06-Apr-1986</t>
  </si>
  <si>
    <t>SUP187</t>
  </si>
  <si>
    <t>Ros Phearom</t>
  </si>
  <si>
    <t>rs; Parmü</t>
  </si>
  <si>
    <t>14-Mar-2022</t>
  </si>
  <si>
    <t>07-Jul-1981</t>
  </si>
  <si>
    <t>QC050</t>
  </si>
  <si>
    <t>Sok Ra</t>
  </si>
  <si>
    <t>sux r:a</t>
  </si>
  <si>
    <t>AQL (CAP)</t>
  </si>
  <si>
    <t>18-Aug-1980</t>
  </si>
  <si>
    <t>QC385</t>
  </si>
  <si>
    <t>Nhoeb Laihorng</t>
  </si>
  <si>
    <t>jwb éLh½g</t>
  </si>
  <si>
    <t>Quality Assurance</t>
  </si>
  <si>
    <t>16-Jan-2014</t>
  </si>
  <si>
    <t>10-Apr-1995</t>
  </si>
  <si>
    <t>QC400</t>
  </si>
  <si>
    <t>Men Sreylak</t>
  </si>
  <si>
    <t>Em:n RsIl½kç</t>
  </si>
  <si>
    <t>CMD AUDITOR</t>
  </si>
  <si>
    <t>23-Jan-2017</t>
  </si>
  <si>
    <t>14-Dec-1993</t>
  </si>
  <si>
    <t>00010243325016</t>
  </si>
  <si>
    <t>QC462</t>
  </si>
  <si>
    <t xml:space="preserve">Chanthet Moung </t>
  </si>
  <si>
    <t>mYg can;eft</t>
  </si>
  <si>
    <t>10-Oct-2011</t>
  </si>
  <si>
    <t>17-Jul-1986</t>
  </si>
  <si>
    <t>QC463</t>
  </si>
  <si>
    <t>Sreyloeng Lun</t>
  </si>
  <si>
    <t>ln; RsILwg</t>
  </si>
  <si>
    <t>18-Oct-2018</t>
  </si>
  <si>
    <t>15-Mar-2000</t>
  </si>
  <si>
    <t>QC469</t>
  </si>
  <si>
    <t>Sitha Ten</t>
  </si>
  <si>
    <t>etn sIufa</t>
  </si>
  <si>
    <t>QC</t>
  </si>
  <si>
    <t>23-Apr-2014</t>
  </si>
  <si>
    <t>20-Jul-1993</t>
  </si>
  <si>
    <t>PO3966</t>
  </si>
  <si>
    <t>Khoem Pao</t>
  </si>
  <si>
    <t>Xwm eBA</t>
  </si>
  <si>
    <t>RE PROCESS</t>
  </si>
  <si>
    <t>21-Jun-2010</t>
  </si>
  <si>
    <t>08-Oct-1975</t>
  </si>
  <si>
    <t>QC027</t>
  </si>
  <si>
    <t>Thong Sakmai</t>
  </si>
  <si>
    <t>efag sém::</t>
  </si>
  <si>
    <t>Q.A for Rack Sample</t>
  </si>
  <si>
    <t>27-Sep-2005</t>
  </si>
  <si>
    <t>17-Jan-1983</t>
  </si>
  <si>
    <t>QC033</t>
  </si>
  <si>
    <t xml:space="preserve">Vong Saroeurn </t>
  </si>
  <si>
    <t>vgS saerOn</t>
  </si>
  <si>
    <t>21-Jun-2004</t>
  </si>
  <si>
    <t>QC057</t>
  </si>
  <si>
    <t>Lun Sreyneang</t>
  </si>
  <si>
    <t>ln; RsInag</t>
  </si>
  <si>
    <t>Quality Assurance Leader</t>
  </si>
  <si>
    <t>25-Nov-2002</t>
  </si>
  <si>
    <t>01-Oct-1985</t>
  </si>
  <si>
    <t>QC062</t>
  </si>
  <si>
    <t>Chhuon Socheat</t>
  </si>
  <si>
    <t>QYn suCati</t>
  </si>
  <si>
    <t>20-Mar-2006</t>
  </si>
  <si>
    <t>05-Jan-1986</t>
  </si>
  <si>
    <t>QC079</t>
  </si>
  <si>
    <t>Khim Sokphal</t>
  </si>
  <si>
    <t>XIim supl</t>
  </si>
  <si>
    <t>11-Jan-2010</t>
  </si>
  <si>
    <t>06-Sep-1981</t>
  </si>
  <si>
    <t>QC199</t>
  </si>
  <si>
    <t>Pon Chancareyrath</t>
  </si>
  <si>
    <t>b:un can;esrI½r½tñ</t>
  </si>
  <si>
    <t>AQL (NEXT)</t>
  </si>
  <si>
    <t>02-Jul-2012</t>
  </si>
  <si>
    <t>11-Jun-1992</t>
  </si>
  <si>
    <t>QC250</t>
  </si>
  <si>
    <t>Houn Ratha</t>
  </si>
  <si>
    <t>h‘Yn rdæa</t>
  </si>
  <si>
    <t>18-Aug-2003</t>
  </si>
  <si>
    <t>02-Oct-1987</t>
  </si>
  <si>
    <t>QC308</t>
  </si>
  <si>
    <t>Si Sreymey</t>
  </si>
  <si>
    <t>suI RsImuI</t>
  </si>
  <si>
    <t>09-May-2011</t>
  </si>
  <si>
    <t>25-Oct-1996</t>
  </si>
  <si>
    <t>QC399</t>
  </si>
  <si>
    <t>Chhun Chandavy</t>
  </si>
  <si>
    <t>Qun c½nÞdavI</t>
  </si>
  <si>
    <t>Quality Assurance Supervisor</t>
  </si>
  <si>
    <t>16-Jan-2017</t>
  </si>
  <si>
    <t>18-Aug-1988</t>
  </si>
  <si>
    <t>QC402</t>
  </si>
  <si>
    <t>Or Ponn</t>
  </si>
  <si>
    <t>eGa b:un</t>
  </si>
  <si>
    <t>15-Dec-1988</t>
  </si>
  <si>
    <t>QC425</t>
  </si>
  <si>
    <t>Meng Rady</t>
  </si>
  <si>
    <t>em:g r:aDI</t>
  </si>
  <si>
    <t>04-Dec-2017</t>
  </si>
  <si>
    <t>06-Feb-1994</t>
  </si>
  <si>
    <t>QC440</t>
  </si>
  <si>
    <t>Van Vichheka</t>
  </si>
  <si>
    <t>v:n vicäika</t>
  </si>
  <si>
    <t>21-Nov-2000</t>
  </si>
  <si>
    <t>QC464</t>
  </si>
  <si>
    <t>Sopha Born</t>
  </si>
  <si>
    <t>b‘n supa</t>
  </si>
  <si>
    <t>15-Mar-2021</t>
  </si>
  <si>
    <t>27-Apr-1980</t>
  </si>
  <si>
    <t>CT0497</t>
  </si>
  <si>
    <t>Seng Phanha</t>
  </si>
  <si>
    <t>esg bBaØa</t>
  </si>
  <si>
    <t>Sample Room</t>
  </si>
  <si>
    <t>SAMPLE CUTTER</t>
  </si>
  <si>
    <t>18-Dec-1996</t>
  </si>
  <si>
    <t>PO17476</t>
  </si>
  <si>
    <t>Huon Sreytouch</t>
  </si>
  <si>
    <t>h‘n; RsItUc</t>
  </si>
  <si>
    <t>SAMPLE MACHINIST</t>
  </si>
  <si>
    <t>11-Sep-2017</t>
  </si>
  <si>
    <t>05-Nov-1995</t>
  </si>
  <si>
    <t>PO19281</t>
  </si>
  <si>
    <t>Sithol Chum</t>
  </si>
  <si>
    <t>CuM suIful</t>
  </si>
  <si>
    <t>08-Dec-2020</t>
  </si>
  <si>
    <t>15-Dec-1990</t>
  </si>
  <si>
    <t>PO2198</t>
  </si>
  <si>
    <t>Ny Rottana</t>
  </si>
  <si>
    <t>nI rtþna</t>
  </si>
  <si>
    <t>09-Jul-2008</t>
  </si>
  <si>
    <t>09-Feb-1992</t>
  </si>
  <si>
    <t>PO2723</t>
  </si>
  <si>
    <t>Mey Channa</t>
  </si>
  <si>
    <t>mIu can;Na</t>
  </si>
  <si>
    <t>10-Mar-2009</t>
  </si>
  <si>
    <t>01-Mar-1982</t>
  </si>
  <si>
    <t>PO8047</t>
  </si>
  <si>
    <t>Dong Sokkhom</t>
  </si>
  <si>
    <t>dYg  suxxum</t>
  </si>
  <si>
    <t>28-Aug-2012</t>
  </si>
  <si>
    <t>01-Sep-1983</t>
  </si>
  <si>
    <t>PO9449</t>
  </si>
  <si>
    <t>Vann Pen</t>
  </si>
  <si>
    <t>v:an; Bin</t>
  </si>
  <si>
    <t>27-Feb-2013</t>
  </si>
  <si>
    <t>05-Jul-1998</t>
  </si>
  <si>
    <t>QC181</t>
  </si>
  <si>
    <t>Nhanh Sopha</t>
  </si>
  <si>
    <t>ja:aj; supa</t>
  </si>
  <si>
    <t>Sample QC</t>
  </si>
  <si>
    <t>24-Aug-1986</t>
  </si>
  <si>
    <t>SUP155</t>
  </si>
  <si>
    <t>Buth Vanny</t>
  </si>
  <si>
    <t>b‘ut vNÑnI</t>
  </si>
  <si>
    <t>SAMPLE SUPERVOSOR</t>
  </si>
  <si>
    <t>22-May-2017</t>
  </si>
  <si>
    <t>16-Nov-1980</t>
  </si>
  <si>
    <t>SUP183</t>
  </si>
  <si>
    <t>Seang Eng San</t>
  </si>
  <si>
    <t>san s‘ageGg</t>
  </si>
  <si>
    <t>25-Jan-2010</t>
  </si>
  <si>
    <t>07-May-1974</t>
  </si>
  <si>
    <t>T069</t>
  </si>
  <si>
    <t>Than Siphan</t>
  </si>
  <si>
    <t>fn suIpan</t>
  </si>
  <si>
    <t>Trainer</t>
  </si>
  <si>
    <t>TRAINER</t>
  </si>
  <si>
    <t>02-Feb-2010</t>
  </si>
  <si>
    <t>05-Jul-1982</t>
  </si>
  <si>
    <t>BX002</t>
  </si>
  <si>
    <t>Khat VET</t>
  </si>
  <si>
    <t>xat; vuit</t>
  </si>
  <si>
    <t>Trim- Warehouse</t>
  </si>
  <si>
    <t>TRIM STORE ASSISTANT</t>
  </si>
  <si>
    <t>22-Jan-2007</t>
  </si>
  <si>
    <t>03-Apr-1988</t>
  </si>
  <si>
    <t>CT0183</t>
  </si>
  <si>
    <t>Um Soktheary</t>
  </si>
  <si>
    <t>G‘úM suxFarI</t>
  </si>
  <si>
    <t>COUNT LABEL</t>
  </si>
  <si>
    <t>01-Jun-2010</t>
  </si>
  <si>
    <t>07-Sep-1983</t>
  </si>
  <si>
    <t>TRM009</t>
  </si>
  <si>
    <t>VAT SreyPhy</t>
  </si>
  <si>
    <t>v:at; RsIPI</t>
  </si>
  <si>
    <t>RM Request Controller</t>
  </si>
  <si>
    <t>09-Mar-2011</t>
  </si>
  <si>
    <t>10-Sep-1989</t>
  </si>
  <si>
    <t>TRM024</t>
  </si>
  <si>
    <t>Mann Chantra</t>
  </si>
  <si>
    <t>m:an; can;Rta</t>
  </si>
  <si>
    <t>R.M IN-STOCK CONTROLLER</t>
  </si>
  <si>
    <t>11-Nov-2014</t>
  </si>
  <si>
    <t>13-Aug-1988</t>
  </si>
  <si>
    <t>QC465</t>
  </si>
  <si>
    <t>Vannika Cheap</t>
  </si>
  <si>
    <t>cib vNÑnIka</t>
  </si>
  <si>
    <t>14-Sep-2022</t>
  </si>
  <si>
    <t>10-Aug-1992</t>
  </si>
  <si>
    <t>QC471</t>
  </si>
  <si>
    <t>La Dom</t>
  </si>
  <si>
    <t>duM La</t>
  </si>
  <si>
    <t>QC LEADER</t>
  </si>
  <si>
    <t>19-Sep-2022</t>
  </si>
  <si>
    <t>25-Sep-1986</t>
  </si>
  <si>
    <t>SUP191</t>
  </si>
  <si>
    <t>Sreyka Un</t>
  </si>
  <si>
    <t>G‘un RsIka</t>
  </si>
  <si>
    <t>01-Dec-2022</t>
  </si>
  <si>
    <t>23-Nov-1994</t>
  </si>
  <si>
    <t>PO20450</t>
  </si>
  <si>
    <t>Chhem Chat</t>
  </si>
  <si>
    <t>cat qim</t>
  </si>
  <si>
    <t>07-Apr-1999</t>
  </si>
  <si>
    <t>BX001</t>
  </si>
  <si>
    <t>SaEm Chin</t>
  </si>
  <si>
    <t>Cin saEGm</t>
  </si>
  <si>
    <t>Print ticket personel</t>
  </si>
  <si>
    <t>03-Dec-1983</t>
  </si>
  <si>
    <t>PO20535</t>
  </si>
  <si>
    <t>Touch Rath</t>
  </si>
  <si>
    <t>ទូច រត្ន</t>
  </si>
  <si>
    <t>Boxing Operator</t>
  </si>
  <si>
    <t>PO20536</t>
  </si>
  <si>
    <t>Khoem Sokhom</t>
  </si>
  <si>
    <t>ឃឹម សុខុម</t>
  </si>
  <si>
    <t>PO20537</t>
  </si>
  <si>
    <t>Ly Bunleang</t>
  </si>
  <si>
    <t>លី ប៊ុនលាង</t>
  </si>
  <si>
    <t>Print label</t>
  </si>
  <si>
    <t>PO1701</t>
  </si>
  <si>
    <t>Chantheara Um</t>
  </si>
  <si>
    <t>G‘Mu can;Far:a</t>
  </si>
  <si>
    <t>Fabric Inspector</t>
  </si>
  <si>
    <t>01-Nov-2007</t>
  </si>
  <si>
    <t>09-Feb-1988</t>
  </si>
  <si>
    <t>Increase $4 for 2024</t>
  </si>
  <si>
    <t>Fix bonus:</t>
  </si>
  <si>
    <t>PWK</t>
  </si>
  <si>
    <t>1st Payment:</t>
  </si>
  <si>
    <t>ML:</t>
  </si>
  <si>
    <t>Recoment bonus:</t>
  </si>
  <si>
    <t>Prepared by:...........................</t>
  </si>
  <si>
    <t>Verified by:...........................</t>
  </si>
  <si>
    <t>Approved by:.............................</t>
  </si>
  <si>
    <t>Authorized by:.............................</t>
  </si>
  <si>
    <t>Mrs. Rina Rin</t>
  </si>
  <si>
    <t>Mr. Wu Wende</t>
  </si>
  <si>
    <t>Mr. Jerry Yu</t>
  </si>
  <si>
    <t>Wage payroll</t>
  </si>
  <si>
    <t>HRM</t>
  </si>
  <si>
    <t>Factory Manager</t>
  </si>
  <si>
    <t>Operation VP</t>
  </si>
  <si>
    <t>Tax Rate:</t>
  </si>
  <si>
    <t>DATE:</t>
  </si>
  <si>
    <t>bBa¢IrR)ak;eborvtSRbcaM Ex mkra 2024</t>
  </si>
  <si>
    <t>2nd PAYROLL FOR January-2024</t>
  </si>
  <si>
    <t>NSSF Rate:</t>
  </si>
  <si>
    <t>R)ak;Ex eKal</t>
  </si>
  <si>
    <t>GRtaR)ak;
 RbcaMéf¶</t>
  </si>
  <si>
    <t>cMnYnéf¶ ¿rWem:agbuNükñúg Ex</t>
  </si>
  <si>
    <t>R)ak;edr )an</t>
  </si>
  <si>
    <t>R)ak;eBlm:asIunxUc</t>
  </si>
  <si>
    <t>R)ak; epSg²</t>
  </si>
  <si>
    <t>bRgÁb; R)ak;QñÜl</t>
  </si>
  <si>
    <t>Rbak;BüYkargar 50</t>
  </si>
  <si>
    <t>ប្រាក់បំណាច់បញ្ចប់កិច្ចសន្យា</t>
  </si>
  <si>
    <t>R)ak;QñÜléf¶buNüCati</t>
  </si>
  <si>
    <t>R)ak;emIlEfrkUn</t>
  </si>
  <si>
    <t>R)ak;]btßmÖBiess</t>
  </si>
  <si>
    <t xml:space="preserve">Rbak;BüYkargar </t>
  </si>
  <si>
    <t>R)ak;]btßmÖsMrab;RTRTgkarsañk;enA nig eFVIdMeNIr</t>
  </si>
  <si>
    <t>éf¶;RbcaM qñaMEdlmin )anQb;</t>
  </si>
  <si>
    <t>R)ak;kat; epSg²</t>
  </si>
  <si>
    <t>dkR)ak;Gahadæan</t>
  </si>
  <si>
    <t>dkR)ak;shCIB clna</t>
  </si>
  <si>
    <t>dkR)ak;shCIB esrI</t>
  </si>
  <si>
    <t>dkR)ak;s</t>
  </si>
  <si>
    <t>htßelxa</t>
  </si>
  <si>
    <t>Gb,brma</t>
  </si>
  <si>
    <t>Meal</t>
  </si>
  <si>
    <t>AL/SL/ SPL/ML Paid</t>
  </si>
  <si>
    <t>Transport</t>
  </si>
  <si>
    <t>Allowance</t>
  </si>
  <si>
    <t>Canteen</t>
  </si>
  <si>
    <t>Union</t>
  </si>
  <si>
    <t>GñkebIkR)ak;</t>
  </si>
  <si>
    <t>Clock/</t>
  </si>
  <si>
    <t>Employee/ Team Name</t>
  </si>
  <si>
    <t>Sect</t>
  </si>
  <si>
    <t>child</t>
  </si>
  <si>
    <t>Onstd Pay</t>
  </si>
  <si>
    <t>Offstd Pay</t>
  </si>
  <si>
    <t>Misc</t>
  </si>
  <si>
    <t>Make Up</t>
  </si>
  <si>
    <t>Daily</t>
  </si>
  <si>
    <t>Severance Pay/</t>
  </si>
  <si>
    <t xml:space="preserve">OT  Meal </t>
  </si>
  <si>
    <t>Holidays 
Paid</t>
  </si>
  <si>
    <t>Accom</t>
  </si>
  <si>
    <t>Seniority 
Bonus Quantum</t>
  </si>
  <si>
    <t>Reimb./</t>
  </si>
  <si>
    <t>G.earnings</t>
  </si>
  <si>
    <t>Other</t>
  </si>
  <si>
    <t>Total Net Earnings</t>
  </si>
  <si>
    <t>Signatures</t>
  </si>
  <si>
    <t>Team No</t>
  </si>
  <si>
    <t>Date of birth</t>
  </si>
  <si>
    <t>age</t>
  </si>
  <si>
    <t xml:space="preserve"> Depend</t>
  </si>
  <si>
    <t>Basic Salary</t>
  </si>
  <si>
    <t>Hours</t>
  </si>
  <si>
    <t>AL/ SL/ SP/ ML</t>
  </si>
  <si>
    <t>Total Ab</t>
  </si>
  <si>
    <t>Holidays/ Sunday x2</t>
  </si>
  <si>
    <t>OTx 1.5</t>
  </si>
  <si>
    <t>Avg</t>
  </si>
  <si>
    <t>FDC's 5%</t>
  </si>
  <si>
    <t>Insentive</t>
  </si>
  <si>
    <t>AL Balance  Pay</t>
  </si>
  <si>
    <t>AL Used</t>
  </si>
  <si>
    <t>Earning</t>
  </si>
  <si>
    <t>1st Payment</t>
  </si>
  <si>
    <t xml:space="preserve">Union
C.CAWDU </t>
  </si>
  <si>
    <t>Union
CFTUWT-2</t>
  </si>
  <si>
    <t>Union FTU-1</t>
  </si>
  <si>
    <t>Pension
(Nssf)</t>
  </si>
  <si>
    <t>Non Tax benefit</t>
  </si>
  <si>
    <t>remark</t>
  </si>
  <si>
    <t>Not Agree</t>
  </si>
  <si>
    <t>BX043</t>
  </si>
  <si>
    <t>Sun Kin</t>
  </si>
  <si>
    <t>SHIRT-2. BOXING</t>
  </si>
  <si>
    <t xml:space="preserve">BOXXING                       </t>
  </si>
  <si>
    <t>01/01/2024-01/31/2024</t>
  </si>
  <si>
    <t>BX050</t>
  </si>
  <si>
    <t>Kimseng Roeun</t>
  </si>
  <si>
    <t>BX107</t>
  </si>
  <si>
    <t>Chan Phon</t>
  </si>
  <si>
    <t>BX117</t>
  </si>
  <si>
    <t>Saut Nhean</t>
  </si>
  <si>
    <t>BX134</t>
  </si>
  <si>
    <t>Vun Phang</t>
  </si>
  <si>
    <t>Finishing A</t>
  </si>
  <si>
    <t xml:space="preserve">Boxing                        </t>
  </si>
  <si>
    <t>BX136</t>
  </si>
  <si>
    <t>Malen Lay</t>
  </si>
  <si>
    <t>CT0033</t>
  </si>
  <si>
    <t>Se  Yom</t>
  </si>
  <si>
    <t>Cutting 2</t>
  </si>
  <si>
    <t xml:space="preserve">Bundling(P)                   </t>
  </si>
  <si>
    <t>CT0111</t>
  </si>
  <si>
    <t>Salon Ly</t>
  </si>
  <si>
    <t>CT</t>
  </si>
  <si>
    <t xml:space="preserve">Straight Knife(P)             </t>
  </si>
  <si>
    <t>CT0124</t>
  </si>
  <si>
    <t>Sophois Som</t>
  </si>
  <si>
    <t>CT0130</t>
  </si>
  <si>
    <t>Ponlork Ung</t>
  </si>
  <si>
    <t>CT0134</t>
  </si>
  <si>
    <t>Savuth Khin</t>
  </si>
  <si>
    <t xml:space="preserve">Spreader (P)                  </t>
  </si>
  <si>
    <t>CT0174</t>
  </si>
  <si>
    <t>Penhaka Chay</t>
  </si>
  <si>
    <t>FUSING</t>
  </si>
  <si>
    <t xml:space="preserve">Pinning(B)                    </t>
  </si>
  <si>
    <t>CT0216</t>
  </si>
  <si>
    <t>Vichet Sorn</t>
  </si>
  <si>
    <t>CT0278</t>
  </si>
  <si>
    <t>Kimnan Koeut</t>
  </si>
  <si>
    <t xml:space="preserve">Count Labels(B)               </t>
  </si>
  <si>
    <t>CT0289</t>
  </si>
  <si>
    <t>Davin Pos</t>
  </si>
  <si>
    <t xml:space="preserve">Band Knife(P)                 </t>
  </si>
  <si>
    <t>CT0297</t>
  </si>
  <si>
    <t>Bunthim Hoem</t>
  </si>
  <si>
    <t>CT0306</t>
  </si>
  <si>
    <t>Chanthou Phat</t>
  </si>
  <si>
    <t>CT0312</t>
  </si>
  <si>
    <t>Channy San</t>
  </si>
  <si>
    <t>CT0320</t>
  </si>
  <si>
    <t>Kosal Sak</t>
  </si>
  <si>
    <t>CT0351</t>
  </si>
  <si>
    <t>Theary Em</t>
  </si>
  <si>
    <t>CT0355</t>
  </si>
  <si>
    <t>Sreymom Khy</t>
  </si>
  <si>
    <t xml:space="preserve">Unload Cuff(B)                </t>
  </si>
  <si>
    <t>CT0360</t>
  </si>
  <si>
    <t>Sarat Say</t>
  </si>
  <si>
    <t>CT0400</t>
  </si>
  <si>
    <t>Bunnarith  Sok</t>
  </si>
  <si>
    <t>CT0440</t>
  </si>
  <si>
    <t>Vana Huoy</t>
  </si>
  <si>
    <t>CT0441</t>
  </si>
  <si>
    <t>Rithy Duk</t>
  </si>
  <si>
    <t>CT0442</t>
  </si>
  <si>
    <t>Vannak Nuon</t>
  </si>
  <si>
    <t>CT0457</t>
  </si>
  <si>
    <t>Sreyneat Sum</t>
  </si>
  <si>
    <t>CT0516</t>
  </si>
  <si>
    <t>Sinak Thon</t>
  </si>
  <si>
    <t>CT0521</t>
  </si>
  <si>
    <t>Tum Yin</t>
  </si>
  <si>
    <t>CT0525</t>
  </si>
  <si>
    <t>Navy Thon</t>
  </si>
  <si>
    <t>CT0541</t>
  </si>
  <si>
    <t>Sreymom Chea</t>
  </si>
  <si>
    <t>CT0584</t>
  </si>
  <si>
    <t>Prim Han</t>
  </si>
  <si>
    <t>CT0589</t>
  </si>
  <si>
    <t>Thida Keo</t>
  </si>
  <si>
    <t>CT0591</t>
  </si>
  <si>
    <t>Lidav Sorng</t>
  </si>
  <si>
    <t>CT0593</t>
  </si>
  <si>
    <t>Dara Loch</t>
  </si>
  <si>
    <t>CT0595</t>
  </si>
  <si>
    <t>Chanda Uon</t>
  </si>
  <si>
    <t xml:space="preserve">Cutting(B)                    </t>
  </si>
  <si>
    <t>CT0596</t>
  </si>
  <si>
    <t>Chhum Mon</t>
  </si>
  <si>
    <t>PO0037</t>
  </si>
  <si>
    <t>Mom Chey</t>
  </si>
  <si>
    <t>OPA S1- 1 &amp; 2</t>
  </si>
  <si>
    <t xml:space="preserve">Hem front(B)                  </t>
  </si>
  <si>
    <t>PO0070</t>
  </si>
  <si>
    <t>Chinda Chhong</t>
  </si>
  <si>
    <t xml:space="preserve">Folding(B)                    </t>
  </si>
  <si>
    <t>PO0104</t>
  </si>
  <si>
    <t>Channa Hi</t>
  </si>
  <si>
    <t>SPS- B</t>
  </si>
  <si>
    <t xml:space="preserve">Run Collar(A)                 </t>
  </si>
  <si>
    <t>PO0107</t>
  </si>
  <si>
    <t>Kear Pieng</t>
  </si>
  <si>
    <t xml:space="preserve">Trim+Manual Mark(B)           </t>
  </si>
  <si>
    <t>PO0111</t>
  </si>
  <si>
    <t>Nath Yong</t>
  </si>
  <si>
    <t xml:space="preserve">Button Closing(B)             </t>
  </si>
  <si>
    <t>PO0237</t>
  </si>
  <si>
    <t>Soavy Un</t>
  </si>
  <si>
    <t>SPS- A</t>
  </si>
  <si>
    <t xml:space="preserve">Topstitch Sides(A)            </t>
  </si>
  <si>
    <t>PO0366</t>
  </si>
  <si>
    <t>Bunsry Huor</t>
  </si>
  <si>
    <t>SIT Checking</t>
  </si>
  <si>
    <t xml:space="preserve">Exam Collar(B)                </t>
  </si>
  <si>
    <t>PO0538</t>
  </si>
  <si>
    <t>Sokhom Mork</t>
  </si>
  <si>
    <t xml:space="preserve">Hem Lux Vent(B)               </t>
  </si>
  <si>
    <t>PO0561</t>
  </si>
  <si>
    <t>Sopheap Touch</t>
  </si>
  <si>
    <t>S1- 2</t>
  </si>
  <si>
    <t xml:space="preserve">Set Cuff(A+)                  </t>
  </si>
  <si>
    <t>PO0598</t>
  </si>
  <si>
    <t>Sokha Khev</t>
  </si>
  <si>
    <t xml:space="preserve">Hand Press(B)                 </t>
  </si>
  <si>
    <t>PO0633</t>
  </si>
  <si>
    <t>Sreyneoun Kin</t>
  </si>
  <si>
    <t>SPS- C</t>
  </si>
  <si>
    <t xml:space="preserve">Kansai Placket                </t>
  </si>
  <si>
    <t>PO0672</t>
  </si>
  <si>
    <t>Sovann Morn</t>
  </si>
  <si>
    <t xml:space="preserve">Examining(B)                  </t>
  </si>
  <si>
    <t>PO0715</t>
  </si>
  <si>
    <t>Sinet Sorn</t>
  </si>
  <si>
    <t>SPS- F</t>
  </si>
  <si>
    <t>PO0741</t>
  </si>
  <si>
    <t>Saroeun Votey</t>
  </si>
  <si>
    <t>PO0754</t>
  </si>
  <si>
    <t>Sarun Youeng</t>
  </si>
  <si>
    <t xml:space="preserve">Exam Back(B)                  </t>
  </si>
  <si>
    <t>PO0798</t>
  </si>
  <si>
    <t>Seavphan Pich</t>
  </si>
  <si>
    <t xml:space="preserve">Midle row(B)                  </t>
  </si>
  <si>
    <t>PO0949</t>
  </si>
  <si>
    <t>Kimlang Phon</t>
  </si>
  <si>
    <t xml:space="preserve">PRESS FRONT&amp;BACK              </t>
  </si>
  <si>
    <t>PO10112</t>
  </si>
  <si>
    <t>Kosal Mao</t>
  </si>
  <si>
    <t xml:space="preserve">B/Hole Sleeve(B)              </t>
  </si>
  <si>
    <t>PO10292</t>
  </si>
  <si>
    <t>Chantha Veng</t>
  </si>
  <si>
    <t xml:space="preserve">BAND ATTACH(A+)               </t>
  </si>
  <si>
    <t>PO10349</t>
  </si>
  <si>
    <t>Nun Dul</t>
  </si>
  <si>
    <t>PO1037</t>
  </si>
  <si>
    <t>Thary Bun</t>
  </si>
  <si>
    <t>SPS- D</t>
  </si>
  <si>
    <t xml:space="preserve">Lapseam Sides(A)              </t>
  </si>
  <si>
    <t>PO10439</t>
  </si>
  <si>
    <t>Sithorn  Kean</t>
  </si>
  <si>
    <t>PO10478</t>
  </si>
  <si>
    <t>Vanny Seak</t>
  </si>
  <si>
    <t xml:space="preserve">Hem Band(B)                   </t>
  </si>
  <si>
    <t>PO10583</t>
  </si>
  <si>
    <t>Sreyphai Phor</t>
  </si>
  <si>
    <t>PO10584</t>
  </si>
  <si>
    <t>Lyla Sory</t>
  </si>
  <si>
    <t>PO10787</t>
  </si>
  <si>
    <t>Hoeurn Hang</t>
  </si>
  <si>
    <t xml:space="preserve">Set Gauntlet(A)               </t>
  </si>
  <si>
    <t>PO10797</t>
  </si>
  <si>
    <t>Laun Yan</t>
  </si>
  <si>
    <t xml:space="preserve">Presser(B)                    </t>
  </si>
  <si>
    <t>PO10869</t>
  </si>
  <si>
    <t>Leakhena  Long</t>
  </si>
  <si>
    <t>PO10896</t>
  </si>
  <si>
    <t>Samol Loek</t>
  </si>
  <si>
    <t xml:space="preserve">Topstitch Sleeve(A)           </t>
  </si>
  <si>
    <t>PO10911</t>
  </si>
  <si>
    <t>Liab Pao</t>
  </si>
  <si>
    <t>PO11145</t>
  </si>
  <si>
    <t>Phineap Nget</t>
  </si>
  <si>
    <t xml:space="preserve">Remove Sobar(C)               </t>
  </si>
  <si>
    <t>PO11215</t>
  </si>
  <si>
    <t>Norng Chanthy</t>
  </si>
  <si>
    <t>SPS- E</t>
  </si>
  <si>
    <t>PO11265</t>
  </si>
  <si>
    <t>Chanthou Sam</t>
  </si>
  <si>
    <t xml:space="preserve">Trim excess fabric(B)         </t>
  </si>
  <si>
    <t>PO11272</t>
  </si>
  <si>
    <t>Sreynich Duch</t>
  </si>
  <si>
    <t>PO11373</t>
  </si>
  <si>
    <t>Khoeurn Chet</t>
  </si>
  <si>
    <t xml:space="preserve">Cut loop WB(B)                </t>
  </si>
  <si>
    <t>PO11415</t>
  </si>
  <si>
    <t>Sreypichmeanleap Oum</t>
  </si>
  <si>
    <t xml:space="preserve">Machinist                     </t>
  </si>
  <si>
    <t>PO11433</t>
  </si>
  <si>
    <t>Kakda Pho</t>
  </si>
  <si>
    <t>PO11538</t>
  </si>
  <si>
    <t>Sreyda Eang</t>
  </si>
  <si>
    <t xml:space="preserve">Press Gussett(B)              </t>
  </si>
  <si>
    <t>PO11553</t>
  </si>
  <si>
    <t>Lum ang Ton</t>
  </si>
  <si>
    <t xml:space="preserve">Exam Sleeve 1                 </t>
  </si>
  <si>
    <t>PO1158</t>
  </si>
  <si>
    <t>Sreyleak Chin</t>
  </si>
  <si>
    <t xml:space="preserve">French Seam(A)                </t>
  </si>
  <si>
    <t>PO11619</t>
  </si>
  <si>
    <t>Sreypov Hen</t>
  </si>
  <si>
    <t xml:space="preserve">Topstitch Collar(A)           </t>
  </si>
  <si>
    <t>PO11639</t>
  </si>
  <si>
    <t>Ith Mao</t>
  </si>
  <si>
    <t xml:space="preserve">Examiner(B)                   </t>
  </si>
  <si>
    <t>PO11656</t>
  </si>
  <si>
    <t>Socheat Soam</t>
  </si>
  <si>
    <t>PO11666</t>
  </si>
  <si>
    <t>Pok Loeung</t>
  </si>
  <si>
    <t>PO11669</t>
  </si>
  <si>
    <t>Pann Phea</t>
  </si>
  <si>
    <t xml:space="preserve">Press Collar(B)               </t>
  </si>
  <si>
    <t>PO11732</t>
  </si>
  <si>
    <t>Narang Rin</t>
  </si>
  <si>
    <t xml:space="preserve">EXAM SLEEVE(B)                </t>
  </si>
  <si>
    <t>PO11804</t>
  </si>
  <si>
    <t>Srey Sang</t>
  </si>
  <si>
    <t>PO1182</t>
  </si>
  <si>
    <t>Phally Sok</t>
  </si>
  <si>
    <t xml:space="preserve">Attach Pocket.(A)             </t>
  </si>
  <si>
    <t>PO11839</t>
  </si>
  <si>
    <t>Socheat Ban</t>
  </si>
  <si>
    <t>PO11851</t>
  </si>
  <si>
    <t>Channy Rith</t>
  </si>
  <si>
    <t>PO11861</t>
  </si>
  <si>
    <t>Chea Sem</t>
  </si>
  <si>
    <t xml:space="preserve">MAKE BOX                      </t>
  </si>
  <si>
    <t>PO11869</t>
  </si>
  <si>
    <t>Sydan Sak</t>
  </si>
  <si>
    <t xml:space="preserve">Set Main Label (B)            </t>
  </si>
  <si>
    <t>PO11877</t>
  </si>
  <si>
    <t>Sreynich Kong</t>
  </si>
  <si>
    <t>PO11878</t>
  </si>
  <si>
    <t>Chaneng Roet</t>
  </si>
  <si>
    <t>PO11881</t>
  </si>
  <si>
    <t>Mong Rin</t>
  </si>
  <si>
    <t>PO11961</t>
  </si>
  <si>
    <t>Sareth Thun</t>
  </si>
  <si>
    <t>PO12013</t>
  </si>
  <si>
    <t>Sreysross Ban</t>
  </si>
  <si>
    <t>PO12067</t>
  </si>
  <si>
    <t>Phally Sun</t>
  </si>
  <si>
    <t xml:space="preserve">Trim Luxury vent(B)           </t>
  </si>
  <si>
    <t>PO12068</t>
  </si>
  <si>
    <t>Thavong Vang</t>
  </si>
  <si>
    <t>PO12087</t>
  </si>
  <si>
    <t>Sreymom Uon</t>
  </si>
  <si>
    <t>PO12096</t>
  </si>
  <si>
    <t>Sreymich Yem</t>
  </si>
  <si>
    <t xml:space="preserve">Hem Bottom(A)                 </t>
  </si>
  <si>
    <t>PO12114</t>
  </si>
  <si>
    <t>Somphors Nhil</t>
  </si>
  <si>
    <t>Finishing B</t>
  </si>
  <si>
    <t xml:space="preserve">Presentation Examiner(B)      </t>
  </si>
  <si>
    <t>PO12121</t>
  </si>
  <si>
    <t>Samorn Mok</t>
  </si>
  <si>
    <t>PO12123</t>
  </si>
  <si>
    <t>Lihuo Horn</t>
  </si>
  <si>
    <t>PO12128</t>
  </si>
  <si>
    <t>Sokha leng</t>
  </si>
  <si>
    <t xml:space="preserve">Attach Tap Front              </t>
  </si>
  <si>
    <t>PO12259</t>
  </si>
  <si>
    <t>Sun Hin</t>
  </si>
  <si>
    <t>PO12288</t>
  </si>
  <si>
    <t>Thavy Un</t>
  </si>
  <si>
    <t>PO12324</t>
  </si>
  <si>
    <t>Rotha Deb</t>
  </si>
  <si>
    <t xml:space="preserve">Join Pleat Yoke(B)            </t>
  </si>
  <si>
    <t>PO12339</t>
  </si>
  <si>
    <t>Sreykeov Taing</t>
  </si>
  <si>
    <t xml:space="preserve">Press Pocket(B)               </t>
  </si>
  <si>
    <t>PO12364</t>
  </si>
  <si>
    <t>LATH SEK</t>
  </si>
  <si>
    <t>PO12370</t>
  </si>
  <si>
    <t>Dany Sun</t>
  </si>
  <si>
    <t xml:space="preserve">Auto B/Hole Front(B)          </t>
  </si>
  <si>
    <t>PO12565</t>
  </si>
  <si>
    <t>Sreyheang Oeun</t>
  </si>
  <si>
    <t xml:space="preserve">Issue UPC(A)                  </t>
  </si>
  <si>
    <t>PO12577</t>
  </si>
  <si>
    <t>Leakana Seng</t>
  </si>
  <si>
    <t>PO12667</t>
  </si>
  <si>
    <t>Yek Thoeurn</t>
  </si>
  <si>
    <t>PO12668</t>
  </si>
  <si>
    <t>Sreyphors Phoem</t>
  </si>
  <si>
    <t xml:space="preserve">B/Sew Care Label(B)           </t>
  </si>
  <si>
    <t>PO12669</t>
  </si>
  <si>
    <t>Meanit Chhum</t>
  </si>
  <si>
    <t>PO12683</t>
  </si>
  <si>
    <t>Hean Ton</t>
  </si>
  <si>
    <t>PO12713</t>
  </si>
  <si>
    <t>Nou Chhuy</t>
  </si>
  <si>
    <t>PO12715</t>
  </si>
  <si>
    <t>Sokunthea Voeun</t>
  </si>
  <si>
    <t xml:space="preserve">Set Main Label(B)             </t>
  </si>
  <si>
    <t>PO1294</t>
  </si>
  <si>
    <t>Sorphea Koem</t>
  </si>
  <si>
    <t xml:space="preserve">Hem Cuff(B)                   </t>
  </si>
  <si>
    <t>PO12993</t>
  </si>
  <si>
    <t>Yot Vorn</t>
  </si>
  <si>
    <t xml:space="preserve">Set Guantlet                  </t>
  </si>
  <si>
    <t>PO13157</t>
  </si>
  <si>
    <t>Rinak  Chhom</t>
  </si>
  <si>
    <t>PO13179</t>
  </si>
  <si>
    <t>Chamroeun Chhun</t>
  </si>
  <si>
    <t>PO13237</t>
  </si>
  <si>
    <t>Nim Long</t>
  </si>
  <si>
    <t>PO13269</t>
  </si>
  <si>
    <t>Phalla Dy</t>
  </si>
  <si>
    <t xml:space="preserve">Bottom Hem(A)                 </t>
  </si>
  <si>
    <t>PO13278</t>
  </si>
  <si>
    <t>Samean Tep</t>
  </si>
  <si>
    <t xml:space="preserve">Collar Attach (A+)            </t>
  </si>
  <si>
    <t>PO13338</t>
  </si>
  <si>
    <t>Leak Neang</t>
  </si>
  <si>
    <t xml:space="preserve">Bottom Sew(B)                 </t>
  </si>
  <si>
    <t>PO13352</t>
  </si>
  <si>
    <t>Sakhorn Chan</t>
  </si>
  <si>
    <t xml:space="preserve">Bagging                       </t>
  </si>
  <si>
    <t>PO13453</t>
  </si>
  <si>
    <t>Sinay Oeurn</t>
  </si>
  <si>
    <t>PO13554</t>
  </si>
  <si>
    <t>Sarout Keo</t>
  </si>
  <si>
    <t>PO1381</t>
  </si>
  <si>
    <t>Sarun Loeung</t>
  </si>
  <si>
    <t>PO13817</t>
  </si>
  <si>
    <t>Soknea Norn</t>
  </si>
  <si>
    <t>PO13969</t>
  </si>
  <si>
    <t>Chanthoeun Sat</t>
  </si>
  <si>
    <t>PO13999</t>
  </si>
  <si>
    <t>Nget Klout</t>
  </si>
  <si>
    <t xml:space="preserve">Trim and mark Collar(B)       </t>
  </si>
  <si>
    <t>PO14030</t>
  </si>
  <si>
    <t>Nan Phon</t>
  </si>
  <si>
    <t xml:space="preserve">Mark Button Down Collar       </t>
  </si>
  <si>
    <t>PO14189</t>
  </si>
  <si>
    <t>Nary Morn</t>
  </si>
  <si>
    <t>PO14255</t>
  </si>
  <si>
    <t>Touch You</t>
  </si>
  <si>
    <t xml:space="preserve">Att patch bone coll           </t>
  </si>
  <si>
    <t>PO14326</t>
  </si>
  <si>
    <t>Cheatlat Vanna</t>
  </si>
  <si>
    <t>PO14332</t>
  </si>
  <si>
    <t>Sophorn Horn</t>
  </si>
  <si>
    <t>PO14410</t>
  </si>
  <si>
    <t>Leakhena Phan</t>
  </si>
  <si>
    <t>PO14461</t>
  </si>
  <si>
    <t>Limchhe Heng</t>
  </si>
  <si>
    <t xml:space="preserve">Set Care Label(B)             </t>
  </si>
  <si>
    <t>PO14467</t>
  </si>
  <si>
    <t>Sona Veth</t>
  </si>
  <si>
    <t>PO14479</t>
  </si>
  <si>
    <t>Tat Huot</t>
  </si>
  <si>
    <t>PO14482</t>
  </si>
  <si>
    <t>Sina Vei</t>
  </si>
  <si>
    <t>PO14483</t>
  </si>
  <si>
    <t>Sokry Hy</t>
  </si>
  <si>
    <t xml:space="preserve">Topstitch Cuff(A)             </t>
  </si>
  <si>
    <t>PO14544</t>
  </si>
  <si>
    <t>Vutha Chheat</t>
  </si>
  <si>
    <t>PO14545</t>
  </si>
  <si>
    <t>Khuoch Chea</t>
  </si>
  <si>
    <t xml:space="preserve">ATTACH BONE POCKET(B)         </t>
  </si>
  <si>
    <t>PO14573</t>
  </si>
  <si>
    <t>Sreyna Yin</t>
  </si>
  <si>
    <t>PO14584</t>
  </si>
  <si>
    <t>Sreyphors But</t>
  </si>
  <si>
    <t>PO14707</t>
  </si>
  <si>
    <t>Chanthan Sor</t>
  </si>
  <si>
    <t>PO14778</t>
  </si>
  <si>
    <t>An Chen</t>
  </si>
  <si>
    <t>PO14814</t>
  </si>
  <si>
    <t>Phally Morn</t>
  </si>
  <si>
    <t>PO14834</t>
  </si>
  <si>
    <t>Socheata Nhean</t>
  </si>
  <si>
    <t xml:space="preserve">Close Bottom Poly Bag (B)     </t>
  </si>
  <si>
    <t>PO14838</t>
  </si>
  <si>
    <t>Nisavy Mao</t>
  </si>
  <si>
    <t>PO1487</t>
  </si>
  <si>
    <t>Lai Eng</t>
  </si>
  <si>
    <t>PO14918</t>
  </si>
  <si>
    <t>Chanmuoy Chheat</t>
  </si>
  <si>
    <t>PO14955</t>
  </si>
  <si>
    <t>Kreal Son</t>
  </si>
  <si>
    <t>PO15004</t>
  </si>
  <si>
    <t>Song Chan</t>
  </si>
  <si>
    <t xml:space="preserve">Turn+Press Collar(B)          </t>
  </si>
  <si>
    <t>PO15008</t>
  </si>
  <si>
    <t>Savat Van</t>
  </si>
  <si>
    <t>PO15108</t>
  </si>
  <si>
    <t>Heak Phan</t>
  </si>
  <si>
    <t>PO15131</t>
  </si>
  <si>
    <t>Kompheak Mao</t>
  </si>
  <si>
    <t xml:space="preserve">Run Cuff(A)                   </t>
  </si>
  <si>
    <t>PO15165</t>
  </si>
  <si>
    <t>Siphea Un</t>
  </si>
  <si>
    <t xml:space="preserve">B/sew front auto (T11)        </t>
  </si>
  <si>
    <t>PO15182</t>
  </si>
  <si>
    <t>Anong Kong</t>
  </si>
  <si>
    <t>PO15209</t>
  </si>
  <si>
    <t>Vandy Yun</t>
  </si>
  <si>
    <t>PO15236</t>
  </si>
  <si>
    <t>Voeun Em</t>
  </si>
  <si>
    <t xml:space="preserve">Attach Pocket Bone(B)         </t>
  </si>
  <si>
    <t>PO15253</t>
  </si>
  <si>
    <t>Sreypeou Sat</t>
  </si>
  <si>
    <t>PO15281</t>
  </si>
  <si>
    <t>Sam Kann</t>
  </si>
  <si>
    <t>PO15301</t>
  </si>
  <si>
    <t>Saphan Ros</t>
  </si>
  <si>
    <t xml:space="preserve">Cuff Attach(A+)               </t>
  </si>
  <si>
    <t>PO15302</t>
  </si>
  <si>
    <t>Siphub Seom</t>
  </si>
  <si>
    <t xml:space="preserve">Hem Pocket(B)                 </t>
  </si>
  <si>
    <t>PO15308</t>
  </si>
  <si>
    <t>Minea Leng</t>
  </si>
  <si>
    <t>PO15362</t>
  </si>
  <si>
    <t>Key Pheng</t>
  </si>
  <si>
    <t>PO1538</t>
  </si>
  <si>
    <t>Chanlay Peou</t>
  </si>
  <si>
    <t>PO15380</t>
  </si>
  <si>
    <t>Sokak Vorn</t>
  </si>
  <si>
    <t xml:space="preserve">Set Gussett(A)                </t>
  </si>
  <si>
    <t>PO15410</t>
  </si>
  <si>
    <t>Sreythom Mach</t>
  </si>
  <si>
    <t>PO15446</t>
  </si>
  <si>
    <t>Thyda Mean</t>
  </si>
  <si>
    <t xml:space="preserve">Collar attach                 </t>
  </si>
  <si>
    <t>PO15506</t>
  </si>
  <si>
    <t>Leap Say</t>
  </si>
  <si>
    <t xml:space="preserve">Prepare Tie(B)                </t>
  </si>
  <si>
    <t>PO15541</t>
  </si>
  <si>
    <t>Tiv Ngoem</t>
  </si>
  <si>
    <t xml:space="preserve">Set Yoke(A)                   </t>
  </si>
  <si>
    <t>PO15552</t>
  </si>
  <si>
    <t>Phallang Some</t>
  </si>
  <si>
    <t>PO15648</t>
  </si>
  <si>
    <t>Thoeurn Meoun</t>
  </si>
  <si>
    <t>PO15683</t>
  </si>
  <si>
    <t>Chandara Keo</t>
  </si>
  <si>
    <t xml:space="preserve">Trim front strap(B)           </t>
  </si>
  <si>
    <t>PO1569</t>
  </si>
  <si>
    <t>Salom Khvath</t>
  </si>
  <si>
    <t>PO15708</t>
  </si>
  <si>
    <t>Chanthol Men</t>
  </si>
  <si>
    <t xml:space="preserve">Join Shoulder(A)              </t>
  </si>
  <si>
    <t>PO15710</t>
  </si>
  <si>
    <t>Somaly Lonh</t>
  </si>
  <si>
    <t>PO15745</t>
  </si>
  <si>
    <t>Channary Saom</t>
  </si>
  <si>
    <t xml:space="preserve">Fuse front strap(B)           </t>
  </si>
  <si>
    <t>PO15748</t>
  </si>
  <si>
    <t>Sreyneang Seang</t>
  </si>
  <si>
    <t>PO15752</t>
  </si>
  <si>
    <t>Sokneng Chan</t>
  </si>
  <si>
    <t>PO15759</t>
  </si>
  <si>
    <t>Pisey Yan</t>
  </si>
  <si>
    <t>PO1576</t>
  </si>
  <si>
    <t>Sreynith Kom</t>
  </si>
  <si>
    <t>PO15761</t>
  </si>
  <si>
    <t>Sokheang Ken</t>
  </si>
  <si>
    <t xml:space="preserve">Sew close collar              </t>
  </si>
  <si>
    <t>PO15766</t>
  </si>
  <si>
    <t>Vannet Lon</t>
  </si>
  <si>
    <t>PO15773</t>
  </si>
  <si>
    <t>Sinuon Eth</t>
  </si>
  <si>
    <t xml:space="preserve">B/Hole Points(B)              </t>
  </si>
  <si>
    <t>PO15774</t>
  </si>
  <si>
    <t>Sok em Va</t>
  </si>
  <si>
    <t>PO15798</t>
  </si>
  <si>
    <t>Yong Vy</t>
  </si>
  <si>
    <t>PO15804</t>
  </si>
  <si>
    <t>Pharath Met</t>
  </si>
  <si>
    <t>PO15810</t>
  </si>
  <si>
    <t>Sokuntheary Neth</t>
  </si>
  <si>
    <t xml:space="preserve">B/Sew Collar(B)               </t>
  </si>
  <si>
    <t>PO15816</t>
  </si>
  <si>
    <t>Sophan Saing</t>
  </si>
  <si>
    <t>PO15817</t>
  </si>
  <si>
    <t>Vet Pann</t>
  </si>
  <si>
    <t>PO15819</t>
  </si>
  <si>
    <t>Sreydy Vy</t>
  </si>
  <si>
    <t>PO15821</t>
  </si>
  <si>
    <t>Eam Sin</t>
  </si>
  <si>
    <t>PO15832</t>
  </si>
  <si>
    <t>Ravy Ran</t>
  </si>
  <si>
    <t>PO15835</t>
  </si>
  <si>
    <t>Noy Tom</t>
  </si>
  <si>
    <t>PO15839</t>
  </si>
  <si>
    <t>Ouk Thok</t>
  </si>
  <si>
    <t>PO15851</t>
  </si>
  <si>
    <t>Chhat Kaeut</t>
  </si>
  <si>
    <t>PO15857</t>
  </si>
  <si>
    <t>Sreyneath Veng</t>
  </si>
  <si>
    <t>PO15895</t>
  </si>
  <si>
    <t>Sina Thon</t>
  </si>
  <si>
    <t>PO1591</t>
  </si>
  <si>
    <t>Sothy Top</t>
  </si>
  <si>
    <t>PO15969</t>
  </si>
  <si>
    <t>Chenda Preap</t>
  </si>
  <si>
    <t>PO16025</t>
  </si>
  <si>
    <t>Chanda Thy</t>
  </si>
  <si>
    <t xml:space="preserve">Body Press                    </t>
  </si>
  <si>
    <t>PO16027</t>
  </si>
  <si>
    <t>Sreynang Phoeun</t>
  </si>
  <si>
    <t>PO16035</t>
  </si>
  <si>
    <t>Sreypeou Ran</t>
  </si>
  <si>
    <t>PO16036</t>
  </si>
  <si>
    <t>Suntrean Neang</t>
  </si>
  <si>
    <t>SIT REPAIR</t>
  </si>
  <si>
    <t>PO16051</t>
  </si>
  <si>
    <t>Soknoeun Ry</t>
  </si>
  <si>
    <t>PO16102</t>
  </si>
  <si>
    <t>Chantey Bun</t>
  </si>
  <si>
    <t>PO16132</t>
  </si>
  <si>
    <t>Sarin Ty</t>
  </si>
  <si>
    <t xml:space="preserve">B/Sew B/Down(B)               </t>
  </si>
  <si>
    <t>PO16146</t>
  </si>
  <si>
    <t>Rumduol At</t>
  </si>
  <si>
    <t>PO16149</t>
  </si>
  <si>
    <t>Monyroth Yoem</t>
  </si>
  <si>
    <t>PO16190</t>
  </si>
  <si>
    <t>Pheakdey Huoy</t>
  </si>
  <si>
    <t>PO16215</t>
  </si>
  <si>
    <t>Sabun Kruoch</t>
  </si>
  <si>
    <t>PO16230</t>
  </si>
  <si>
    <t>Vanny Neang</t>
  </si>
  <si>
    <t>PO16234</t>
  </si>
  <si>
    <t>Tevy Ny</t>
  </si>
  <si>
    <t xml:space="preserve">B/Hole Cuff(B)                </t>
  </si>
  <si>
    <t>PO16243</t>
  </si>
  <si>
    <t>Soeun Heng</t>
  </si>
  <si>
    <t>PO16254</t>
  </si>
  <si>
    <t>Kan Veng</t>
  </si>
  <si>
    <t>PO16265</t>
  </si>
  <si>
    <t>Nim Kong</t>
  </si>
  <si>
    <t xml:space="preserve">Press Patch(B)                </t>
  </si>
  <si>
    <t>PO16307</t>
  </si>
  <si>
    <t>Soklen Voeun</t>
  </si>
  <si>
    <t>PO16351</t>
  </si>
  <si>
    <t>Pha Duk</t>
  </si>
  <si>
    <t>PO16388</t>
  </si>
  <si>
    <t>Chandara Hem</t>
  </si>
  <si>
    <t xml:space="preserve">Collar Attach Only(A+)        </t>
  </si>
  <si>
    <t>PO16443</t>
  </si>
  <si>
    <t>Sengmay Mey</t>
  </si>
  <si>
    <t xml:space="preserve">Loading                       </t>
  </si>
  <si>
    <t>PO16445</t>
  </si>
  <si>
    <t>Sreynoeum Hul</t>
  </si>
  <si>
    <t xml:space="preserve">Button Hole                   </t>
  </si>
  <si>
    <t>PO16453</t>
  </si>
  <si>
    <t>Seyla Seng</t>
  </si>
  <si>
    <t>PO16470</t>
  </si>
  <si>
    <t>Sopheann Chin</t>
  </si>
  <si>
    <t>PO16479</t>
  </si>
  <si>
    <t>Sona Chhoun</t>
  </si>
  <si>
    <t>PO16496</t>
  </si>
  <si>
    <t>Saory Khat</t>
  </si>
  <si>
    <t>PO16520</t>
  </si>
  <si>
    <t>Sreytouch Koem</t>
  </si>
  <si>
    <t>PO16621</t>
  </si>
  <si>
    <t>Sreyroth Mon</t>
  </si>
  <si>
    <t>PO16632</t>
  </si>
  <si>
    <t>Phorb Rom</t>
  </si>
  <si>
    <t>PO16637</t>
  </si>
  <si>
    <t>Leap Peang</t>
  </si>
  <si>
    <t>PO1664</t>
  </si>
  <si>
    <t>Thida Sann</t>
  </si>
  <si>
    <t>PO16656</t>
  </si>
  <si>
    <t>Samieng Khin</t>
  </si>
  <si>
    <t>PO16669</t>
  </si>
  <si>
    <t>Den Lay</t>
  </si>
  <si>
    <t>PO16673</t>
  </si>
  <si>
    <t>Sreyleak Yan</t>
  </si>
  <si>
    <t xml:space="preserve">B/Sew Sleeve(B)               </t>
  </si>
  <si>
    <t>PO16696</t>
  </si>
  <si>
    <t>Hut Nat</t>
  </si>
  <si>
    <t>PO16697</t>
  </si>
  <si>
    <t>Bol Thoy</t>
  </si>
  <si>
    <t>PO16735</t>
  </si>
  <si>
    <t>SomAng Nary</t>
  </si>
  <si>
    <t xml:space="preserve">B/Hole Collar(B)              </t>
  </si>
  <si>
    <t>PO16754</t>
  </si>
  <si>
    <t>Sithat Ea</t>
  </si>
  <si>
    <t>PO16755</t>
  </si>
  <si>
    <t>Chanan Sorn</t>
  </si>
  <si>
    <t>PO16756</t>
  </si>
  <si>
    <t>Sophors Phun</t>
  </si>
  <si>
    <t>PO16814</t>
  </si>
  <si>
    <t>Vanney Chhim</t>
  </si>
  <si>
    <t xml:space="preserve">Pocket                        </t>
  </si>
  <si>
    <t>PO16853</t>
  </si>
  <si>
    <t>Chann Sor</t>
  </si>
  <si>
    <t>PO16948</t>
  </si>
  <si>
    <t>Thida Em</t>
  </si>
  <si>
    <t>PO16985</t>
  </si>
  <si>
    <t>Sinuon Vuthy</t>
  </si>
  <si>
    <t xml:space="preserve">Att.Body Dart(B)              </t>
  </si>
  <si>
    <t>PO17074</t>
  </si>
  <si>
    <t>Chantrea Soem</t>
  </si>
  <si>
    <t>PO17076</t>
  </si>
  <si>
    <t>Sreyyim Cheng</t>
  </si>
  <si>
    <t>PO17083</t>
  </si>
  <si>
    <t>Sreysuoy Nhoeun</t>
  </si>
  <si>
    <t>PO17117</t>
  </si>
  <si>
    <t>Samnang Tuoch</t>
  </si>
  <si>
    <t>PO17147</t>
  </si>
  <si>
    <t>Sokha You</t>
  </si>
  <si>
    <t>PO1716</t>
  </si>
  <si>
    <t>Thy Sath</t>
  </si>
  <si>
    <t>PO17177</t>
  </si>
  <si>
    <t>Deoung Kao</t>
  </si>
  <si>
    <t>PO17198</t>
  </si>
  <si>
    <t>Rin Kin</t>
  </si>
  <si>
    <t>PO17219</t>
  </si>
  <si>
    <t>Sros Sem</t>
  </si>
  <si>
    <t>PO17225</t>
  </si>
  <si>
    <t>Sokong Rin</t>
  </si>
  <si>
    <t>PO17236</t>
  </si>
  <si>
    <t>Khorn Va</t>
  </si>
  <si>
    <t>PO17245</t>
  </si>
  <si>
    <t>Sreynou Khan</t>
  </si>
  <si>
    <t>PO17257</t>
  </si>
  <si>
    <t>Sreynet Yim</t>
  </si>
  <si>
    <t>PO17269</t>
  </si>
  <si>
    <t>Kimheang Hort</t>
  </si>
  <si>
    <t>PO17340</t>
  </si>
  <si>
    <t>Kimly Prek</t>
  </si>
  <si>
    <t xml:space="preserve">Unload Collar(B)              </t>
  </si>
  <si>
    <t>PO17345</t>
  </si>
  <si>
    <t>Reth Mao</t>
  </si>
  <si>
    <t xml:space="preserve">Fuse Cuff(B)                  </t>
  </si>
  <si>
    <t>PO17388</t>
  </si>
  <si>
    <t>Sopheap Moeun</t>
  </si>
  <si>
    <t>PO17437</t>
  </si>
  <si>
    <t>Dina Sok</t>
  </si>
  <si>
    <t>PO17467</t>
  </si>
  <si>
    <t>Salin Ro</t>
  </si>
  <si>
    <t xml:space="preserve">Attach Side Label(B)          </t>
  </si>
  <si>
    <t>PO17474</t>
  </si>
  <si>
    <t>Kolab Lay</t>
  </si>
  <si>
    <t xml:space="preserve">JOIN SPLITE YOKE STR          </t>
  </si>
  <si>
    <t>PO17505</t>
  </si>
  <si>
    <t>Savoeurn Chaim</t>
  </si>
  <si>
    <t>PO17535</t>
  </si>
  <si>
    <t>Sreymao Horn</t>
  </si>
  <si>
    <t xml:space="preserve">Topstitch Side Seam(A)        </t>
  </si>
  <si>
    <t>PO17536</t>
  </si>
  <si>
    <t>Sreynich Em</t>
  </si>
  <si>
    <t>PO17565</t>
  </si>
  <si>
    <t>Saphors Yann</t>
  </si>
  <si>
    <t>PO1757</t>
  </si>
  <si>
    <t>Sinan Lang</t>
  </si>
  <si>
    <t>PO17575</t>
  </si>
  <si>
    <t>Sreynet Vy</t>
  </si>
  <si>
    <t>PO17576</t>
  </si>
  <si>
    <t>Bopha Kry</t>
  </si>
  <si>
    <t>PO17587</t>
  </si>
  <si>
    <t>Sokny Poch</t>
  </si>
  <si>
    <t>PO17603</t>
  </si>
  <si>
    <t>Chy Un</t>
  </si>
  <si>
    <t>PO17615</t>
  </si>
  <si>
    <t>Savoeun Neak</t>
  </si>
  <si>
    <t>PO17636</t>
  </si>
  <si>
    <t>Sotheary Moeun</t>
  </si>
  <si>
    <t>PO17657</t>
  </si>
  <si>
    <t>Channra Soen</t>
  </si>
  <si>
    <t>PO17661</t>
  </si>
  <si>
    <t>Kimsr Meng</t>
  </si>
  <si>
    <t>PO17670</t>
  </si>
  <si>
    <t>Ryna Ven</t>
  </si>
  <si>
    <t xml:space="preserve">Set Pleats+W/Care(B)          </t>
  </si>
  <si>
    <t>PO17673</t>
  </si>
  <si>
    <t>Saren Som</t>
  </si>
  <si>
    <t>PO17692</t>
  </si>
  <si>
    <t>Sreyleak Khlork</t>
  </si>
  <si>
    <t>PO17736</t>
  </si>
  <si>
    <t>Sokhoeun Team</t>
  </si>
  <si>
    <t>PO17746</t>
  </si>
  <si>
    <t>Kunthea Noem</t>
  </si>
  <si>
    <t>PO1775</t>
  </si>
  <si>
    <t>Set Bin</t>
  </si>
  <si>
    <t>PO17801</t>
  </si>
  <si>
    <t>Chenda Lang</t>
  </si>
  <si>
    <t xml:space="preserve">Trim Thread(B)                </t>
  </si>
  <si>
    <t>PO17803</t>
  </si>
  <si>
    <t>Sreymeas Sem</t>
  </si>
  <si>
    <t xml:space="preserve">Lay lining                    </t>
  </si>
  <si>
    <t>PO17805</t>
  </si>
  <si>
    <t>Yim Ben</t>
  </si>
  <si>
    <t>PO17806</t>
  </si>
  <si>
    <t>Chantho Pat</t>
  </si>
  <si>
    <t xml:space="preserve">Press Split Yoke(B)           </t>
  </si>
  <si>
    <t>PO17810</t>
  </si>
  <si>
    <t>Mary Chroeun</t>
  </si>
  <si>
    <t>PO17823</t>
  </si>
  <si>
    <t>Taivann Loch</t>
  </si>
  <si>
    <t>PO17843</t>
  </si>
  <si>
    <t>Mary Lang</t>
  </si>
  <si>
    <t>PO17847</t>
  </si>
  <si>
    <t>Sreymao Sek</t>
  </si>
  <si>
    <t>PO1785</t>
  </si>
  <si>
    <t>Leakkhena Phy</t>
  </si>
  <si>
    <t>PO17857</t>
  </si>
  <si>
    <t>Makara Horn</t>
  </si>
  <si>
    <t>PO17866</t>
  </si>
  <si>
    <t>Noem Chanthy</t>
  </si>
  <si>
    <t xml:space="preserve">Press Short Sleeves(B)        </t>
  </si>
  <si>
    <t>PO17948</t>
  </si>
  <si>
    <t>Sinoun Chhoeb</t>
  </si>
  <si>
    <t>PO17950</t>
  </si>
  <si>
    <t>Sabbay Seab</t>
  </si>
  <si>
    <t>PO17980</t>
  </si>
  <si>
    <t>Rotana Ngan</t>
  </si>
  <si>
    <t>PO17993</t>
  </si>
  <si>
    <t>Sothea Pao</t>
  </si>
  <si>
    <t>PO17994</t>
  </si>
  <si>
    <t>Ren Rus</t>
  </si>
  <si>
    <t>PO18012</t>
  </si>
  <si>
    <t>Sreyrath Sun</t>
  </si>
  <si>
    <t>PO18035</t>
  </si>
  <si>
    <t>Vannrong Ny</t>
  </si>
  <si>
    <t>PO18046</t>
  </si>
  <si>
    <t>Koeun Thorn</t>
  </si>
  <si>
    <t>PO18057</t>
  </si>
  <si>
    <t>Koemsorn Chre</t>
  </si>
  <si>
    <t>PO1808</t>
  </si>
  <si>
    <t>Saron Em</t>
  </si>
  <si>
    <t>PO18081</t>
  </si>
  <si>
    <t>Pheaktra Sav</t>
  </si>
  <si>
    <t>PO18084</t>
  </si>
  <si>
    <t>Soklim Thon</t>
  </si>
  <si>
    <t>PO18092</t>
  </si>
  <si>
    <t>Channa Thang</t>
  </si>
  <si>
    <t>PO18097</t>
  </si>
  <si>
    <t>Theary Sambath</t>
  </si>
  <si>
    <t>PO18123</t>
  </si>
  <si>
    <t>Sreymol Aoeurn</t>
  </si>
  <si>
    <t>PO18133</t>
  </si>
  <si>
    <t>La Ly</t>
  </si>
  <si>
    <t>PO18142</t>
  </si>
  <si>
    <t>Phorn Chy</t>
  </si>
  <si>
    <t>PO18177</t>
  </si>
  <si>
    <t>Navy Mey</t>
  </si>
  <si>
    <t>PO18179</t>
  </si>
  <si>
    <t>Kou San</t>
  </si>
  <si>
    <t>PO18196</t>
  </si>
  <si>
    <t>Rort  Toem</t>
  </si>
  <si>
    <t>PO18197</t>
  </si>
  <si>
    <t>Sreyneang Chhong</t>
  </si>
  <si>
    <t>PO18201</t>
  </si>
  <si>
    <t>Sopheak Pheap</t>
  </si>
  <si>
    <t>PO18206</t>
  </si>
  <si>
    <t>SreyAun Nuon</t>
  </si>
  <si>
    <t xml:space="preserve">Cuffling(B)                   </t>
  </si>
  <si>
    <t>PO18214</t>
  </si>
  <si>
    <t>Sokly Pheap</t>
  </si>
  <si>
    <t xml:space="preserve">BARTACK(B)                    </t>
  </si>
  <si>
    <t>PO18217</t>
  </si>
  <si>
    <t>Phanny Ma</t>
  </si>
  <si>
    <t>PO18285</t>
  </si>
  <si>
    <t>Sovanphalla Voeurn</t>
  </si>
  <si>
    <t>PO18286</t>
  </si>
  <si>
    <t>Kanha Nho</t>
  </si>
  <si>
    <t xml:space="preserve">Attach Patch                  </t>
  </si>
  <si>
    <t>PO18310</t>
  </si>
  <si>
    <t>Thai Sorn</t>
  </si>
  <si>
    <t>PO18321</t>
  </si>
  <si>
    <t>Sopheak Sam</t>
  </si>
  <si>
    <t>PO1834</t>
  </si>
  <si>
    <t>Phallim Sok</t>
  </si>
  <si>
    <t>PO18347</t>
  </si>
  <si>
    <t>Sinat Pheng</t>
  </si>
  <si>
    <t>PO18364</t>
  </si>
  <si>
    <t>Putheary Yan</t>
  </si>
  <si>
    <t>PO18380</t>
  </si>
  <si>
    <t>Sreyleak La</t>
  </si>
  <si>
    <t>PO18385</t>
  </si>
  <si>
    <t>Sophea Khorn</t>
  </si>
  <si>
    <t>PO18394</t>
  </si>
  <si>
    <t>Thea Lorn</t>
  </si>
  <si>
    <t>PO18411</t>
  </si>
  <si>
    <t>Sokhim Run</t>
  </si>
  <si>
    <t>PO18429</t>
  </si>
  <si>
    <t>Kuntheary Chan</t>
  </si>
  <si>
    <t>PO18443</t>
  </si>
  <si>
    <t>Nget Vong</t>
  </si>
  <si>
    <t>PO18450</t>
  </si>
  <si>
    <t>Sreynay Sat</t>
  </si>
  <si>
    <t xml:space="preserve">Unpick Side vent              </t>
  </si>
  <si>
    <t>PO18458</t>
  </si>
  <si>
    <t>Saren Sary</t>
  </si>
  <si>
    <t>PO18471</t>
  </si>
  <si>
    <t>Sopheap Sun</t>
  </si>
  <si>
    <t>PO18476</t>
  </si>
  <si>
    <t>Sreyneang Lorn</t>
  </si>
  <si>
    <t>PO1848</t>
  </si>
  <si>
    <t>Phanny Sem</t>
  </si>
  <si>
    <t>PO18573</t>
  </si>
  <si>
    <t>Vannak Pom</t>
  </si>
  <si>
    <t>Washing Garments</t>
  </si>
  <si>
    <t xml:space="preserve">Counting garment              </t>
  </si>
  <si>
    <t>PO18711</t>
  </si>
  <si>
    <t>Siyen Dam</t>
  </si>
  <si>
    <t>PO1873</t>
  </si>
  <si>
    <t>Saem In</t>
  </si>
  <si>
    <t>PO18781</t>
  </si>
  <si>
    <t>Tyda Seun</t>
  </si>
  <si>
    <t>PO1886</t>
  </si>
  <si>
    <t>Sokkeng Naing</t>
  </si>
  <si>
    <t>PO18981</t>
  </si>
  <si>
    <t>Chanthy Pok</t>
  </si>
  <si>
    <t>PO1903</t>
  </si>
  <si>
    <t>Sorporn Yim</t>
  </si>
  <si>
    <t>PO19169</t>
  </si>
  <si>
    <t>Sat Son</t>
  </si>
  <si>
    <t>PO19206</t>
  </si>
  <si>
    <t>Sophun Heang</t>
  </si>
  <si>
    <t>PO19221</t>
  </si>
  <si>
    <t>Kungkea Seng</t>
  </si>
  <si>
    <t>PO19298</t>
  </si>
  <si>
    <t>Sinoeun Cheng</t>
  </si>
  <si>
    <t>PO19302</t>
  </si>
  <si>
    <t>Sivorn Teth</t>
  </si>
  <si>
    <t>PO19329</t>
  </si>
  <si>
    <t>Theary Ouk</t>
  </si>
  <si>
    <t>PO19345</t>
  </si>
  <si>
    <t>Seng Samnang</t>
  </si>
  <si>
    <t>PO19357</t>
  </si>
  <si>
    <t>Chea Srors</t>
  </si>
  <si>
    <t>PO19385</t>
  </si>
  <si>
    <t>Bo Vien</t>
  </si>
  <si>
    <t>PO19450</t>
  </si>
  <si>
    <t>Eub Sopheak</t>
  </si>
  <si>
    <t>PO19511</t>
  </si>
  <si>
    <t>Has Sreyuy</t>
  </si>
  <si>
    <t>PO19524</t>
  </si>
  <si>
    <t>Khean Sokhea</t>
  </si>
  <si>
    <t>PO19529</t>
  </si>
  <si>
    <t>Nel Someng</t>
  </si>
  <si>
    <t>PO19570</t>
  </si>
  <si>
    <t>Nil Chen</t>
  </si>
  <si>
    <t>PO19580</t>
  </si>
  <si>
    <t>Vin Phally</t>
  </si>
  <si>
    <t>PO19588</t>
  </si>
  <si>
    <t>Re Sreyka</t>
  </si>
  <si>
    <t>PO19589</t>
  </si>
  <si>
    <t>Seak Vanlyda</t>
  </si>
  <si>
    <t>PO19598</t>
  </si>
  <si>
    <t>Pann Sophors</t>
  </si>
  <si>
    <t>PO1967</t>
  </si>
  <si>
    <t>Trouk Chhun</t>
  </si>
  <si>
    <t xml:space="preserve">Turn+Press Cuff(B)            </t>
  </si>
  <si>
    <t>PO19803</t>
  </si>
  <si>
    <t>Nakry Samphors</t>
  </si>
  <si>
    <t xml:space="preserve">Panel Inspection(B)           </t>
  </si>
  <si>
    <t>PO19807</t>
  </si>
  <si>
    <t>Morm Vorng</t>
  </si>
  <si>
    <t>PO1981</t>
  </si>
  <si>
    <t>Sinoeun Mom</t>
  </si>
  <si>
    <t>PO19816</t>
  </si>
  <si>
    <t>Leoun Savorn</t>
  </si>
  <si>
    <t>PO1987</t>
  </si>
  <si>
    <t>Leap Phorn</t>
  </si>
  <si>
    <t>PO19945</t>
  </si>
  <si>
    <t>Phim Sreynay</t>
  </si>
  <si>
    <t xml:space="preserve">O/Lock Sides(A)               </t>
  </si>
  <si>
    <t>PO20018</t>
  </si>
  <si>
    <t>Rong Sreypor</t>
  </si>
  <si>
    <t>PO20047</t>
  </si>
  <si>
    <t>Kun Samnang</t>
  </si>
  <si>
    <t>PO20089</t>
  </si>
  <si>
    <t>Koem Sary</t>
  </si>
  <si>
    <t>PO2012</t>
  </si>
  <si>
    <t>Danang Chhun</t>
  </si>
  <si>
    <t xml:space="preserve">B/S FRONT MANUAL(B)           </t>
  </si>
  <si>
    <t>PO2021</t>
  </si>
  <si>
    <t>phearun Svay</t>
  </si>
  <si>
    <t>PO20324</t>
  </si>
  <si>
    <t>Ean Phanit</t>
  </si>
  <si>
    <t>PO20361</t>
  </si>
  <si>
    <t>Choeum Chanleab</t>
  </si>
  <si>
    <t>PO20454</t>
  </si>
  <si>
    <t>In Sreypong</t>
  </si>
  <si>
    <t>PO20456</t>
  </si>
  <si>
    <t>Vun Samoeun</t>
  </si>
  <si>
    <t>PO20457</t>
  </si>
  <si>
    <t>Chhoem Khounphara</t>
  </si>
  <si>
    <t>PO20458</t>
  </si>
  <si>
    <t>Mao Nalen</t>
  </si>
  <si>
    <t>PO20463</t>
  </si>
  <si>
    <t>Chun Kunthea</t>
  </si>
  <si>
    <t>PO20465</t>
  </si>
  <si>
    <t>Ith Sreytouch</t>
  </si>
  <si>
    <t xml:space="preserve">ATT TAPE POCKET(B)            </t>
  </si>
  <si>
    <t>PO20467</t>
  </si>
  <si>
    <t>Brey Maisam</t>
  </si>
  <si>
    <t>PO20468</t>
  </si>
  <si>
    <t>Heng TangIm</t>
  </si>
  <si>
    <t>PO20469</t>
  </si>
  <si>
    <t>Dann Ratny</t>
  </si>
  <si>
    <t>PO20470</t>
  </si>
  <si>
    <t>Sim Sophorn</t>
  </si>
  <si>
    <t>PO20471</t>
  </si>
  <si>
    <t>Choeun Leakhena</t>
  </si>
  <si>
    <t>PO20472</t>
  </si>
  <si>
    <t>Kem Chantrea</t>
  </si>
  <si>
    <t>PO20474</t>
  </si>
  <si>
    <t>Sek Vanna</t>
  </si>
  <si>
    <t>PO20475</t>
  </si>
  <si>
    <t>Pok Cheavon</t>
  </si>
  <si>
    <t xml:space="preserve">Recut Panel                   </t>
  </si>
  <si>
    <t>PO20481</t>
  </si>
  <si>
    <t>Chea Phalla</t>
  </si>
  <si>
    <t>PO20485</t>
  </si>
  <si>
    <t>Men Dany</t>
  </si>
  <si>
    <t>PO20489</t>
  </si>
  <si>
    <t>Phann Kagnarey</t>
  </si>
  <si>
    <t>PO20495</t>
  </si>
  <si>
    <t>An Saren</t>
  </si>
  <si>
    <t>PO20497</t>
  </si>
  <si>
    <t>Prom  Ana</t>
  </si>
  <si>
    <t>PO20498</t>
  </si>
  <si>
    <t>Phun  Phanny</t>
  </si>
  <si>
    <t>PO20499</t>
  </si>
  <si>
    <t>Phun  Phanna</t>
  </si>
  <si>
    <t>PO20501</t>
  </si>
  <si>
    <t>Some Sitouch</t>
  </si>
  <si>
    <t>PO20504</t>
  </si>
  <si>
    <t>Dy Sopheap</t>
  </si>
  <si>
    <t>PO20506</t>
  </si>
  <si>
    <t>Ken Sophanit</t>
  </si>
  <si>
    <t xml:space="preserve">Press Pocket Lip              </t>
  </si>
  <si>
    <t>PO20507</t>
  </si>
  <si>
    <t>Hut Sreynich</t>
  </si>
  <si>
    <t>PO20508</t>
  </si>
  <si>
    <t>Tab Tangorn</t>
  </si>
  <si>
    <t>PO20510</t>
  </si>
  <si>
    <t>Oeurn Hoeurn</t>
  </si>
  <si>
    <t xml:space="preserve">Folder Side Seam(A)           </t>
  </si>
  <si>
    <t>PO20513</t>
  </si>
  <si>
    <t>BanThuna</t>
  </si>
  <si>
    <t>PO20515</t>
  </si>
  <si>
    <t>Choem Den</t>
  </si>
  <si>
    <t>PO20516</t>
  </si>
  <si>
    <t>Nov  Sreyoun</t>
  </si>
  <si>
    <t>PO20517</t>
  </si>
  <si>
    <t>Srin Pharo</t>
  </si>
  <si>
    <t>PO20518</t>
  </si>
  <si>
    <t>Yem Nimol</t>
  </si>
  <si>
    <t>PO20519</t>
  </si>
  <si>
    <t>Voeurn Long</t>
  </si>
  <si>
    <t>PO20520</t>
  </si>
  <si>
    <t>Heng Vechit</t>
  </si>
  <si>
    <t>PO20522</t>
  </si>
  <si>
    <t>Dorn Sinang</t>
  </si>
  <si>
    <t>PO20523</t>
  </si>
  <si>
    <t>Oeun Sreytouch</t>
  </si>
  <si>
    <t>PO20524</t>
  </si>
  <si>
    <t>Soeun Kolab</t>
  </si>
  <si>
    <t>PO20525</t>
  </si>
  <si>
    <t>Sieng Yorn</t>
  </si>
  <si>
    <t>PO20526</t>
  </si>
  <si>
    <t>Chrun Srors</t>
  </si>
  <si>
    <t>PO20527</t>
  </si>
  <si>
    <t>Thy Chanthuor</t>
  </si>
  <si>
    <t>PO20528</t>
  </si>
  <si>
    <t>Voeun Phally</t>
  </si>
  <si>
    <t>PO20529</t>
  </si>
  <si>
    <t>Pon  Saody</t>
  </si>
  <si>
    <t>PO20531</t>
  </si>
  <si>
    <t>Oeurn Sreyly</t>
  </si>
  <si>
    <t>PO20532</t>
  </si>
  <si>
    <t>Pork Samnang</t>
  </si>
  <si>
    <t>PO20533</t>
  </si>
  <si>
    <t>Yuon Chanthou</t>
  </si>
  <si>
    <t>PO2102</t>
  </si>
  <si>
    <t>Na Sok</t>
  </si>
  <si>
    <t xml:space="preserve">Fuse Collar(B)                </t>
  </si>
  <si>
    <t>PO2130</t>
  </si>
  <si>
    <t>Nary Khun</t>
  </si>
  <si>
    <t xml:space="preserve">2nd Midle row(B)              </t>
  </si>
  <si>
    <t>PO2189</t>
  </si>
  <si>
    <t>Seng Phal</t>
  </si>
  <si>
    <t>PO2225</t>
  </si>
  <si>
    <t>Sreyluch Khun</t>
  </si>
  <si>
    <t>PO2230</t>
  </si>
  <si>
    <t>Theary Las</t>
  </si>
  <si>
    <t>PO2289</t>
  </si>
  <si>
    <t>Sophy Khie</t>
  </si>
  <si>
    <t>PO2352</t>
  </si>
  <si>
    <t>Samoeun In</t>
  </si>
  <si>
    <t>PO2403</t>
  </si>
  <si>
    <t>Sreynet Suon</t>
  </si>
  <si>
    <t>PO2432</t>
  </si>
  <si>
    <t>Senghong Lun</t>
  </si>
  <si>
    <t>PO2630</t>
  </si>
  <si>
    <t>Som Sok</t>
  </si>
  <si>
    <t>PO2678</t>
  </si>
  <si>
    <t>Sakou Gnov</t>
  </si>
  <si>
    <t>PO2782</t>
  </si>
  <si>
    <t>Sreyran My</t>
  </si>
  <si>
    <t>PO2821</t>
  </si>
  <si>
    <t>Lynate Chea</t>
  </si>
  <si>
    <t>PO2839</t>
  </si>
  <si>
    <t>Kimly Heng</t>
  </si>
  <si>
    <t>PO2884</t>
  </si>
  <si>
    <t>Sreylek Va</t>
  </si>
  <si>
    <t xml:space="preserve">Att tape to gauntlet(B)       </t>
  </si>
  <si>
    <t>PO2937</t>
  </si>
  <si>
    <t>Aun Seang</t>
  </si>
  <si>
    <t>PO2941</t>
  </si>
  <si>
    <t>Mom Neang</t>
  </si>
  <si>
    <t>PO2984</t>
  </si>
  <si>
    <t>Sonath Chea</t>
  </si>
  <si>
    <t xml:space="preserve">INSERT BONE col(B)            </t>
  </si>
  <si>
    <t>PO3072</t>
  </si>
  <si>
    <t>Thoeun Soeun</t>
  </si>
  <si>
    <t>PO3110</t>
  </si>
  <si>
    <t>Channy Chhon</t>
  </si>
  <si>
    <t>PO3172</t>
  </si>
  <si>
    <t>Sreytauch Khy</t>
  </si>
  <si>
    <t>PO3174</t>
  </si>
  <si>
    <t>Chanty Soy</t>
  </si>
  <si>
    <t>PO3189</t>
  </si>
  <si>
    <t>Soklim Say</t>
  </si>
  <si>
    <t>PO3193</t>
  </si>
  <si>
    <t>Phally Chann</t>
  </si>
  <si>
    <t>PO3261</t>
  </si>
  <si>
    <t>Chariya Von</t>
  </si>
  <si>
    <t>PO3273</t>
  </si>
  <si>
    <t>Ratha Launh</t>
  </si>
  <si>
    <t>PO3314</t>
  </si>
  <si>
    <t>Pothy An</t>
  </si>
  <si>
    <t>PO3327</t>
  </si>
  <si>
    <t>May Van</t>
  </si>
  <si>
    <t>PO3358</t>
  </si>
  <si>
    <t>Vanny Tha</t>
  </si>
  <si>
    <t>PO3415</t>
  </si>
  <si>
    <t>Puleu Ung</t>
  </si>
  <si>
    <t>PO3426</t>
  </si>
  <si>
    <t>Sem Sim</t>
  </si>
  <si>
    <t>PO3430</t>
  </si>
  <si>
    <t>Chamroeun Roeurn</t>
  </si>
  <si>
    <t>PO3437</t>
  </si>
  <si>
    <t>Sreynak Kouy</t>
  </si>
  <si>
    <t>PO3467</t>
  </si>
  <si>
    <t>Samoeun Keo</t>
  </si>
  <si>
    <t>PO3764</t>
  </si>
  <si>
    <t>An Yang</t>
  </si>
  <si>
    <t>PO3786</t>
  </si>
  <si>
    <t>Savorn Marm</t>
  </si>
  <si>
    <t>PO3854</t>
  </si>
  <si>
    <t>Sinoun Mak</t>
  </si>
  <si>
    <t>PO4010</t>
  </si>
  <si>
    <t>Chamroeun Ros</t>
  </si>
  <si>
    <t xml:space="preserve">Check Front strap(B)          </t>
  </si>
  <si>
    <t>PO4046</t>
  </si>
  <si>
    <t>Saran Dul</t>
  </si>
  <si>
    <t>PO4143</t>
  </si>
  <si>
    <t>Channa Lor</t>
  </si>
  <si>
    <t>PO4305</t>
  </si>
  <si>
    <t>Sokphanna Choun</t>
  </si>
  <si>
    <t xml:space="preserve">Kansia(B)                     </t>
  </si>
  <si>
    <t>PO4739</t>
  </si>
  <si>
    <t>Chanthoeurn Meach</t>
  </si>
  <si>
    <t xml:space="preserve">Sort out Trolley(B)           </t>
  </si>
  <si>
    <t>PO4742</t>
  </si>
  <si>
    <t>Sophanna Prak</t>
  </si>
  <si>
    <t>PO4801</t>
  </si>
  <si>
    <t>SEYMA MET</t>
  </si>
  <si>
    <t>PO4958</t>
  </si>
  <si>
    <t>Ratana Thy</t>
  </si>
  <si>
    <t>PO5016</t>
  </si>
  <si>
    <t>Khna So</t>
  </si>
  <si>
    <t>PO5059</t>
  </si>
  <si>
    <t>Vann Muth</t>
  </si>
  <si>
    <t>PO5080</t>
  </si>
  <si>
    <t>Phoeurn Ork</t>
  </si>
  <si>
    <t>PO5085</t>
  </si>
  <si>
    <t>Kunthea Tep</t>
  </si>
  <si>
    <t>PO5151</t>
  </si>
  <si>
    <t>Chanra Ouk</t>
  </si>
  <si>
    <t xml:space="preserve">Remove Soabar(C)              </t>
  </si>
  <si>
    <t>PO5389</t>
  </si>
  <si>
    <t>Savy Tham</t>
  </si>
  <si>
    <t>PO5441</t>
  </si>
  <si>
    <t>Youn Meas</t>
  </si>
  <si>
    <t>PO5442</t>
  </si>
  <si>
    <t>Raksmey Keo</t>
  </si>
  <si>
    <t>PO5488</t>
  </si>
  <si>
    <t>Sreymom Keo</t>
  </si>
  <si>
    <t>PO5871</t>
  </si>
  <si>
    <t>Sokha Mom</t>
  </si>
  <si>
    <t>PO5897</t>
  </si>
  <si>
    <t>Chanthorn Sok</t>
  </si>
  <si>
    <t>PO6056</t>
  </si>
  <si>
    <t>Kema Meng</t>
  </si>
  <si>
    <t>PO6189</t>
  </si>
  <si>
    <t>Sreynat Sorn</t>
  </si>
  <si>
    <t>PO6432</t>
  </si>
  <si>
    <t>SREYLEAK NEM</t>
  </si>
  <si>
    <t>PO6441</t>
  </si>
  <si>
    <t>Chheng Hun</t>
  </si>
  <si>
    <t>PO6481</t>
  </si>
  <si>
    <t>Sopha Pen</t>
  </si>
  <si>
    <t>PO6529</t>
  </si>
  <si>
    <t>Samnang Chory</t>
  </si>
  <si>
    <t>PO6580</t>
  </si>
  <si>
    <t>Tum San</t>
  </si>
  <si>
    <t>PO6623</t>
  </si>
  <si>
    <t>Sophea Kruoch</t>
  </si>
  <si>
    <t xml:space="preserve">Overlock                      </t>
  </si>
  <si>
    <t>PO6728</t>
  </si>
  <si>
    <t>Sophors Phon</t>
  </si>
  <si>
    <t>PO6730</t>
  </si>
  <si>
    <t>Davin Vy</t>
  </si>
  <si>
    <t>PO6746</t>
  </si>
  <si>
    <t>Sreyrath Cheang</t>
  </si>
  <si>
    <t>PO6912</t>
  </si>
  <si>
    <t>Sevoun Keo</t>
  </si>
  <si>
    <t>PO6945</t>
  </si>
  <si>
    <t>Chanpheakdey Bun</t>
  </si>
  <si>
    <t>PO7005</t>
  </si>
  <si>
    <t>Sopheak Seng</t>
  </si>
  <si>
    <t>PO7029</t>
  </si>
  <si>
    <t>Sary Kem</t>
  </si>
  <si>
    <t>PO7233</t>
  </si>
  <si>
    <t>Sothary Chup</t>
  </si>
  <si>
    <t>PO7335</t>
  </si>
  <si>
    <t>Chhengkea Cheu</t>
  </si>
  <si>
    <t>PO7341</t>
  </si>
  <si>
    <t>Sean Sok</t>
  </si>
  <si>
    <t>PO7628</t>
  </si>
  <si>
    <t>Seang Kim</t>
  </si>
  <si>
    <t>PO8003</t>
  </si>
  <si>
    <t>Sona Ron</t>
  </si>
  <si>
    <t>PO8223</t>
  </si>
  <si>
    <t>Chanthy  Mao</t>
  </si>
  <si>
    <t xml:space="preserve">BHLE FRNT(M)(B)               </t>
  </si>
  <si>
    <t>PO8582</t>
  </si>
  <si>
    <t>Hoeurn Yorm</t>
  </si>
  <si>
    <t>PO8585</t>
  </si>
  <si>
    <t>Hen Yorm</t>
  </si>
  <si>
    <t>PO8676</t>
  </si>
  <si>
    <t>Sorphan Leng</t>
  </si>
  <si>
    <t>PO8868</t>
  </si>
  <si>
    <t>Vorlin Sao</t>
  </si>
  <si>
    <t>PO8889</t>
  </si>
  <si>
    <t>Ya Yem</t>
  </si>
  <si>
    <t>PO9076</t>
  </si>
  <si>
    <t>Rothana Chan</t>
  </si>
  <si>
    <t>PO9166</t>
  </si>
  <si>
    <t>Sreyneang Sann</t>
  </si>
  <si>
    <t>PO9271</t>
  </si>
  <si>
    <t>Chanthou Seng</t>
  </si>
  <si>
    <t>PO9385</t>
  </si>
  <si>
    <t>Chan Mang</t>
  </si>
  <si>
    <t>PO9557</t>
  </si>
  <si>
    <t>Sokra Yon</t>
  </si>
  <si>
    <t>PO9574</t>
  </si>
  <si>
    <t>Da Lay</t>
  </si>
  <si>
    <t>PO9707</t>
  </si>
  <si>
    <t>Sina Uk</t>
  </si>
  <si>
    <t>PO9728</t>
  </si>
  <si>
    <t>Sreypov Hun</t>
  </si>
  <si>
    <t xml:space="preserve">Bartack Sleeve Hem(B)         </t>
  </si>
  <si>
    <t>PO9831</t>
  </si>
  <si>
    <t>Mao Chean</t>
  </si>
  <si>
    <t>PO9982</t>
  </si>
  <si>
    <t>Sokneng Yoeurn</t>
  </si>
  <si>
    <t>po14926</t>
  </si>
  <si>
    <t xml:space="preserve">Pheng Sreykhouch                                  </t>
  </si>
  <si>
    <t>po15116</t>
  </si>
  <si>
    <t xml:space="preserve">Yem Nith                                          </t>
  </si>
  <si>
    <t>po1719</t>
  </si>
  <si>
    <t xml:space="preserve">Chomroeun Nuorn                                   </t>
  </si>
  <si>
    <t>Maternity Leave</t>
  </si>
  <si>
    <t>po17272</t>
  </si>
  <si>
    <t xml:space="preserve">Soknoeun Phun                                     </t>
  </si>
  <si>
    <t xml:space="preserve">B/Sew Down Collar(B)          </t>
  </si>
  <si>
    <t>po19934</t>
  </si>
  <si>
    <t xml:space="preserve">Mom Kanha                                         </t>
  </si>
  <si>
    <t>po20493</t>
  </si>
  <si>
    <t xml:space="preserve">En Sreynich                                       </t>
  </si>
  <si>
    <t>Wage bonus:</t>
  </si>
  <si>
    <t>:IE Reim</t>
  </si>
  <si>
    <t>PWk</t>
  </si>
  <si>
    <t>:HR Reim</t>
  </si>
  <si>
    <t>NPW</t>
  </si>
  <si>
    <t>:ML</t>
  </si>
  <si>
    <t>upl</t>
  </si>
  <si>
    <t>Ml=1</t>
  </si>
  <si>
    <t>Wage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</si>
</sst>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[$-10409]#,##0.00;\-#,##0.00"/>
    <numFmt numFmtId="165" formatCode="00#"/>
    <numFmt numFmtId="166" formatCode="&quot;$&quot;#,##0.00"/>
    <numFmt numFmtId="167" formatCode="000#"/>
    <numFmt numFmtId="168" formatCode="dd/mmm/yyyy"/>
    <numFmt numFmtId="169" formatCode="_(* #,##0.00_);_(* \(#,##0.00\);_(* &quot;-&quot;??_);_(@_)"/>
    <numFmt numFmtId="170" formatCode="0.0"/>
    <numFmt numFmtId="171" formatCode="_(&quot;$&quot;* #,##0.00_);_(&quot;$&quot;* \(#,##0.00\);_(&quot;$&quot;* &quot;-&quot;??_);_(@_)"/>
    <numFmt numFmtId="172" formatCode="&quot;$&quot;#,##0"/>
    <numFmt numFmtId="173" formatCode="[$$-409]#,##0.00_ ;\-[$$-409]#,##0.00\ "/>
  </numFmts>
  <fonts count="129">
    <font>
      <sz val="10"/>
      <name val="Arial"/>
    </font>
    <font>
      <sz val="10"/>
      <name val="Arial"/>
    </font>
    <font>
      <sz val="14"/>
      <name val="Arial Narrow"/>
      <family val="2"/>
    </font>
    <font>
      <sz val="9"/>
      <name val="Arial Narrow"/>
      <family val="2"/>
    </font>
    <font>
      <sz val="14"/>
      <color rgb="FFFF0000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sz val="9"/>
      <color rgb="FFFF0000"/>
      <name val="Times New Roman"/>
      <family val="1"/>
    </font>
    <font>
      <b/>
      <sz val="9"/>
      <color rgb="FFFF0000"/>
      <name val="Arial Narrow"/>
      <family val="2"/>
    </font>
    <font>
      <sz val="9"/>
      <name val="Khmer OS"/>
    </font>
    <font>
      <sz val="9"/>
      <color rgb="FFFF0000"/>
      <name val="Khmer OS"/>
    </font>
    <font>
      <b/>
      <sz val="9"/>
      <name val="Arial"/>
      <family val="2"/>
    </font>
    <font>
      <b/>
      <sz val="8"/>
      <name val="Arial"/>
      <family val="2"/>
    </font>
    <font>
      <b/>
      <sz val="14"/>
      <name val="Limon S1"/>
    </font>
    <font>
      <sz val="9"/>
      <name val="Times New Roman"/>
      <family val="1"/>
    </font>
    <font>
      <b/>
      <sz val="9"/>
      <name val="Times New Roman"/>
      <family val="1"/>
    </font>
    <font>
      <sz val="9"/>
      <color rgb="FF92D050"/>
      <name val="Arial Narrow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sz val="8"/>
      <name val="Arial"/>
      <family val="2"/>
    </font>
    <font>
      <sz val="7"/>
      <color indexed="8"/>
      <name val="Tahoma"/>
      <family val="2"/>
    </font>
    <font>
      <sz val="9"/>
      <color theme="1"/>
      <name val="Arial Narrow"/>
      <family val="2"/>
    </font>
    <font>
      <sz val="9"/>
      <color theme="0"/>
      <name val="Arial Narrow"/>
      <family val="2"/>
    </font>
    <font>
      <b/>
      <sz val="9"/>
      <color theme="1"/>
      <name val="Arial Narrow"/>
      <family val="2"/>
    </font>
    <font>
      <sz val="7"/>
      <color indexed="8"/>
      <name val="Tahoma"/>
      <charset val="1"/>
    </font>
    <font>
      <b/>
      <u/>
      <sz val="9"/>
      <name val="Arial Narrow"/>
      <family val="2"/>
    </font>
    <font>
      <sz val="11.95"/>
      <color indexed="8"/>
      <name val="Limon S1"/>
      <charset val="1"/>
    </font>
    <font>
      <sz val="12"/>
      <name val="Arial Narrow"/>
      <family val="2"/>
    </font>
    <font>
      <sz val="12"/>
      <name val="Arial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b/>
      <sz val="12"/>
      <color theme="1"/>
      <name val="Arial Narrow"/>
      <family val="2"/>
    </font>
    <font>
      <b/>
      <sz val="12"/>
      <name val="Arial"/>
      <family val="2"/>
    </font>
    <font>
      <sz val="12"/>
      <color theme="0"/>
      <name val="Arial Narrow"/>
      <family val="2"/>
    </font>
    <font>
      <sz val="12"/>
      <color theme="0"/>
      <name val="Arial"/>
      <family val="2"/>
    </font>
    <font>
      <b/>
      <sz val="12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</font>
    <font>
      <sz val="9"/>
      <color indexed="81"/>
      <name val="Tahoma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6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sz val="9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15"/>
      <name val="Arial"/>
      <family val="2"/>
    </font>
    <font>
      <b/>
      <u/>
      <sz val="26"/>
      <name val="Times New Roman"/>
      <family val="1"/>
    </font>
    <font>
      <b/>
      <sz val="18"/>
      <name val="Times New Roman"/>
      <family val="1"/>
    </font>
    <font>
      <sz val="25"/>
      <name val="Limon S1"/>
    </font>
    <font>
      <b/>
      <sz val="18"/>
      <name val="Limon S1"/>
    </font>
    <font>
      <sz val="22"/>
      <name val="Limon S1"/>
    </font>
    <font>
      <sz val="24"/>
      <name val="Limon S1"/>
    </font>
    <font>
      <sz val="20"/>
      <name val="Limon S1"/>
    </font>
    <font>
      <sz val="14"/>
      <name val="Limon S1"/>
    </font>
    <font>
      <sz val="15"/>
      <name val="Limon S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FF0000"/>
      <name val="Times New Roman"/>
      <family val="1"/>
    </font>
    <font>
      <b/>
      <sz val="14"/>
      <name val="Arial"/>
      <family val="2"/>
    </font>
    <font>
      <b/>
      <sz val="20"/>
      <name val="Arial"/>
      <family val="2"/>
    </font>
    <font>
      <b/>
      <sz val="15"/>
      <name val="Arial"/>
      <family val="2"/>
    </font>
    <font>
      <sz val="25"/>
      <name val="Times New Roman"/>
      <family val="1"/>
    </font>
    <font>
      <sz val="28"/>
      <name val="Limon S1"/>
    </font>
    <font>
      <sz val="20"/>
      <color rgb="FFFF0000"/>
      <name val="Times New Roman"/>
      <family val="1"/>
    </font>
    <font>
      <sz val="18"/>
      <name val="Arial"/>
      <family val="2"/>
    </font>
    <font>
      <b/>
      <sz val="24"/>
      <name val="Times New Roman"/>
      <family val="1"/>
    </font>
    <font>
      <sz val="15"/>
      <name val="Wingdings"/>
      <charset val="2"/>
    </font>
    <font>
      <sz val="9"/>
      <color rgb="FFFF0000"/>
      <name val="Arial"/>
      <family val="2"/>
    </font>
    <font>
      <sz val="18"/>
      <color indexed="8"/>
      <name val="Tahoma"/>
      <family val="2"/>
    </font>
    <font>
      <sz val="18"/>
      <color indexed="8"/>
      <name val="Arial"/>
      <family val="2"/>
    </font>
    <font>
      <sz val="18"/>
      <color indexed="8"/>
      <name val="Limon S1"/>
    </font>
    <font>
      <b/>
      <sz val="18"/>
      <color theme="1"/>
      <name val="Khmer OS"/>
    </font>
    <font>
      <sz val="28"/>
      <name val="LimonS2"/>
    </font>
    <font>
      <b/>
      <sz val="18"/>
      <color indexed="8"/>
      <name val="Tahoma"/>
      <family val="2"/>
    </font>
    <font>
      <b/>
      <sz val="16"/>
      <name val="Times New Roman"/>
      <family val="1"/>
    </font>
    <font>
      <b/>
      <sz val="16"/>
      <name val="Limon S1"/>
    </font>
    <font>
      <b/>
      <sz val="20"/>
      <name val="Times New Roman"/>
      <family val="1"/>
    </font>
    <font>
      <b/>
      <sz val="16"/>
      <name val="Arial"/>
      <family val="2"/>
    </font>
    <font>
      <sz val="30"/>
      <name val="Limon S1"/>
    </font>
    <font>
      <sz val="12"/>
      <name val="Times New Roman"/>
      <family val="1"/>
    </font>
    <font>
      <b/>
      <sz val="12"/>
      <name val="Times New Roman"/>
      <family val="1"/>
    </font>
    <font>
      <sz val="16"/>
      <name val="Times New Roman"/>
      <family val="1"/>
    </font>
    <font>
      <sz val="20"/>
      <color theme="0"/>
      <name val="Times New Roman"/>
      <family val="1"/>
    </font>
    <font>
      <b/>
      <sz val="18"/>
      <color rgb="FFFF0000"/>
      <name val="Times New Roman"/>
      <family val="1"/>
    </font>
    <font>
      <b/>
      <sz val="20"/>
      <color theme="0"/>
      <name val="Times New Roman"/>
      <family val="1"/>
    </font>
    <font>
      <i/>
      <sz val="40"/>
      <name val="Times New Roman"/>
      <family val="1"/>
    </font>
    <font>
      <sz val="40"/>
      <name val="Times New Roman"/>
      <family val="1"/>
    </font>
    <font>
      <b/>
      <sz val="20"/>
      <name val="Limon S1"/>
    </font>
    <font>
      <sz val="11"/>
      <name val="Arial"/>
      <family val="2"/>
    </font>
    <font>
      <b/>
      <sz val="18"/>
      <name val="Arial"/>
      <family val="2"/>
    </font>
    <font>
      <b/>
      <sz val="12"/>
      <color indexed="81"/>
      <name val="Tahoma"/>
      <family val="2"/>
    </font>
    <font>
      <sz val="10"/>
      <color indexed="81"/>
      <name val="Times New Roman"/>
      <family val="1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0"/>
      <color indexed="8"/>
      <name val="ARIAL"/>
      <charset val="1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20"/>
      <color indexed="8"/>
      <name val="Limon R1"/>
    </font>
    <font>
      <b/>
      <sz val="15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sz val="28"/>
      <name val="Limon R3"/>
    </font>
    <font>
      <sz val="26"/>
      <name val="Limon R3"/>
    </font>
    <font>
      <sz val="28"/>
      <name val="Limon R1"/>
    </font>
    <font>
      <b/>
      <sz val="28"/>
      <name val="Limon R3"/>
    </font>
    <font>
      <b/>
      <sz val="16"/>
      <name val="TIME NEW ROMAN"/>
    </font>
    <font>
      <b/>
      <sz val="12"/>
      <name val="TIME NEW ROMAN"/>
    </font>
    <font>
      <sz val="20"/>
      <color theme="1"/>
      <name val="Limon S1"/>
    </font>
    <font>
      <sz val="20"/>
      <color indexed="8"/>
      <name val="Limon S1"/>
    </font>
    <font>
      <sz val="18"/>
      <name val="Limon S1"/>
    </font>
    <font>
      <sz val="16"/>
      <name val="Limon S1"/>
    </font>
    <font>
      <sz val="12"/>
      <name val="Limon S1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color rgb="FFFF0000"/>
      <name val="Times New Roman"/>
      <family val="1"/>
    </font>
    <font>
      <sz val="14"/>
      <color indexed="8"/>
      <name val="Arial"/>
      <family val="2"/>
    </font>
    <font>
      <b/>
      <sz val="18"/>
      <color indexed="12"/>
      <name val="Arial"/>
      <family val="2"/>
    </font>
    <font>
      <sz val="16"/>
      <name val="Arial"/>
      <family val="2"/>
    </font>
    <font>
      <b/>
      <sz val="20"/>
      <color theme="1"/>
      <name val="Arial"/>
      <family val="2"/>
    </font>
    <font>
      <b/>
      <i/>
      <sz val="14"/>
      <name val="Times New Roman"/>
      <family val="1"/>
    </font>
    <font>
      <b/>
      <sz val="14"/>
      <color theme="1"/>
      <name val="Arial"/>
      <family val="2"/>
    </font>
    <font>
      <sz val="10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10">
    <xf numFmtId="164" fontId="0" fillId="0" borderId="0"/>
    <xf numFmtId="16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9" fillId="0" borderId="0"/>
    <xf numFmtId="164" fontId="1" fillId="0" borderId="0"/>
    <xf numFmtId="171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3" fontId="100" fillId="0" borderId="0">
      <alignment vertical="top"/>
    </xf>
    <xf numFmtId="171" fontId="107" fillId="0" borderId="0" applyFont="0" applyFill="0" applyBorder="0" applyAlignment="0" applyProtection="0">
      <alignment vertical="top"/>
    </xf>
    <xf numFmtId="169" fontId="107" fillId="0" borderId="0" applyFont="0" applyFill="0" applyBorder="0" applyAlignment="0" applyProtection="0">
      <alignment vertical="top"/>
    </xf>
  </cellStyleXfs>
  <cellXfs count="816">
    <xf numFmtId="164" fontId="0" fillId="0" borderId="0" xfId="0"/>
    <xf numFmtId="164" fontId="2" fillId="2" borderId="0" xfId="0" applyFont="1" applyFill="1" applyAlignment="1">
      <alignment horizontal="center"/>
    </xf>
    <xf numFmtId="164" fontId="2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164" fontId="2" fillId="0" borderId="0" xfId="0" applyFont="1" applyFill="1" applyAlignment="1">
      <alignment horizontal="left"/>
    </xf>
    <xf numFmtId="164" fontId="2" fillId="0" borderId="0" xfId="0" applyFont="1" applyFill="1" applyAlignment="1">
      <alignment horizontal="center"/>
    </xf>
    <xf numFmtId="15" fontId="2" fillId="0" borderId="0" xfId="0" applyNumberFormat="1" applyFont="1" applyFill="1" applyAlignment="1"/>
    <xf numFmtId="14" fontId="2" fillId="0" borderId="0" xfId="0" applyNumberFormat="1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/>
    <xf numFmtId="164" fontId="5" fillId="0" borderId="0" xfId="0" applyNumberFormat="1" applyFont="1" applyFill="1" applyAlignment="1">
      <alignment horizontal="center"/>
    </xf>
    <xf numFmtId="164" fontId="5" fillId="2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/>
    <xf numFmtId="2" fontId="2" fillId="0" borderId="0" xfId="0" applyNumberFormat="1" applyFont="1" applyFill="1" applyAlignment="1"/>
    <xf numFmtId="14" fontId="2" fillId="0" borderId="0" xfId="0" applyNumberFormat="1" applyFont="1" applyFill="1" applyAlignment="1"/>
    <xf numFmtId="164" fontId="2" fillId="2" borderId="0" xfId="0" applyNumberFormat="1" applyFont="1" applyFill="1" applyAlignment="1">
      <alignment horizontal="center"/>
    </xf>
    <xf numFmtId="14" fontId="6" fillId="0" borderId="0" xfId="0" applyNumberFormat="1" applyFont="1" applyFill="1" applyAlignment="1">
      <alignment horizontal="left"/>
    </xf>
    <xf numFmtId="1" fontId="6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/>
    <xf numFmtId="2" fontId="7" fillId="0" borderId="1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3" fillId="0" borderId="0" xfId="0" applyFont="1" applyFill="1" applyAlignment="1"/>
    <xf numFmtId="14" fontId="8" fillId="3" borderId="3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/>
    <xf numFmtId="164" fontId="7" fillId="2" borderId="4" xfId="0" applyFont="1" applyFill="1" applyBorder="1" applyAlignment="1">
      <alignment vertical="center"/>
    </xf>
    <xf numFmtId="164" fontId="7" fillId="0" borderId="1" xfId="0" applyFont="1" applyFill="1" applyBorder="1" applyAlignment="1">
      <alignment vertical="center"/>
    </xf>
    <xf numFmtId="14" fontId="7" fillId="0" borderId="1" xfId="0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vertical="center"/>
    </xf>
    <xf numFmtId="2" fontId="7" fillId="0" borderId="1" xfId="0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horizontal="center" vertical="center"/>
    </xf>
    <xf numFmtId="164" fontId="7" fillId="2" borderId="1" xfId="0" applyFont="1" applyFill="1" applyBorder="1" applyAlignment="1">
      <alignment vertical="center"/>
    </xf>
    <xf numFmtId="164" fontId="3" fillId="0" borderId="1" xfId="0" applyFont="1" applyFill="1" applyBorder="1" applyAlignment="1">
      <alignment vertical="center"/>
    </xf>
    <xf numFmtId="2" fontId="7" fillId="0" borderId="0" xfId="0" applyNumberFormat="1" applyFont="1" applyFill="1" applyBorder="1" applyAlignment="1">
      <alignment vertical="center"/>
    </xf>
    <xf numFmtId="1" fontId="7" fillId="0" borderId="0" xfId="0" applyNumberFormat="1" applyFont="1" applyFill="1" applyBorder="1" applyAlignment="1">
      <alignment vertical="center"/>
    </xf>
    <xf numFmtId="164" fontId="3" fillId="0" borderId="0" xfId="0" applyFont="1" applyFill="1" applyAlignment="1">
      <alignment vertical="center"/>
    </xf>
    <xf numFmtId="2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0" fillId="2" borderId="5" xfId="0" applyFont="1" applyFill="1" applyBorder="1" applyAlignment="1">
      <alignment horizontal="center" vertical="center"/>
    </xf>
    <xf numFmtId="164" fontId="10" fillId="0" borderId="6" xfId="0" applyFont="1" applyFill="1" applyBorder="1" applyAlignment="1">
      <alignment horizontal="center" vertical="center"/>
    </xf>
    <xf numFmtId="165" fontId="10" fillId="0" borderId="6" xfId="0" applyNumberFormat="1" applyFont="1" applyFill="1" applyBorder="1" applyAlignment="1">
      <alignment horizontal="center"/>
    </xf>
    <xf numFmtId="164" fontId="10" fillId="0" borderId="6" xfId="0" applyFont="1" applyFill="1" applyBorder="1" applyAlignment="1">
      <alignment horizontal="left" vertical="center"/>
    </xf>
    <xf numFmtId="164" fontId="10" fillId="0" borderId="7" xfId="0" applyFont="1" applyFill="1" applyBorder="1" applyAlignment="1">
      <alignment horizontal="center" vertical="center"/>
    </xf>
    <xf numFmtId="14" fontId="10" fillId="0" borderId="7" xfId="0" applyNumberFormat="1" applyFont="1" applyFill="1" applyBorder="1" applyAlignment="1">
      <alignment vertical="center"/>
    </xf>
    <xf numFmtId="14" fontId="10" fillId="0" borderId="8" xfId="0" applyNumberFormat="1" applyFont="1" applyFill="1" applyBorder="1" applyAlignment="1">
      <alignment vertical="center"/>
    </xf>
    <xf numFmtId="1" fontId="10" fillId="0" borderId="6" xfId="0" applyNumberFormat="1" applyFont="1" applyFill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center" vertical="center"/>
    </xf>
    <xf numFmtId="2" fontId="10" fillId="0" borderId="6" xfId="0" applyNumberFormat="1" applyFont="1" applyFill="1" applyBorder="1" applyAlignment="1">
      <alignment horizontal="center" vertical="center"/>
    </xf>
    <xf numFmtId="2" fontId="11" fillId="0" borderId="6" xfId="0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164" fontId="10" fillId="0" borderId="9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4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164" fontId="12" fillId="2" borderId="10" xfId="0" applyFont="1" applyFill="1" applyBorder="1" applyAlignment="1">
      <alignment horizontal="center" vertical="center" wrapText="1"/>
    </xf>
    <xf numFmtId="164" fontId="12" fillId="0" borderId="11" xfId="0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 wrapText="1"/>
    </xf>
    <xf numFmtId="164" fontId="12" fillId="0" borderId="11" xfId="0" applyNumberFormat="1" applyFont="1" applyFill="1" applyBorder="1" applyAlignment="1">
      <alignment horizontal="center" vertical="center" wrapText="1"/>
    </xf>
    <xf numFmtId="164" fontId="12" fillId="4" borderId="11" xfId="0" applyNumberFormat="1" applyFont="1" applyFill="1" applyBorder="1" applyAlignment="1">
      <alignment horizontal="center" vertical="center" wrapText="1"/>
    </xf>
    <xf numFmtId="14" fontId="12" fillId="0" borderId="11" xfId="0" applyNumberFormat="1" applyFont="1" applyFill="1" applyBorder="1" applyAlignment="1">
      <alignment horizontal="center" vertical="center" wrapText="1"/>
    </xf>
    <xf numFmtId="2" fontId="12" fillId="0" borderId="11" xfId="0" applyNumberFormat="1" applyFont="1" applyFill="1" applyBorder="1" applyAlignment="1">
      <alignment horizontal="center" vertical="center" wrapText="1"/>
    </xf>
    <xf numFmtId="2" fontId="12" fillId="5" borderId="11" xfId="0" applyNumberFormat="1" applyFont="1" applyFill="1" applyBorder="1" applyAlignment="1">
      <alignment horizontal="center" vertical="center" wrapText="1"/>
    </xf>
    <xf numFmtId="164" fontId="13" fillId="0" borderId="11" xfId="0" applyNumberFormat="1" applyFont="1" applyFill="1" applyBorder="1" applyAlignment="1">
      <alignment horizontal="center" vertical="center" wrapText="1"/>
    </xf>
    <xf numFmtId="2" fontId="7" fillId="0" borderId="11" xfId="0" applyNumberFormat="1" applyFont="1" applyFill="1" applyBorder="1" applyAlignment="1">
      <alignment horizontal="center" vertical="center" wrapText="1"/>
    </xf>
    <xf numFmtId="1" fontId="12" fillId="5" borderId="11" xfId="0" applyNumberFormat="1" applyFont="1" applyFill="1" applyBorder="1" applyAlignment="1">
      <alignment horizontal="center" vertical="center" wrapText="1"/>
    </xf>
    <xf numFmtId="1" fontId="12" fillId="0" borderId="11" xfId="0" applyNumberFormat="1" applyFont="1" applyFill="1" applyBorder="1" applyAlignment="1">
      <alignment horizontal="center" vertical="center" wrapText="1"/>
    </xf>
    <xf numFmtId="166" fontId="12" fillId="0" borderId="11" xfId="0" applyNumberFormat="1" applyFont="1" applyFill="1" applyBorder="1" applyAlignment="1">
      <alignment horizontal="center" vertical="center" wrapText="1"/>
    </xf>
    <xf numFmtId="166" fontId="7" fillId="0" borderId="11" xfId="0" applyNumberFormat="1" applyFont="1" applyFill="1" applyBorder="1" applyAlignment="1">
      <alignment horizontal="center" vertical="center" wrapText="1"/>
    </xf>
    <xf numFmtId="166" fontId="7" fillId="2" borderId="11" xfId="0" applyNumberFormat="1" applyFont="1" applyFill="1" applyBorder="1" applyAlignment="1">
      <alignment horizontal="center" vertical="center"/>
    </xf>
    <xf numFmtId="165" fontId="15" fillId="0" borderId="11" xfId="0" applyNumberFormat="1" applyFont="1" applyFill="1" applyBorder="1" applyAlignment="1">
      <alignment horizontal="center" vertical="center" wrapText="1"/>
    </xf>
    <xf numFmtId="166" fontId="16" fillId="2" borderId="11" xfId="0" applyNumberFormat="1" applyFont="1" applyFill="1" applyBorder="1" applyAlignment="1">
      <alignment horizontal="center" vertical="center" wrapText="1"/>
    </xf>
    <xf numFmtId="166" fontId="13" fillId="6" borderId="11" xfId="0" applyNumberFormat="1" applyFont="1" applyFill="1" applyBorder="1" applyAlignment="1">
      <alignment horizontal="center" vertical="center" wrapText="1"/>
    </xf>
    <xf numFmtId="166" fontId="13" fillId="5" borderId="11" xfId="0" applyNumberFormat="1" applyFont="1" applyFill="1" applyBorder="1" applyAlignment="1">
      <alignment horizontal="center" vertical="center" wrapText="1"/>
    </xf>
    <xf numFmtId="166" fontId="13" fillId="0" borderId="11" xfId="0" applyNumberFormat="1" applyFont="1" applyFill="1" applyBorder="1" applyAlignment="1">
      <alignment horizontal="center" vertical="center" wrapText="1"/>
    </xf>
    <xf numFmtId="2" fontId="7" fillId="0" borderId="12" xfId="0" applyNumberFormat="1" applyFont="1" applyFill="1" applyBorder="1" applyAlignment="1">
      <alignment horizontal="center" vertical="center" wrapText="1"/>
    </xf>
    <xf numFmtId="164" fontId="12" fillId="0" borderId="13" xfId="0" applyNumberFormat="1" applyFont="1" applyFill="1" applyBorder="1" applyAlignment="1">
      <alignment horizontal="center" vertical="center" wrapText="1"/>
    </xf>
    <xf numFmtId="15" fontId="12" fillId="0" borderId="14" xfId="0" applyNumberFormat="1" applyFont="1" applyFill="1" applyBorder="1" applyAlignment="1">
      <alignment horizontal="center" vertical="center" wrapText="1"/>
    </xf>
    <xf numFmtId="164" fontId="12" fillId="0" borderId="0" xfId="0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64" fontId="12" fillId="0" borderId="0" xfId="0" applyNumberFormat="1" applyFont="1" applyFill="1" applyAlignment="1">
      <alignment horizontal="center" vertical="center" wrapText="1"/>
    </xf>
    <xf numFmtId="1" fontId="3" fillId="2" borderId="15" xfId="0" applyNumberFormat="1" applyFont="1" applyFill="1" applyBorder="1" applyAlignment="1">
      <alignment horizontal="center"/>
    </xf>
    <xf numFmtId="164" fontId="3" fillId="2" borderId="15" xfId="0" applyFont="1" applyFill="1" applyBorder="1" applyAlignment="1"/>
    <xf numFmtId="167" fontId="3" fillId="2" borderId="15" xfId="0" applyNumberFormat="1" applyFont="1" applyFill="1" applyBorder="1" applyAlignment="1">
      <alignment horizontal="center"/>
    </xf>
    <xf numFmtId="164" fontId="3" fillId="2" borderId="15" xfId="0" applyFont="1" applyFill="1" applyBorder="1" applyAlignment="1">
      <alignment horizontal="left"/>
    </xf>
    <xf numFmtId="164" fontId="3" fillId="2" borderId="15" xfId="0" applyFont="1" applyFill="1" applyBorder="1" applyAlignment="1">
      <alignment horizontal="center"/>
    </xf>
    <xf numFmtId="15" fontId="3" fillId="2" borderId="15" xfId="0" applyNumberFormat="1" applyFont="1" applyFill="1" applyBorder="1" applyAlignment="1">
      <alignment horizontal="center"/>
    </xf>
    <xf numFmtId="168" fontId="3" fillId="2" borderId="15" xfId="0" applyNumberFormat="1" applyFont="1" applyFill="1" applyBorder="1" applyAlignment="1">
      <alignment horizontal="center"/>
    </xf>
    <xf numFmtId="14" fontId="3" fillId="2" borderId="15" xfId="0" applyNumberFormat="1" applyFont="1" applyFill="1" applyBorder="1" applyAlignment="1">
      <alignment horizontal="center"/>
    </xf>
    <xf numFmtId="2" fontId="3" fillId="2" borderId="15" xfId="0" applyNumberFormat="1" applyFont="1" applyFill="1" applyBorder="1" applyAlignment="1">
      <alignment horizontal="center"/>
    </xf>
    <xf numFmtId="2" fontId="17" fillId="2" borderId="15" xfId="0" applyNumberFormat="1" applyFont="1" applyFill="1" applyBorder="1" applyAlignment="1">
      <alignment horizontal="center"/>
    </xf>
    <xf numFmtId="2" fontId="18" fillId="2" borderId="15" xfId="0" applyNumberFormat="1" applyFont="1" applyFill="1" applyBorder="1" applyAlignment="1">
      <alignment horizontal="center"/>
    </xf>
    <xf numFmtId="2" fontId="3" fillId="2" borderId="15" xfId="1" applyNumberFormat="1" applyFont="1" applyFill="1" applyBorder="1" applyAlignment="1">
      <alignment horizontal="center"/>
    </xf>
    <xf numFmtId="166" fontId="7" fillId="2" borderId="15" xfId="0" applyNumberFormat="1" applyFont="1" applyFill="1" applyBorder="1" applyAlignment="1">
      <alignment horizontal="center"/>
    </xf>
    <xf numFmtId="166" fontId="3" fillId="2" borderId="15" xfId="0" applyNumberFormat="1" applyFont="1" applyFill="1" applyBorder="1" applyAlignment="1"/>
    <xf numFmtId="166" fontId="3" fillId="2" borderId="15" xfId="0" applyNumberFormat="1" applyFont="1" applyFill="1" applyBorder="1" applyAlignment="1">
      <alignment horizontal="center"/>
    </xf>
    <xf numFmtId="166" fontId="3" fillId="2" borderId="15" xfId="0" applyNumberFormat="1" applyFont="1" applyFill="1" applyBorder="1" applyAlignment="1">
      <alignment horizontal="center" vertical="center"/>
    </xf>
    <xf numFmtId="166" fontId="18" fillId="2" borderId="15" xfId="0" applyNumberFormat="1" applyFont="1" applyFill="1" applyBorder="1" applyAlignment="1">
      <alignment horizontal="center"/>
    </xf>
    <xf numFmtId="2" fontId="7" fillId="2" borderId="15" xfId="0" applyNumberFormat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9" fontId="7" fillId="2" borderId="0" xfId="2" applyFont="1" applyFill="1" applyBorder="1" applyAlignment="1">
      <alignment horizontal="center"/>
    </xf>
    <xf numFmtId="169" fontId="3" fillId="2" borderId="15" xfId="1" applyFont="1" applyFill="1" applyBorder="1" applyAlignment="1">
      <alignment horizontal="center"/>
    </xf>
    <xf numFmtId="166" fontId="7" fillId="2" borderId="15" xfId="1" applyNumberFormat="1" applyFont="1" applyFill="1" applyBorder="1" applyAlignment="1">
      <alignment horizontal="center"/>
    </xf>
    <xf numFmtId="166" fontId="3" fillId="2" borderId="0" xfId="1" applyNumberFormat="1" applyFont="1" applyFill="1" applyBorder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3" fillId="2" borderId="0" xfId="0" applyFont="1" applyFill="1" applyAlignment="1">
      <alignment horizontal="center"/>
    </xf>
    <xf numFmtId="9" fontId="3" fillId="2" borderId="0" xfId="2" applyFont="1" applyFill="1" applyAlignment="1">
      <alignment horizontal="center"/>
    </xf>
    <xf numFmtId="166" fontId="3" fillId="2" borderId="0" xfId="2" applyNumberFormat="1" applyFont="1" applyFill="1" applyAlignment="1">
      <alignment horizontal="center"/>
    </xf>
    <xf numFmtId="164" fontId="20" fillId="2" borderId="15" xfId="0" applyFont="1" applyFill="1" applyBorder="1" applyAlignment="1" applyProtection="1">
      <alignment vertical="center" readingOrder="1"/>
      <protection locked="0"/>
    </xf>
    <xf numFmtId="164" fontId="3" fillId="2" borderId="0" xfId="0" applyNumberFormat="1" applyFont="1" applyFill="1" applyBorder="1" applyAlignment="1">
      <alignment horizontal="center"/>
    </xf>
    <xf numFmtId="164" fontId="3" fillId="2" borderId="0" xfId="0" applyFont="1" applyFill="1" applyBorder="1" applyAlignment="1">
      <alignment horizontal="center"/>
    </xf>
    <xf numFmtId="164" fontId="21" fillId="2" borderId="15" xfId="0" applyFont="1" applyFill="1" applyBorder="1" applyAlignment="1" applyProtection="1">
      <alignment vertical="center" wrapText="1" readingOrder="1"/>
      <protection locked="0"/>
    </xf>
    <xf numFmtId="164" fontId="21" fillId="2" borderId="16" xfId="3" applyFont="1" applyFill="1" applyBorder="1" applyAlignment="1" applyProtection="1">
      <alignment vertical="center" wrapText="1" readingOrder="1"/>
      <protection locked="0"/>
    </xf>
    <xf numFmtId="4" fontId="3" fillId="2" borderId="15" xfId="0" applyNumberFormat="1" applyFont="1" applyFill="1" applyBorder="1" applyAlignment="1">
      <alignment horizontal="center"/>
    </xf>
    <xf numFmtId="2" fontId="3" fillId="2" borderId="0" xfId="0" applyNumberFormat="1" applyFont="1" applyFill="1" applyAlignment="1">
      <alignment horizontal="center"/>
    </xf>
    <xf numFmtId="164" fontId="3" fillId="2" borderId="0" xfId="0" applyFont="1" applyFill="1" applyBorder="1" applyAlignment="1"/>
    <xf numFmtId="164" fontId="22" fillId="2" borderId="15" xfId="0" applyFont="1" applyFill="1" applyBorder="1" applyAlignment="1"/>
    <xf numFmtId="166" fontId="23" fillId="2" borderId="15" xfId="0" applyNumberFormat="1" applyFont="1" applyFill="1" applyBorder="1" applyAlignment="1">
      <alignment horizontal="center"/>
    </xf>
    <xf numFmtId="166" fontId="22" fillId="2" borderId="15" xfId="0" applyNumberFormat="1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166" fontId="24" fillId="2" borderId="15" xfId="0" applyNumberFormat="1" applyFont="1" applyFill="1" applyBorder="1" applyAlignment="1">
      <alignment horizontal="center"/>
    </xf>
    <xf numFmtId="164" fontId="22" fillId="2" borderId="15" xfId="0" applyFont="1" applyFill="1" applyBorder="1" applyAlignment="1">
      <alignment horizontal="left"/>
    </xf>
    <xf numFmtId="164" fontId="22" fillId="2" borderId="15" xfId="0" applyFont="1" applyFill="1" applyBorder="1" applyAlignment="1">
      <alignment horizontal="center"/>
    </xf>
    <xf numFmtId="1" fontId="22" fillId="2" borderId="15" xfId="0" applyNumberFormat="1" applyFont="1" applyFill="1" applyBorder="1" applyAlignment="1">
      <alignment horizontal="center"/>
    </xf>
    <xf numFmtId="2" fontId="22" fillId="2" borderId="15" xfId="0" applyNumberFormat="1" applyFont="1" applyFill="1" applyBorder="1" applyAlignment="1">
      <alignment horizontal="center"/>
    </xf>
    <xf numFmtId="166" fontId="22" fillId="2" borderId="15" xfId="0" applyNumberFormat="1" applyFont="1" applyFill="1" applyBorder="1" applyAlignment="1"/>
    <xf numFmtId="164" fontId="22" fillId="2" borderId="0" xfId="0" applyFont="1" applyFill="1" applyAlignment="1">
      <alignment horizontal="center"/>
    </xf>
    <xf numFmtId="164" fontId="3" fillId="2" borderId="0" xfId="0" applyFont="1" applyFill="1" applyAlignment="1"/>
    <xf numFmtId="1" fontId="3" fillId="2" borderId="14" xfId="0" applyNumberFormat="1" applyFont="1" applyFill="1" applyBorder="1" applyAlignment="1">
      <alignment horizontal="center"/>
    </xf>
    <xf numFmtId="2" fontId="17" fillId="2" borderId="14" xfId="0" applyNumberFormat="1" applyFont="1" applyFill="1" applyBorder="1" applyAlignment="1">
      <alignment horizontal="center"/>
    </xf>
    <xf numFmtId="166" fontId="7" fillId="2" borderId="14" xfId="0" applyNumberFormat="1" applyFont="1" applyFill="1" applyBorder="1" applyAlignment="1">
      <alignment horizontal="center"/>
    </xf>
    <xf numFmtId="166" fontId="3" fillId="2" borderId="14" xfId="0" applyNumberFormat="1" applyFont="1" applyFill="1" applyBorder="1" applyAlignment="1">
      <alignment horizontal="center"/>
    </xf>
    <xf numFmtId="166" fontId="3" fillId="2" borderId="14" xfId="0" applyNumberFormat="1" applyFont="1" applyFill="1" applyBorder="1" applyAlignment="1"/>
    <xf numFmtId="166" fontId="18" fillId="2" borderId="14" xfId="0" applyNumberFormat="1" applyFont="1" applyFill="1" applyBorder="1" applyAlignment="1">
      <alignment horizontal="center"/>
    </xf>
    <xf numFmtId="164" fontId="25" fillId="2" borderId="16" xfId="4" applyFont="1" applyFill="1" applyBorder="1" applyAlignment="1" applyProtection="1">
      <alignment vertical="center" wrapText="1" readingOrder="1"/>
      <protection locked="0"/>
    </xf>
    <xf numFmtId="164" fontId="25" fillId="2" borderId="16" xfId="4" applyFont="1" applyFill="1" applyBorder="1" applyAlignment="1" applyProtection="1">
      <alignment horizontal="center" vertical="center" wrapText="1" readingOrder="1"/>
      <protection locked="0"/>
    </xf>
    <xf numFmtId="1" fontId="3" fillId="2" borderId="0" xfId="0" applyNumberFormat="1" applyFont="1" applyFill="1" applyBorder="1" applyAlignment="1">
      <alignment horizontal="center"/>
    </xf>
    <xf numFmtId="164" fontId="7" fillId="0" borderId="0" xfId="0" applyFont="1" applyFill="1" applyBorder="1" applyAlignment="1"/>
    <xf numFmtId="1" fontId="7" fillId="0" borderId="0" xfId="0" applyNumberFormat="1" applyFont="1" applyFill="1" applyBorder="1" applyAlignment="1">
      <alignment horizontal="center"/>
    </xf>
    <xf numFmtId="164" fontId="7" fillId="0" borderId="0" xfId="0" applyFont="1" applyFill="1" applyBorder="1" applyAlignment="1">
      <alignment horizontal="left"/>
    </xf>
    <xf numFmtId="164" fontId="7" fillId="0" borderId="0" xfId="0" applyFont="1" applyFill="1" applyBorder="1" applyAlignment="1">
      <alignment horizontal="center"/>
    </xf>
    <xf numFmtId="15" fontId="3" fillId="2" borderId="0" xfId="0" applyNumberFormat="1" applyFont="1" applyFill="1" applyBorder="1" applyAlignment="1">
      <alignment horizontal="center"/>
    </xf>
    <xf numFmtId="15" fontId="7" fillId="0" borderId="0" xfId="0" applyNumberFormat="1" applyFont="1" applyFill="1" applyBorder="1" applyAlignment="1"/>
    <xf numFmtId="14" fontId="7" fillId="0" borderId="0" xfId="0" applyNumberFormat="1" applyFont="1" applyFill="1" applyBorder="1" applyAlignment="1">
      <alignment horizontal="center"/>
    </xf>
    <xf numFmtId="1" fontId="7" fillId="0" borderId="17" xfId="0" applyNumberFormat="1" applyFont="1" applyFill="1" applyBorder="1" applyAlignment="1">
      <alignment horizontal="center"/>
    </xf>
    <xf numFmtId="1" fontId="7" fillId="2" borderId="17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4" fontId="7" fillId="0" borderId="0" xfId="0" applyNumberFormat="1" applyFont="1" applyFill="1" applyBorder="1" applyAlignment="1">
      <alignment horizontal="center"/>
    </xf>
    <xf numFmtId="164" fontId="7" fillId="0" borderId="0" xfId="0" applyFont="1" applyFill="1" applyAlignment="1"/>
    <xf numFmtId="166" fontId="3" fillId="0" borderId="15" xfId="0" applyNumberFormat="1" applyFont="1" applyFill="1" applyBorder="1" applyAlignment="1">
      <alignment horizontal="center"/>
    </xf>
    <xf numFmtId="164" fontId="7" fillId="0" borderId="0" xfId="0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7" fillId="2" borderId="18" xfId="0" applyNumberFormat="1" applyFont="1" applyFill="1" applyBorder="1" applyAlignment="1">
      <alignment horizontal="center"/>
    </xf>
    <xf numFmtId="9" fontId="3" fillId="0" borderId="0" xfId="2" applyFont="1" applyFill="1" applyAlignment="1">
      <alignment horizontal="center"/>
    </xf>
    <xf numFmtId="164" fontId="26" fillId="0" borderId="0" xfId="0" applyFont="1" applyFill="1" applyAlignment="1"/>
    <xf numFmtId="164" fontId="3" fillId="0" borderId="0" xfId="0" applyFont="1" applyFill="1" applyBorder="1" applyAlignment="1"/>
    <xf numFmtId="164" fontId="3" fillId="0" borderId="0" xfId="0" applyFont="1" applyFill="1" applyBorder="1" applyAlignment="1">
      <alignment horizontal="left"/>
    </xf>
    <xf numFmtId="164" fontId="3" fillId="0" borderId="0" xfId="0" applyFont="1" applyFill="1" applyBorder="1" applyAlignment="1">
      <alignment horizontal="center"/>
    </xf>
    <xf numFmtId="164" fontId="19" fillId="0" borderId="0" xfId="0" applyFont="1" applyFill="1" applyAlignment="1"/>
    <xf numFmtId="164" fontId="19" fillId="0" borderId="0" xfId="0" applyNumberFormat="1" applyFont="1" applyFill="1" applyAlignment="1">
      <alignment horizontal="center"/>
    </xf>
    <xf numFmtId="164" fontId="19" fillId="0" borderId="0" xfId="0" applyFont="1" applyFill="1" applyAlignment="1">
      <alignment horizontal="center"/>
    </xf>
    <xf numFmtId="1" fontId="7" fillId="0" borderId="18" xfId="0" applyNumberFormat="1" applyFont="1" applyFill="1" applyBorder="1" applyAlignment="1">
      <alignment horizontal="center"/>
    </xf>
    <xf numFmtId="1" fontId="7" fillId="2" borderId="18" xfId="0" applyNumberFormat="1" applyFont="1" applyFill="1" applyBorder="1" applyAlignment="1">
      <alignment horizontal="center"/>
    </xf>
    <xf numFmtId="2" fontId="7" fillId="0" borderId="18" xfId="0" applyNumberFormat="1" applyFont="1" applyFill="1" applyBorder="1" applyAlignment="1">
      <alignment horizontal="center"/>
    </xf>
    <xf numFmtId="166" fontId="16" fillId="0" borderId="0" xfId="2" applyNumberFormat="1" applyFont="1" applyFill="1" applyBorder="1" applyAlignment="1">
      <alignment horizontal="center"/>
    </xf>
    <xf numFmtId="164" fontId="3" fillId="0" borderId="0" xfId="0" applyFont="1" applyFill="1" applyAlignment="1">
      <alignment horizontal="center"/>
    </xf>
    <xf numFmtId="167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Alignment="1"/>
    <xf numFmtId="164" fontId="18" fillId="0" borderId="0" xfId="0" applyNumberFormat="1" applyFont="1" applyFill="1" applyBorder="1" applyAlignment="1">
      <alignment horizontal="center"/>
    </xf>
    <xf numFmtId="2" fontId="19" fillId="0" borderId="0" xfId="0" applyNumberFormat="1" applyFont="1" applyFill="1" applyAlignment="1">
      <alignment horizontal="center"/>
    </xf>
    <xf numFmtId="2" fontId="19" fillId="3" borderId="0" xfId="0" applyNumberFormat="1" applyFont="1" applyFill="1" applyAlignment="1">
      <alignment horizontal="center"/>
    </xf>
    <xf numFmtId="166" fontId="7" fillId="3" borderId="0" xfId="0" applyNumberFormat="1" applyFont="1" applyFill="1" applyBorder="1" applyAlignment="1">
      <alignment horizontal="center"/>
    </xf>
    <xf numFmtId="166" fontId="3" fillId="3" borderId="0" xfId="0" applyNumberFormat="1" applyFont="1" applyFill="1" applyBorder="1" applyAlignment="1"/>
    <xf numFmtId="166" fontId="3" fillId="0" borderId="0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Alignment="1"/>
    <xf numFmtId="164" fontId="3" fillId="2" borderId="0" xfId="0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center"/>
    </xf>
    <xf numFmtId="2" fontId="22" fillId="0" borderId="0" xfId="0" applyNumberFormat="1" applyFont="1" applyFill="1" applyAlignment="1"/>
    <xf numFmtId="166" fontId="22" fillId="0" borderId="0" xfId="1" applyNumberFormat="1" applyFont="1" applyFill="1" applyAlignment="1"/>
    <xf numFmtId="166" fontId="24" fillId="0" borderId="0" xfId="2" applyNumberFormat="1" applyFont="1" applyFill="1" applyAlignment="1">
      <alignment horizontal="center"/>
    </xf>
    <xf numFmtId="166" fontId="22" fillId="0" borderId="0" xfId="0" applyNumberFormat="1" applyFont="1" applyFill="1" applyAlignment="1"/>
    <xf numFmtId="166" fontId="22" fillId="0" borderId="0" xfId="0" applyNumberFormat="1" applyFont="1" applyFill="1" applyBorder="1" applyAlignment="1">
      <alignment horizontal="center"/>
    </xf>
    <xf numFmtId="166" fontId="22" fillId="0" borderId="0" xfId="0" applyNumberFormat="1" applyFont="1" applyFill="1" applyBorder="1" applyAlignment="1"/>
    <xf numFmtId="166" fontId="24" fillId="2" borderId="0" xfId="0" applyNumberFormat="1" applyFont="1" applyFill="1" applyBorder="1" applyAlignment="1">
      <alignment horizontal="center"/>
    </xf>
    <xf numFmtId="166" fontId="22" fillId="2" borderId="0" xfId="0" applyNumberFormat="1" applyFont="1" applyFill="1" applyAlignment="1">
      <alignment horizontal="center"/>
    </xf>
    <xf numFmtId="166" fontId="24" fillId="0" borderId="19" xfId="0" applyNumberFormat="1" applyFont="1" applyFill="1" applyBorder="1" applyAlignment="1">
      <alignment horizontal="center"/>
    </xf>
    <xf numFmtId="166" fontId="3" fillId="2" borderId="20" xfId="0" applyNumberFormat="1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7" fontId="3" fillId="0" borderId="19" xfId="0" applyNumberFormat="1" applyFont="1" applyFill="1" applyBorder="1" applyAlignment="1">
      <alignment horizontal="left"/>
    </xf>
    <xf numFmtId="2" fontId="16" fillId="0" borderId="0" xfId="2" applyNumberFormat="1" applyFont="1" applyFill="1" applyBorder="1" applyAlignment="1">
      <alignment horizontal="center"/>
    </xf>
    <xf numFmtId="166" fontId="7" fillId="0" borderId="0" xfId="0" applyNumberFormat="1" applyFont="1" applyFill="1" applyAlignment="1">
      <alignment horizontal="center"/>
    </xf>
    <xf numFmtId="166" fontId="24" fillId="0" borderId="0" xfId="0" applyNumberFormat="1" applyFont="1" applyFill="1" applyAlignment="1"/>
    <xf numFmtId="166" fontId="22" fillId="2" borderId="0" xfId="0" applyNumberFormat="1" applyFont="1" applyFill="1" applyBorder="1" applyAlignment="1">
      <alignment horizontal="center"/>
    </xf>
    <xf numFmtId="166" fontId="24" fillId="0" borderId="21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 vertical="center"/>
    </xf>
    <xf numFmtId="166" fontId="22" fillId="2" borderId="0" xfId="0" applyNumberFormat="1" applyFont="1" applyFill="1" applyAlignment="1"/>
    <xf numFmtId="166" fontId="22" fillId="2" borderId="0" xfId="0" applyNumberFormat="1" applyFont="1" applyFill="1" applyBorder="1" applyAlignment="1">
      <alignment horizontal="center" vertical="center"/>
    </xf>
    <xf numFmtId="166" fontId="7" fillId="0" borderId="0" xfId="0" applyNumberFormat="1" applyFont="1" applyFill="1" applyAlignment="1"/>
    <xf numFmtId="166" fontId="3" fillId="2" borderId="0" xfId="0" applyNumberFormat="1" applyFont="1" applyFill="1" applyAlignment="1">
      <alignment horizontal="center" vertical="center"/>
    </xf>
    <xf numFmtId="2" fontId="22" fillId="0" borderId="0" xfId="1" applyNumberFormat="1" applyFont="1" applyFill="1" applyAlignment="1"/>
    <xf numFmtId="166" fontId="24" fillId="0" borderId="0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/>
    <xf numFmtId="166" fontId="24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/>
    </xf>
    <xf numFmtId="164" fontId="27" fillId="0" borderId="0" xfId="4" applyFont="1" applyBorder="1" applyAlignment="1" applyProtection="1">
      <alignment vertical="center" wrapText="1" readingOrder="1"/>
      <protection locked="0"/>
    </xf>
    <xf numFmtId="164" fontId="25" fillId="0" borderId="16" xfId="4" applyFont="1" applyBorder="1" applyAlignment="1" applyProtection="1">
      <alignment vertical="center" wrapText="1" readingOrder="1"/>
      <protection locked="0"/>
    </xf>
    <xf numFmtId="166" fontId="7" fillId="0" borderId="0" xfId="0" applyNumberFormat="1" applyFont="1" applyFill="1" applyAlignment="1">
      <alignment horizontal="center" vertical="center"/>
    </xf>
    <xf numFmtId="166" fontId="28" fillId="0" borderId="0" xfId="0" applyNumberFormat="1" applyFont="1" applyFill="1" applyAlignment="1">
      <alignment horizontal="center"/>
    </xf>
    <xf numFmtId="166" fontId="28" fillId="0" borderId="0" xfId="0" applyNumberFormat="1" applyFont="1" applyFill="1" applyAlignment="1"/>
    <xf numFmtId="166" fontId="29" fillId="0" borderId="0" xfId="0" applyNumberFormat="1" applyFont="1" applyFill="1" applyAlignment="1"/>
    <xf numFmtId="164" fontId="28" fillId="2" borderId="0" xfId="0" applyFont="1" applyFill="1" applyAlignment="1">
      <alignment horizontal="center" vertical="center"/>
    </xf>
    <xf numFmtId="166" fontId="30" fillId="0" borderId="0" xfId="0" applyNumberFormat="1" applyFont="1" applyFill="1" applyAlignment="1"/>
    <xf numFmtId="2" fontId="30" fillId="0" borderId="0" xfId="0" applyNumberFormat="1" applyFont="1" applyFill="1" applyAlignment="1"/>
    <xf numFmtId="164" fontId="30" fillId="0" borderId="0" xfId="0" applyFont="1" applyFill="1" applyAlignment="1"/>
    <xf numFmtId="166" fontId="31" fillId="0" borderId="0" xfId="0" applyNumberFormat="1" applyFont="1" applyFill="1" applyAlignment="1"/>
    <xf numFmtId="166" fontId="32" fillId="0" borderId="0" xfId="0" applyNumberFormat="1" applyFont="1" applyFill="1" applyBorder="1" applyAlignment="1"/>
    <xf numFmtId="166" fontId="32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" fontId="19" fillId="0" borderId="0" xfId="0" applyNumberFormat="1" applyFont="1" applyFill="1" applyAlignment="1"/>
    <xf numFmtId="166" fontId="33" fillId="0" borderId="0" xfId="0" applyNumberFormat="1" applyFont="1" applyFill="1" applyAlignment="1"/>
    <xf numFmtId="166" fontId="7" fillId="0" borderId="0" xfId="0" applyNumberFormat="1" applyFont="1" applyFill="1" applyBorder="1" applyAlignment="1">
      <alignment horizontal="center" vertical="center"/>
    </xf>
    <xf numFmtId="164" fontId="16" fillId="0" borderId="0" xfId="2" applyNumberFormat="1" applyFont="1" applyFill="1" applyBorder="1" applyAlignment="1">
      <alignment horizontal="center"/>
    </xf>
    <xf numFmtId="164" fontId="22" fillId="0" borderId="0" xfId="0" applyFont="1" applyFill="1" applyAlignment="1">
      <alignment horizontal="center" vertical="center"/>
    </xf>
    <xf numFmtId="164" fontId="22" fillId="0" borderId="0" xfId="0" applyFont="1" applyFill="1" applyAlignment="1"/>
    <xf numFmtId="166" fontId="7" fillId="0" borderId="22" xfId="0" applyNumberFormat="1" applyFont="1" applyFill="1" applyBorder="1" applyAlignment="1">
      <alignment horizontal="left"/>
    </xf>
    <xf numFmtId="166" fontId="3" fillId="0" borderId="19" xfId="0" applyNumberFormat="1" applyFont="1" applyFill="1" applyBorder="1" applyAlignment="1">
      <alignment horizontal="center" vertical="center"/>
    </xf>
    <xf numFmtId="2" fontId="7" fillId="0" borderId="23" xfId="0" applyNumberFormat="1" applyFont="1" applyFill="1" applyBorder="1" applyAlignment="1">
      <alignment horizontal="center"/>
    </xf>
    <xf numFmtId="170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166" fontId="34" fillId="0" borderId="0" xfId="0" applyNumberFormat="1" applyFont="1" applyFill="1" applyAlignment="1"/>
    <xf numFmtId="2" fontId="34" fillId="0" borderId="0" xfId="0" applyNumberFormat="1" applyFont="1" applyFill="1" applyAlignment="1"/>
    <xf numFmtId="164" fontId="34" fillId="0" borderId="0" xfId="0" applyFont="1" applyFill="1" applyAlignment="1"/>
    <xf numFmtId="166" fontId="35" fillId="0" borderId="0" xfId="0" applyNumberFormat="1" applyFont="1" applyFill="1" applyAlignment="1"/>
    <xf numFmtId="166" fontId="36" fillId="0" borderId="0" xfId="0" applyNumberFormat="1" applyFont="1" applyFill="1" applyBorder="1" applyAlignment="1"/>
    <xf numFmtId="166" fontId="36" fillId="0" borderId="0" xfId="0" applyNumberFormat="1" applyFont="1" applyFill="1" applyBorder="1" applyAlignment="1">
      <alignment horizontal="center"/>
    </xf>
    <xf numFmtId="166" fontId="3" fillId="2" borderId="0" xfId="0" applyNumberFormat="1" applyFont="1" applyFill="1" applyAlignment="1">
      <alignment horizontal="center"/>
    </xf>
    <xf numFmtId="166" fontId="7" fillId="0" borderId="0" xfId="0" applyNumberFormat="1" applyFont="1" applyFill="1" applyBorder="1" applyAlignment="1"/>
    <xf numFmtId="166" fontId="7" fillId="0" borderId="24" xfId="0" applyNumberFormat="1" applyFont="1" applyFill="1" applyBorder="1" applyAlignment="1">
      <alignment horizontal="left"/>
    </xf>
    <xf numFmtId="166" fontId="3" fillId="0" borderId="2" xfId="0" applyNumberFormat="1" applyFont="1" applyFill="1" applyBorder="1" applyAlignment="1">
      <alignment horizontal="center" vertical="center"/>
    </xf>
    <xf numFmtId="2" fontId="7" fillId="0" borderId="25" xfId="0" applyNumberFormat="1" applyFont="1" applyFill="1" applyBorder="1" applyAlignment="1">
      <alignment horizontal="center"/>
    </xf>
    <xf numFmtId="2" fontId="1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/>
    <xf numFmtId="164" fontId="28" fillId="0" borderId="0" xfId="0" applyFont="1" applyFill="1" applyAlignment="1"/>
    <xf numFmtId="165" fontId="3" fillId="0" borderId="0" xfId="0" applyNumberFormat="1" applyFont="1" applyFill="1" applyAlignment="1">
      <alignment horizontal="center"/>
    </xf>
    <xf numFmtId="164" fontId="3" fillId="0" borderId="0" xfId="0" applyFont="1" applyFill="1" applyAlignment="1">
      <alignment horizontal="left"/>
    </xf>
    <xf numFmtId="2" fontId="36" fillId="0" borderId="0" xfId="0" applyNumberFormat="1" applyFont="1" applyFill="1" applyBorder="1" applyAlignment="1">
      <alignment horizontal="center"/>
    </xf>
    <xf numFmtId="166" fontId="3" fillId="0" borderId="0" xfId="1" applyNumberFormat="1" applyFont="1" applyFill="1" applyAlignment="1"/>
    <xf numFmtId="166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/>
    <xf numFmtId="2" fontId="3" fillId="0" borderId="0" xfId="0" applyNumberFormat="1" applyFont="1" applyFill="1" applyBorder="1" applyAlignment="1"/>
    <xf numFmtId="164" fontId="29" fillId="0" borderId="0" xfId="0" applyFont="1" applyFill="1" applyAlignment="1"/>
    <xf numFmtId="164" fontId="28" fillId="0" borderId="0" xfId="0" applyFont="1" applyFill="1" applyAlignment="1">
      <alignment horizontal="center"/>
    </xf>
    <xf numFmtId="166" fontId="29" fillId="0" borderId="0" xfId="0" applyNumberFormat="1" applyFont="1" applyFill="1" applyAlignment="1">
      <alignment horizontal="center" vertical="center"/>
    </xf>
    <xf numFmtId="164" fontId="28" fillId="2" borderId="0" xfId="0" applyFont="1" applyFill="1" applyAlignment="1">
      <alignment horizontal="center"/>
    </xf>
    <xf numFmtId="166" fontId="3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Alignment="1">
      <alignment horizontal="center"/>
    </xf>
    <xf numFmtId="164" fontId="28" fillId="0" borderId="0" xfId="0" applyNumberFormat="1" applyFont="1" applyFill="1" applyAlignment="1"/>
    <xf numFmtId="165" fontId="28" fillId="0" borderId="0" xfId="0" applyNumberFormat="1" applyFont="1" applyFill="1" applyAlignment="1">
      <alignment horizontal="center"/>
    </xf>
    <xf numFmtId="1" fontId="33" fillId="0" borderId="0" xfId="0" applyNumberFormat="1" applyFont="1" applyFill="1" applyAlignment="1"/>
    <xf numFmtId="166" fontId="29" fillId="2" borderId="0" xfId="0" applyNumberFormat="1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/>
    </xf>
    <xf numFmtId="164" fontId="28" fillId="0" borderId="0" xfId="0" applyFont="1" applyFill="1" applyAlignment="1">
      <alignment horizontal="center" vertical="center"/>
    </xf>
    <xf numFmtId="2" fontId="28" fillId="0" borderId="0" xfId="0" applyNumberFormat="1" applyFont="1" applyFill="1" applyAlignment="1">
      <alignment horizontal="center" vertical="center"/>
    </xf>
    <xf numFmtId="1" fontId="29" fillId="0" borderId="0" xfId="0" applyNumberFormat="1" applyFont="1" applyFill="1" applyAlignment="1"/>
    <xf numFmtId="164" fontId="33" fillId="0" borderId="0" xfId="0" applyFont="1" applyFill="1" applyAlignment="1"/>
    <xf numFmtId="2" fontId="29" fillId="0" borderId="0" xfId="0" applyNumberFormat="1" applyFont="1" applyFill="1" applyAlignment="1"/>
    <xf numFmtId="164" fontId="28" fillId="0" borderId="2" xfId="0" applyFont="1" applyFill="1" applyBorder="1" applyAlignment="1"/>
    <xf numFmtId="164" fontId="29" fillId="0" borderId="2" xfId="0" applyFont="1" applyFill="1" applyBorder="1" applyAlignment="1"/>
    <xf numFmtId="164" fontId="28" fillId="0" borderId="0" xfId="0" applyFont="1" applyFill="1" applyBorder="1" applyAlignment="1"/>
    <xf numFmtId="164" fontId="28" fillId="0" borderId="0" xfId="0" applyFont="1" applyFill="1" applyBorder="1" applyAlignment="1">
      <alignment horizontal="center" vertical="center"/>
    </xf>
    <xf numFmtId="164" fontId="28" fillId="0" borderId="2" xfId="0" applyFont="1" applyFill="1" applyBorder="1" applyAlignment="1">
      <alignment horizontal="center" vertical="center"/>
    </xf>
    <xf numFmtId="2" fontId="28" fillId="0" borderId="2" xfId="0" applyNumberFormat="1" applyFont="1" applyFill="1" applyBorder="1" applyAlignment="1"/>
    <xf numFmtId="164" fontId="28" fillId="2" borderId="0" xfId="0" applyFont="1" applyFill="1" applyAlignment="1"/>
    <xf numFmtId="166" fontId="29" fillId="0" borderId="0" xfId="0" applyNumberFormat="1" applyFont="1" applyFill="1" applyAlignment="1">
      <alignment vertical="center"/>
    </xf>
    <xf numFmtId="164" fontId="33" fillId="0" borderId="0" xfId="0" applyFont="1" applyFill="1" applyAlignment="1">
      <alignment horizontal="center"/>
    </xf>
    <xf numFmtId="166" fontId="36" fillId="2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2" fontId="3" fillId="0" borderId="0" xfId="0" applyNumberFormat="1" applyFont="1" applyFill="1" applyAlignment="1"/>
    <xf numFmtId="15" fontId="3" fillId="0" borderId="0" xfId="0" applyNumberFormat="1" applyFont="1" applyFill="1" applyAlignment="1"/>
    <xf numFmtId="1" fontId="3" fillId="0" borderId="0" xfId="0" applyNumberFormat="1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166" fontId="7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2" fontId="45" fillId="0" borderId="22" xfId="1" applyNumberFormat="1" applyFont="1" applyFill="1" applyBorder="1" applyAlignment="1">
      <alignment vertical="center"/>
    </xf>
    <xf numFmtId="2" fontId="46" fillId="0" borderId="19" xfId="1" applyNumberFormat="1" applyFont="1" applyFill="1" applyBorder="1" applyAlignment="1">
      <alignment horizontal="left" vertical="center"/>
    </xf>
    <xf numFmtId="2" fontId="47" fillId="0" borderId="19" xfId="1" applyNumberFormat="1" applyFont="1" applyFill="1" applyBorder="1" applyAlignment="1">
      <alignment vertical="center"/>
    </xf>
    <xf numFmtId="2" fontId="47" fillId="0" borderId="19" xfId="1" applyNumberFormat="1" applyFont="1" applyFill="1" applyBorder="1" applyAlignment="1">
      <alignment horizontal="left" vertical="center"/>
    </xf>
    <xf numFmtId="2" fontId="47" fillId="0" borderId="19" xfId="5" applyNumberFormat="1" applyFont="1" applyFill="1" applyBorder="1" applyAlignment="1">
      <alignment horizontal="center" vertical="center"/>
    </xf>
    <xf numFmtId="166" fontId="47" fillId="0" borderId="19" xfId="5" applyNumberFormat="1" applyFont="1" applyFill="1" applyBorder="1" applyAlignment="1">
      <alignment horizontal="center" vertical="center"/>
    </xf>
    <xf numFmtId="164" fontId="47" fillId="0" borderId="19" xfId="5" applyNumberFormat="1" applyFont="1" applyFill="1" applyBorder="1" applyAlignment="1">
      <alignment horizontal="center" vertical="center"/>
    </xf>
    <xf numFmtId="171" fontId="47" fillId="0" borderId="19" xfId="5" applyFont="1" applyFill="1" applyBorder="1" applyAlignment="1">
      <alignment horizontal="center" vertical="center"/>
    </xf>
    <xf numFmtId="171" fontId="47" fillId="0" borderId="19" xfId="5" applyFont="1" applyFill="1" applyBorder="1" applyAlignment="1">
      <alignment vertical="center"/>
    </xf>
    <xf numFmtId="171" fontId="47" fillId="0" borderId="23" xfId="5" applyFont="1" applyFill="1" applyBorder="1" applyAlignment="1">
      <alignment vertical="center"/>
    </xf>
    <xf numFmtId="2" fontId="48" fillId="0" borderId="0" xfId="5" applyNumberFormat="1" applyFont="1" applyFill="1" applyBorder="1" applyAlignment="1">
      <alignment vertical="center"/>
    </xf>
    <xf numFmtId="164" fontId="49" fillId="0" borderId="0" xfId="5" applyNumberFormat="1" applyFont="1" applyFill="1" applyBorder="1" applyAlignment="1">
      <alignment horizontal="center" vertical="center"/>
    </xf>
    <xf numFmtId="2" fontId="50" fillId="0" borderId="0" xfId="5" applyNumberFormat="1" applyFont="1" applyFill="1" applyBorder="1" applyAlignment="1">
      <alignment horizontal="center" vertical="center"/>
    </xf>
    <xf numFmtId="2" fontId="50" fillId="7" borderId="0" xfId="5" applyNumberFormat="1" applyFont="1" applyFill="1" applyBorder="1" applyAlignment="1">
      <alignment horizontal="center" vertical="center"/>
    </xf>
    <xf numFmtId="2" fontId="51" fillId="0" borderId="0" xfId="5" applyNumberFormat="1" applyFont="1" applyFill="1" applyBorder="1" applyAlignment="1">
      <alignment vertical="center"/>
    </xf>
    <xf numFmtId="171" fontId="48" fillId="0" borderId="0" xfId="5" applyFont="1" applyFill="1" applyBorder="1" applyAlignment="1">
      <alignment vertical="center"/>
    </xf>
    <xf numFmtId="164" fontId="48" fillId="0" borderId="0" xfId="0" applyFont="1" applyFill="1" applyBorder="1" applyAlignment="1">
      <alignment vertical="center"/>
    </xf>
    <xf numFmtId="2" fontId="45" fillId="0" borderId="26" xfId="1" applyNumberFormat="1" applyFont="1" applyFill="1" applyBorder="1" applyAlignment="1">
      <alignment vertical="center"/>
    </xf>
    <xf numFmtId="2" fontId="46" fillId="0" borderId="0" xfId="1" applyNumberFormat="1" applyFont="1" applyFill="1" applyBorder="1" applyAlignment="1">
      <alignment horizontal="left" vertical="center"/>
    </xf>
    <xf numFmtId="2" fontId="47" fillId="0" borderId="0" xfId="1" applyNumberFormat="1" applyFont="1" applyFill="1" applyBorder="1" applyAlignment="1">
      <alignment vertical="center"/>
    </xf>
    <xf numFmtId="2" fontId="47" fillId="0" borderId="0" xfId="5" applyNumberFormat="1" applyFont="1" applyFill="1" applyBorder="1" applyAlignment="1">
      <alignment horizontal="center" vertical="center"/>
    </xf>
    <xf numFmtId="2" fontId="47" fillId="0" borderId="0" xfId="5" applyNumberFormat="1" applyFont="1" applyFill="1" applyBorder="1" applyAlignment="1">
      <alignment horizontal="right" vertical="center"/>
    </xf>
    <xf numFmtId="1" fontId="47" fillId="0" borderId="0" xfId="5" applyNumberFormat="1" applyFont="1" applyFill="1" applyBorder="1" applyAlignment="1">
      <alignment horizontal="center" vertical="center"/>
    </xf>
    <xf numFmtId="2" fontId="47" fillId="0" borderId="0" xfId="5" applyNumberFormat="1" applyFont="1" applyFill="1" applyBorder="1" applyAlignment="1">
      <alignment horizontal="left" vertical="center"/>
    </xf>
    <xf numFmtId="164" fontId="47" fillId="0" borderId="0" xfId="5" applyNumberFormat="1" applyFont="1" applyFill="1" applyBorder="1" applyAlignment="1">
      <alignment horizontal="center" vertical="center"/>
    </xf>
    <xf numFmtId="2" fontId="47" fillId="0" borderId="0" xfId="5" applyNumberFormat="1" applyFont="1" applyFill="1" applyBorder="1" applyAlignment="1">
      <alignment vertical="center"/>
    </xf>
    <xf numFmtId="171" fontId="47" fillId="0" borderId="0" xfId="5" applyFont="1" applyFill="1" applyBorder="1" applyAlignment="1">
      <alignment horizontal="center" vertical="center"/>
    </xf>
    <xf numFmtId="171" fontId="47" fillId="0" borderId="0" xfId="5" applyFont="1" applyFill="1" applyBorder="1" applyAlignment="1">
      <alignment vertical="center"/>
    </xf>
    <xf numFmtId="171" fontId="47" fillId="0" borderId="0" xfId="5" applyFont="1" applyFill="1" applyBorder="1" applyAlignment="1">
      <alignment horizontal="right" vertical="center"/>
    </xf>
    <xf numFmtId="171" fontId="47" fillId="0" borderId="27" xfId="5" applyFont="1" applyFill="1" applyBorder="1" applyAlignment="1">
      <alignment vertical="center"/>
    </xf>
    <xf numFmtId="2" fontId="50" fillId="0" borderId="0" xfId="5" applyNumberFormat="1" applyFont="1" applyFill="1" applyBorder="1" applyAlignment="1">
      <alignment vertical="center"/>
    </xf>
    <xf numFmtId="2" fontId="50" fillId="7" borderId="0" xfId="5" applyNumberFormat="1" applyFont="1" applyFill="1" applyBorder="1" applyAlignment="1">
      <alignment vertical="center"/>
    </xf>
    <xf numFmtId="2" fontId="47" fillId="0" borderId="26" xfId="1" applyNumberFormat="1" applyFont="1" applyFill="1" applyBorder="1" applyAlignment="1">
      <alignment horizontal="center" vertical="center"/>
    </xf>
    <xf numFmtId="2" fontId="53" fillId="0" borderId="0" xfId="1" applyNumberFormat="1" applyFont="1" applyFill="1" applyBorder="1" applyAlignment="1">
      <alignment horizontal="left" vertical="center"/>
    </xf>
    <xf numFmtId="2" fontId="47" fillId="0" borderId="0" xfId="1" applyNumberFormat="1" applyFont="1" applyFill="1" applyBorder="1" applyAlignment="1">
      <alignment horizontal="center" vertical="center"/>
    </xf>
    <xf numFmtId="2" fontId="47" fillId="0" borderId="0" xfId="1" applyNumberFormat="1" applyFont="1" applyFill="1" applyBorder="1" applyAlignment="1">
      <alignment horizontal="left" vertical="center"/>
    </xf>
    <xf numFmtId="166" fontId="47" fillId="0" borderId="0" xfId="5" applyNumberFormat="1" applyFont="1" applyFill="1" applyBorder="1" applyAlignment="1">
      <alignment horizontal="center" vertical="center"/>
    </xf>
    <xf numFmtId="1" fontId="54" fillId="0" borderId="28" xfId="0" applyNumberFormat="1" applyFont="1" applyFill="1" applyBorder="1" applyAlignment="1">
      <alignment horizontal="center" vertical="center" wrapText="1"/>
    </xf>
    <xf numFmtId="2" fontId="55" fillId="0" borderId="20" xfId="0" applyNumberFormat="1" applyFont="1" applyFill="1" applyBorder="1" applyAlignment="1">
      <alignment horizontal="left" vertical="center" wrapText="1"/>
    </xf>
    <xf numFmtId="2" fontId="54" fillId="0" borderId="20" xfId="0" applyNumberFormat="1" applyFont="1" applyFill="1" applyBorder="1" applyAlignment="1">
      <alignment vertical="center" wrapText="1"/>
    </xf>
    <xf numFmtId="2" fontId="54" fillId="0" borderId="20" xfId="5" applyNumberFormat="1" applyFont="1" applyFill="1" applyBorder="1" applyAlignment="1">
      <alignment horizontal="left" vertical="center" wrapText="1"/>
    </xf>
    <xf numFmtId="2" fontId="54" fillId="0" borderId="20" xfId="5" applyNumberFormat="1" applyFont="1" applyFill="1" applyBorder="1" applyAlignment="1">
      <alignment horizontal="center" vertical="center" wrapText="1"/>
    </xf>
    <xf numFmtId="164" fontId="54" fillId="0" borderId="20" xfId="5" applyNumberFormat="1" applyFont="1" applyFill="1" applyBorder="1" applyAlignment="1">
      <alignment horizontal="center" vertical="center" wrapText="1"/>
    </xf>
    <xf numFmtId="2" fontId="54" fillId="0" borderId="20" xfId="5" applyNumberFormat="1" applyFont="1" applyFill="1" applyBorder="1" applyAlignment="1">
      <alignment vertical="center" wrapText="1"/>
    </xf>
    <xf numFmtId="166" fontId="54" fillId="0" borderId="20" xfId="5" applyNumberFormat="1" applyFont="1" applyFill="1" applyBorder="1" applyAlignment="1">
      <alignment horizontal="center" vertical="center" wrapText="1"/>
    </xf>
    <xf numFmtId="2" fontId="56" fillId="0" borderId="20" xfId="5" applyNumberFormat="1" applyFont="1" applyFill="1" applyBorder="1" applyAlignment="1">
      <alignment horizontal="center" vertical="center" wrapText="1"/>
    </xf>
    <xf numFmtId="2" fontId="57" fillId="0" borderId="20" xfId="5" applyNumberFormat="1" applyFont="1" applyFill="1" applyBorder="1" applyAlignment="1">
      <alignment horizontal="center" vertical="center" wrapText="1"/>
    </xf>
    <xf numFmtId="2" fontId="58" fillId="0" borderId="20" xfId="5" applyNumberFormat="1" applyFont="1" applyFill="1" applyBorder="1" applyAlignment="1">
      <alignment horizontal="center" vertical="center" wrapText="1"/>
    </xf>
    <xf numFmtId="171" fontId="54" fillId="0" borderId="20" xfId="5" applyFont="1" applyFill="1" applyBorder="1" applyAlignment="1">
      <alignment horizontal="center" vertical="center" wrapText="1"/>
    </xf>
    <xf numFmtId="171" fontId="54" fillId="0" borderId="20" xfId="5" applyFont="1" applyFill="1" applyBorder="1" applyAlignment="1">
      <alignment vertical="center" wrapText="1"/>
    </xf>
    <xf numFmtId="171" fontId="58" fillId="0" borderId="20" xfId="5" applyFont="1" applyFill="1" applyBorder="1" applyAlignment="1">
      <alignment vertical="center" wrapText="1"/>
    </xf>
    <xf numFmtId="171" fontId="56" fillId="0" borderId="20" xfId="5" applyFont="1" applyFill="1" applyBorder="1" applyAlignment="1">
      <alignment horizontal="center" vertical="center" wrapText="1"/>
    </xf>
    <xf numFmtId="171" fontId="54" fillId="0" borderId="29" xfId="5" applyFont="1" applyFill="1" applyBorder="1" applyAlignment="1">
      <alignment vertical="center" wrapText="1"/>
    </xf>
    <xf numFmtId="2" fontId="54" fillId="0" borderId="0" xfId="5" applyNumberFormat="1" applyFont="1" applyFill="1" applyBorder="1" applyAlignment="1">
      <alignment vertical="center"/>
    </xf>
    <xf numFmtId="164" fontId="59" fillId="0" borderId="0" xfId="5" applyNumberFormat="1" applyFont="1" applyFill="1" applyBorder="1" applyAlignment="1">
      <alignment horizontal="center" vertical="center"/>
    </xf>
    <xf numFmtId="2" fontId="58" fillId="0" borderId="0" xfId="5" applyNumberFormat="1" applyFont="1" applyFill="1" applyBorder="1" applyAlignment="1">
      <alignment horizontal="center" vertical="center"/>
    </xf>
    <xf numFmtId="2" fontId="58" fillId="7" borderId="0" xfId="5" applyNumberFormat="1" applyFont="1" applyFill="1" applyBorder="1" applyAlignment="1">
      <alignment horizontal="center" vertical="center"/>
    </xf>
    <xf numFmtId="2" fontId="60" fillId="0" borderId="0" xfId="5" applyNumberFormat="1" applyFont="1" applyFill="1" applyBorder="1" applyAlignment="1">
      <alignment vertical="center"/>
    </xf>
    <xf numFmtId="171" fontId="54" fillId="0" borderId="0" xfId="5" applyFont="1" applyFill="1" applyBorder="1" applyAlignment="1">
      <alignment vertical="center"/>
    </xf>
    <xf numFmtId="164" fontId="54" fillId="0" borderId="0" xfId="0" applyFont="1" applyFill="1" applyBorder="1" applyAlignment="1">
      <alignment vertical="center"/>
    </xf>
    <xf numFmtId="1" fontId="54" fillId="0" borderId="30" xfId="0" applyNumberFormat="1" applyFont="1" applyFill="1" applyBorder="1" applyAlignment="1">
      <alignment horizontal="center" vertical="center" wrapText="1"/>
    </xf>
    <xf numFmtId="2" fontId="55" fillId="0" borderId="14" xfId="0" applyNumberFormat="1" applyFont="1" applyFill="1" applyBorder="1" applyAlignment="1">
      <alignment horizontal="left" vertical="center" wrapText="1"/>
    </xf>
    <xf numFmtId="2" fontId="54" fillId="0" borderId="14" xfId="0" applyNumberFormat="1" applyFont="1" applyFill="1" applyBorder="1" applyAlignment="1">
      <alignment vertical="center" wrapText="1"/>
    </xf>
    <xf numFmtId="2" fontId="54" fillId="0" borderId="14" xfId="5" applyNumberFormat="1" applyFont="1" applyFill="1" applyBorder="1" applyAlignment="1">
      <alignment horizontal="left" vertical="center" wrapText="1"/>
    </xf>
    <xf numFmtId="2" fontId="54" fillId="0" borderId="14" xfId="5" applyNumberFormat="1" applyFont="1" applyFill="1" applyBorder="1" applyAlignment="1">
      <alignment horizontal="center" vertical="center" wrapText="1"/>
    </xf>
    <xf numFmtId="164" fontId="54" fillId="0" borderId="14" xfId="5" applyNumberFormat="1" applyFont="1" applyFill="1" applyBorder="1" applyAlignment="1">
      <alignment horizontal="center" vertical="center" wrapText="1"/>
    </xf>
    <xf numFmtId="166" fontId="54" fillId="0" borderId="14" xfId="5" applyNumberFormat="1" applyFont="1" applyFill="1" applyBorder="1" applyAlignment="1">
      <alignment horizontal="center" vertical="center" wrapText="1"/>
    </xf>
    <xf numFmtId="171" fontId="54" fillId="0" borderId="14" xfId="5" applyFont="1" applyFill="1" applyBorder="1" applyAlignment="1">
      <alignment horizontal="center" vertical="center" wrapText="1"/>
    </xf>
    <xf numFmtId="171" fontId="54" fillId="0" borderId="14" xfId="5" applyFont="1" applyFill="1" applyBorder="1" applyAlignment="1">
      <alignment vertical="center" wrapText="1"/>
    </xf>
    <xf numFmtId="171" fontId="58" fillId="0" borderId="14" xfId="5" applyFont="1" applyFill="1" applyBorder="1" applyAlignment="1">
      <alignment vertical="center" wrapText="1"/>
    </xf>
    <xf numFmtId="171" fontId="54" fillId="0" borderId="31" xfId="5" applyFont="1" applyFill="1" applyBorder="1" applyAlignment="1">
      <alignment vertical="center" wrapText="1"/>
    </xf>
    <xf numFmtId="1" fontId="61" fillId="0" borderId="28" xfId="0" applyNumberFormat="1" applyFont="1" applyFill="1" applyBorder="1" applyAlignment="1">
      <alignment horizontal="center" vertical="center" wrapText="1"/>
    </xf>
    <xf numFmtId="2" fontId="61" fillId="0" borderId="20" xfId="0" applyNumberFormat="1" applyFont="1" applyFill="1" applyBorder="1" applyAlignment="1">
      <alignment horizontal="left" vertical="center" wrapText="1"/>
    </xf>
    <xf numFmtId="2" fontId="62" fillId="0" borderId="20" xfId="0" applyNumberFormat="1" applyFont="1" applyFill="1" applyBorder="1" applyAlignment="1">
      <alignment vertical="center" wrapText="1"/>
    </xf>
    <xf numFmtId="2" fontId="61" fillId="0" borderId="20" xfId="5" applyNumberFormat="1" applyFont="1" applyFill="1" applyBorder="1" applyAlignment="1">
      <alignment horizontal="left" vertical="center" wrapText="1"/>
    </xf>
    <xf numFmtId="2" fontId="62" fillId="0" borderId="20" xfId="5" applyNumberFormat="1" applyFont="1" applyFill="1" applyBorder="1" applyAlignment="1">
      <alignment horizontal="center" vertical="center" wrapText="1"/>
    </xf>
    <xf numFmtId="164" fontId="62" fillId="0" borderId="20" xfId="5" applyNumberFormat="1" applyFont="1" applyFill="1" applyBorder="1" applyAlignment="1">
      <alignment horizontal="center" vertical="center" wrapText="1"/>
    </xf>
    <xf numFmtId="2" fontId="62" fillId="0" borderId="20" xfId="5" applyNumberFormat="1" applyFont="1" applyFill="1" applyBorder="1" applyAlignment="1">
      <alignment horizontal="left" vertical="center" wrapText="1"/>
    </xf>
    <xf numFmtId="166" fontId="62" fillId="8" borderId="15" xfId="5" applyNumberFormat="1" applyFont="1" applyFill="1" applyBorder="1" applyAlignment="1">
      <alignment horizontal="center" vertical="center" wrapText="1"/>
    </xf>
    <xf numFmtId="2" fontId="62" fillId="8" borderId="15" xfId="5" applyNumberFormat="1" applyFont="1" applyFill="1" applyBorder="1" applyAlignment="1">
      <alignment horizontal="center" vertical="center" wrapText="1"/>
    </xf>
    <xf numFmtId="164" fontId="62" fillId="8" borderId="15" xfId="5" applyNumberFormat="1" applyFont="1" applyFill="1" applyBorder="1" applyAlignment="1">
      <alignment horizontal="center" vertical="center" wrapText="1"/>
    </xf>
    <xf numFmtId="2" fontId="62" fillId="9" borderId="20" xfId="5" applyNumberFormat="1" applyFont="1" applyFill="1" applyBorder="1" applyAlignment="1">
      <alignment horizontal="center" vertical="center" wrapText="1"/>
    </xf>
    <xf numFmtId="2" fontId="62" fillId="9" borderId="32" xfId="5" applyNumberFormat="1" applyFont="1" applyFill="1" applyBorder="1" applyAlignment="1">
      <alignment horizontal="center" vertical="center" wrapText="1"/>
    </xf>
    <xf numFmtId="2" fontId="62" fillId="7" borderId="20" xfId="5" applyNumberFormat="1" applyFont="1" applyFill="1" applyBorder="1" applyAlignment="1">
      <alignment horizontal="center" vertical="center" wrapText="1"/>
    </xf>
    <xf numFmtId="2" fontId="63" fillId="10" borderId="20" xfId="5" applyNumberFormat="1" applyFont="1" applyFill="1" applyBorder="1" applyAlignment="1">
      <alignment horizontal="center" vertical="center" wrapText="1"/>
    </xf>
    <xf numFmtId="2" fontId="62" fillId="10" borderId="20" xfId="5" applyNumberFormat="1" applyFont="1" applyFill="1" applyBorder="1" applyAlignment="1">
      <alignment horizontal="center" vertical="center" wrapText="1"/>
    </xf>
    <xf numFmtId="2" fontId="62" fillId="11" borderId="20" xfId="5" applyNumberFormat="1" applyFont="1" applyFill="1" applyBorder="1" applyAlignment="1">
      <alignment horizontal="center" vertical="center" wrapText="1"/>
    </xf>
    <xf numFmtId="9" fontId="63" fillId="10" borderId="20" xfId="6" quotePrefix="1" applyFont="1" applyFill="1" applyBorder="1" applyAlignment="1">
      <alignment horizontal="center" vertical="center" wrapText="1"/>
    </xf>
    <xf numFmtId="2" fontId="63" fillId="12" borderId="20" xfId="5" applyNumberFormat="1" applyFont="1" applyFill="1" applyBorder="1" applyAlignment="1">
      <alignment horizontal="center" vertical="center" wrapText="1"/>
    </xf>
    <xf numFmtId="2" fontId="62" fillId="13" borderId="35" xfId="5" applyNumberFormat="1" applyFont="1" applyFill="1" applyBorder="1" applyAlignment="1">
      <alignment horizontal="center" vertical="center" wrapText="1"/>
    </xf>
    <xf numFmtId="166" fontId="62" fillId="13" borderId="20" xfId="5" applyNumberFormat="1" applyFont="1" applyFill="1" applyBorder="1" applyAlignment="1">
      <alignment horizontal="center" vertical="center"/>
    </xf>
    <xf numFmtId="171" fontId="62" fillId="0" borderId="20" xfId="5" applyFont="1" applyFill="1" applyBorder="1" applyAlignment="1">
      <alignment horizontal="center" vertical="center" wrapText="1"/>
    </xf>
    <xf numFmtId="171" fontId="62" fillId="10" borderId="20" xfId="5" applyFont="1" applyFill="1" applyBorder="1" applyAlignment="1">
      <alignment horizontal="center" vertical="center" wrapText="1"/>
    </xf>
    <xf numFmtId="171" fontId="62" fillId="14" borderId="20" xfId="5" applyFont="1" applyFill="1" applyBorder="1" applyAlignment="1">
      <alignment horizontal="center" vertical="center" wrapText="1"/>
    </xf>
    <xf numFmtId="171" fontId="62" fillId="9" borderId="20" xfId="5" applyFont="1" applyFill="1" applyBorder="1" applyAlignment="1">
      <alignment horizontal="center" vertical="center" wrapText="1"/>
    </xf>
    <xf numFmtId="171" fontId="63" fillId="0" borderId="20" xfId="5" applyFont="1" applyFill="1" applyBorder="1" applyAlignment="1">
      <alignment horizontal="center" vertical="center" wrapText="1"/>
    </xf>
    <xf numFmtId="171" fontId="62" fillId="0" borderId="29" xfId="5" applyFont="1" applyFill="1" applyBorder="1" applyAlignment="1">
      <alignment horizontal="center" vertical="center" wrapText="1"/>
    </xf>
    <xf numFmtId="2" fontId="49" fillId="0" borderId="0" xfId="5" applyNumberFormat="1" applyFont="1" applyFill="1" applyBorder="1" applyAlignment="1">
      <alignment horizontal="center" vertical="center"/>
    </xf>
    <xf numFmtId="2" fontId="49" fillId="7" borderId="0" xfId="5" applyNumberFormat="1" applyFont="1" applyFill="1" applyBorder="1" applyAlignment="1">
      <alignment horizontal="center" vertical="center"/>
    </xf>
    <xf numFmtId="171" fontId="49" fillId="0" borderId="0" xfId="5" applyFont="1" applyFill="1" applyBorder="1" applyAlignment="1">
      <alignment horizontal="center" vertical="center"/>
    </xf>
    <xf numFmtId="164" fontId="49" fillId="0" borderId="0" xfId="0" applyFont="1" applyFill="1" applyBorder="1" applyAlignment="1">
      <alignment horizontal="center" vertical="center"/>
    </xf>
    <xf numFmtId="1" fontId="62" fillId="0" borderId="36" xfId="0" applyNumberFormat="1" applyFont="1" applyFill="1" applyBorder="1" applyAlignment="1">
      <alignment horizontal="center" vertical="center" wrapText="1"/>
    </xf>
    <xf numFmtId="2" fontId="61" fillId="0" borderId="35" xfId="0" applyNumberFormat="1" applyFont="1" applyFill="1" applyBorder="1" applyAlignment="1">
      <alignment horizontal="left" vertical="center" wrapText="1"/>
    </xf>
    <xf numFmtId="2" fontId="62" fillId="0" borderId="35" xfId="0" applyNumberFormat="1" applyFont="1" applyFill="1" applyBorder="1" applyAlignment="1">
      <alignment vertical="center" wrapText="1"/>
    </xf>
    <xf numFmtId="2" fontId="62" fillId="0" borderId="35" xfId="5" applyNumberFormat="1" applyFont="1" applyFill="1" applyBorder="1" applyAlignment="1">
      <alignment horizontal="left" vertical="center" wrapText="1"/>
    </xf>
    <xf numFmtId="2" fontId="62" fillId="0" borderId="35" xfId="5" applyNumberFormat="1" applyFont="1" applyFill="1" applyBorder="1" applyAlignment="1">
      <alignment horizontal="center" vertical="center" wrapText="1"/>
    </xf>
    <xf numFmtId="164" fontId="62" fillId="0" borderId="35" xfId="5" applyNumberFormat="1" applyFont="1" applyFill="1" applyBorder="1" applyAlignment="1">
      <alignment horizontal="center" vertical="center" wrapText="1"/>
    </xf>
    <xf numFmtId="2" fontId="62" fillId="9" borderId="35" xfId="5" applyNumberFormat="1" applyFont="1" applyFill="1" applyBorder="1" applyAlignment="1">
      <alignment horizontal="center" vertical="center" wrapText="1"/>
    </xf>
    <xf numFmtId="2" fontId="62" fillId="9" borderId="37" xfId="5" applyNumberFormat="1" applyFont="1" applyFill="1" applyBorder="1" applyAlignment="1">
      <alignment horizontal="center" vertical="center" wrapText="1"/>
    </xf>
    <xf numFmtId="2" fontId="62" fillId="10" borderId="36" xfId="5" applyNumberFormat="1" applyFont="1" applyFill="1" applyBorder="1" applyAlignment="1">
      <alignment horizontal="center" vertical="center" wrapText="1"/>
    </xf>
    <xf numFmtId="2" fontId="62" fillId="10" borderId="35" xfId="5" applyNumberFormat="1" applyFont="1" applyFill="1" applyBorder="1" applyAlignment="1">
      <alignment horizontal="center" vertical="center" wrapText="1"/>
    </xf>
    <xf numFmtId="2" fontId="62" fillId="10" borderId="38" xfId="5" applyNumberFormat="1" applyFont="1" applyFill="1" applyBorder="1" applyAlignment="1">
      <alignment horizontal="center" vertical="center" wrapText="1"/>
    </xf>
    <xf numFmtId="2" fontId="62" fillId="7" borderId="39" xfId="5" applyNumberFormat="1" applyFont="1" applyFill="1" applyBorder="1" applyAlignment="1">
      <alignment horizontal="center" vertical="center" wrapText="1"/>
    </xf>
    <xf numFmtId="2" fontId="62" fillId="7" borderId="35" xfId="5" applyNumberFormat="1" applyFont="1" applyFill="1" applyBorder="1" applyAlignment="1">
      <alignment horizontal="center" vertical="center" wrapText="1"/>
    </xf>
    <xf numFmtId="2" fontId="63" fillId="7" borderId="35" xfId="5" applyNumberFormat="1" applyFont="1" applyFill="1" applyBorder="1" applyAlignment="1">
      <alignment horizontal="center" vertical="center" wrapText="1"/>
    </xf>
    <xf numFmtId="2" fontId="63" fillId="10" borderId="35" xfId="5" applyNumberFormat="1" applyFont="1" applyFill="1" applyBorder="1" applyAlignment="1">
      <alignment horizontal="center" vertical="center" wrapText="1"/>
    </xf>
    <xf numFmtId="2" fontId="62" fillId="11" borderId="35" xfId="5" applyNumberFormat="1" applyFont="1" applyFill="1" applyBorder="1" applyAlignment="1">
      <alignment horizontal="center" vertical="center" wrapText="1"/>
    </xf>
    <xf numFmtId="2" fontId="63" fillId="10" borderId="40" xfId="5" quotePrefix="1" applyNumberFormat="1" applyFont="1" applyFill="1" applyBorder="1" applyAlignment="1">
      <alignment horizontal="center" vertical="center" wrapText="1"/>
    </xf>
    <xf numFmtId="2" fontId="63" fillId="12" borderId="40" xfId="5" quotePrefix="1" applyNumberFormat="1" applyFont="1" applyFill="1" applyBorder="1" applyAlignment="1">
      <alignment horizontal="center" vertical="center" wrapText="1"/>
    </xf>
    <xf numFmtId="166" fontId="62" fillId="13" borderId="14" xfId="5" applyNumberFormat="1" applyFont="1" applyFill="1" applyBorder="1" applyAlignment="1">
      <alignment horizontal="center" vertical="center"/>
    </xf>
    <xf numFmtId="171" fontId="62" fillId="0" borderId="35" xfId="5" applyFont="1" applyFill="1" applyBorder="1" applyAlignment="1">
      <alignment horizontal="center" vertical="center" wrapText="1"/>
    </xf>
    <xf numFmtId="171" fontId="62" fillId="10" borderId="35" xfId="5" applyFont="1" applyFill="1" applyBorder="1" applyAlignment="1">
      <alignment horizontal="center" vertical="center" wrapText="1"/>
    </xf>
    <xf numFmtId="171" fontId="62" fillId="10" borderId="35" xfId="5" applyFont="1" applyFill="1" applyBorder="1" applyAlignment="1">
      <alignment horizontal="center" vertical="top" wrapText="1"/>
    </xf>
    <xf numFmtId="171" fontId="62" fillId="14" borderId="35" xfId="5" applyFont="1" applyFill="1" applyBorder="1" applyAlignment="1">
      <alignment horizontal="center" vertical="center" wrapText="1"/>
    </xf>
    <xf numFmtId="171" fontId="62" fillId="9" borderId="35" xfId="5" applyFont="1" applyFill="1" applyBorder="1" applyAlignment="1">
      <alignment horizontal="center" vertical="center" wrapText="1"/>
    </xf>
    <xf numFmtId="171" fontId="63" fillId="0" borderId="35" xfId="5" applyFont="1" applyFill="1" applyBorder="1" applyAlignment="1">
      <alignment horizontal="center" vertical="center" wrapText="1"/>
    </xf>
    <xf numFmtId="171" fontId="62" fillId="0" borderId="41" xfId="5" applyFont="1" applyFill="1" applyBorder="1" applyAlignment="1">
      <alignment horizontal="center" vertical="center" wrapText="1"/>
    </xf>
    <xf numFmtId="1" fontId="53" fillId="7" borderId="3" xfId="0" applyNumberFormat="1" applyFont="1" applyFill="1" applyBorder="1" applyAlignment="1">
      <alignment horizontal="center" vertical="center" wrapText="1"/>
    </xf>
    <xf numFmtId="2" fontId="12" fillId="0" borderId="0" xfId="5" applyNumberFormat="1" applyFont="1" applyFill="1" applyBorder="1" applyAlignment="1">
      <alignment horizontal="center" vertical="center"/>
    </xf>
    <xf numFmtId="164" fontId="64" fillId="0" borderId="0" xfId="5" applyNumberFormat="1" applyFont="1" applyFill="1" applyBorder="1" applyAlignment="1">
      <alignment horizontal="center" vertical="center"/>
    </xf>
    <xf numFmtId="49" fontId="65" fillId="0" borderId="0" xfId="5" applyNumberFormat="1" applyFont="1" applyFill="1" applyBorder="1" applyAlignment="1">
      <alignment horizontal="center" vertical="center"/>
    </xf>
    <xf numFmtId="49" fontId="65" fillId="7" borderId="0" xfId="5" applyNumberFormat="1" applyFont="1" applyFill="1" applyBorder="1" applyAlignment="1">
      <alignment horizontal="center" vertical="center"/>
    </xf>
    <xf numFmtId="14" fontId="66" fillId="0" borderId="0" xfId="5" applyNumberFormat="1" applyFont="1" applyFill="1" applyBorder="1" applyAlignment="1">
      <alignment horizontal="center" vertical="center"/>
    </xf>
    <xf numFmtId="1" fontId="12" fillId="0" borderId="0" xfId="5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1" fontId="47" fillId="0" borderId="42" xfId="0" applyNumberFormat="1" applyFont="1" applyFill="1" applyBorder="1" applyAlignment="1">
      <alignment horizontal="center" vertical="center"/>
    </xf>
    <xf numFmtId="164" fontId="53" fillId="0" borderId="15" xfId="0" applyFont="1" applyFill="1" applyBorder="1" applyAlignment="1" applyProtection="1">
      <alignment horizontal="left" vertical="center"/>
      <protection locked="0"/>
    </xf>
    <xf numFmtId="164" fontId="67" fillId="0" borderId="15" xfId="0" applyFont="1" applyFill="1" applyBorder="1" applyAlignment="1" applyProtection="1">
      <alignment vertical="center"/>
      <protection locked="0"/>
    </xf>
    <xf numFmtId="2" fontId="68" fillId="0" borderId="15" xfId="0" applyNumberFormat="1" applyFont="1" applyFill="1" applyBorder="1" applyAlignment="1">
      <alignment horizontal="left" vertical="center"/>
    </xf>
    <xf numFmtId="2" fontId="47" fillId="0" borderId="15" xfId="5" applyNumberFormat="1" applyFont="1" applyFill="1" applyBorder="1" applyAlignment="1">
      <alignment horizontal="left" vertical="center"/>
    </xf>
    <xf numFmtId="14" fontId="47" fillId="0" borderId="15" xfId="5" applyNumberFormat="1" applyFont="1" applyFill="1" applyBorder="1" applyAlignment="1">
      <alignment horizontal="center" vertical="center"/>
    </xf>
    <xf numFmtId="1" fontId="47" fillId="0" borderId="15" xfId="5" applyNumberFormat="1" applyFont="1" applyFill="1" applyBorder="1" applyAlignment="1">
      <alignment horizontal="center" vertical="center"/>
    </xf>
    <xf numFmtId="172" fontId="47" fillId="0" borderId="15" xfId="5" applyNumberFormat="1" applyFont="1" applyFill="1" applyBorder="1" applyAlignment="1">
      <alignment horizontal="center" vertical="center"/>
    </xf>
    <xf numFmtId="2" fontId="47" fillId="0" borderId="15" xfId="5" applyNumberFormat="1" applyFont="1" applyFill="1" applyBorder="1" applyAlignment="1">
      <alignment horizontal="center" vertical="center"/>
    </xf>
    <xf numFmtId="171" fontId="47" fillId="0" borderId="15" xfId="5" applyNumberFormat="1" applyFont="1" applyFill="1" applyBorder="1" applyAlignment="1">
      <alignment horizontal="center" vertical="center"/>
    </xf>
    <xf numFmtId="171" fontId="47" fillId="0" borderId="15" xfId="5" applyFont="1" applyFill="1" applyBorder="1" applyAlignment="1">
      <alignment horizontal="center" vertical="center"/>
    </xf>
    <xf numFmtId="2" fontId="47" fillId="15" borderId="15" xfId="5" applyNumberFormat="1" applyFont="1" applyFill="1" applyBorder="1" applyAlignment="1">
      <alignment horizontal="center" vertical="center"/>
    </xf>
    <xf numFmtId="166" fontId="47" fillId="0" borderId="15" xfId="5" applyNumberFormat="1" applyFont="1" applyFill="1" applyBorder="1" applyAlignment="1">
      <alignment horizontal="center" vertical="center"/>
    </xf>
    <xf numFmtId="166" fontId="47" fillId="15" borderId="15" xfId="5" applyNumberFormat="1" applyFont="1" applyFill="1" applyBorder="1" applyAlignment="1">
      <alignment horizontal="center" vertical="center"/>
    </xf>
    <xf numFmtId="166" fontId="47" fillId="16" borderId="15" xfId="5" applyNumberFormat="1" applyFont="1" applyFill="1" applyBorder="1" applyAlignment="1">
      <alignment horizontal="center" vertical="center"/>
    </xf>
    <xf numFmtId="166" fontId="69" fillId="0" borderId="15" xfId="5" applyNumberFormat="1" applyFont="1" applyFill="1" applyBorder="1" applyAlignment="1">
      <alignment horizontal="center" vertical="center"/>
    </xf>
    <xf numFmtId="164" fontId="47" fillId="0" borderId="15" xfId="5" applyNumberFormat="1" applyFont="1" applyFill="1" applyBorder="1" applyAlignment="1">
      <alignment horizontal="center" vertical="center"/>
    </xf>
    <xf numFmtId="166" fontId="47" fillId="13" borderId="15" xfId="5" applyNumberFormat="1" applyFont="1" applyFill="1" applyBorder="1" applyAlignment="1">
      <alignment horizontal="center" vertical="center"/>
    </xf>
    <xf numFmtId="171" fontId="70" fillId="2" borderId="43" xfId="5" applyFont="1" applyFill="1" applyBorder="1" applyAlignment="1">
      <alignment horizontal="center" vertical="center" shrinkToFit="1"/>
    </xf>
    <xf numFmtId="166" fontId="71" fillId="0" borderId="15" xfId="5" applyNumberFormat="1" applyFont="1" applyFill="1" applyBorder="1" applyAlignment="1">
      <alignment horizontal="center" vertical="center"/>
    </xf>
    <xf numFmtId="1" fontId="47" fillId="0" borderId="44" xfId="0" applyNumberFormat="1" applyFont="1" applyFill="1" applyBorder="1" applyAlignment="1">
      <alignment horizontal="center" vertical="center"/>
    </xf>
    <xf numFmtId="2" fontId="72" fillId="0" borderId="0" xfId="5" applyNumberFormat="1" applyFont="1" applyFill="1" applyBorder="1" applyAlignment="1">
      <alignment horizontal="center" vertical="center"/>
    </xf>
    <xf numFmtId="2" fontId="51" fillId="0" borderId="0" xfId="5" applyNumberFormat="1" applyFont="1" applyFill="1" applyBorder="1" applyAlignment="1">
      <alignment horizontal="center" vertical="center" wrapText="1"/>
    </xf>
    <xf numFmtId="2" fontId="53" fillId="0" borderId="15" xfId="0" applyNumberFormat="1" applyFont="1" applyFill="1" applyBorder="1" applyAlignment="1">
      <alignment horizontal="left" vertical="center"/>
    </xf>
    <xf numFmtId="2" fontId="67" fillId="0" borderId="15" xfId="0" applyNumberFormat="1" applyFont="1" applyFill="1" applyBorder="1" applyAlignment="1">
      <alignment horizontal="left" vertical="center"/>
    </xf>
    <xf numFmtId="1" fontId="69" fillId="0" borderId="15" xfId="5" applyNumberFormat="1" applyFont="1" applyFill="1" applyBorder="1" applyAlignment="1">
      <alignment horizontal="center" vertical="center"/>
    </xf>
    <xf numFmtId="2" fontId="53" fillId="5" borderId="15" xfId="0" applyNumberFormat="1" applyFont="1" applyFill="1" applyBorder="1" applyAlignment="1">
      <alignment horizontal="left" vertical="center"/>
    </xf>
    <xf numFmtId="2" fontId="69" fillId="0" borderId="15" xfId="5" applyNumberFormat="1" applyFont="1" applyFill="1" applyBorder="1" applyAlignment="1">
      <alignment horizontal="center" vertical="center"/>
    </xf>
    <xf numFmtId="166" fontId="69" fillId="15" borderId="15" xfId="5" applyNumberFormat="1" applyFont="1" applyFill="1" applyBorder="1" applyAlignment="1">
      <alignment horizontal="center" vertical="center"/>
    </xf>
    <xf numFmtId="166" fontId="47" fillId="5" borderId="15" xfId="5" applyNumberFormat="1" applyFont="1" applyFill="1" applyBorder="1" applyAlignment="1">
      <alignment horizontal="center" vertical="center"/>
    </xf>
    <xf numFmtId="171" fontId="20" fillId="0" borderId="0" xfId="5" applyFont="1" applyFill="1" applyBorder="1" applyAlignment="1">
      <alignment vertical="center"/>
    </xf>
    <xf numFmtId="164" fontId="20" fillId="0" borderId="0" xfId="0" applyFont="1" applyFill="1" applyBorder="1" applyAlignment="1">
      <alignment vertical="center"/>
    </xf>
    <xf numFmtId="171" fontId="73" fillId="0" borderId="0" xfId="5" applyFont="1" applyFill="1" applyBorder="1" applyAlignment="1">
      <alignment vertical="center"/>
    </xf>
    <xf numFmtId="171" fontId="70" fillId="0" borderId="43" xfId="5" applyFont="1" applyFill="1" applyBorder="1" applyAlignment="1">
      <alignment horizontal="center" vertical="center" shrinkToFit="1"/>
    </xf>
    <xf numFmtId="172" fontId="69" fillId="0" borderId="15" xfId="5" applyNumberFormat="1" applyFont="1" applyFill="1" applyBorder="1" applyAlignment="1">
      <alignment horizontal="center" vertical="center"/>
    </xf>
    <xf numFmtId="172" fontId="47" fillId="5" borderId="15" xfId="5" applyNumberFormat="1" applyFont="1" applyFill="1" applyBorder="1" applyAlignment="1">
      <alignment horizontal="center" vertical="center"/>
    </xf>
    <xf numFmtId="1" fontId="47" fillId="2" borderId="42" xfId="0" applyNumberFormat="1" applyFont="1" applyFill="1" applyBorder="1" applyAlignment="1">
      <alignment horizontal="center" vertical="center"/>
    </xf>
    <xf numFmtId="2" fontId="53" fillId="2" borderId="15" xfId="0" applyNumberFormat="1" applyFont="1" applyFill="1" applyBorder="1" applyAlignment="1">
      <alignment horizontal="left" vertical="center"/>
    </xf>
    <xf numFmtId="164" fontId="74" fillId="2" borderId="16" xfId="0" applyFont="1" applyFill="1" applyBorder="1" applyAlignment="1" applyProtection="1">
      <alignment vertical="center" wrapText="1" readingOrder="1"/>
      <protection locked="0"/>
    </xf>
    <xf numFmtId="2" fontId="68" fillId="2" borderId="15" xfId="0" applyNumberFormat="1" applyFont="1" applyFill="1" applyBorder="1" applyAlignment="1">
      <alignment horizontal="left" vertical="center"/>
    </xf>
    <xf numFmtId="2" fontId="47" fillId="2" borderId="15" xfId="5" applyNumberFormat="1" applyFont="1" applyFill="1" applyBorder="1" applyAlignment="1">
      <alignment horizontal="left" vertical="center"/>
    </xf>
    <xf numFmtId="164" fontId="75" fillId="2" borderId="45" xfId="0" applyFont="1" applyFill="1" applyBorder="1" applyAlignment="1" applyProtection="1">
      <alignment horizontal="center" vertical="center" wrapText="1" readingOrder="1"/>
      <protection locked="0"/>
    </xf>
    <xf numFmtId="14" fontId="47" fillId="2" borderId="15" xfId="5" applyNumberFormat="1" applyFont="1" applyFill="1" applyBorder="1" applyAlignment="1">
      <alignment horizontal="center" vertical="center"/>
    </xf>
    <xf numFmtId="1" fontId="47" fillId="2" borderId="15" xfId="5" applyNumberFormat="1" applyFont="1" applyFill="1" applyBorder="1" applyAlignment="1">
      <alignment horizontal="center" vertical="center"/>
    </xf>
    <xf numFmtId="172" fontId="47" fillId="2" borderId="15" xfId="5" applyNumberFormat="1" applyFont="1" applyFill="1" applyBorder="1" applyAlignment="1">
      <alignment horizontal="center" vertical="center"/>
    </xf>
    <xf numFmtId="2" fontId="47" fillId="2" borderId="15" xfId="5" applyNumberFormat="1" applyFont="1" applyFill="1" applyBorder="1" applyAlignment="1">
      <alignment horizontal="center" vertical="center"/>
    </xf>
    <xf numFmtId="166" fontId="47" fillId="2" borderId="15" xfId="5" applyNumberFormat="1" applyFont="1" applyFill="1" applyBorder="1" applyAlignment="1">
      <alignment horizontal="center" vertical="center"/>
    </xf>
    <xf numFmtId="164" fontId="47" fillId="2" borderId="15" xfId="5" applyNumberFormat="1" applyFont="1" applyFill="1" applyBorder="1" applyAlignment="1">
      <alignment horizontal="center" vertical="center"/>
    </xf>
    <xf numFmtId="166" fontId="69" fillId="2" borderId="15" xfId="5" applyNumberFormat="1" applyFont="1" applyFill="1" applyBorder="1" applyAlignment="1">
      <alignment horizontal="center" vertical="center"/>
    </xf>
    <xf numFmtId="171" fontId="47" fillId="2" borderId="15" xfId="5" applyFont="1" applyFill="1" applyBorder="1" applyAlignment="1">
      <alignment horizontal="center" vertical="center"/>
    </xf>
    <xf numFmtId="166" fontId="71" fillId="2" borderId="15" xfId="5" applyNumberFormat="1" applyFont="1" applyFill="1" applyBorder="1" applyAlignment="1">
      <alignment horizontal="center" vertical="center"/>
    </xf>
    <xf numFmtId="1" fontId="47" fillId="2" borderId="44" xfId="0" applyNumberFormat="1" applyFont="1" applyFill="1" applyBorder="1" applyAlignment="1">
      <alignment horizontal="center" vertical="center"/>
    </xf>
    <xf numFmtId="2" fontId="72" fillId="2" borderId="0" xfId="5" applyNumberFormat="1" applyFont="1" applyFill="1" applyBorder="1" applyAlignment="1">
      <alignment horizontal="center" vertical="center"/>
    </xf>
    <xf numFmtId="171" fontId="48" fillId="2" borderId="0" xfId="5" applyFont="1" applyFill="1" applyBorder="1" applyAlignment="1">
      <alignment vertical="center"/>
    </xf>
    <xf numFmtId="171" fontId="48" fillId="17" borderId="0" xfId="5" applyFont="1" applyFill="1" applyBorder="1" applyAlignment="1">
      <alignment vertical="center"/>
    </xf>
    <xf numFmtId="164" fontId="48" fillId="2" borderId="0" xfId="0" applyFont="1" applyFill="1" applyBorder="1" applyAlignment="1">
      <alignment vertical="center"/>
    </xf>
    <xf numFmtId="2" fontId="67" fillId="15" borderId="15" xfId="0" applyNumberFormat="1" applyFont="1" applyFill="1" applyBorder="1" applyAlignment="1">
      <alignment horizontal="left" vertical="center"/>
    </xf>
    <xf numFmtId="2" fontId="68" fillId="15" borderId="15" xfId="0" applyNumberFormat="1" applyFont="1" applyFill="1" applyBorder="1" applyAlignment="1">
      <alignment horizontal="left" vertical="center"/>
    </xf>
    <xf numFmtId="2" fontId="47" fillId="15" borderId="15" xfId="5" applyNumberFormat="1" applyFont="1" applyFill="1" applyBorder="1" applyAlignment="1">
      <alignment horizontal="left" vertical="center"/>
    </xf>
    <xf numFmtId="14" fontId="47" fillId="15" borderId="15" xfId="5" applyNumberFormat="1" applyFont="1" applyFill="1" applyBorder="1" applyAlignment="1">
      <alignment horizontal="center" vertical="center"/>
    </xf>
    <xf numFmtId="1" fontId="47" fillId="15" borderId="15" xfId="5" applyNumberFormat="1" applyFont="1" applyFill="1" applyBorder="1" applyAlignment="1">
      <alignment horizontal="center" vertical="center"/>
    </xf>
    <xf numFmtId="172" fontId="47" fillId="15" borderId="15" xfId="5" applyNumberFormat="1" applyFont="1" applyFill="1" applyBorder="1" applyAlignment="1">
      <alignment horizontal="center" vertical="center"/>
    </xf>
    <xf numFmtId="171" fontId="48" fillId="5" borderId="0" xfId="5" applyFont="1" applyFill="1" applyBorder="1" applyAlignment="1">
      <alignment vertical="center"/>
    </xf>
    <xf numFmtId="2" fontId="67" fillId="2" borderId="15" xfId="0" applyNumberFormat="1" applyFont="1" applyFill="1" applyBorder="1" applyAlignment="1">
      <alignment horizontal="left" vertical="center"/>
    </xf>
    <xf numFmtId="1" fontId="47" fillId="5" borderId="42" xfId="0" applyNumberFormat="1" applyFont="1" applyFill="1" applyBorder="1" applyAlignment="1">
      <alignment horizontal="center" vertical="center"/>
    </xf>
    <xf numFmtId="164" fontId="53" fillId="5" borderId="15" xfId="0" applyFont="1" applyFill="1" applyBorder="1" applyAlignment="1" applyProtection="1">
      <alignment horizontal="left" vertical="center"/>
      <protection locked="0"/>
    </xf>
    <xf numFmtId="164" fontId="67" fillId="5" borderId="15" xfId="0" applyFont="1" applyFill="1" applyBorder="1" applyAlignment="1" applyProtection="1">
      <alignment vertical="center"/>
      <protection locked="0"/>
    </xf>
    <xf numFmtId="2" fontId="68" fillId="5" borderId="15" xfId="0" applyNumberFormat="1" applyFont="1" applyFill="1" applyBorder="1" applyAlignment="1">
      <alignment horizontal="left" vertical="center"/>
    </xf>
    <xf numFmtId="2" fontId="47" fillId="5" borderId="15" xfId="5" applyNumberFormat="1" applyFont="1" applyFill="1" applyBorder="1" applyAlignment="1">
      <alignment horizontal="left" vertical="center"/>
    </xf>
    <xf numFmtId="14" fontId="47" fillId="5" borderId="15" xfId="5" applyNumberFormat="1" applyFont="1" applyFill="1" applyBorder="1" applyAlignment="1">
      <alignment horizontal="center" vertical="center"/>
    </xf>
    <xf numFmtId="1" fontId="47" fillId="5" borderId="15" xfId="5" applyNumberFormat="1" applyFont="1" applyFill="1" applyBorder="1" applyAlignment="1">
      <alignment horizontal="center" vertical="center"/>
    </xf>
    <xf numFmtId="2" fontId="47" fillId="5" borderId="15" xfId="5" applyNumberFormat="1" applyFont="1" applyFill="1" applyBorder="1" applyAlignment="1">
      <alignment horizontal="center" vertical="center"/>
    </xf>
    <xf numFmtId="166" fontId="69" fillId="5" borderId="15" xfId="5" applyNumberFormat="1" applyFont="1" applyFill="1" applyBorder="1" applyAlignment="1">
      <alignment horizontal="center" vertical="center"/>
    </xf>
    <xf numFmtId="164" fontId="47" fillId="5" borderId="15" xfId="5" applyNumberFormat="1" applyFont="1" applyFill="1" applyBorder="1" applyAlignment="1">
      <alignment horizontal="center" vertical="center"/>
    </xf>
    <xf numFmtId="171" fontId="70" fillId="5" borderId="43" xfId="5" applyFont="1" applyFill="1" applyBorder="1" applyAlignment="1">
      <alignment horizontal="center" vertical="center" shrinkToFit="1"/>
    </xf>
    <xf numFmtId="171" fontId="47" fillId="5" borderId="15" xfId="5" applyFont="1" applyFill="1" applyBorder="1" applyAlignment="1">
      <alignment horizontal="center" vertical="center"/>
    </xf>
    <xf numFmtId="166" fontId="71" fillId="5" borderId="15" xfId="5" applyNumberFormat="1" applyFont="1" applyFill="1" applyBorder="1" applyAlignment="1">
      <alignment horizontal="center" vertical="center"/>
    </xf>
    <xf numFmtId="1" fontId="47" fillId="5" borderId="44" xfId="0" applyNumberFormat="1" applyFont="1" applyFill="1" applyBorder="1" applyAlignment="1">
      <alignment horizontal="center" vertical="center"/>
    </xf>
    <xf numFmtId="2" fontId="72" fillId="5" borderId="0" xfId="5" applyNumberFormat="1" applyFont="1" applyFill="1" applyBorder="1" applyAlignment="1">
      <alignment horizontal="center" vertical="center"/>
    </xf>
    <xf numFmtId="164" fontId="67" fillId="2" borderId="15" xfId="0" applyFont="1" applyFill="1" applyBorder="1" applyAlignment="1" applyProtection="1">
      <alignment vertical="center"/>
      <protection locked="0"/>
    </xf>
    <xf numFmtId="169" fontId="47" fillId="0" borderId="15" xfId="1" applyFont="1" applyFill="1" applyBorder="1" applyAlignment="1">
      <alignment horizontal="center" vertical="center"/>
    </xf>
    <xf numFmtId="2" fontId="67" fillId="5" borderId="15" xfId="0" applyNumberFormat="1" applyFont="1" applyFill="1" applyBorder="1" applyAlignment="1">
      <alignment horizontal="left" vertical="center"/>
    </xf>
    <xf numFmtId="2" fontId="50" fillId="5" borderId="0" xfId="5" applyNumberFormat="1" applyFont="1" applyFill="1" applyBorder="1" applyAlignment="1">
      <alignment horizontal="center" vertical="center"/>
    </xf>
    <xf numFmtId="2" fontId="51" fillId="5" borderId="0" xfId="5" applyNumberFormat="1" applyFont="1" applyFill="1" applyBorder="1" applyAlignment="1">
      <alignment horizontal="center" vertical="center" wrapText="1"/>
    </xf>
    <xf numFmtId="164" fontId="12" fillId="5" borderId="0" xfId="0" applyFont="1" applyFill="1" applyBorder="1" applyAlignment="1">
      <alignment vertical="center"/>
    </xf>
    <xf numFmtId="164" fontId="12" fillId="0" borderId="0" xfId="0" applyFont="1" applyFill="1" applyBorder="1" applyAlignment="1">
      <alignment vertical="center"/>
    </xf>
    <xf numFmtId="2" fontId="53" fillId="0" borderId="14" xfId="0" applyNumberFormat="1" applyFont="1" applyFill="1" applyBorder="1" applyAlignment="1">
      <alignment horizontal="left" vertical="center"/>
    </xf>
    <xf numFmtId="2" fontId="67" fillId="0" borderId="14" xfId="0" applyNumberFormat="1" applyFont="1" applyFill="1" applyBorder="1" applyAlignment="1">
      <alignment horizontal="left" vertical="center"/>
    </xf>
    <xf numFmtId="1" fontId="47" fillId="0" borderId="14" xfId="5" applyNumberFormat="1" applyFont="1" applyFill="1" applyBorder="1" applyAlignment="1">
      <alignment horizontal="center" vertical="center"/>
    </xf>
    <xf numFmtId="172" fontId="69" fillId="0" borderId="14" xfId="5" applyNumberFormat="1" applyFont="1" applyFill="1" applyBorder="1" applyAlignment="1">
      <alignment horizontal="center" vertical="center"/>
    </xf>
    <xf numFmtId="2" fontId="50" fillId="2" borderId="0" xfId="5" applyNumberFormat="1" applyFont="1" applyFill="1" applyBorder="1" applyAlignment="1">
      <alignment horizontal="center" vertical="center"/>
    </xf>
    <xf numFmtId="2" fontId="51" fillId="2" borderId="0" xfId="5" applyNumberFormat="1" applyFont="1" applyFill="1" applyBorder="1" applyAlignment="1">
      <alignment horizontal="center" vertical="center" wrapText="1"/>
    </xf>
    <xf numFmtId="15" fontId="47" fillId="0" borderId="15" xfId="5" applyNumberFormat="1" applyFont="1" applyFill="1" applyBorder="1" applyAlignment="1">
      <alignment horizontal="center" vertical="center"/>
    </xf>
    <xf numFmtId="164" fontId="70" fillId="0" borderId="15" xfId="0" applyFont="1" applyBorder="1" applyAlignment="1"/>
    <xf numFmtId="164" fontId="76" fillId="0" borderId="45" xfId="0" applyFont="1" applyBorder="1" applyAlignment="1" applyProtection="1">
      <alignment vertical="center" wrapText="1" readingOrder="1"/>
      <protection locked="0"/>
    </xf>
    <xf numFmtId="14" fontId="46" fillId="0" borderId="0" xfId="5" applyNumberFormat="1" applyFont="1" applyFill="1" applyBorder="1" applyAlignment="1">
      <alignment horizontal="center" vertical="center"/>
    </xf>
    <xf numFmtId="3" fontId="70" fillId="0" borderId="15" xfId="0" applyNumberFormat="1" applyFont="1" applyBorder="1" applyAlignment="1">
      <alignment horizontal="center"/>
    </xf>
    <xf numFmtId="0" fontId="77" fillId="2" borderId="15" xfId="0" applyNumberFormat="1" applyFont="1" applyFill="1" applyBorder="1" applyAlignment="1">
      <alignment horizontal="left"/>
    </xf>
    <xf numFmtId="164" fontId="70" fillId="0" borderId="15" xfId="0" applyFont="1" applyBorder="1"/>
    <xf numFmtId="164" fontId="78" fillId="0" borderId="15" xfId="0" applyFont="1" applyBorder="1"/>
    <xf numFmtId="15" fontId="50" fillId="0" borderId="15" xfId="0" applyNumberFormat="1" applyFont="1" applyBorder="1" applyAlignment="1">
      <alignment horizontal="center"/>
    </xf>
    <xf numFmtId="164" fontId="29" fillId="0" borderId="0" xfId="0" applyFont="1" applyFill="1" applyBorder="1" applyAlignment="1">
      <alignment vertical="center"/>
    </xf>
    <xf numFmtId="171" fontId="70" fillId="0" borderId="0" xfId="5" applyFont="1" applyFill="1" applyBorder="1" applyAlignment="1">
      <alignment vertical="center"/>
    </xf>
    <xf numFmtId="0" fontId="77" fillId="2" borderId="15" xfId="0" applyNumberFormat="1" applyFont="1" applyFill="1" applyBorder="1" applyAlignment="1"/>
    <xf numFmtId="164" fontId="79" fillId="0" borderId="16" xfId="0" applyFont="1" applyBorder="1" applyAlignment="1" applyProtection="1">
      <alignment vertical="center" wrapText="1" readingOrder="1"/>
      <protection locked="0"/>
    </xf>
    <xf numFmtId="164" fontId="74" fillId="0" borderId="16" xfId="0" applyFont="1" applyBorder="1" applyAlignment="1" applyProtection="1">
      <alignment vertical="center" wrapText="1" readingOrder="1"/>
      <protection locked="0"/>
    </xf>
    <xf numFmtId="164" fontId="74" fillId="0" borderId="46" xfId="0" applyFont="1" applyBorder="1" applyAlignment="1" applyProtection="1">
      <alignment vertical="center" wrapText="1" readingOrder="1"/>
      <protection locked="0"/>
    </xf>
    <xf numFmtId="164" fontId="74" fillId="0" borderId="15" xfId="0" applyFont="1" applyBorder="1" applyAlignment="1" applyProtection="1">
      <alignment vertical="center" wrapText="1" readingOrder="1"/>
      <protection locked="0"/>
    </xf>
    <xf numFmtId="2" fontId="80" fillId="0" borderId="3" xfId="0" applyNumberFormat="1" applyFont="1" applyFill="1" applyBorder="1" applyAlignment="1">
      <alignment horizontal="center" vertical="center" wrapText="1"/>
    </xf>
    <xf numFmtId="2" fontId="80" fillId="0" borderId="3" xfId="0" applyNumberFormat="1" applyFont="1" applyFill="1" applyBorder="1" applyAlignment="1">
      <alignment horizontal="left" vertical="center" wrapText="1"/>
    </xf>
    <xf numFmtId="2" fontId="81" fillId="0" borderId="3" xfId="0" applyNumberFormat="1" applyFont="1" applyFill="1" applyBorder="1" applyAlignment="1">
      <alignment horizontal="center" vertical="center" wrapText="1"/>
    </xf>
    <xf numFmtId="2" fontId="80" fillId="0" borderId="3" xfId="5" applyNumberFormat="1" applyFont="1" applyFill="1" applyBorder="1" applyAlignment="1">
      <alignment horizontal="left" vertical="center" wrapText="1"/>
    </xf>
    <xf numFmtId="2" fontId="80" fillId="0" borderId="3" xfId="5" applyNumberFormat="1" applyFont="1" applyFill="1" applyBorder="1" applyAlignment="1">
      <alignment horizontal="center" vertical="center" wrapText="1"/>
    </xf>
    <xf numFmtId="2" fontId="80" fillId="0" borderId="47" xfId="5" applyNumberFormat="1" applyFont="1" applyFill="1" applyBorder="1" applyAlignment="1">
      <alignment horizontal="center" vertical="center" wrapText="1"/>
    </xf>
    <xf numFmtId="2" fontId="80" fillId="13" borderId="3" xfId="5" applyNumberFormat="1" applyFont="1" applyFill="1" applyBorder="1" applyAlignment="1">
      <alignment horizontal="center" vertical="center" wrapText="1"/>
    </xf>
    <xf numFmtId="171" fontId="82" fillId="13" borderId="3" xfId="5" applyFont="1" applyFill="1" applyBorder="1" applyAlignment="1">
      <alignment horizontal="center" vertical="center" wrapText="1"/>
    </xf>
    <xf numFmtId="2" fontId="80" fillId="0" borderId="3" xfId="5" applyNumberFormat="1" applyFont="1" applyFill="1" applyBorder="1" applyAlignment="1">
      <alignment vertical="center" wrapText="1"/>
    </xf>
    <xf numFmtId="2" fontId="83" fillId="0" borderId="0" xfId="5" applyNumberFormat="1" applyFont="1" applyFill="1" applyBorder="1" applyAlignment="1">
      <alignment vertical="center"/>
    </xf>
    <xf numFmtId="1" fontId="47" fillId="0" borderId="0" xfId="0" applyNumberFormat="1" applyFont="1" applyFill="1" applyBorder="1" applyAlignment="1">
      <alignment horizontal="center" vertical="center" wrapText="1"/>
    </xf>
    <xf numFmtId="2" fontId="53" fillId="0" borderId="0" xfId="0" applyNumberFormat="1" applyFont="1" applyFill="1" applyBorder="1" applyAlignment="1">
      <alignment horizontal="left" vertical="center" wrapText="1"/>
    </xf>
    <xf numFmtId="2" fontId="47" fillId="0" borderId="0" xfId="0" applyNumberFormat="1" applyFont="1" applyFill="1" applyBorder="1" applyAlignment="1">
      <alignment horizontal="center" vertical="center" wrapText="1"/>
    </xf>
    <xf numFmtId="2" fontId="84" fillId="0" borderId="0" xfId="0" applyNumberFormat="1" applyFont="1" applyFill="1" applyBorder="1" applyAlignment="1">
      <alignment horizontal="center" vertical="center" wrapText="1"/>
    </xf>
    <xf numFmtId="2" fontId="47" fillId="0" borderId="0" xfId="5" applyNumberFormat="1" applyFont="1" applyFill="1" applyBorder="1" applyAlignment="1">
      <alignment horizontal="left" vertical="center" wrapText="1"/>
    </xf>
    <xf numFmtId="2" fontId="47" fillId="0" borderId="0" xfId="5" applyNumberFormat="1" applyFont="1" applyFill="1" applyBorder="1" applyAlignment="1">
      <alignment horizontal="center" vertical="center" wrapText="1"/>
    </xf>
    <xf numFmtId="164" fontId="47" fillId="0" borderId="0" xfId="5" applyNumberFormat="1" applyFont="1" applyFill="1" applyBorder="1" applyAlignment="1">
      <alignment horizontal="center" vertical="center" wrapText="1"/>
    </xf>
    <xf numFmtId="166" fontId="85" fillId="0" borderId="0" xfId="5" applyNumberFormat="1" applyFont="1" applyFill="1" applyBorder="1" applyAlignment="1">
      <alignment horizontal="left" vertical="center" wrapText="1"/>
    </xf>
    <xf numFmtId="2" fontId="85" fillId="0" borderId="0" xfId="5" applyNumberFormat="1" applyFont="1" applyFill="1" applyBorder="1" applyAlignment="1">
      <alignment horizontal="center" vertical="center" wrapText="1"/>
    </xf>
    <xf numFmtId="2" fontId="47" fillId="0" borderId="0" xfId="5" quotePrefix="1" applyNumberFormat="1" applyFont="1" applyFill="1" applyBorder="1" applyAlignment="1">
      <alignment horizontal="center" vertical="center" wrapText="1"/>
    </xf>
    <xf numFmtId="1" fontId="47" fillId="0" borderId="0" xfId="5" applyNumberFormat="1" applyFont="1" applyFill="1" applyBorder="1" applyAlignment="1">
      <alignment horizontal="center" vertical="center" wrapText="1"/>
    </xf>
    <xf numFmtId="166" fontId="47" fillId="0" borderId="0" xfId="5" applyNumberFormat="1" applyFont="1" applyFill="1" applyBorder="1" applyAlignment="1">
      <alignment horizontal="center" vertical="center" wrapText="1"/>
    </xf>
    <xf numFmtId="166" fontId="82" fillId="0" borderId="0" xfId="5" applyNumberFormat="1" applyFont="1" applyFill="1" applyBorder="1" applyAlignment="1">
      <alignment horizontal="center" vertical="center" wrapText="1"/>
    </xf>
    <xf numFmtId="166" fontId="86" fillId="0" borderId="0" xfId="5" applyNumberFormat="1" applyFont="1" applyFill="1" applyBorder="1" applyAlignment="1">
      <alignment horizontal="center" vertical="center" wrapText="1"/>
    </xf>
    <xf numFmtId="171" fontId="87" fillId="0" borderId="0" xfId="5" applyFont="1" applyFill="1" applyBorder="1" applyAlignment="1">
      <alignment horizontal="right" vertical="center"/>
    </xf>
    <xf numFmtId="171" fontId="86" fillId="0" borderId="0" xfId="5" applyFont="1" applyFill="1" applyBorder="1" applyAlignment="1">
      <alignment vertical="center" wrapText="1"/>
    </xf>
    <xf numFmtId="166" fontId="85" fillId="0" borderId="15" xfId="5" applyNumberFormat="1" applyFont="1" applyFill="1" applyBorder="1" applyAlignment="1">
      <alignment horizontal="center" vertical="center"/>
    </xf>
    <xf numFmtId="166" fontId="82" fillId="2" borderId="0" xfId="5" applyNumberFormat="1" applyFont="1" applyFill="1" applyBorder="1" applyAlignment="1">
      <alignment horizontal="center" vertical="center" wrapText="1"/>
    </xf>
    <xf numFmtId="166" fontId="88" fillId="2" borderId="0" xfId="5" applyNumberFormat="1" applyFont="1" applyFill="1" applyBorder="1" applyAlignment="1">
      <alignment vertical="center" wrapText="1"/>
    </xf>
    <xf numFmtId="164" fontId="53" fillId="0" borderId="0" xfId="0" applyFont="1" applyFill="1" applyBorder="1" applyAlignment="1" applyProtection="1">
      <alignment horizontal="left" vertical="center"/>
      <protection locked="0"/>
    </xf>
    <xf numFmtId="171" fontId="86" fillId="0" borderId="0" xfId="5" applyFont="1" applyFill="1" applyBorder="1" applyAlignment="1">
      <alignment horizontal="center" vertical="center" wrapText="1"/>
    </xf>
    <xf numFmtId="2" fontId="89" fillId="0" borderId="0" xfId="0" applyNumberFormat="1" applyFont="1" applyFill="1" applyBorder="1" applyAlignment="1">
      <alignment horizontal="left" vertical="center"/>
    </xf>
    <xf numFmtId="166" fontId="53" fillId="0" borderId="0" xfId="5" applyNumberFormat="1" applyFont="1" applyFill="1" applyBorder="1" applyAlignment="1">
      <alignment horizontal="center" vertical="center" wrapText="1"/>
    </xf>
    <xf numFmtId="166" fontId="90" fillId="2" borderId="0" xfId="5" applyNumberFormat="1" applyFont="1" applyFill="1" applyBorder="1" applyAlignment="1">
      <alignment horizontal="center" vertical="center" wrapText="1"/>
    </xf>
    <xf numFmtId="171" fontId="88" fillId="2" borderId="0" xfId="5" applyFont="1" applyFill="1" applyBorder="1" applyAlignment="1">
      <alignment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2" fontId="53" fillId="0" borderId="0" xfId="0" applyNumberFormat="1" applyFont="1" applyFill="1" applyBorder="1" applyAlignment="1">
      <alignment horizontal="left" vertical="center"/>
    </xf>
    <xf numFmtId="2" fontId="47" fillId="0" borderId="0" xfId="0" applyNumberFormat="1" applyFont="1" applyFill="1" applyBorder="1" applyAlignment="1">
      <alignment horizontal="center" vertical="center"/>
    </xf>
    <xf numFmtId="2" fontId="84" fillId="0" borderId="0" xfId="0" applyNumberFormat="1" applyFont="1" applyFill="1" applyBorder="1" applyAlignment="1">
      <alignment horizontal="center" vertical="center"/>
    </xf>
    <xf numFmtId="2" fontId="82" fillId="0" borderId="0" xfId="5" applyNumberFormat="1" applyFont="1" applyFill="1" applyBorder="1" applyAlignment="1">
      <alignment horizontal="center" vertical="center"/>
    </xf>
    <xf numFmtId="2" fontId="91" fillId="0" borderId="0" xfId="0" applyNumberFormat="1" applyFont="1" applyFill="1" applyBorder="1" applyAlignment="1">
      <alignment horizontal="center" vertical="center"/>
    </xf>
    <xf numFmtId="164" fontId="47" fillId="0" borderId="0" xfId="5" applyNumberFormat="1" applyFont="1" applyFill="1" applyBorder="1" applyAlignment="1">
      <alignment vertical="center"/>
    </xf>
    <xf numFmtId="2" fontId="91" fillId="0" borderId="0" xfId="5" applyNumberFormat="1" applyFont="1" applyFill="1" applyBorder="1" applyAlignment="1">
      <alignment horizontal="center" vertical="center"/>
    </xf>
    <xf numFmtId="2" fontId="91" fillId="0" borderId="0" xfId="0" applyNumberFormat="1" applyFont="1" applyFill="1" applyBorder="1" applyAlignment="1">
      <alignment horizontal="left" vertical="center"/>
    </xf>
    <xf numFmtId="2" fontId="91" fillId="0" borderId="0" xfId="5" applyNumberFormat="1" applyFont="1" applyFill="1" applyBorder="1" applyAlignment="1">
      <alignment horizontal="left" vertical="center"/>
    </xf>
    <xf numFmtId="164" fontId="47" fillId="0" borderId="0" xfId="5" applyNumberFormat="1" applyFont="1" applyFill="1" applyBorder="1" applyAlignment="1">
      <alignment horizontal="left" vertical="center"/>
    </xf>
    <xf numFmtId="2" fontId="82" fillId="0" borderId="0" xfId="0" applyNumberFormat="1" applyFont="1" applyFill="1" applyBorder="1" applyAlignment="1">
      <alignment horizontal="center" vertical="center"/>
    </xf>
    <xf numFmtId="2" fontId="82" fillId="0" borderId="0" xfId="0" applyNumberFormat="1" applyFont="1" applyFill="1" applyBorder="1" applyAlignment="1">
      <alignment horizontal="left" vertical="center"/>
    </xf>
    <xf numFmtId="166" fontId="82" fillId="0" borderId="0" xfId="5" applyNumberFormat="1" applyFont="1" applyFill="1" applyBorder="1" applyAlignment="1">
      <alignment horizontal="center" vertical="center"/>
    </xf>
    <xf numFmtId="1" fontId="82" fillId="0" borderId="0" xfId="5" applyNumberFormat="1" applyFont="1" applyFill="1" applyBorder="1" applyAlignment="1">
      <alignment horizontal="center" vertical="center"/>
    </xf>
    <xf numFmtId="164" fontId="82" fillId="0" borderId="0" xfId="5" applyNumberFormat="1" applyFont="1" applyFill="1" applyBorder="1" applyAlignment="1">
      <alignment horizontal="center" vertical="center"/>
    </xf>
    <xf numFmtId="2" fontId="92" fillId="0" borderId="0" xfId="5" applyNumberFormat="1" applyFont="1" applyFill="1" applyBorder="1" applyAlignment="1">
      <alignment horizontal="center" vertical="center"/>
    </xf>
    <xf numFmtId="166" fontId="53" fillId="0" borderId="0" xfId="0" applyNumberFormat="1" applyFont="1" applyFill="1" applyBorder="1" applyAlignment="1">
      <alignment horizontal="left" vertical="center"/>
    </xf>
    <xf numFmtId="166" fontId="82" fillId="0" borderId="0" xfId="0" applyNumberFormat="1" applyFont="1" applyFill="1" applyBorder="1" applyAlignment="1">
      <alignment horizontal="center" vertical="center"/>
    </xf>
    <xf numFmtId="166" fontId="82" fillId="0" borderId="0" xfId="0" applyNumberFormat="1" applyFont="1" applyFill="1" applyBorder="1" applyAlignment="1">
      <alignment horizontal="left" vertical="center"/>
    </xf>
    <xf numFmtId="2" fontId="82" fillId="0" borderId="0" xfId="5" applyNumberFormat="1" applyFont="1" applyFill="1" applyBorder="1" applyAlignment="1">
      <alignment vertical="center"/>
    </xf>
    <xf numFmtId="4" fontId="82" fillId="0" borderId="0" xfId="5" applyNumberFormat="1" applyFont="1" applyFill="1" applyBorder="1" applyAlignment="1">
      <alignment horizontal="center" vertical="center"/>
    </xf>
    <xf numFmtId="2" fontId="45" fillId="0" borderId="0" xfId="0" applyNumberFormat="1" applyFont="1" applyFill="1" applyBorder="1" applyAlignment="1">
      <alignment horizontal="center" vertical="center"/>
    </xf>
    <xf numFmtId="2" fontId="93" fillId="0" borderId="0" xfId="0" applyNumberFormat="1" applyFont="1" applyFill="1" applyBorder="1" applyAlignment="1">
      <alignment horizontal="center" vertical="center"/>
    </xf>
    <xf numFmtId="2" fontId="82" fillId="0" borderId="0" xfId="5" applyNumberFormat="1" applyFont="1" applyFill="1" applyBorder="1" applyAlignment="1">
      <alignment horizontal="left" vertical="center"/>
    </xf>
    <xf numFmtId="2" fontId="53" fillId="0" borderId="0" xfId="0" applyNumberFormat="1" applyFont="1" applyFill="1" applyBorder="1" applyAlignment="1">
      <alignment horizontal="left"/>
    </xf>
    <xf numFmtId="164" fontId="94" fillId="0" borderId="0" xfId="0" applyFont="1" applyFill="1" applyAlignment="1">
      <alignment horizontal="left"/>
    </xf>
    <xf numFmtId="164" fontId="95" fillId="0" borderId="0" xfId="0" applyFont="1" applyFill="1" applyAlignment="1" applyProtection="1">
      <alignment horizontal="left" wrapText="1"/>
      <protection locked="0"/>
    </xf>
    <xf numFmtId="173" fontId="43" fillId="2" borderId="0" xfId="7" applyNumberFormat="1" applyFont="1" applyFill="1" applyAlignment="1">
      <alignment horizontal="center" vertical="center"/>
    </xf>
    <xf numFmtId="173" fontId="100" fillId="2" borderId="0" xfId="7" applyFill="1" applyAlignment="1">
      <alignment horizontal="center" vertical="center" shrinkToFit="1"/>
    </xf>
    <xf numFmtId="173" fontId="100" fillId="2" borderId="0" xfId="7" applyFill="1" applyAlignment="1">
      <alignment vertical="center" shrinkToFit="1"/>
    </xf>
    <xf numFmtId="173" fontId="100" fillId="2" borderId="0" xfId="7" applyFill="1" applyAlignment="1">
      <alignment horizontal="center" vertical="center"/>
    </xf>
    <xf numFmtId="173" fontId="101" fillId="2" borderId="0" xfId="7" applyFont="1" applyFill="1" applyAlignment="1">
      <alignment horizontal="center" vertical="center"/>
    </xf>
    <xf numFmtId="173" fontId="43" fillId="2" borderId="0" xfId="7" applyNumberFormat="1" applyFont="1" applyFill="1" applyAlignment="1">
      <alignment horizontal="centerContinuous" vertical="center"/>
    </xf>
    <xf numFmtId="173" fontId="100" fillId="2" borderId="0" xfId="7" applyFill="1" applyAlignment="1">
      <alignment horizontal="centerContinuous" vertical="center" shrinkToFit="1"/>
    </xf>
    <xf numFmtId="173" fontId="102" fillId="2" borderId="0" xfId="7" applyFont="1" applyFill="1" applyAlignment="1">
      <alignment vertical="center" shrinkToFit="1"/>
    </xf>
    <xf numFmtId="173" fontId="100" fillId="2" borderId="0" xfId="7" applyFill="1" applyBorder="1" applyAlignment="1">
      <alignment vertical="center" shrinkToFit="1"/>
    </xf>
    <xf numFmtId="173" fontId="103" fillId="2" borderId="0" xfId="7" applyFont="1" applyFill="1" applyAlignment="1">
      <alignment horizontal="center" vertical="center" shrinkToFit="1"/>
    </xf>
    <xf numFmtId="173" fontId="104" fillId="2" borderId="0" xfId="7" applyFont="1" applyFill="1" applyAlignment="1">
      <alignment horizontal="center" vertical="center"/>
    </xf>
    <xf numFmtId="0" fontId="105" fillId="2" borderId="0" xfId="7" applyNumberFormat="1" applyFont="1" applyFill="1" applyAlignment="1">
      <alignment horizontal="center" vertical="center"/>
    </xf>
    <xf numFmtId="173" fontId="105" fillId="2" borderId="0" xfId="7" applyFont="1" applyFill="1" applyAlignment="1">
      <alignment horizontal="center" vertical="center" shrinkToFit="1"/>
    </xf>
    <xf numFmtId="15" fontId="106" fillId="2" borderId="0" xfId="7" applyNumberFormat="1" applyFont="1" applyFill="1" applyAlignment="1">
      <alignment vertical="center" shrinkToFit="1"/>
    </xf>
    <xf numFmtId="14" fontId="100" fillId="2" borderId="0" xfId="7" applyNumberFormat="1" applyFill="1" applyBorder="1" applyAlignment="1">
      <alignment vertical="center" shrinkToFit="1"/>
    </xf>
    <xf numFmtId="173" fontId="58" fillId="2" borderId="2" xfId="7" applyFont="1" applyFill="1" applyBorder="1" applyAlignment="1">
      <alignment vertical="center" shrinkToFit="1"/>
    </xf>
    <xf numFmtId="173" fontId="100" fillId="2" borderId="0" xfId="7" applyFill="1" applyBorder="1" applyAlignment="1">
      <alignment horizontal="center" vertical="center" shrinkToFit="1"/>
    </xf>
    <xf numFmtId="173" fontId="108" fillId="2" borderId="2" xfId="8" applyNumberFormat="1" applyFont="1" applyFill="1" applyBorder="1" applyAlignment="1">
      <alignment horizontal="centerContinuous" vertical="center" shrinkToFit="1"/>
    </xf>
    <xf numFmtId="173" fontId="108" fillId="2" borderId="0" xfId="8" applyNumberFormat="1" applyFont="1" applyFill="1" applyBorder="1" applyAlignment="1">
      <alignment horizontal="centerContinuous" vertical="center" shrinkToFit="1"/>
    </xf>
    <xf numFmtId="173" fontId="109" fillId="2" borderId="2" xfId="8" applyNumberFormat="1" applyFont="1" applyFill="1" applyBorder="1" applyAlignment="1">
      <alignment horizontal="centerContinuous" vertical="center" shrinkToFit="1"/>
    </xf>
    <xf numFmtId="173" fontId="110" fillId="2" borderId="2" xfId="8" applyNumberFormat="1" applyFont="1" applyFill="1" applyBorder="1" applyAlignment="1">
      <alignment horizontal="centerContinuous" vertical="center" shrinkToFit="1"/>
    </xf>
    <xf numFmtId="173" fontId="108" fillId="2" borderId="2" xfId="8" applyNumberFormat="1" applyFont="1" applyFill="1" applyBorder="1" applyAlignment="1">
      <alignment horizontal="centerContinuous" vertical="center"/>
    </xf>
    <xf numFmtId="173" fontId="111" fillId="2" borderId="2" xfId="8" applyNumberFormat="1" applyFont="1" applyFill="1" applyBorder="1" applyAlignment="1">
      <alignment horizontal="centerContinuous" vertical="center"/>
    </xf>
    <xf numFmtId="166" fontId="112" fillId="2" borderId="2" xfId="8" applyNumberFormat="1" applyFont="1" applyFill="1" applyBorder="1" applyAlignment="1">
      <alignment horizontal="center" vertical="center"/>
    </xf>
    <xf numFmtId="173" fontId="108" fillId="2" borderId="2" xfId="8" applyNumberFormat="1" applyFont="1" applyFill="1" applyBorder="1" applyAlignment="1">
      <alignment horizontal="center" vertical="center"/>
    </xf>
    <xf numFmtId="0" fontId="113" fillId="2" borderId="2" xfId="8" applyNumberFormat="1" applyFont="1" applyFill="1" applyBorder="1" applyAlignment="1">
      <alignment horizontal="center" vertical="center"/>
    </xf>
    <xf numFmtId="173" fontId="114" fillId="2" borderId="48" xfId="7" applyNumberFormat="1" applyFont="1" applyFill="1" applyBorder="1" applyAlignment="1">
      <alignment horizontal="center" vertical="center" wrapText="1"/>
    </xf>
    <xf numFmtId="173" fontId="58" fillId="2" borderId="48" xfId="7" applyFont="1" applyFill="1" applyBorder="1" applyAlignment="1">
      <alignment horizontal="center" vertical="center" shrinkToFit="1"/>
    </xf>
    <xf numFmtId="173" fontId="58" fillId="2" borderId="48" xfId="7" applyFont="1" applyFill="1" applyBorder="1" applyAlignment="1">
      <alignment vertical="center" shrinkToFit="1"/>
    </xf>
    <xf numFmtId="173" fontId="58" fillId="2" borderId="48" xfId="7" applyNumberFormat="1" applyFont="1" applyFill="1" applyBorder="1" applyAlignment="1">
      <alignment horizontal="center" vertical="center" shrinkToFit="1"/>
    </xf>
    <xf numFmtId="173" fontId="115" fillId="2" borderId="15" xfId="7" applyNumberFormat="1" applyFont="1" applyFill="1" applyBorder="1" applyAlignment="1">
      <alignment horizontal="centerContinuous" vertical="center" shrinkToFit="1"/>
    </xf>
    <xf numFmtId="173" fontId="60" fillId="2" borderId="48" xfId="7" applyFont="1" applyFill="1" applyBorder="1" applyAlignment="1">
      <alignment horizontal="center" vertical="center" shrinkToFit="1"/>
    </xf>
    <xf numFmtId="173" fontId="116" fillId="2" borderId="48" xfId="7" applyNumberFormat="1" applyFont="1" applyFill="1" applyBorder="1" applyAlignment="1">
      <alignment horizontal="center" vertical="center" shrinkToFit="1"/>
    </xf>
    <xf numFmtId="173" fontId="117" fillId="2" borderId="48" xfId="7" applyFont="1" applyFill="1" applyBorder="1" applyAlignment="1">
      <alignment horizontal="center" vertical="center" shrinkToFit="1"/>
    </xf>
    <xf numFmtId="173" fontId="118" fillId="2" borderId="48" xfId="7" applyFont="1" applyFill="1" applyBorder="1" applyAlignment="1">
      <alignment horizontal="center" vertical="center" shrinkToFit="1"/>
    </xf>
    <xf numFmtId="173" fontId="116" fillId="5" borderId="48" xfId="7" applyFont="1" applyFill="1" applyBorder="1" applyAlignment="1">
      <alignment horizontal="center" vertical="center" shrinkToFit="1"/>
    </xf>
    <xf numFmtId="173" fontId="60" fillId="2" borderId="48" xfId="7" applyFont="1" applyFill="1" applyBorder="1" applyAlignment="1">
      <alignment horizontal="center" vertical="center" wrapText="1"/>
    </xf>
    <xf numFmtId="173" fontId="93" fillId="2" borderId="48" xfId="7" applyFont="1" applyFill="1" applyBorder="1" applyAlignment="1">
      <alignment horizontal="center" vertical="center" wrapText="1"/>
    </xf>
    <xf numFmtId="173" fontId="58" fillId="2" borderId="48" xfId="7" applyFont="1" applyFill="1" applyBorder="1" applyAlignment="1">
      <alignment horizontal="center" vertical="center" wrapText="1"/>
    </xf>
    <xf numFmtId="173" fontId="65" fillId="2" borderId="0" xfId="7" applyFont="1" applyFill="1" applyAlignment="1">
      <alignment horizontal="center" vertical="center" wrapText="1"/>
    </xf>
    <xf numFmtId="173" fontId="114" fillId="2" borderId="49" xfId="7" applyNumberFormat="1" applyFont="1" applyFill="1" applyBorder="1" applyAlignment="1">
      <alignment horizontal="center" vertical="center" wrapText="1"/>
    </xf>
    <xf numFmtId="173" fontId="58" fillId="2" borderId="50" xfId="7" applyFont="1" applyFill="1" applyBorder="1" applyAlignment="1">
      <alignment horizontal="center" vertical="center" shrinkToFit="1"/>
    </xf>
    <xf numFmtId="173" fontId="58" fillId="2" borderId="50" xfId="7" applyFont="1" applyFill="1" applyBorder="1" applyAlignment="1">
      <alignment vertical="center" shrinkToFit="1"/>
    </xf>
    <xf numFmtId="173" fontId="58" fillId="2" borderId="49" xfId="7" applyFont="1" applyFill="1" applyBorder="1" applyAlignment="1">
      <alignment horizontal="center" vertical="center" shrinkToFit="1"/>
    </xf>
    <xf numFmtId="166" fontId="65" fillId="2" borderId="49" xfId="7" applyNumberFormat="1" applyFont="1" applyFill="1" applyBorder="1" applyAlignment="1">
      <alignment horizontal="center" vertical="center" shrinkToFit="1"/>
    </xf>
    <xf numFmtId="173" fontId="107" fillId="2" borderId="14" xfId="7" applyNumberFormat="1" applyFont="1" applyFill="1" applyBorder="1" applyAlignment="1">
      <alignment horizontal="centerContinuous" vertical="center" shrinkToFit="1"/>
    </xf>
    <xf numFmtId="173" fontId="60" fillId="2" borderId="49" xfId="7" applyFont="1" applyFill="1" applyBorder="1" applyAlignment="1">
      <alignment horizontal="center" vertical="center" shrinkToFit="1"/>
    </xf>
    <xf numFmtId="173" fontId="116" fillId="2" borderId="49" xfId="7" applyFont="1" applyFill="1" applyBorder="1" applyAlignment="1">
      <alignment horizontal="center" vertical="center" shrinkToFit="1"/>
    </xf>
    <xf numFmtId="173" fontId="119" fillId="2" borderId="49" xfId="7" applyFont="1" applyFill="1" applyBorder="1" applyAlignment="1">
      <alignment horizontal="center" vertical="center" shrinkToFit="1"/>
    </xf>
    <xf numFmtId="173" fontId="119" fillId="5" borderId="49" xfId="7" applyFont="1" applyFill="1" applyBorder="1" applyAlignment="1">
      <alignment horizontal="center" vertical="center" shrinkToFit="1"/>
    </xf>
    <xf numFmtId="173" fontId="119" fillId="2" borderId="49" xfId="7" applyFont="1" applyFill="1" applyBorder="1" applyAlignment="1">
      <alignment horizontal="center" vertical="center" wrapText="1"/>
    </xf>
    <xf numFmtId="173" fontId="58" fillId="2" borderId="49" xfId="7" applyFont="1" applyFill="1" applyBorder="1" applyAlignment="1">
      <alignment horizontal="center" vertical="center" wrapText="1"/>
    </xf>
    <xf numFmtId="173" fontId="43" fillId="7" borderId="15" xfId="7" applyNumberFormat="1" applyFont="1" applyFill="1" applyBorder="1" applyAlignment="1">
      <alignment horizontal="center" vertical="center" wrapText="1"/>
    </xf>
    <xf numFmtId="173" fontId="70" fillId="7" borderId="15" xfId="7" applyFont="1" applyFill="1" applyBorder="1" applyAlignment="1">
      <alignment horizontal="center" vertical="center" shrinkToFit="1"/>
    </xf>
    <xf numFmtId="173" fontId="49" fillId="7" borderId="15" xfId="7" applyFont="1" applyFill="1" applyBorder="1" applyAlignment="1">
      <alignment vertical="center" shrinkToFit="1"/>
    </xf>
    <xf numFmtId="173" fontId="70" fillId="7" borderId="15" xfId="7" applyFont="1" applyFill="1" applyBorder="1" applyAlignment="1">
      <alignment vertical="center" shrinkToFit="1"/>
    </xf>
    <xf numFmtId="173" fontId="49" fillId="7" borderId="15" xfId="7" applyFont="1" applyFill="1" applyBorder="1" applyAlignment="1">
      <alignment horizontal="center" vertical="center" shrinkToFit="1"/>
    </xf>
    <xf numFmtId="173" fontId="75" fillId="7" borderId="15" xfId="7" applyNumberFormat="1" applyFont="1" applyFill="1" applyBorder="1" applyAlignment="1">
      <alignment horizontal="center" vertical="center" shrinkToFit="1"/>
    </xf>
    <xf numFmtId="173" fontId="19" fillId="7" borderId="15" xfId="7" applyFont="1" applyFill="1" applyBorder="1" applyAlignment="1">
      <alignment horizontal="centerContinuous" vertical="center" shrinkToFit="1"/>
    </xf>
    <xf numFmtId="173" fontId="107" fillId="7" borderId="15" xfId="7" applyFont="1" applyFill="1" applyBorder="1" applyAlignment="1">
      <alignment horizontal="centerContinuous" vertical="center" shrinkToFit="1"/>
    </xf>
    <xf numFmtId="173" fontId="19" fillId="7" borderId="15" xfId="7" applyFont="1" applyFill="1" applyBorder="1" applyAlignment="1">
      <alignment horizontal="center" vertical="center" shrinkToFit="1"/>
    </xf>
    <xf numFmtId="2" fontId="85" fillId="7" borderId="15" xfId="8" applyNumberFormat="1" applyFont="1" applyFill="1" applyBorder="1" applyAlignment="1">
      <alignment horizontal="center" vertical="center" wrapText="1"/>
    </xf>
    <xf numFmtId="173" fontId="120" fillId="14" borderId="15" xfId="7" applyFont="1" applyFill="1" applyBorder="1" applyAlignment="1">
      <alignment horizontal="center" vertical="center" wrapText="1"/>
    </xf>
    <xf numFmtId="2" fontId="121" fillId="7" borderId="15" xfId="8" applyNumberFormat="1" applyFont="1" applyFill="1" applyBorder="1" applyAlignment="1">
      <alignment horizontal="center" vertical="center" shrinkToFit="1"/>
    </xf>
    <xf numFmtId="173" fontId="19" fillId="7" borderId="15" xfId="7" applyFont="1" applyFill="1" applyBorder="1" applyAlignment="1">
      <alignment horizontal="center" vertical="center" wrapText="1"/>
    </xf>
    <xf numFmtId="173" fontId="120" fillId="14" borderId="15" xfId="7" applyFont="1" applyFill="1" applyBorder="1" applyAlignment="1">
      <alignment horizontal="center" vertical="center" shrinkToFit="1"/>
    </xf>
    <xf numFmtId="173" fontId="19" fillId="14" borderId="15" xfId="7" applyFont="1" applyFill="1" applyBorder="1" applyAlignment="1">
      <alignment horizontal="center" vertical="center" shrinkToFit="1"/>
    </xf>
    <xf numFmtId="173" fontId="19" fillId="11" borderId="15" xfId="7" applyFont="1" applyFill="1" applyBorder="1" applyAlignment="1">
      <alignment horizontal="center" vertical="center" shrinkToFit="1"/>
    </xf>
    <xf numFmtId="173" fontId="120" fillId="7" borderId="15" xfId="7" applyFont="1" applyFill="1" applyBorder="1" applyAlignment="1">
      <alignment horizontal="center" vertical="center" shrinkToFit="1"/>
    </xf>
    <xf numFmtId="173" fontId="107" fillId="7" borderId="15" xfId="7" applyFont="1" applyFill="1" applyBorder="1" applyAlignment="1">
      <alignment vertical="center" wrapText="1"/>
    </xf>
    <xf numFmtId="173" fontId="19" fillId="12" borderId="15" xfId="7" applyFont="1" applyFill="1" applyBorder="1" applyAlignment="1">
      <alignment horizontal="center" vertical="center" shrinkToFit="1"/>
    </xf>
    <xf numFmtId="173" fontId="119" fillId="7" borderId="15" xfId="7" applyFont="1" applyFill="1" applyBorder="1" applyAlignment="1">
      <alignment horizontal="center" vertical="center" wrapText="1"/>
    </xf>
    <xf numFmtId="173" fontId="19" fillId="14" borderId="15" xfId="7" applyFont="1" applyFill="1" applyBorder="1" applyAlignment="1">
      <alignment horizontal="center" vertical="center" wrapText="1"/>
    </xf>
    <xf numFmtId="173" fontId="70" fillId="14" borderId="15" xfId="7" applyFont="1" applyFill="1" applyBorder="1" applyAlignment="1">
      <alignment horizontal="center" vertical="center" shrinkToFit="1"/>
    </xf>
    <xf numFmtId="173" fontId="70" fillId="7" borderId="15" xfId="7" applyFont="1" applyFill="1" applyBorder="1" applyAlignment="1">
      <alignment horizontal="center" vertical="center" wrapText="1"/>
    </xf>
    <xf numFmtId="173" fontId="48" fillId="7" borderId="0" xfId="7" applyFont="1" applyFill="1" applyAlignment="1">
      <alignment horizontal="center" vertical="center" wrapText="1"/>
    </xf>
    <xf numFmtId="173" fontId="29" fillId="7" borderId="15" xfId="7" applyFont="1" applyFill="1" applyBorder="1" applyAlignment="1">
      <alignment horizontal="center" vertical="center" shrinkToFit="1"/>
    </xf>
    <xf numFmtId="173" fontId="48" fillId="14" borderId="15" xfId="7" applyFont="1" applyFill="1" applyBorder="1" applyAlignment="1">
      <alignment horizontal="center" vertical="center" wrapText="1" shrinkToFit="1"/>
    </xf>
    <xf numFmtId="173" fontId="48" fillId="14" borderId="15" xfId="7" applyFont="1" applyFill="1" applyBorder="1" applyAlignment="1">
      <alignment horizontal="center" vertical="center" wrapText="1"/>
    </xf>
    <xf numFmtId="173" fontId="49" fillId="14" borderId="15" xfId="7" applyFont="1" applyFill="1" applyBorder="1" applyAlignment="1">
      <alignment horizontal="center" vertical="center" wrapText="1" shrinkToFit="1"/>
    </xf>
    <xf numFmtId="173" fontId="95" fillId="7" borderId="15" xfId="7" applyFont="1" applyFill="1" applyBorder="1" applyAlignment="1">
      <alignment horizontal="center" vertical="center" shrinkToFit="1"/>
    </xf>
    <xf numFmtId="0" fontId="44" fillId="2" borderId="51" xfId="7" applyNumberFormat="1" applyFont="1" applyFill="1" applyBorder="1" applyAlignment="1">
      <alignment horizontal="center" vertical="center" wrapText="1"/>
    </xf>
    <xf numFmtId="0" fontId="44" fillId="2" borderId="51" xfId="7" applyNumberFormat="1" applyFont="1" applyFill="1" applyBorder="1" applyAlignment="1">
      <alignment horizontal="center" vertical="center" shrinkToFit="1"/>
    </xf>
    <xf numFmtId="0" fontId="12" fillId="2" borderId="0" xfId="7" applyNumberFormat="1" applyFont="1" applyFill="1" applyAlignment="1">
      <alignment horizontal="center" vertical="center" wrapText="1"/>
    </xf>
    <xf numFmtId="0" fontId="43" fillId="2" borderId="52" xfId="7" applyNumberFormat="1" applyFont="1" applyFill="1" applyBorder="1" applyAlignment="1">
      <alignment horizontal="center" vertical="center"/>
    </xf>
    <xf numFmtId="173" fontId="100" fillId="0" borderId="15" xfId="7" applyBorder="1" applyAlignment="1"/>
    <xf numFmtId="15" fontId="100" fillId="0" borderId="15" xfId="7" applyNumberFormat="1" applyBorder="1" applyAlignment="1"/>
    <xf numFmtId="14" fontId="100" fillId="0" borderId="15" xfId="7" applyNumberFormat="1" applyBorder="1" applyAlignment="1"/>
    <xf numFmtId="0" fontId="100" fillId="0" borderId="15" xfId="7" applyNumberFormat="1" applyBorder="1" applyAlignment="1"/>
    <xf numFmtId="169" fontId="0" fillId="0" borderId="15" xfId="9" applyFont="1" applyBorder="1" applyAlignment="1"/>
    <xf numFmtId="0" fontId="100" fillId="5" borderId="15" xfId="7" applyNumberFormat="1" applyFill="1" applyBorder="1" applyAlignment="1"/>
    <xf numFmtId="171" fontId="0" fillId="0" borderId="15" xfId="8" applyFont="1" applyBorder="1" applyAlignment="1">
      <alignment horizontal="center" vertical="center"/>
    </xf>
    <xf numFmtId="171" fontId="49" fillId="0" borderId="53" xfId="8" applyFont="1" applyFill="1" applyBorder="1" applyAlignment="1">
      <alignment horizontal="center" vertical="center" shrinkToFit="1"/>
    </xf>
    <xf numFmtId="171" fontId="0" fillId="0" borderId="54" xfId="8" applyFont="1" applyBorder="1" applyAlignment="1">
      <alignment horizontal="center" vertical="center"/>
    </xf>
    <xf numFmtId="171" fontId="49" fillId="0" borderId="43" xfId="8" applyFont="1" applyFill="1" applyBorder="1" applyAlignment="1">
      <alignment horizontal="center" vertical="center" shrinkToFit="1"/>
    </xf>
    <xf numFmtId="171" fontId="122" fillId="0" borderId="15" xfId="8" applyFont="1" applyFill="1" applyBorder="1" applyAlignment="1">
      <alignment horizontal="center" vertical="center" shrinkToFit="1"/>
    </xf>
    <xf numFmtId="171" fontId="122" fillId="0" borderId="52" xfId="8" applyFont="1" applyFill="1" applyBorder="1" applyAlignment="1">
      <alignment horizontal="center" vertical="center" shrinkToFit="1"/>
    </xf>
    <xf numFmtId="171" fontId="107" fillId="0" borderId="15" xfId="8" applyFont="1" applyFill="1" applyBorder="1" applyAlignment="1">
      <alignment horizontal="center" vertical="center"/>
    </xf>
    <xf numFmtId="166" fontId="122" fillId="0" borderId="15" xfId="8" applyNumberFormat="1" applyFont="1" applyFill="1" applyBorder="1" applyAlignment="1">
      <alignment horizontal="center" vertical="center" shrinkToFit="1"/>
    </xf>
    <xf numFmtId="171" fontId="123" fillId="0" borderId="15" xfId="8" applyFont="1" applyFill="1" applyBorder="1" applyAlignment="1">
      <alignment horizontal="center" vertical="center" shrinkToFit="1"/>
    </xf>
    <xf numFmtId="169" fontId="124" fillId="0" borderId="55" xfId="9" applyFont="1" applyFill="1" applyBorder="1" applyAlignment="1">
      <alignment horizontal="center" vertical="center" shrinkToFit="1"/>
    </xf>
    <xf numFmtId="171" fontId="95" fillId="0" borderId="43" xfId="8" applyFont="1" applyFill="1" applyBorder="1" applyAlignment="1">
      <alignment horizontal="center" vertical="center" shrinkToFit="1"/>
    </xf>
    <xf numFmtId="171" fontId="70" fillId="0" borderId="55" xfId="8" applyFont="1" applyFill="1" applyBorder="1" applyAlignment="1">
      <alignment horizontal="center" vertical="center" shrinkToFit="1"/>
    </xf>
    <xf numFmtId="171" fontId="70" fillId="0" borderId="43" xfId="8" applyFont="1" applyFill="1" applyBorder="1" applyAlignment="1">
      <alignment horizontal="center" vertical="center" shrinkToFit="1"/>
    </xf>
    <xf numFmtId="171" fontId="29" fillId="0" borderId="55" xfId="8" applyFont="1" applyFill="1" applyBorder="1" applyAlignment="1">
      <alignment horizontal="center" vertical="center" shrinkToFit="1"/>
    </xf>
    <xf numFmtId="171" fontId="106" fillId="0" borderId="54" xfId="8" applyFont="1" applyFill="1" applyBorder="1" applyAlignment="1">
      <alignment horizontal="center" vertical="center" shrinkToFit="1"/>
    </xf>
    <xf numFmtId="171" fontId="75" fillId="0" borderId="54" xfId="8" applyFont="1" applyFill="1" applyBorder="1" applyAlignment="1">
      <alignment horizontal="center" vertical="center" shrinkToFit="1"/>
    </xf>
    <xf numFmtId="171" fontId="70" fillId="0" borderId="53" xfId="8" applyFont="1" applyFill="1" applyBorder="1" applyAlignment="1">
      <alignment horizontal="center" vertical="center" shrinkToFit="1"/>
    </xf>
    <xf numFmtId="173" fontId="123" fillId="0" borderId="53" xfId="7" applyNumberFormat="1" applyFont="1" applyFill="1" applyBorder="1" applyAlignment="1">
      <alignment horizontal="center" vertical="center" shrinkToFit="1"/>
    </xf>
    <xf numFmtId="173" fontId="107" fillId="2" borderId="15" xfId="7" applyFont="1" applyFill="1" applyBorder="1" applyAlignment="1">
      <alignment horizontal="center" vertical="center"/>
    </xf>
    <xf numFmtId="2" fontId="100" fillId="2" borderId="0" xfId="7" applyNumberFormat="1" applyFill="1" applyAlignment="1">
      <alignment horizontal="center" vertical="center"/>
    </xf>
    <xf numFmtId="173" fontId="100" fillId="2" borderId="15" xfId="7" applyFill="1" applyBorder="1" applyAlignment="1">
      <alignment horizontal="center" vertical="center"/>
    </xf>
    <xf numFmtId="171" fontId="122" fillId="5" borderId="15" xfId="8" applyFont="1" applyFill="1" applyBorder="1" applyAlignment="1">
      <alignment horizontal="center" vertical="center" shrinkToFit="1"/>
    </xf>
    <xf numFmtId="171" fontId="123" fillId="5" borderId="15" xfId="8" applyFont="1" applyFill="1" applyBorder="1" applyAlignment="1">
      <alignment horizontal="center" vertical="center" shrinkToFit="1"/>
    </xf>
    <xf numFmtId="171" fontId="70" fillId="5" borderId="55" xfId="8" applyFont="1" applyFill="1" applyBorder="1" applyAlignment="1">
      <alignment horizontal="center" vertical="center" shrinkToFit="1"/>
    </xf>
    <xf numFmtId="171" fontId="70" fillId="5" borderId="43" xfId="8" applyFont="1" applyFill="1" applyBorder="1" applyAlignment="1">
      <alignment horizontal="center" vertical="center" shrinkToFit="1"/>
    </xf>
    <xf numFmtId="173" fontId="100" fillId="0" borderId="0" xfId="7" applyFill="1" applyAlignment="1">
      <alignment horizontal="center" vertical="center"/>
    </xf>
    <xf numFmtId="173" fontId="19" fillId="2" borderId="0" xfId="7" applyFont="1" applyFill="1" applyAlignment="1">
      <alignment horizontal="center" vertical="center"/>
    </xf>
    <xf numFmtId="173" fontId="107" fillId="18" borderId="15" xfId="7" applyFont="1" applyFill="1" applyBorder="1" applyAlignment="1">
      <alignment horizontal="center" vertical="center"/>
    </xf>
    <xf numFmtId="173" fontId="107" fillId="11" borderId="15" xfId="7" applyFont="1" applyFill="1" applyBorder="1" applyAlignment="1">
      <alignment horizontal="center" vertical="center"/>
    </xf>
    <xf numFmtId="173" fontId="100" fillId="5" borderId="15" xfId="7" applyFill="1" applyBorder="1" applyAlignment="1"/>
    <xf numFmtId="171" fontId="122" fillId="13" borderId="15" xfId="8" applyFont="1" applyFill="1" applyBorder="1" applyAlignment="1">
      <alignment horizontal="center" vertical="center" shrinkToFit="1"/>
    </xf>
    <xf numFmtId="171" fontId="123" fillId="13" borderId="15" xfId="8" applyFont="1" applyFill="1" applyBorder="1" applyAlignment="1">
      <alignment horizontal="center" vertical="center" shrinkToFit="1"/>
    </xf>
    <xf numFmtId="171" fontId="70" fillId="13" borderId="55" xfId="8" applyFont="1" applyFill="1" applyBorder="1" applyAlignment="1">
      <alignment horizontal="center" vertical="center" shrinkToFit="1"/>
    </xf>
    <xf numFmtId="171" fontId="70" fillId="13" borderId="43" xfId="8" applyFont="1" applyFill="1" applyBorder="1" applyAlignment="1">
      <alignment horizontal="center" vertical="center" shrinkToFit="1"/>
    </xf>
    <xf numFmtId="173" fontId="107" fillId="0" borderId="15" xfId="7" applyFont="1" applyFill="1" applyBorder="1" applyAlignment="1">
      <alignment horizontal="center" vertical="center"/>
    </xf>
    <xf numFmtId="173" fontId="100" fillId="19" borderId="0" xfId="7" applyFill="1" applyAlignment="1">
      <alignment horizontal="center" vertical="center"/>
    </xf>
    <xf numFmtId="173" fontId="107" fillId="13" borderId="15" xfId="7" applyFont="1" applyFill="1" applyBorder="1" applyAlignment="1">
      <alignment horizontal="center" vertical="center"/>
    </xf>
    <xf numFmtId="173" fontId="100" fillId="13" borderId="0" xfId="7" applyFill="1" applyAlignment="1">
      <alignment horizontal="center" vertical="center"/>
    </xf>
    <xf numFmtId="173" fontId="100" fillId="12" borderId="15" xfId="7" applyFill="1" applyBorder="1" applyAlignment="1"/>
    <xf numFmtId="15" fontId="100" fillId="12" borderId="15" xfId="7" applyNumberFormat="1" applyFill="1" applyBorder="1" applyAlignment="1"/>
    <xf numFmtId="14" fontId="100" fillId="12" borderId="15" xfId="7" applyNumberFormat="1" applyFill="1" applyBorder="1" applyAlignment="1"/>
    <xf numFmtId="0" fontId="100" fillId="12" borderId="15" xfId="7" applyNumberFormat="1" applyFill="1" applyBorder="1" applyAlignment="1"/>
    <xf numFmtId="173" fontId="107" fillId="10" borderId="15" xfId="7" applyFont="1" applyFill="1" applyBorder="1" applyAlignment="1">
      <alignment horizontal="center" vertical="center"/>
    </xf>
    <xf numFmtId="173" fontId="107" fillId="0" borderId="15" xfId="7" applyFont="1" applyBorder="1" applyAlignment="1"/>
    <xf numFmtId="173" fontId="43" fillId="2" borderId="56" xfId="7" applyNumberFormat="1" applyFont="1" applyFill="1" applyBorder="1" applyAlignment="1">
      <alignment horizontal="center" vertical="center"/>
    </xf>
    <xf numFmtId="173" fontId="100" fillId="2" borderId="0" xfId="7" applyFill="1" applyAlignment="1">
      <alignment vertical="center"/>
    </xf>
    <xf numFmtId="14" fontId="100" fillId="0" borderId="0" xfId="7" applyNumberFormat="1" applyBorder="1" applyAlignment="1">
      <alignment horizontal="center" vertical="center"/>
    </xf>
    <xf numFmtId="1" fontId="100" fillId="0" borderId="0" xfId="7" applyNumberFormat="1" applyBorder="1" applyAlignment="1">
      <alignment horizontal="center" vertical="center"/>
    </xf>
    <xf numFmtId="2" fontId="100" fillId="2" borderId="0" xfId="7" applyNumberFormat="1" applyFill="1" applyBorder="1" applyAlignment="1">
      <alignment horizontal="center" vertical="center" shrinkToFit="1"/>
    </xf>
    <xf numFmtId="2" fontId="95" fillId="2" borderId="0" xfId="7" applyNumberFormat="1" applyFont="1" applyFill="1" applyBorder="1" applyAlignment="1">
      <alignment vertical="center" shrinkToFit="1"/>
    </xf>
    <xf numFmtId="2" fontId="43" fillId="2" borderId="0" xfId="7" applyNumberFormat="1" applyFont="1" applyFill="1" applyBorder="1" applyAlignment="1">
      <alignment horizontal="center" vertical="center" shrinkToFit="1"/>
    </xf>
    <xf numFmtId="2" fontId="43" fillId="2" borderId="0" xfId="7" applyNumberFormat="1" applyFont="1" applyFill="1" applyBorder="1" applyAlignment="1">
      <alignment vertical="center" shrinkToFit="1"/>
    </xf>
    <xf numFmtId="173" fontId="95" fillId="2" borderId="16" xfId="7" applyNumberFormat="1" applyFont="1" applyFill="1" applyBorder="1" applyAlignment="1">
      <alignment vertical="center" shrinkToFit="1"/>
    </xf>
    <xf numFmtId="173" fontId="95" fillId="2" borderId="43" xfId="7" applyNumberFormat="1" applyFont="1" applyFill="1" applyBorder="1" applyAlignment="1">
      <alignment vertical="center" shrinkToFit="1"/>
    </xf>
    <xf numFmtId="173" fontId="95" fillId="2" borderId="15" xfId="7" applyNumberFormat="1" applyFont="1" applyFill="1" applyBorder="1" applyAlignment="1">
      <alignment vertical="center" shrinkToFit="1"/>
    </xf>
    <xf numFmtId="169" fontId="95" fillId="2" borderId="15" xfId="9" applyFont="1" applyFill="1" applyBorder="1" applyAlignment="1">
      <alignment vertical="center" shrinkToFit="1"/>
    </xf>
    <xf numFmtId="173" fontId="95" fillId="2" borderId="53" xfId="7" applyNumberFormat="1" applyFont="1" applyFill="1" applyBorder="1" applyAlignment="1">
      <alignment vertical="center" shrinkToFit="1"/>
    </xf>
    <xf numFmtId="173" fontId="43" fillId="2" borderId="0" xfId="7" applyNumberFormat="1" applyFont="1" applyFill="1" applyBorder="1" applyAlignment="1">
      <alignment horizontal="center" vertical="center"/>
    </xf>
    <xf numFmtId="14" fontId="100" fillId="2" borderId="0" xfId="7" applyNumberFormat="1" applyFill="1" applyBorder="1" applyAlignment="1">
      <alignment horizontal="center" vertical="center"/>
    </xf>
    <xf numFmtId="1" fontId="100" fillId="2" borderId="0" xfId="7" applyNumberFormat="1" applyFill="1" applyBorder="1" applyAlignment="1">
      <alignment horizontal="center" vertical="center"/>
    </xf>
    <xf numFmtId="173" fontId="43" fillId="2" borderId="0" xfId="7" applyNumberFormat="1" applyFont="1" applyFill="1" applyBorder="1" applyAlignment="1">
      <alignment horizontal="center" vertical="center" shrinkToFit="1"/>
    </xf>
    <xf numFmtId="173" fontId="43" fillId="2" borderId="0" xfId="7" applyFont="1" applyFill="1" applyBorder="1" applyAlignment="1">
      <alignment horizontal="center" vertical="center" shrinkToFit="1"/>
    </xf>
    <xf numFmtId="173" fontId="43" fillId="2" borderId="0" xfId="7" applyFont="1" applyFill="1" applyBorder="1" applyAlignment="1">
      <alignment vertical="center" shrinkToFit="1"/>
    </xf>
    <xf numFmtId="173" fontId="43" fillId="2" borderId="0" xfId="7" applyNumberFormat="1" applyFont="1" applyFill="1" applyBorder="1" applyAlignment="1">
      <alignment vertical="center" shrinkToFit="1"/>
    </xf>
    <xf numFmtId="173" fontId="31" fillId="2" borderId="0" xfId="7" applyNumberFormat="1" applyFont="1" applyFill="1" applyBorder="1" applyAlignment="1">
      <alignment vertical="center" shrinkToFit="1"/>
    </xf>
    <xf numFmtId="173" fontId="43" fillId="2" borderId="0" xfId="7" applyNumberFormat="1" applyFont="1" applyFill="1" applyBorder="1" applyAlignment="1">
      <alignment horizontal="right" vertical="center"/>
    </xf>
    <xf numFmtId="173" fontId="43" fillId="2" borderId="0" xfId="7" applyNumberFormat="1" applyFont="1" applyFill="1" applyBorder="1" applyAlignment="1">
      <alignment horizontal="left" vertical="center" shrinkToFit="1"/>
    </xf>
    <xf numFmtId="173" fontId="43" fillId="2" borderId="0" xfId="7" applyNumberFormat="1" applyFont="1" applyFill="1" applyBorder="1" applyAlignment="1">
      <alignment vertical="center"/>
    </xf>
    <xf numFmtId="173" fontId="125" fillId="2" borderId="0" xfId="7" applyNumberFormat="1" applyFont="1" applyFill="1" applyBorder="1" applyAlignment="1">
      <alignment vertical="center"/>
    </xf>
    <xf numFmtId="173" fontId="70" fillId="2" borderId="0" xfId="7" applyNumberFormat="1" applyFont="1" applyFill="1" applyBorder="1" applyAlignment="1">
      <alignment horizontal="center" vertical="center" shrinkToFit="1"/>
    </xf>
    <xf numFmtId="173" fontId="125" fillId="2" borderId="0" xfId="8" applyNumberFormat="1" applyFont="1" applyFill="1" applyBorder="1" applyAlignment="1">
      <alignment horizontal="center" vertical="center" shrinkToFit="1"/>
    </xf>
    <xf numFmtId="3" fontId="43" fillId="2" borderId="0" xfId="7" applyNumberFormat="1" applyFont="1" applyFill="1" applyBorder="1" applyAlignment="1">
      <alignment vertical="center"/>
    </xf>
    <xf numFmtId="173" fontId="43" fillId="2" borderId="0" xfId="7" applyFont="1" applyFill="1" applyBorder="1" applyAlignment="1">
      <alignment vertical="center"/>
    </xf>
    <xf numFmtId="173" fontId="100" fillId="2" borderId="0" xfId="7" applyFill="1" applyBorder="1" applyAlignment="1">
      <alignment vertical="center"/>
    </xf>
    <xf numFmtId="173" fontId="43" fillId="2" borderId="0" xfId="7" applyNumberFormat="1" applyFont="1" applyFill="1" applyBorder="1" applyAlignment="1">
      <alignment horizontal="right" vertical="center" shrinkToFit="1"/>
    </xf>
    <xf numFmtId="173" fontId="43" fillId="0" borderId="0" xfId="7" applyNumberFormat="1" applyFont="1" applyFill="1" applyBorder="1" applyAlignment="1">
      <alignment vertical="center" shrinkToFit="1"/>
    </xf>
    <xf numFmtId="173" fontId="43" fillId="2" borderId="0" xfId="8" applyNumberFormat="1" applyFont="1" applyFill="1" applyBorder="1" applyAlignment="1">
      <alignment horizontal="center" vertical="center" shrinkToFit="1"/>
    </xf>
    <xf numFmtId="173" fontId="43" fillId="0" borderId="0" xfId="7" applyNumberFormat="1" applyFont="1" applyFill="1" applyBorder="1" applyAlignment="1">
      <alignment horizontal="left" vertical="center" shrinkToFit="1"/>
    </xf>
    <xf numFmtId="3" fontId="43" fillId="2" borderId="0" xfId="7" applyNumberFormat="1" applyFont="1" applyFill="1" applyBorder="1" applyAlignment="1">
      <alignment horizontal="center" vertical="center"/>
    </xf>
    <xf numFmtId="173" fontId="44" fillId="2" borderId="0" xfId="7" applyNumberFormat="1" applyFont="1" applyFill="1" applyBorder="1" applyAlignment="1">
      <alignment horizontal="center" vertical="center"/>
    </xf>
    <xf numFmtId="2" fontId="126" fillId="2" borderId="0" xfId="7" applyNumberFormat="1" applyFont="1" applyFill="1" applyBorder="1" applyAlignment="1">
      <alignment horizontal="center" vertical="center"/>
    </xf>
    <xf numFmtId="2" fontId="14" fillId="2" borderId="0" xfId="7" applyNumberFormat="1" applyFont="1" applyFill="1" applyBorder="1" applyAlignment="1">
      <alignment horizontal="center" vertical="center"/>
    </xf>
    <xf numFmtId="2" fontId="61" fillId="2" borderId="0" xfId="8" applyNumberFormat="1" applyFont="1" applyFill="1" applyBorder="1" applyAlignment="1">
      <alignment horizontal="left" vertical="center"/>
    </xf>
    <xf numFmtId="171" fontId="61" fillId="2" borderId="0" xfId="8" applyFont="1" applyFill="1" applyBorder="1" applyAlignment="1">
      <alignment vertical="center"/>
    </xf>
    <xf numFmtId="173" fontId="44" fillId="2" borderId="0" xfId="7" applyFont="1" applyFill="1" applyBorder="1" applyAlignment="1">
      <alignment vertical="center"/>
    </xf>
    <xf numFmtId="2" fontId="61" fillId="2" borderId="0" xfId="8" applyNumberFormat="1" applyFont="1" applyFill="1" applyBorder="1" applyAlignment="1">
      <alignment horizontal="center" vertical="center"/>
    </xf>
    <xf numFmtId="2" fontId="126" fillId="2" borderId="0" xfId="8" applyNumberFormat="1" applyFont="1" applyFill="1" applyBorder="1" applyAlignment="1">
      <alignment horizontal="center" vertical="center"/>
    </xf>
    <xf numFmtId="171" fontId="61" fillId="2" borderId="0" xfId="8" applyFont="1" applyFill="1" applyBorder="1" applyAlignment="1">
      <alignment horizontal="center" vertical="center"/>
    </xf>
    <xf numFmtId="173" fontId="127" fillId="2" borderId="0" xfId="7" applyFont="1" applyFill="1" applyBorder="1" applyAlignment="1">
      <alignment vertical="center"/>
    </xf>
    <xf numFmtId="173" fontId="44" fillId="2" borderId="0" xfId="7" applyNumberFormat="1" applyFont="1" applyFill="1" applyBorder="1" applyAlignment="1">
      <alignment vertical="center"/>
    </xf>
    <xf numFmtId="2" fontId="126" fillId="2" borderId="0" xfId="7" applyNumberFormat="1" applyFont="1" applyFill="1" applyBorder="1" applyAlignment="1">
      <alignment horizontal="left" vertical="center"/>
    </xf>
    <xf numFmtId="2" fontId="126" fillId="2" borderId="0" xfId="8" applyNumberFormat="1" applyFont="1" applyFill="1" applyBorder="1" applyAlignment="1">
      <alignment horizontal="left" vertical="center"/>
    </xf>
    <xf numFmtId="173" fontId="44" fillId="2" borderId="0" xfId="7" applyNumberFormat="1" applyFont="1" applyFill="1" applyAlignment="1">
      <alignment horizontal="center" vertical="center"/>
    </xf>
    <xf numFmtId="173" fontId="44" fillId="2" borderId="0" xfId="7" applyFont="1" applyFill="1" applyAlignment="1">
      <alignment vertical="center"/>
    </xf>
    <xf numFmtId="173" fontId="127" fillId="2" borderId="0" xfId="7" applyFont="1" applyFill="1" applyAlignment="1">
      <alignment vertical="center"/>
    </xf>
    <xf numFmtId="173" fontId="101" fillId="2" borderId="0" xfId="7" applyNumberFormat="1" applyFont="1" applyFill="1" applyAlignment="1">
      <alignment vertical="center"/>
    </xf>
    <xf numFmtId="173" fontId="101" fillId="2" borderId="0" xfId="7" applyFont="1" applyFill="1" applyAlignment="1">
      <alignment vertical="center"/>
    </xf>
    <xf numFmtId="173" fontId="107" fillId="2" borderId="0" xfId="7" applyNumberFormat="1" applyFont="1" applyFill="1" applyBorder="1" applyAlignment="1">
      <alignment horizontal="center" vertical="center" shrinkToFit="1"/>
    </xf>
    <xf numFmtId="173" fontId="100" fillId="2" borderId="0" xfId="7" applyNumberFormat="1" applyFill="1" applyAlignment="1">
      <alignment vertical="center" shrinkToFit="1"/>
    </xf>
    <xf numFmtId="173" fontId="100" fillId="2" borderId="0" xfId="7" applyNumberFormat="1" applyFill="1" applyAlignment="1">
      <alignment horizontal="center" vertical="center" shrinkToFit="1"/>
    </xf>
    <xf numFmtId="173" fontId="100" fillId="2" borderId="0" xfId="7" applyNumberFormat="1" applyFill="1" applyAlignment="1">
      <alignment vertical="center"/>
    </xf>
    <xf numFmtId="173" fontId="100" fillId="2" borderId="0" xfId="7" applyNumberFormat="1" applyFill="1" applyAlignment="1">
      <alignment horizontal="center" vertical="center"/>
    </xf>
    <xf numFmtId="173" fontId="122" fillId="2" borderId="0" xfId="7" applyNumberFormat="1" applyFont="1" applyFill="1" applyAlignment="1">
      <alignment horizontal="center" vertical="center"/>
    </xf>
    <xf numFmtId="173" fontId="122" fillId="2" borderId="0" xfId="7" applyNumberFormat="1" applyFont="1" applyFill="1" applyAlignment="1">
      <alignment vertical="center"/>
    </xf>
    <xf numFmtId="173" fontId="43" fillId="2" borderId="0" xfId="7" applyFont="1" applyFill="1" applyAlignment="1">
      <alignment vertical="center"/>
    </xf>
    <xf numFmtId="173" fontId="128" fillId="2" borderId="0" xfId="7" applyFont="1" applyFill="1" applyAlignment="1">
      <alignment vertical="center"/>
    </xf>
    <xf numFmtId="173" fontId="58" fillId="2" borderId="48" xfId="7" applyNumberFormat="1" applyFont="1" applyFill="1" applyBorder="1" applyAlignment="1">
      <alignment horizontal="center" vertical="center" shrinkToFit="1"/>
    </xf>
    <xf numFmtId="2" fontId="62" fillId="8" borderId="15" xfId="5" applyNumberFormat="1" applyFont="1" applyFill="1" applyBorder="1" applyAlignment="1">
      <alignment horizontal="center" vertical="center" wrapText="1"/>
    </xf>
    <xf numFmtId="2" fontId="62" fillId="10" borderId="22" xfId="5" applyNumberFormat="1" applyFont="1" applyFill="1" applyBorder="1" applyAlignment="1">
      <alignment horizontal="center" vertical="center" wrapText="1"/>
    </xf>
    <xf numFmtId="2" fontId="62" fillId="10" borderId="19" xfId="5" applyNumberFormat="1" applyFont="1" applyFill="1" applyBorder="1" applyAlignment="1">
      <alignment horizontal="center" vertical="center" wrapText="1"/>
    </xf>
    <xf numFmtId="2" fontId="62" fillId="10" borderId="23" xfId="5" applyNumberFormat="1" applyFont="1" applyFill="1" applyBorder="1" applyAlignment="1">
      <alignment horizontal="center" vertical="center" wrapText="1"/>
    </xf>
    <xf numFmtId="2" fontId="62" fillId="7" borderId="33" xfId="5" applyNumberFormat="1" applyFont="1" applyFill="1" applyBorder="1" applyAlignment="1">
      <alignment horizontal="center" vertical="center" wrapText="1"/>
    </xf>
    <xf numFmtId="2" fontId="62" fillId="7" borderId="34" xfId="5" applyNumberFormat="1" applyFont="1" applyFill="1" applyBorder="1" applyAlignment="1">
      <alignment horizontal="center" vertical="center" wrapText="1"/>
    </xf>
    <xf numFmtId="2" fontId="62" fillId="7" borderId="32" xfId="5" applyNumberFormat="1" applyFont="1" applyFill="1" applyBorder="1" applyAlignment="1">
      <alignment horizontal="center" vertical="center" wrapText="1"/>
    </xf>
    <xf numFmtId="2" fontId="62" fillId="10" borderId="32" xfId="5" applyNumberFormat="1" applyFont="1" applyFill="1" applyBorder="1" applyAlignment="1">
      <alignment horizontal="center" vertical="center" wrapText="1"/>
    </xf>
    <xf numFmtId="2" fontId="62" fillId="10" borderId="33" xfId="5" applyNumberFormat="1" applyFont="1" applyFill="1" applyBorder="1" applyAlignment="1">
      <alignment horizontal="center" vertical="center" wrapText="1"/>
    </xf>
    <xf numFmtId="2" fontId="62" fillId="10" borderId="34" xfId="5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6" fontId="7" fillId="0" borderId="4" xfId="0" applyNumberFormat="1" applyFont="1" applyFill="1" applyBorder="1" applyAlignment="1">
      <alignment horizontal="left"/>
    </xf>
    <xf numFmtId="166" fontId="7" fillId="0" borderId="1" xfId="0" applyNumberFormat="1" applyFont="1" applyFill="1" applyBorder="1" applyAlignment="1">
      <alignment horizontal="left"/>
    </xf>
  </cellXfs>
  <cellStyles count="10">
    <cellStyle name="Comma" xfId="1" builtinId="3"/>
    <cellStyle name="Comma 2" xfId="9"/>
    <cellStyle name="Currency 2" xfId="5"/>
    <cellStyle name="Currency 3" xfId="8"/>
    <cellStyle name="Normal" xfId="0" builtinId="0"/>
    <cellStyle name="Normal 100" xfId="4"/>
    <cellStyle name="Normal 2" xfId="7"/>
    <cellStyle name="Normal 66" xfId="3"/>
    <cellStyle name="Percent" xfId="2" builtinId="5"/>
    <cellStyle name="Percent 2" xfId="6"/>
  </cellStyles>
  <dxfs count="1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428625</xdr:colOff>
      <xdr:row>0</xdr:row>
      <xdr:rowOff>57150</xdr:rowOff>
    </xdr:from>
    <xdr:to>
      <xdr:col>33</xdr:col>
      <xdr:colOff>9525</xdr:colOff>
      <xdr:row>2</xdr:row>
      <xdr:rowOff>152400</xdr:rowOff>
    </xdr:to>
    <xdr:pic>
      <xdr:nvPicPr>
        <xdr:cNvPr id="2" name="Picture 139" descr="O:\Letter Head\Quantum Cambodia\cambodia quantum clothing_kh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8325" y="57150"/>
          <a:ext cx="5181600" cy="65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428625</xdr:colOff>
      <xdr:row>0</xdr:row>
      <xdr:rowOff>57150</xdr:rowOff>
    </xdr:from>
    <xdr:to>
      <xdr:col>33</xdr:col>
      <xdr:colOff>9525</xdr:colOff>
      <xdr:row>2</xdr:row>
      <xdr:rowOff>152400</xdr:rowOff>
    </xdr:to>
    <xdr:pic>
      <xdr:nvPicPr>
        <xdr:cNvPr id="3" name="Picture 139" descr="O:\Letter Head\Quantum Cambodia\cambodia quantum clothing_kh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8325" y="57150"/>
          <a:ext cx="5181600" cy="65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428625</xdr:colOff>
      <xdr:row>0</xdr:row>
      <xdr:rowOff>57150</xdr:rowOff>
    </xdr:from>
    <xdr:to>
      <xdr:col>33</xdr:col>
      <xdr:colOff>9525</xdr:colOff>
      <xdr:row>2</xdr:row>
      <xdr:rowOff>152400</xdr:rowOff>
    </xdr:to>
    <xdr:pic>
      <xdr:nvPicPr>
        <xdr:cNvPr id="4" name="Picture 139" descr="O:\Letter Head\Quantum Cambodia\cambodia quantum clothing_kh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8325" y="57150"/>
          <a:ext cx="5181600" cy="65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428625</xdr:colOff>
      <xdr:row>0</xdr:row>
      <xdr:rowOff>57150</xdr:rowOff>
    </xdr:from>
    <xdr:to>
      <xdr:col>33</xdr:col>
      <xdr:colOff>9525</xdr:colOff>
      <xdr:row>2</xdr:row>
      <xdr:rowOff>152400</xdr:rowOff>
    </xdr:to>
    <xdr:pic>
      <xdr:nvPicPr>
        <xdr:cNvPr id="5" name="Picture 139" descr="O:\Letter Head\Quantum Cambodia\cambodia quantum clothing_kh2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8325" y="57150"/>
          <a:ext cx="5181600" cy="659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nel/HR/WING/Payroll/NPW/QUANTUM-NP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nel\HR\Pay\Salary%20for%20PW%20&amp;%20NPW\2023\NOv-2023\2nd-%20PWK%20Payroll%20%20Nov%202023,%2005.12.202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-%20Admin\Salary\MM%20Staff%20Payroll\2024\JAN\2nd%20payment\2nd-%20NPW%20Payroll%20Jan%202024,%2005.2.202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nel\HR\Pay\Salary%20for%20PW%20&amp;%20NPW\2024\Jan-2024\1st-%20NPW%20Payroll%20Jan%202024,%2015.1.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-%20Admin\Salary\MM%20Staff%20Payroll\2024\JAN\2nd%20payment\2ndMgt%20Jan%202024-Actua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y/AppData/Roaming/Microsoft/AddIns/Tax.x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-%20Admin\Salary\MM%20Staff%20Payroll\2022\6.June-2022\second%20payroll%20June\Second%20Mgt%20June%20.2022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nel\HR\WING\Payroll\NPW\QUANTUM-NP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wcb02\skeo$\DATA\Data\Data%201011\Calendars2010.x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nel/HR/WING/Payroll/Sep%202018/Registration%20Template%20Wing%20Payroll%20Quantum-Accep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nel/HR/WING/Payroll/Aug%202018/Registration%20Template%20Wing%20Payroll%20Quantum-Accep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rsonnel\HR\WING\Payroll\Aug%202018\Registration%20Template%20Wing%20Payroll%20Quantum-Accept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uthy.chan/AppData/Local/Microsoft/Windows/INetCache/Content.Outlook/VP1VCRKJ/Wing%20Document/Form%20for%20Requesting%20New%20Card%202nd%20Tim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vuthy.chan\AppData\Local\Microsoft\Windows\INetCache\Content.Outlook\VP1VCRKJ\Wing%20Document\Form%20for%20Requesting%20New%20Card%202nd%20Tim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-%20Admin\Salary\MM%20Staff%20Payroll\2024\JAN\2nd%20payment\2nd-%20PWK%20Payroll%20%20Jan%202024,%2005.2.2024%20-Fina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W"/>
      <sheetName val="Notes"/>
      <sheetName val="Remove Payee"/>
      <sheetName val="List"/>
      <sheetName val="Sheet1"/>
    </sheetNames>
    <sheetDataSet>
      <sheetData sheetId="0"/>
      <sheetData sheetId="1"/>
      <sheetData sheetId="2"/>
      <sheetData sheetId="3">
        <row r="2">
          <cell r="A2" t="str">
            <v>Banteay Meanchey</v>
          </cell>
          <cell r="B2" t="str">
            <v>New</v>
          </cell>
          <cell r="C2" t="str">
            <v>Female</v>
          </cell>
          <cell r="F2" t="str">
            <v>KHR</v>
          </cell>
        </row>
        <row r="3">
          <cell r="A3" t="str">
            <v>Battambang</v>
          </cell>
          <cell r="B3" t="str">
            <v>Change Kit</v>
          </cell>
          <cell r="C3" t="str">
            <v>Male</v>
          </cell>
          <cell r="F3" t="str">
            <v>USD</v>
          </cell>
        </row>
        <row r="4">
          <cell r="A4" t="str">
            <v>Kampong Cham</v>
          </cell>
          <cell r="B4" t="str">
            <v>Existing</v>
          </cell>
        </row>
        <row r="5">
          <cell r="A5" t="str">
            <v>Kep</v>
          </cell>
        </row>
        <row r="6">
          <cell r="A6" t="str">
            <v>Paillin</v>
          </cell>
        </row>
        <row r="7">
          <cell r="A7" t="str">
            <v>Kampong Chhnang</v>
          </cell>
        </row>
        <row r="8">
          <cell r="A8" t="str">
            <v>Kampong Speu</v>
          </cell>
        </row>
        <row r="9">
          <cell r="A9" t="str">
            <v>Kampong Thom</v>
          </cell>
        </row>
        <row r="10">
          <cell r="A10" t="str">
            <v>Kampot</v>
          </cell>
        </row>
        <row r="11">
          <cell r="A11" t="str">
            <v>Kandal</v>
          </cell>
        </row>
        <row r="12">
          <cell r="A12" t="str">
            <v>Koh Kong</v>
          </cell>
        </row>
        <row r="13">
          <cell r="A13" t="str">
            <v>Kratie</v>
          </cell>
        </row>
        <row r="14">
          <cell r="A14" t="str">
            <v>Mondulkiri</v>
          </cell>
        </row>
        <row r="15">
          <cell r="A15" t="str">
            <v>Phnom Penh</v>
          </cell>
        </row>
        <row r="16">
          <cell r="A16" t="str">
            <v>Preah Vihear</v>
          </cell>
        </row>
        <row r="17">
          <cell r="A17" t="str">
            <v>Prey Veng</v>
          </cell>
        </row>
        <row r="18">
          <cell r="A18" t="str">
            <v>Pursat</v>
          </cell>
        </row>
        <row r="19">
          <cell r="A19" t="str">
            <v>Ratanakiri</v>
          </cell>
        </row>
        <row r="20">
          <cell r="A20" t="str">
            <v>Siem Reap</v>
          </cell>
        </row>
        <row r="21">
          <cell r="A21" t="str">
            <v>Sihanouk Ville</v>
          </cell>
        </row>
        <row r="22">
          <cell r="A22" t="str">
            <v>Steung Treng</v>
          </cell>
        </row>
        <row r="23">
          <cell r="A23" t="str">
            <v>Svay Rieng</v>
          </cell>
        </row>
        <row r="24">
          <cell r="A24" t="str">
            <v>Takeo</v>
          </cell>
        </row>
        <row r="25">
          <cell r="A25" t="str">
            <v>Oudor MeanChey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"/>
      <sheetName val="Avg"/>
      <sheetName val="Summary"/>
      <sheetName val="Master"/>
      <sheetName val="Wing Payment"/>
      <sheetName val="Simperel"/>
      <sheetName val="1st"/>
      <sheetName val="Att"/>
      <sheetName val="Deduct"/>
      <sheetName val="reimburment"/>
      <sheetName val="Child care"/>
      <sheetName val="Union"/>
      <sheetName val="50%"/>
      <sheetName val="5%"/>
      <sheetName val="ML Pay"/>
      <sheetName val="Health Check"/>
      <sheetName val="ML"/>
      <sheetName val="RI"/>
      <sheetName val="Reim"/>
      <sheetName val="Mon-Fri"/>
    </sheetNames>
    <sheetDataSet>
      <sheetData sheetId="0" refreshError="1"/>
      <sheetData sheetId="1"/>
      <sheetData sheetId="2" refreshError="1"/>
      <sheetData sheetId="3">
        <row r="3">
          <cell r="B3" t="str">
            <v>DATE:</v>
          </cell>
          <cell r="C3">
            <v>45294</v>
          </cell>
          <cell r="D3">
            <v>45260</v>
          </cell>
        </row>
        <row r="4">
          <cell r="B4" t="str">
            <v>Gtßelx</v>
          </cell>
          <cell r="C4" t="str">
            <v>eQµaH</v>
          </cell>
          <cell r="D4" t="str">
            <v>Epñk</v>
          </cell>
          <cell r="E4" t="str">
            <v>muxgar</v>
          </cell>
          <cell r="F4" t="str">
            <v>éf¶cUleFVIkar</v>
          </cell>
          <cell r="I4" t="str">
            <v>kMLúgeBlebIkR)ak;</v>
          </cell>
          <cell r="J4" t="str">
            <v>sßanPaBRKYsar</v>
          </cell>
          <cell r="M4" t="str">
            <v>R)ak;Ex eKal</v>
          </cell>
          <cell r="N4" t="str">
            <v>GRtaR)ak;
 RbcaMéf¶</v>
          </cell>
          <cell r="O4" t="str">
            <v>cMnYnem:ag rW éf¶kñúgEx</v>
          </cell>
          <cell r="P4" t="str">
            <v>cMnYnéf¶ ¿rWem:agbuNükñúg Ex</v>
          </cell>
          <cell r="Q4" t="str">
            <v>cMnYnem:ag rW éf¶ Edl)aneFVI karkñúgEx</v>
          </cell>
          <cell r="R4" t="str">
            <v>cMnYnem:ag rWéf¶ EdlGvtþman kñúgEx</v>
          </cell>
          <cell r="U4" t="str">
            <v>em:agEdl)anEfm enAkñúgEx</v>
          </cell>
          <cell r="X4" t="str">
            <v>R)ak;edr )an</v>
          </cell>
          <cell r="Y4" t="str">
            <v>R)ak;eBlm:asIunxUc</v>
          </cell>
          <cell r="Z4" t="str">
            <v>R)ak;eFIVkarEfmem:ag</v>
          </cell>
          <cell r="AC4" t="str">
            <v>R)ak; epSg²</v>
          </cell>
          <cell r="AD4" t="str">
            <v>bRgÁb; R)ak;QñÜl</v>
          </cell>
          <cell r="AE4" t="str">
            <v>Rbak;BüYkargar 50</v>
          </cell>
          <cell r="AF4" t="str">
            <v>ប្រាក់បំណាច់បញ្ចប់កិច្ចសន្យា</v>
          </cell>
          <cell r="AG4" t="str">
            <v>éfø)ayEfmem:ag</v>
          </cell>
          <cell r="AH4" t="str">
            <v>R)ak;QñÜléf¶buNüCati</v>
          </cell>
          <cell r="AI4" t="str">
            <v>R)ak;ExeBlQb;RbcaMqñaM¼QW¼Biess¼sMralkUn</v>
          </cell>
          <cell r="AJ4" t="str">
            <v>R)ak;emIlEfrkUn</v>
          </cell>
          <cell r="AK4" t="str">
            <v>R)ak;rgVan; eTogTat; RbcaMEx</v>
          </cell>
          <cell r="AL4" t="str">
            <v>R)ak;]btßmÖBiess</v>
          </cell>
          <cell r="AN4" t="str">
            <v xml:space="preserve">Rbak;BüYkargar </v>
          </cell>
          <cell r="AO4" t="str">
            <v>R)ak;]btßmÖsMrab;RTRTgkarsañk;enA nig eFVIdMeNIr</v>
          </cell>
          <cell r="AP4" t="str">
            <v>R)ak;rgVan; GtItPaB</v>
          </cell>
          <cell r="AQ4" t="str">
            <v>R)ak;rgVan; GtItPaB</v>
          </cell>
        </row>
        <row r="5">
          <cell r="B5" t="str">
            <v>Gtßelx</v>
          </cell>
          <cell r="C5" t="str">
            <v>eQµaH</v>
          </cell>
          <cell r="D5" t="str">
            <v>Epñk</v>
          </cell>
          <cell r="E5" t="str">
            <v>muxgar</v>
          </cell>
          <cell r="F5" t="str">
            <v>éf¶cUleFVIkar</v>
          </cell>
          <cell r="I5" t="str">
            <v>kMLúgeBlebIkR)ak;</v>
          </cell>
          <cell r="J5" t="str">
            <v>bþI¼RbBn§</v>
          </cell>
          <cell r="K5" t="str">
            <v>kUn</v>
          </cell>
          <cell r="R5" t="str">
            <v>sMrak RbcaM qñaM¼QW¼  Biess¼ sMral kUn</v>
          </cell>
          <cell r="S5" t="str">
            <v>c,ab;min KitR)ak;Ex</v>
          </cell>
          <cell r="T5" t="str">
            <v>srubem:ag rWéf¶Edl )anQb;</v>
          </cell>
          <cell r="U5" t="str">
            <v>éf¶Fmµta KuN !&gt;%</v>
          </cell>
          <cell r="V5" t="str">
            <v>éf¶buNü¼ esAr_    KuN @</v>
          </cell>
          <cell r="W5" t="str">
            <v>cMnYn em:ag srub</v>
          </cell>
          <cell r="Z5" t="str">
            <v>R)ak;Efm em:agKuN !&gt;%</v>
          </cell>
          <cell r="AA5" t="str">
            <v>R)ak;Efm em:agKuN @</v>
          </cell>
          <cell r="AB5" t="str">
            <v>R)ak;Efm em:agsrub</v>
          </cell>
          <cell r="AD5" t="str">
            <v>Gb,brma</v>
          </cell>
          <cell r="AF5" t="str">
            <v>Meal</v>
          </cell>
          <cell r="AG5" t="str">
            <v>Meal</v>
          </cell>
          <cell r="AH5" t="str">
            <v>Holidays Paid</v>
          </cell>
          <cell r="AI5" t="str">
            <v>AL/SL/ SPL/ML Paid</v>
          </cell>
          <cell r="AJ5" t="str">
            <v>Fees</v>
          </cell>
          <cell r="AK5" t="str">
            <v>Bonus</v>
          </cell>
          <cell r="AO5" t="str">
            <v>Transport</v>
          </cell>
          <cell r="AP5" t="str">
            <v>Bonus</v>
          </cell>
        </row>
        <row r="6">
          <cell r="B6" t="str">
            <v>Clock/</v>
          </cell>
          <cell r="C6" t="str">
            <v>Employee/ Team Name</v>
          </cell>
          <cell r="D6" t="str">
            <v>Sect</v>
          </cell>
          <cell r="E6" t="str">
            <v>Positions</v>
          </cell>
          <cell r="F6" t="str">
            <v>Hired Date</v>
          </cell>
          <cell r="I6" t="str">
            <v>Pay Period</v>
          </cell>
          <cell r="J6" t="str">
            <v>Spouse</v>
          </cell>
          <cell r="K6" t="str">
            <v>child</v>
          </cell>
          <cell r="M6" t="str">
            <v>Basic</v>
          </cell>
          <cell r="N6" t="str">
            <v>Daily Rate</v>
          </cell>
          <cell r="O6" t="str">
            <v>Working Hours or Days</v>
          </cell>
          <cell r="P6" t="str">
            <v>Holidays</v>
          </cell>
          <cell r="Q6" t="str">
            <v>Att.</v>
          </cell>
          <cell r="R6" t="str">
            <v xml:space="preserve">Time Absent </v>
          </cell>
          <cell r="T6" t="str">
            <v>Total</v>
          </cell>
          <cell r="U6" t="str">
            <v>Over Time</v>
          </cell>
          <cell r="X6" t="str">
            <v>Onstd Pay</v>
          </cell>
          <cell r="Y6" t="str">
            <v>Offstd Pay</v>
          </cell>
          <cell r="Z6" t="str">
            <v>OT Pay</v>
          </cell>
          <cell r="AC6" t="str">
            <v>Misc</v>
          </cell>
          <cell r="AD6" t="str">
            <v>Make Up</v>
          </cell>
          <cell r="AF6" t="str">
            <v>Severance Pay/</v>
          </cell>
          <cell r="AG6" t="str">
            <v xml:space="preserve">OT  Meal </v>
          </cell>
          <cell r="AH6" t="str">
            <v>Holidays 
Paid</v>
          </cell>
          <cell r="AJ6" t="str">
            <v>Child Care</v>
          </cell>
          <cell r="AK6" t="str">
            <v>Att.</v>
          </cell>
          <cell r="AL6" t="str">
            <v>Production</v>
          </cell>
          <cell r="AM6" t="str">
            <v>Health Check</v>
          </cell>
          <cell r="AN6" t="str">
            <v xml:space="preserve">Basic pay </v>
          </cell>
          <cell r="AO6" t="str">
            <v>Accom</v>
          </cell>
          <cell r="AP6" t="str">
            <v>Seniority
 Bonus</v>
          </cell>
          <cell r="AQ6" t="str">
            <v>Seniority 
Bonus Quantum</v>
          </cell>
        </row>
        <row r="7">
          <cell r="B7" t="str">
            <v>Team No</v>
          </cell>
          <cell r="C7" t="str">
            <v>Employee/ Team Name</v>
          </cell>
          <cell r="D7" t="str">
            <v>Sect</v>
          </cell>
          <cell r="E7" t="str">
            <v>Positions</v>
          </cell>
          <cell r="F7" t="str">
            <v>Hired Date</v>
          </cell>
          <cell r="G7" t="str">
            <v>Date of birth</v>
          </cell>
          <cell r="H7" t="str">
            <v>age</v>
          </cell>
          <cell r="I7" t="str">
            <v>Pay Period</v>
          </cell>
          <cell r="J7" t="str">
            <v>Spouse</v>
          </cell>
          <cell r="K7" t="str">
            <v>child</v>
          </cell>
          <cell r="L7" t="str">
            <v xml:space="preserve"> Depend</v>
          </cell>
          <cell r="M7" t="str">
            <v>Salary</v>
          </cell>
          <cell r="N7" t="str">
            <v>Basic Salary</v>
          </cell>
          <cell r="O7" t="str">
            <v>In Month</v>
          </cell>
          <cell r="P7" t="str">
            <v>Hours</v>
          </cell>
          <cell r="Q7" t="str">
            <v>Time</v>
          </cell>
          <cell r="R7" t="str">
            <v>AL/ SL/ SP/ ML</v>
          </cell>
          <cell r="S7" t="str">
            <v>AUL/ UPL</v>
          </cell>
          <cell r="T7" t="str">
            <v>Total Ab</v>
          </cell>
          <cell r="U7" t="str">
            <v>Normal Day x1.5</v>
          </cell>
          <cell r="V7" t="str">
            <v>Holidays/ Sunday x2</v>
          </cell>
          <cell r="W7" t="str">
            <v>Total Hours</v>
          </cell>
          <cell r="X7" t="str">
            <v>Onstd Pay</v>
          </cell>
          <cell r="Y7" t="str">
            <v>Offstd Pay</v>
          </cell>
          <cell r="Z7" t="str">
            <v>OTx 1.5</v>
          </cell>
          <cell r="AA7" t="str">
            <v>OT x2</v>
          </cell>
          <cell r="AB7" t="str">
            <v>Total OT Pay</v>
          </cell>
          <cell r="AC7" t="str">
            <v>Pay</v>
          </cell>
          <cell r="AD7" t="str">
            <v>Pay</v>
          </cell>
          <cell r="AF7" t="str">
            <v>FDC's 5%</v>
          </cell>
          <cell r="AG7" t="str">
            <v xml:space="preserve">OT  Meal </v>
          </cell>
          <cell r="AH7" t="str">
            <v>Holidays 
Paid</v>
          </cell>
          <cell r="AI7" t="str">
            <v>AL/SL/ SPL/ML Paid</v>
          </cell>
          <cell r="AJ7" t="str">
            <v>Fees</v>
          </cell>
          <cell r="AK7" t="str">
            <v>Bonus</v>
          </cell>
          <cell r="AL7" t="str">
            <v>Insentive</v>
          </cell>
          <cell r="AM7" t="str">
            <v>Pay back</v>
          </cell>
          <cell r="AO7" t="str">
            <v>Pay</v>
          </cell>
          <cell r="AP7" t="str">
            <v>Seniority
 Bonus</v>
          </cell>
          <cell r="AQ7" t="str">
            <v>Seniority 
Bonus Quantum</v>
          </cell>
        </row>
        <row r="8"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  <cell r="V8">
            <v>22</v>
          </cell>
          <cell r="W8">
            <v>23</v>
          </cell>
          <cell r="X8">
            <v>24</v>
          </cell>
          <cell r="Y8">
            <v>25</v>
          </cell>
          <cell r="Z8">
            <v>26</v>
          </cell>
          <cell r="AA8">
            <v>27</v>
          </cell>
          <cell r="AB8">
            <v>28</v>
          </cell>
          <cell r="AC8">
            <v>29</v>
          </cell>
          <cell r="AD8">
            <v>30</v>
          </cell>
          <cell r="AE8">
            <v>31</v>
          </cell>
          <cell r="AF8">
            <v>32</v>
          </cell>
          <cell r="AG8">
            <v>33</v>
          </cell>
          <cell r="AH8">
            <v>34</v>
          </cell>
          <cell r="AI8">
            <v>35</v>
          </cell>
          <cell r="AJ8">
            <v>36</v>
          </cell>
          <cell r="AK8">
            <v>37</v>
          </cell>
          <cell r="AL8">
            <v>38</v>
          </cell>
          <cell r="AM8">
            <v>39</v>
          </cell>
          <cell r="AN8">
            <v>40</v>
          </cell>
          <cell r="AO8">
            <v>41</v>
          </cell>
          <cell r="AP8">
            <v>42</v>
          </cell>
          <cell r="AQ8">
            <v>43</v>
          </cell>
        </row>
        <row r="9">
          <cell r="B9" t="str">
            <v>BX001</v>
          </cell>
          <cell r="C9" t="str">
            <v>SaEm Chin</v>
          </cell>
          <cell r="D9" t="str">
            <v>SHIRT-2. BOXING</v>
          </cell>
          <cell r="E9" t="str">
            <v xml:space="preserve">BOXXING                       </v>
          </cell>
          <cell r="F9">
            <v>38796</v>
          </cell>
          <cell r="I9" t="str">
            <v>11/01/2023-11/30/2023</v>
          </cell>
          <cell r="J9">
            <v>1</v>
          </cell>
          <cell r="K9">
            <v>1</v>
          </cell>
          <cell r="L9">
            <v>2</v>
          </cell>
          <cell r="M9">
            <v>248</v>
          </cell>
          <cell r="O9">
            <v>184</v>
          </cell>
          <cell r="P9">
            <v>24</v>
          </cell>
          <cell r="Q9">
            <v>212</v>
          </cell>
          <cell r="R9">
            <v>0</v>
          </cell>
          <cell r="S9">
            <v>0</v>
          </cell>
          <cell r="T9">
            <v>0</v>
          </cell>
          <cell r="U9">
            <v>28</v>
          </cell>
          <cell r="V9">
            <v>0</v>
          </cell>
          <cell r="W9">
            <v>28</v>
          </cell>
          <cell r="X9">
            <v>0</v>
          </cell>
          <cell r="Y9">
            <v>0</v>
          </cell>
          <cell r="Z9">
            <v>16.695</v>
          </cell>
          <cell r="AA9">
            <v>0</v>
          </cell>
          <cell r="AB9">
            <v>16.695</v>
          </cell>
          <cell r="AC9">
            <v>0</v>
          </cell>
          <cell r="AD9">
            <v>252.81</v>
          </cell>
          <cell r="AF9">
            <v>0</v>
          </cell>
          <cell r="AG9">
            <v>6.81</v>
          </cell>
          <cell r="AH9">
            <v>28.62</v>
          </cell>
          <cell r="AJ9">
            <v>0</v>
          </cell>
          <cell r="AK9">
            <v>10</v>
          </cell>
          <cell r="AL9">
            <v>0</v>
          </cell>
          <cell r="AM9">
            <v>0</v>
          </cell>
          <cell r="AN9">
            <v>0</v>
          </cell>
          <cell r="AO9">
            <v>7</v>
          </cell>
          <cell r="AP9">
            <v>11</v>
          </cell>
        </row>
        <row r="10">
          <cell r="B10" t="str">
            <v>BX043</v>
          </cell>
          <cell r="C10" t="str">
            <v>Sun Kin</v>
          </cell>
          <cell r="D10" t="str">
            <v>SHIRT-2. BOXING</v>
          </cell>
          <cell r="E10" t="str">
            <v xml:space="preserve">BOXXING                       </v>
          </cell>
          <cell r="F10">
            <v>40903</v>
          </cell>
          <cell r="I10" t="str">
            <v>11/01/2023-11/30/2023</v>
          </cell>
          <cell r="J10">
            <v>0</v>
          </cell>
          <cell r="K10">
            <v>3</v>
          </cell>
          <cell r="L10">
            <v>3</v>
          </cell>
          <cell r="M10">
            <v>220</v>
          </cell>
          <cell r="O10">
            <v>183</v>
          </cell>
          <cell r="P10">
            <v>24</v>
          </cell>
          <cell r="Q10">
            <v>215</v>
          </cell>
          <cell r="R10">
            <v>0</v>
          </cell>
          <cell r="S10">
            <v>0</v>
          </cell>
          <cell r="T10">
            <v>0</v>
          </cell>
          <cell r="U10">
            <v>32</v>
          </cell>
          <cell r="V10">
            <v>0</v>
          </cell>
          <cell r="W10">
            <v>32</v>
          </cell>
          <cell r="X10">
            <v>170.16</v>
          </cell>
          <cell r="Y10">
            <v>0</v>
          </cell>
          <cell r="Z10">
            <v>17.140052000000001</v>
          </cell>
          <cell r="AA10">
            <v>0</v>
          </cell>
          <cell r="AB10">
            <v>17.140052000000001</v>
          </cell>
          <cell r="AC10">
            <v>0</v>
          </cell>
          <cell r="AD10">
            <v>70.134433999999999</v>
          </cell>
          <cell r="AF10">
            <v>0</v>
          </cell>
          <cell r="AG10">
            <v>7.78</v>
          </cell>
          <cell r="AH10">
            <v>25.38</v>
          </cell>
          <cell r="AJ10">
            <v>0</v>
          </cell>
          <cell r="AK10">
            <v>10</v>
          </cell>
          <cell r="AL10">
            <v>6</v>
          </cell>
          <cell r="AM10">
            <v>0</v>
          </cell>
          <cell r="AN10">
            <v>0</v>
          </cell>
          <cell r="AO10">
            <v>7</v>
          </cell>
          <cell r="AP10">
            <v>11</v>
          </cell>
        </row>
        <row r="11">
          <cell r="B11" t="str">
            <v>BX050</v>
          </cell>
          <cell r="C11" t="str">
            <v>Kimseng Roeun</v>
          </cell>
          <cell r="D11" t="str">
            <v>SHIRT-2. BOXING</v>
          </cell>
          <cell r="E11" t="str">
            <v xml:space="preserve">BOXXING                       </v>
          </cell>
          <cell r="F11">
            <v>41085</v>
          </cell>
          <cell r="I11" t="str">
            <v>11/01/2023-11/30/2023</v>
          </cell>
          <cell r="J11">
            <v>0</v>
          </cell>
          <cell r="K11">
            <v>2</v>
          </cell>
          <cell r="L11">
            <v>2</v>
          </cell>
          <cell r="M11">
            <v>231</v>
          </cell>
          <cell r="O11">
            <v>184</v>
          </cell>
          <cell r="P11">
            <v>24</v>
          </cell>
          <cell r="Q11">
            <v>214</v>
          </cell>
          <cell r="R11">
            <v>8</v>
          </cell>
          <cell r="S11">
            <v>0</v>
          </cell>
          <cell r="T11">
            <v>8</v>
          </cell>
          <cell r="U11">
            <v>38</v>
          </cell>
          <cell r="V11">
            <v>0</v>
          </cell>
          <cell r="W11">
            <v>38</v>
          </cell>
          <cell r="X11">
            <v>183.28</v>
          </cell>
          <cell r="Y11">
            <v>8.8800000000000008</v>
          </cell>
          <cell r="Z11">
            <v>21.353681999999999</v>
          </cell>
          <cell r="AA11">
            <v>0</v>
          </cell>
          <cell r="AB11">
            <v>21.353681999999999</v>
          </cell>
          <cell r="AC11">
            <v>0</v>
          </cell>
          <cell r="AD11">
            <v>63.920304000000002</v>
          </cell>
          <cell r="AF11">
            <v>0</v>
          </cell>
          <cell r="AG11">
            <v>9.24</v>
          </cell>
          <cell r="AH11">
            <v>26.65</v>
          </cell>
          <cell r="AJ11">
            <v>0</v>
          </cell>
          <cell r="AK11">
            <v>10</v>
          </cell>
          <cell r="AL11">
            <v>6</v>
          </cell>
          <cell r="AM11">
            <v>0</v>
          </cell>
          <cell r="AN11">
            <v>0</v>
          </cell>
          <cell r="AO11">
            <v>7</v>
          </cell>
          <cell r="AP11">
            <v>11</v>
          </cell>
        </row>
        <row r="12">
          <cell r="B12" t="str">
            <v>BX107</v>
          </cell>
          <cell r="C12" t="str">
            <v>Chan Phon</v>
          </cell>
          <cell r="D12" t="str">
            <v>SHIRT-2. BOXING</v>
          </cell>
          <cell r="E12" t="str">
            <v xml:space="preserve">BOXXING                       </v>
          </cell>
          <cell r="F12">
            <v>41770</v>
          </cell>
          <cell r="I12" t="str">
            <v>11/01/2023-11/30/2023</v>
          </cell>
          <cell r="J12">
            <v>1</v>
          </cell>
          <cell r="K12">
            <v>2</v>
          </cell>
          <cell r="L12">
            <v>3</v>
          </cell>
          <cell r="M12">
            <v>220</v>
          </cell>
          <cell r="O12">
            <v>184</v>
          </cell>
          <cell r="P12">
            <v>24</v>
          </cell>
          <cell r="Q12">
            <v>222</v>
          </cell>
          <cell r="R12">
            <v>0</v>
          </cell>
          <cell r="S12">
            <v>0</v>
          </cell>
          <cell r="T12">
            <v>0</v>
          </cell>
          <cell r="U12">
            <v>38</v>
          </cell>
          <cell r="V12">
            <v>0</v>
          </cell>
          <cell r="W12">
            <v>38</v>
          </cell>
          <cell r="X12">
            <v>184.76</v>
          </cell>
          <cell r="Y12">
            <v>0</v>
          </cell>
          <cell r="Z12">
            <v>20.575747</v>
          </cell>
          <cell r="AA12">
            <v>0</v>
          </cell>
          <cell r="AB12">
            <v>20.575747</v>
          </cell>
          <cell r="AC12">
            <v>0</v>
          </cell>
          <cell r="AD12">
            <v>63.051673999999998</v>
          </cell>
          <cell r="AF12">
            <v>0</v>
          </cell>
          <cell r="AG12">
            <v>9.24</v>
          </cell>
          <cell r="AH12">
            <v>25.38</v>
          </cell>
          <cell r="AJ12">
            <v>0</v>
          </cell>
          <cell r="AK12">
            <v>10</v>
          </cell>
          <cell r="AL12">
            <v>6</v>
          </cell>
          <cell r="AM12">
            <v>0</v>
          </cell>
          <cell r="AN12">
            <v>0</v>
          </cell>
          <cell r="AO12">
            <v>7</v>
          </cell>
          <cell r="AP12">
            <v>10</v>
          </cell>
        </row>
        <row r="13">
          <cell r="B13" t="str">
            <v>BX117</v>
          </cell>
          <cell r="C13" t="str">
            <v>Saut Nhean</v>
          </cell>
          <cell r="D13" t="str">
            <v>SHIRT-2. BOXING</v>
          </cell>
          <cell r="E13" t="str">
            <v xml:space="preserve">BOXXING                       </v>
          </cell>
          <cell r="F13">
            <v>41724</v>
          </cell>
          <cell r="I13" t="str">
            <v>11/01/2023-11/30/2023</v>
          </cell>
          <cell r="J13">
            <v>1</v>
          </cell>
          <cell r="K13">
            <v>2</v>
          </cell>
          <cell r="L13">
            <v>3</v>
          </cell>
          <cell r="M13">
            <v>220</v>
          </cell>
          <cell r="O13">
            <v>184</v>
          </cell>
          <cell r="P13">
            <v>24</v>
          </cell>
          <cell r="Q13">
            <v>224</v>
          </cell>
          <cell r="R13">
            <v>0</v>
          </cell>
          <cell r="S13">
            <v>0</v>
          </cell>
          <cell r="T13">
            <v>0</v>
          </cell>
          <cell r="U13">
            <v>40</v>
          </cell>
          <cell r="V13">
            <v>0</v>
          </cell>
          <cell r="W13">
            <v>40</v>
          </cell>
          <cell r="X13">
            <v>175.08</v>
          </cell>
          <cell r="Y13">
            <v>0</v>
          </cell>
          <cell r="Z13">
            <v>21.633247000000001</v>
          </cell>
          <cell r="AA13">
            <v>0</v>
          </cell>
          <cell r="AB13">
            <v>21.633247000000001</v>
          </cell>
          <cell r="AC13">
            <v>0</v>
          </cell>
          <cell r="AD13">
            <v>75.259433999999999</v>
          </cell>
          <cell r="AF13">
            <v>0</v>
          </cell>
          <cell r="AG13">
            <v>9.7200000000000006</v>
          </cell>
          <cell r="AH13">
            <v>25.38</v>
          </cell>
          <cell r="AJ13">
            <v>0</v>
          </cell>
          <cell r="AK13">
            <v>10</v>
          </cell>
          <cell r="AL13">
            <v>6</v>
          </cell>
          <cell r="AM13">
            <v>0</v>
          </cell>
          <cell r="AN13">
            <v>0</v>
          </cell>
          <cell r="AO13">
            <v>7</v>
          </cell>
          <cell r="AP13">
            <v>10</v>
          </cell>
        </row>
        <row r="14">
          <cell r="B14" t="str">
            <v>BX134</v>
          </cell>
          <cell r="C14" t="str">
            <v>Vun Phang</v>
          </cell>
          <cell r="D14" t="str">
            <v>Finishing A</v>
          </cell>
          <cell r="E14" t="str">
            <v xml:space="preserve">Boxing                        </v>
          </cell>
          <cell r="F14">
            <v>42255</v>
          </cell>
          <cell r="I14" t="str">
            <v>11/01/2023-11/30/2023</v>
          </cell>
          <cell r="J14">
            <v>1</v>
          </cell>
          <cell r="K14">
            <v>2</v>
          </cell>
          <cell r="L14">
            <v>3</v>
          </cell>
          <cell r="M14">
            <v>220</v>
          </cell>
          <cell r="O14">
            <v>184</v>
          </cell>
          <cell r="P14">
            <v>24</v>
          </cell>
          <cell r="Q14">
            <v>200</v>
          </cell>
          <cell r="R14">
            <v>0</v>
          </cell>
          <cell r="S14">
            <v>0</v>
          </cell>
          <cell r="T14">
            <v>0</v>
          </cell>
          <cell r="U14">
            <v>16</v>
          </cell>
          <cell r="V14">
            <v>0</v>
          </cell>
          <cell r="W14">
            <v>16</v>
          </cell>
          <cell r="X14">
            <v>0</v>
          </cell>
          <cell r="Y14">
            <v>0</v>
          </cell>
          <cell r="Z14">
            <v>8.4600000000000009</v>
          </cell>
          <cell r="AA14">
            <v>0</v>
          </cell>
          <cell r="AB14">
            <v>8.4600000000000009</v>
          </cell>
          <cell r="AC14">
            <v>0</v>
          </cell>
          <cell r="AD14">
            <v>211.5</v>
          </cell>
          <cell r="AF14">
            <v>0</v>
          </cell>
          <cell r="AG14">
            <v>3.89</v>
          </cell>
          <cell r="AH14">
            <v>25.38</v>
          </cell>
          <cell r="AJ14">
            <v>0</v>
          </cell>
          <cell r="AK14">
            <v>10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  <cell r="AP14">
            <v>9</v>
          </cell>
        </row>
        <row r="15">
          <cell r="B15" t="str">
            <v>BX136</v>
          </cell>
          <cell r="C15" t="str">
            <v>Malen Lay</v>
          </cell>
          <cell r="D15" t="str">
            <v>SHIRT-2. BOXING</v>
          </cell>
          <cell r="E15" t="str">
            <v xml:space="preserve">BOXXING                       </v>
          </cell>
          <cell r="F15">
            <v>41501</v>
          </cell>
          <cell r="I15" t="str">
            <v>11/01/2023-11/30/2023</v>
          </cell>
          <cell r="J15">
            <v>1</v>
          </cell>
          <cell r="K15">
            <v>0</v>
          </cell>
          <cell r="L15">
            <v>1</v>
          </cell>
          <cell r="M15">
            <v>231</v>
          </cell>
          <cell r="O15">
            <v>184</v>
          </cell>
          <cell r="P15">
            <v>24</v>
          </cell>
          <cell r="Q15">
            <v>222</v>
          </cell>
          <cell r="R15">
            <v>0</v>
          </cell>
          <cell r="S15">
            <v>0</v>
          </cell>
          <cell r="T15">
            <v>0</v>
          </cell>
          <cell r="U15">
            <v>38</v>
          </cell>
          <cell r="V15">
            <v>0</v>
          </cell>
          <cell r="W15">
            <v>38</v>
          </cell>
          <cell r="X15">
            <v>176.48</v>
          </cell>
          <cell r="Y15">
            <v>0</v>
          </cell>
          <cell r="Z15">
            <v>21.353681999999999</v>
          </cell>
          <cell r="AA15">
            <v>0</v>
          </cell>
          <cell r="AB15">
            <v>21.353681999999999</v>
          </cell>
          <cell r="AC15">
            <v>0</v>
          </cell>
          <cell r="AD15">
            <v>81.000304</v>
          </cell>
          <cell r="AF15">
            <v>0</v>
          </cell>
          <cell r="AG15">
            <v>9.24</v>
          </cell>
          <cell r="AH15">
            <v>26.65</v>
          </cell>
          <cell r="AJ15">
            <v>0</v>
          </cell>
          <cell r="AK15">
            <v>10</v>
          </cell>
          <cell r="AL15">
            <v>6</v>
          </cell>
          <cell r="AM15">
            <v>0</v>
          </cell>
          <cell r="AN15">
            <v>0</v>
          </cell>
          <cell r="AO15">
            <v>7</v>
          </cell>
          <cell r="AP15">
            <v>11</v>
          </cell>
        </row>
        <row r="16">
          <cell r="B16" t="str">
            <v>CT0033</v>
          </cell>
          <cell r="C16" t="str">
            <v>Se  Yom</v>
          </cell>
          <cell r="D16" t="str">
            <v>Cutting 2</v>
          </cell>
          <cell r="E16" t="str">
            <v xml:space="preserve">Bundling(P)                   </v>
          </cell>
          <cell r="F16">
            <v>38124</v>
          </cell>
          <cell r="I16" t="str">
            <v>11/01/2023-11/30/2023</v>
          </cell>
          <cell r="J16">
            <v>0</v>
          </cell>
          <cell r="K16">
            <v>0</v>
          </cell>
          <cell r="L16">
            <v>0</v>
          </cell>
          <cell r="M16">
            <v>200</v>
          </cell>
          <cell r="O16">
            <v>184</v>
          </cell>
          <cell r="P16">
            <v>24</v>
          </cell>
          <cell r="Q16">
            <v>220</v>
          </cell>
          <cell r="R16">
            <v>0</v>
          </cell>
          <cell r="S16">
            <v>0</v>
          </cell>
          <cell r="T16">
            <v>0</v>
          </cell>
          <cell r="U16">
            <v>36</v>
          </cell>
          <cell r="V16">
            <v>0</v>
          </cell>
          <cell r="W16">
            <v>36</v>
          </cell>
          <cell r="X16">
            <v>284.98</v>
          </cell>
          <cell r="Y16">
            <v>30.72</v>
          </cell>
          <cell r="Z16">
            <v>17.302679999999999</v>
          </cell>
          <cell r="AA16">
            <v>0</v>
          </cell>
          <cell r="AB16">
            <v>17.302679999999999</v>
          </cell>
          <cell r="AC16">
            <v>0</v>
          </cell>
          <cell r="AD16">
            <v>3.8853599999999999</v>
          </cell>
          <cell r="AF16">
            <v>0</v>
          </cell>
          <cell r="AG16">
            <v>8.75</v>
          </cell>
          <cell r="AH16">
            <v>23.08</v>
          </cell>
          <cell r="AJ16">
            <v>0</v>
          </cell>
          <cell r="AK16">
            <v>10</v>
          </cell>
          <cell r="AL16">
            <v>6</v>
          </cell>
          <cell r="AM16">
            <v>0</v>
          </cell>
          <cell r="AN16">
            <v>0</v>
          </cell>
          <cell r="AO16">
            <v>7</v>
          </cell>
          <cell r="AP16">
            <v>11</v>
          </cell>
        </row>
        <row r="17">
          <cell r="B17" t="str">
            <v>CT0111</v>
          </cell>
          <cell r="C17" t="str">
            <v>Salon Ly</v>
          </cell>
          <cell r="D17" t="str">
            <v>CT</v>
          </cell>
          <cell r="E17" t="str">
            <v xml:space="preserve">Straight Knife(P)             </v>
          </cell>
          <cell r="F17">
            <v>39707</v>
          </cell>
          <cell r="I17" t="str">
            <v>11/01/2023-11/30/2023</v>
          </cell>
          <cell r="J17">
            <v>1</v>
          </cell>
          <cell r="K17">
            <v>2</v>
          </cell>
          <cell r="L17">
            <v>3</v>
          </cell>
          <cell r="M17">
            <v>200</v>
          </cell>
          <cell r="O17">
            <v>176</v>
          </cell>
          <cell r="P17">
            <v>24</v>
          </cell>
          <cell r="Q17">
            <v>176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269.82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0</v>
          </cell>
          <cell r="AG17">
            <v>0</v>
          </cell>
          <cell r="AH17">
            <v>23.08</v>
          </cell>
          <cell r="AJ17">
            <v>0</v>
          </cell>
          <cell r="AK17">
            <v>10</v>
          </cell>
          <cell r="AL17">
            <v>6</v>
          </cell>
          <cell r="AM17">
            <v>0</v>
          </cell>
          <cell r="AN17">
            <v>0</v>
          </cell>
          <cell r="AO17">
            <v>7</v>
          </cell>
          <cell r="AP17">
            <v>11</v>
          </cell>
        </row>
        <row r="18">
          <cell r="B18" t="str">
            <v>CT0124</v>
          </cell>
          <cell r="C18" t="str">
            <v>Sophois Som</v>
          </cell>
          <cell r="D18" t="str">
            <v>Cutting 2</v>
          </cell>
          <cell r="E18" t="str">
            <v xml:space="preserve">Bundling(P)                   </v>
          </cell>
          <cell r="F18">
            <v>39930</v>
          </cell>
          <cell r="I18" t="str">
            <v>11/01/2023-11/30/2023</v>
          </cell>
          <cell r="J18">
            <v>0</v>
          </cell>
          <cell r="K18">
            <v>0</v>
          </cell>
          <cell r="L18">
            <v>0</v>
          </cell>
          <cell r="M18">
            <v>200</v>
          </cell>
          <cell r="O18">
            <v>144</v>
          </cell>
          <cell r="P18">
            <v>24</v>
          </cell>
          <cell r="Q18">
            <v>144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267.91000000000003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0</v>
          </cell>
          <cell r="AG18">
            <v>0</v>
          </cell>
          <cell r="AH18">
            <v>23.08</v>
          </cell>
          <cell r="AJ18">
            <v>0</v>
          </cell>
          <cell r="AK18">
            <v>10</v>
          </cell>
          <cell r="AL18">
            <v>6</v>
          </cell>
          <cell r="AM18">
            <v>0</v>
          </cell>
          <cell r="AN18">
            <v>0</v>
          </cell>
          <cell r="AO18">
            <v>12</v>
          </cell>
          <cell r="AP18">
            <v>11</v>
          </cell>
          <cell r="AQ18">
            <v>13.5</v>
          </cell>
        </row>
        <row r="19">
          <cell r="B19" t="str">
            <v>CT0130</v>
          </cell>
          <cell r="C19" t="str">
            <v>Ponlork Ung</v>
          </cell>
          <cell r="D19" t="str">
            <v>Cutting 2</v>
          </cell>
          <cell r="E19" t="str">
            <v xml:space="preserve">Bundling(P)                   </v>
          </cell>
          <cell r="F19">
            <v>39951</v>
          </cell>
          <cell r="I19" t="str">
            <v>11/01/2023-11/30/2023</v>
          </cell>
          <cell r="J19">
            <v>1</v>
          </cell>
          <cell r="K19">
            <v>2</v>
          </cell>
          <cell r="L19">
            <v>3</v>
          </cell>
          <cell r="M19">
            <v>200</v>
          </cell>
          <cell r="O19">
            <v>152</v>
          </cell>
          <cell r="P19">
            <v>24</v>
          </cell>
          <cell r="Q19">
            <v>152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267.08999999999997</v>
          </cell>
          <cell r="Y19">
            <v>1.92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0</v>
          </cell>
          <cell r="AG19">
            <v>0</v>
          </cell>
          <cell r="AH19">
            <v>23.08</v>
          </cell>
          <cell r="AJ19">
            <v>0</v>
          </cell>
          <cell r="AK19">
            <v>10</v>
          </cell>
          <cell r="AL19">
            <v>6</v>
          </cell>
          <cell r="AM19">
            <v>0</v>
          </cell>
          <cell r="AN19">
            <v>0</v>
          </cell>
          <cell r="AO19">
            <v>12</v>
          </cell>
          <cell r="AP19">
            <v>11</v>
          </cell>
          <cell r="AQ19">
            <v>13.5</v>
          </cell>
        </row>
        <row r="20">
          <cell r="B20" t="str">
            <v>CT0134</v>
          </cell>
          <cell r="C20" t="str">
            <v>Savuth Khin</v>
          </cell>
          <cell r="D20" t="str">
            <v>CT</v>
          </cell>
          <cell r="E20" t="str">
            <v xml:space="preserve">Spreader (P)                  </v>
          </cell>
          <cell r="F20">
            <v>39958</v>
          </cell>
          <cell r="I20" t="str">
            <v>11/01/2023-11/30/2023</v>
          </cell>
          <cell r="J20">
            <v>1</v>
          </cell>
          <cell r="K20">
            <v>2</v>
          </cell>
          <cell r="L20">
            <v>3</v>
          </cell>
          <cell r="M20">
            <v>200</v>
          </cell>
          <cell r="O20">
            <v>176</v>
          </cell>
          <cell r="P20">
            <v>24</v>
          </cell>
          <cell r="Q20">
            <v>176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268.83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23.08</v>
          </cell>
          <cell r="AJ20">
            <v>0</v>
          </cell>
          <cell r="AK20">
            <v>10</v>
          </cell>
          <cell r="AL20">
            <v>6</v>
          </cell>
          <cell r="AM20">
            <v>0</v>
          </cell>
          <cell r="AN20">
            <v>0</v>
          </cell>
          <cell r="AO20">
            <v>7</v>
          </cell>
          <cell r="AP20">
            <v>11</v>
          </cell>
        </row>
        <row r="21">
          <cell r="B21" t="str">
            <v>CT0174</v>
          </cell>
          <cell r="C21" t="str">
            <v>Penhaka Chay</v>
          </cell>
          <cell r="D21" t="str">
            <v>FUSING</v>
          </cell>
          <cell r="E21" t="str">
            <v xml:space="preserve">Pinning(B)                    </v>
          </cell>
          <cell r="F21">
            <v>40294</v>
          </cell>
          <cell r="I21" t="str">
            <v>11/01/2023-11/30/2023</v>
          </cell>
          <cell r="J21">
            <v>0</v>
          </cell>
          <cell r="K21">
            <v>0</v>
          </cell>
          <cell r="L21">
            <v>0</v>
          </cell>
          <cell r="M21">
            <v>200</v>
          </cell>
          <cell r="O21">
            <v>151</v>
          </cell>
          <cell r="P21">
            <v>24</v>
          </cell>
          <cell r="Q21">
            <v>171</v>
          </cell>
          <cell r="R21">
            <v>0</v>
          </cell>
          <cell r="S21">
            <v>0</v>
          </cell>
          <cell r="T21">
            <v>0</v>
          </cell>
          <cell r="U21">
            <v>20</v>
          </cell>
          <cell r="V21">
            <v>0</v>
          </cell>
          <cell r="W21">
            <v>20</v>
          </cell>
          <cell r="X21">
            <v>73.78</v>
          </cell>
          <cell r="Y21">
            <v>68.61</v>
          </cell>
          <cell r="Z21">
            <v>10.572290000000001</v>
          </cell>
          <cell r="AA21">
            <v>0</v>
          </cell>
          <cell r="AB21">
            <v>10.572290000000001</v>
          </cell>
          <cell r="AC21">
            <v>5.6</v>
          </cell>
          <cell r="AD21">
            <v>39.020159999999997</v>
          </cell>
          <cell r="AF21">
            <v>0</v>
          </cell>
          <cell r="AG21">
            <v>6.81</v>
          </cell>
          <cell r="AH21">
            <v>23.08</v>
          </cell>
          <cell r="AJ21">
            <v>0</v>
          </cell>
          <cell r="AK21">
            <v>10</v>
          </cell>
          <cell r="AL21">
            <v>6</v>
          </cell>
          <cell r="AM21">
            <v>0</v>
          </cell>
          <cell r="AN21">
            <v>0</v>
          </cell>
          <cell r="AO21">
            <v>12</v>
          </cell>
          <cell r="AP21">
            <v>11</v>
          </cell>
          <cell r="AQ21">
            <v>12</v>
          </cell>
        </row>
        <row r="22">
          <cell r="B22" t="str">
            <v>CT0216</v>
          </cell>
          <cell r="C22" t="str">
            <v>Vichet Sorn</v>
          </cell>
          <cell r="D22" t="str">
            <v>CT</v>
          </cell>
          <cell r="E22" t="str">
            <v xml:space="preserve">Straight Knife(P)             </v>
          </cell>
          <cell r="F22">
            <v>40406</v>
          </cell>
          <cell r="I22" t="str">
            <v>11/01/2023-11/30/2023</v>
          </cell>
          <cell r="J22">
            <v>1</v>
          </cell>
          <cell r="K22">
            <v>1</v>
          </cell>
          <cell r="L22">
            <v>2</v>
          </cell>
          <cell r="M22">
            <v>200</v>
          </cell>
          <cell r="O22">
            <v>173</v>
          </cell>
          <cell r="P22">
            <v>24</v>
          </cell>
          <cell r="Q22">
            <v>173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269.58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F22">
            <v>0</v>
          </cell>
          <cell r="AG22">
            <v>0</v>
          </cell>
          <cell r="AH22">
            <v>23.08</v>
          </cell>
          <cell r="AJ22">
            <v>0</v>
          </cell>
          <cell r="AK22">
            <v>10</v>
          </cell>
          <cell r="AL22">
            <v>6</v>
          </cell>
          <cell r="AM22">
            <v>0</v>
          </cell>
          <cell r="AN22">
            <v>0</v>
          </cell>
          <cell r="AO22">
            <v>7</v>
          </cell>
          <cell r="AP22">
            <v>11</v>
          </cell>
        </row>
        <row r="23">
          <cell r="B23" t="str">
            <v>CT0278</v>
          </cell>
          <cell r="C23" t="str">
            <v>Kimnan Koeut</v>
          </cell>
          <cell r="D23" t="str">
            <v>FUSING</v>
          </cell>
          <cell r="E23" t="str">
            <v xml:space="preserve">Count Labels(B)               </v>
          </cell>
          <cell r="F23">
            <v>40681</v>
          </cell>
          <cell r="I23" t="str">
            <v>11/01/2023-11/30/2023</v>
          </cell>
          <cell r="J23">
            <v>0</v>
          </cell>
          <cell r="K23">
            <v>0</v>
          </cell>
          <cell r="L23">
            <v>0</v>
          </cell>
          <cell r="M23">
            <v>200</v>
          </cell>
          <cell r="O23">
            <v>152</v>
          </cell>
          <cell r="P23">
            <v>24</v>
          </cell>
          <cell r="Q23">
            <v>152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213.49</v>
          </cell>
          <cell r="Y23">
            <v>19.059999999999999</v>
          </cell>
          <cell r="Z23">
            <v>0</v>
          </cell>
          <cell r="AA23">
            <v>0</v>
          </cell>
          <cell r="AB23">
            <v>0</v>
          </cell>
          <cell r="AC23">
            <v>4.2</v>
          </cell>
          <cell r="AD23">
            <v>4.01</v>
          </cell>
          <cell r="AF23">
            <v>0</v>
          </cell>
          <cell r="AG23">
            <v>0</v>
          </cell>
          <cell r="AH23">
            <v>23.08</v>
          </cell>
          <cell r="AJ23">
            <v>10</v>
          </cell>
          <cell r="AK23">
            <v>10</v>
          </cell>
          <cell r="AL23">
            <v>6</v>
          </cell>
          <cell r="AM23">
            <v>0</v>
          </cell>
          <cell r="AN23">
            <v>0</v>
          </cell>
          <cell r="AO23">
            <v>12</v>
          </cell>
          <cell r="AP23">
            <v>11</v>
          </cell>
          <cell r="AQ23">
            <v>10.5</v>
          </cell>
        </row>
        <row r="24">
          <cell r="B24" t="str">
            <v>CT0289</v>
          </cell>
          <cell r="C24" t="str">
            <v>Davin Pos</v>
          </cell>
          <cell r="D24" t="str">
            <v>CT</v>
          </cell>
          <cell r="E24" t="str">
            <v xml:space="preserve">Band Knife(P)                 </v>
          </cell>
          <cell r="F24">
            <v>40715</v>
          </cell>
          <cell r="I24" t="str">
            <v>11/01/2023-11/30/2023</v>
          </cell>
          <cell r="J24">
            <v>1</v>
          </cell>
          <cell r="K24">
            <v>0</v>
          </cell>
          <cell r="L24">
            <v>1</v>
          </cell>
          <cell r="M24">
            <v>200</v>
          </cell>
          <cell r="O24">
            <v>160</v>
          </cell>
          <cell r="P24">
            <v>24</v>
          </cell>
          <cell r="Q24">
            <v>160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237.91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F24">
            <v>0</v>
          </cell>
          <cell r="AG24">
            <v>0</v>
          </cell>
          <cell r="AH24">
            <v>23.08</v>
          </cell>
          <cell r="AJ24">
            <v>0</v>
          </cell>
          <cell r="AK24">
            <v>10</v>
          </cell>
          <cell r="AL24">
            <v>6</v>
          </cell>
          <cell r="AM24">
            <v>0</v>
          </cell>
          <cell r="AN24">
            <v>0</v>
          </cell>
          <cell r="AO24">
            <v>7</v>
          </cell>
          <cell r="AP24">
            <v>11</v>
          </cell>
        </row>
        <row r="25">
          <cell r="B25" t="str">
            <v>CT0297</v>
          </cell>
          <cell r="C25" t="str">
            <v>Bunthim Hoem</v>
          </cell>
          <cell r="D25" t="str">
            <v>CT</v>
          </cell>
          <cell r="E25" t="str">
            <v xml:space="preserve">Straight Knife(P)             </v>
          </cell>
          <cell r="F25">
            <v>40772</v>
          </cell>
          <cell r="I25" t="str">
            <v>11/01/2023-11/30/2023</v>
          </cell>
          <cell r="J25">
            <v>1</v>
          </cell>
          <cell r="K25">
            <v>1</v>
          </cell>
          <cell r="L25">
            <v>2</v>
          </cell>
          <cell r="M25">
            <v>200</v>
          </cell>
          <cell r="O25">
            <v>184</v>
          </cell>
          <cell r="P25">
            <v>24</v>
          </cell>
          <cell r="Q25">
            <v>184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282.87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</v>
          </cell>
          <cell r="AG25">
            <v>0</v>
          </cell>
          <cell r="AH25">
            <v>23.08</v>
          </cell>
          <cell r="AJ25">
            <v>0</v>
          </cell>
          <cell r="AK25">
            <v>10</v>
          </cell>
          <cell r="AL25">
            <v>6</v>
          </cell>
          <cell r="AM25">
            <v>0</v>
          </cell>
          <cell r="AN25">
            <v>0</v>
          </cell>
          <cell r="AO25">
            <v>7</v>
          </cell>
          <cell r="AP25">
            <v>11</v>
          </cell>
        </row>
        <row r="26">
          <cell r="B26" t="str">
            <v>CT0306</v>
          </cell>
          <cell r="C26" t="str">
            <v>Chanthou Phat</v>
          </cell>
          <cell r="D26" t="str">
            <v>Cutting 2</v>
          </cell>
          <cell r="E26" t="str">
            <v xml:space="preserve">Bundling(P)                   </v>
          </cell>
          <cell r="F26">
            <v>40828</v>
          </cell>
          <cell r="I26" t="str">
            <v>11/01/2023-11/30/2023</v>
          </cell>
          <cell r="J26">
            <v>0</v>
          </cell>
          <cell r="K26">
            <v>0</v>
          </cell>
          <cell r="L26">
            <v>0</v>
          </cell>
          <cell r="M26">
            <v>200</v>
          </cell>
          <cell r="O26">
            <v>184</v>
          </cell>
          <cell r="P26">
            <v>24</v>
          </cell>
          <cell r="Q26">
            <v>212</v>
          </cell>
          <cell r="R26">
            <v>0</v>
          </cell>
          <cell r="S26">
            <v>8</v>
          </cell>
          <cell r="T26">
            <v>8</v>
          </cell>
          <cell r="U26">
            <v>36</v>
          </cell>
          <cell r="V26">
            <v>0</v>
          </cell>
          <cell r="W26">
            <v>36</v>
          </cell>
          <cell r="X26">
            <v>270.20999999999998</v>
          </cell>
          <cell r="Y26">
            <v>28.8</v>
          </cell>
          <cell r="Z26">
            <v>18.471315000000001</v>
          </cell>
          <cell r="AA26">
            <v>0</v>
          </cell>
          <cell r="AB26">
            <v>18.471315000000001</v>
          </cell>
          <cell r="AC26">
            <v>0</v>
          </cell>
          <cell r="AD26">
            <v>5.8028399999999998</v>
          </cell>
          <cell r="AF26">
            <v>0</v>
          </cell>
          <cell r="AG26">
            <v>8.75</v>
          </cell>
          <cell r="AH26">
            <v>23.08</v>
          </cell>
          <cell r="AJ26">
            <v>0</v>
          </cell>
          <cell r="AK26">
            <v>10</v>
          </cell>
          <cell r="AL26">
            <v>6</v>
          </cell>
          <cell r="AM26">
            <v>0</v>
          </cell>
          <cell r="AN26">
            <v>0</v>
          </cell>
          <cell r="AO26">
            <v>7</v>
          </cell>
          <cell r="AP26">
            <v>11</v>
          </cell>
        </row>
        <row r="27">
          <cell r="B27" t="str">
            <v>CT0312</v>
          </cell>
          <cell r="C27" t="str">
            <v>Channy San</v>
          </cell>
          <cell r="D27" t="str">
            <v>Cutting 2</v>
          </cell>
          <cell r="E27" t="str">
            <v xml:space="preserve">Count Labels(B)               </v>
          </cell>
          <cell r="F27">
            <v>40861</v>
          </cell>
          <cell r="I27" t="str">
            <v>11/01/2023-11/30/2023</v>
          </cell>
          <cell r="J27">
            <v>1</v>
          </cell>
          <cell r="K27">
            <v>1</v>
          </cell>
          <cell r="L27">
            <v>2</v>
          </cell>
          <cell r="M27">
            <v>200</v>
          </cell>
          <cell r="O27">
            <v>152</v>
          </cell>
          <cell r="P27">
            <v>24</v>
          </cell>
          <cell r="Q27">
            <v>152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257.45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0</v>
          </cell>
          <cell r="AG27">
            <v>0</v>
          </cell>
          <cell r="AH27">
            <v>23.08</v>
          </cell>
          <cell r="AJ27">
            <v>0</v>
          </cell>
          <cell r="AK27">
            <v>10</v>
          </cell>
          <cell r="AL27">
            <v>6</v>
          </cell>
          <cell r="AM27">
            <v>0</v>
          </cell>
          <cell r="AN27">
            <v>0</v>
          </cell>
          <cell r="AO27">
            <v>12</v>
          </cell>
          <cell r="AP27">
            <v>11</v>
          </cell>
          <cell r="AQ27">
            <v>10.5</v>
          </cell>
        </row>
        <row r="28">
          <cell r="B28" t="str">
            <v>CT0320</v>
          </cell>
          <cell r="C28" t="str">
            <v>Kosal Sak</v>
          </cell>
          <cell r="D28" t="str">
            <v>CT</v>
          </cell>
          <cell r="E28" t="str">
            <v xml:space="preserve">Band Knife(P)                 </v>
          </cell>
          <cell r="F28">
            <v>40911</v>
          </cell>
          <cell r="I28" t="str">
            <v>11/01/2023-11/30/2023</v>
          </cell>
          <cell r="J28">
            <v>1</v>
          </cell>
          <cell r="K28">
            <v>0</v>
          </cell>
          <cell r="L28">
            <v>1</v>
          </cell>
          <cell r="M28">
            <v>200</v>
          </cell>
          <cell r="O28">
            <v>144</v>
          </cell>
          <cell r="P28">
            <v>24</v>
          </cell>
          <cell r="Q28">
            <v>144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257.41000000000003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F28">
            <v>0</v>
          </cell>
          <cell r="AG28">
            <v>0</v>
          </cell>
          <cell r="AH28">
            <v>23.08</v>
          </cell>
          <cell r="AJ28">
            <v>0</v>
          </cell>
          <cell r="AK28">
            <v>10</v>
          </cell>
          <cell r="AL28">
            <v>6</v>
          </cell>
          <cell r="AM28">
            <v>0</v>
          </cell>
          <cell r="AN28">
            <v>0</v>
          </cell>
          <cell r="AO28">
            <v>12</v>
          </cell>
          <cell r="AP28">
            <v>11</v>
          </cell>
          <cell r="AQ28">
            <v>10.5</v>
          </cell>
        </row>
        <row r="29">
          <cell r="B29" t="str">
            <v>CT0351</v>
          </cell>
          <cell r="C29" t="str">
            <v>Theary Em</v>
          </cell>
          <cell r="D29" t="str">
            <v>Cutting 2</v>
          </cell>
          <cell r="E29" t="str">
            <v xml:space="preserve">Pinning(B)                    </v>
          </cell>
          <cell r="F29">
            <v>41073</v>
          </cell>
          <cell r="I29" t="str">
            <v>11/01/2023-11/30/2023</v>
          </cell>
          <cell r="J29">
            <v>1</v>
          </cell>
          <cell r="K29">
            <v>3</v>
          </cell>
          <cell r="L29">
            <v>4</v>
          </cell>
          <cell r="M29">
            <v>200</v>
          </cell>
          <cell r="O29">
            <v>184</v>
          </cell>
          <cell r="P29">
            <v>24</v>
          </cell>
          <cell r="Q29">
            <v>188</v>
          </cell>
          <cell r="R29">
            <v>0</v>
          </cell>
          <cell r="S29">
            <v>0</v>
          </cell>
          <cell r="T29">
            <v>0</v>
          </cell>
          <cell r="U29">
            <v>4</v>
          </cell>
          <cell r="V29">
            <v>0</v>
          </cell>
          <cell r="W29">
            <v>4</v>
          </cell>
          <cell r="X29">
            <v>305.69</v>
          </cell>
          <cell r="Y29">
            <v>14.26</v>
          </cell>
          <cell r="Z29">
            <v>2.1313279999999999</v>
          </cell>
          <cell r="AA29">
            <v>0</v>
          </cell>
          <cell r="AB29">
            <v>2.1313279999999999</v>
          </cell>
          <cell r="AC29">
            <v>0</v>
          </cell>
          <cell r="AD29">
            <v>3.0425200000000001</v>
          </cell>
          <cell r="AF29">
            <v>0</v>
          </cell>
          <cell r="AG29">
            <v>0.97</v>
          </cell>
          <cell r="AH29">
            <v>23.08</v>
          </cell>
          <cell r="AJ29">
            <v>0</v>
          </cell>
          <cell r="AK29">
            <v>10</v>
          </cell>
          <cell r="AL29">
            <v>6</v>
          </cell>
          <cell r="AM29">
            <v>0</v>
          </cell>
          <cell r="AN29">
            <v>0</v>
          </cell>
          <cell r="AO29">
            <v>7</v>
          </cell>
          <cell r="AP29">
            <v>11</v>
          </cell>
        </row>
        <row r="30">
          <cell r="B30" t="str">
            <v>CT0355</v>
          </cell>
          <cell r="C30" t="str">
            <v>Sreymom Khy</v>
          </cell>
          <cell r="D30" t="str">
            <v>FUSING</v>
          </cell>
          <cell r="E30" t="str">
            <v xml:space="preserve">Unload Cuff(B)                </v>
          </cell>
          <cell r="F30">
            <v>41092</v>
          </cell>
          <cell r="I30" t="str">
            <v>11/01/2023-11/30/2023</v>
          </cell>
          <cell r="J30">
            <v>0</v>
          </cell>
          <cell r="K30">
            <v>0</v>
          </cell>
          <cell r="L30">
            <v>0</v>
          </cell>
          <cell r="M30">
            <v>200</v>
          </cell>
          <cell r="O30">
            <v>184</v>
          </cell>
          <cell r="P30">
            <v>24</v>
          </cell>
          <cell r="Q30">
            <v>210</v>
          </cell>
          <cell r="R30">
            <v>0</v>
          </cell>
          <cell r="S30">
            <v>0</v>
          </cell>
          <cell r="T30">
            <v>0</v>
          </cell>
          <cell r="U30">
            <v>26</v>
          </cell>
          <cell r="V30">
            <v>0</v>
          </cell>
          <cell r="W30">
            <v>26</v>
          </cell>
          <cell r="X30">
            <v>82.74</v>
          </cell>
          <cell r="Y30">
            <v>80.900000000000006</v>
          </cell>
          <cell r="Z30">
            <v>13.1067</v>
          </cell>
          <cell r="AA30">
            <v>0</v>
          </cell>
          <cell r="AB30">
            <v>13.1067</v>
          </cell>
          <cell r="AC30">
            <v>0</v>
          </cell>
          <cell r="AD30">
            <v>47.894544000000003</v>
          </cell>
          <cell r="AF30">
            <v>0</v>
          </cell>
          <cell r="AG30">
            <v>6.32</v>
          </cell>
          <cell r="AH30">
            <v>23.08</v>
          </cell>
          <cell r="AJ30">
            <v>0</v>
          </cell>
          <cell r="AK30">
            <v>10</v>
          </cell>
          <cell r="AL30">
            <v>6</v>
          </cell>
          <cell r="AM30">
            <v>0</v>
          </cell>
          <cell r="AN30">
            <v>0</v>
          </cell>
          <cell r="AO30">
            <v>7</v>
          </cell>
          <cell r="AP30">
            <v>11</v>
          </cell>
        </row>
        <row r="31">
          <cell r="B31" t="str">
            <v>CT0360</v>
          </cell>
          <cell r="C31" t="str">
            <v>Sarat Say</v>
          </cell>
          <cell r="D31" t="str">
            <v>CT</v>
          </cell>
          <cell r="E31" t="str">
            <v xml:space="preserve">Straight Knife(P)             </v>
          </cell>
          <cell r="F31">
            <v>41108</v>
          </cell>
          <cell r="I31" t="str">
            <v>11/01/2023-11/30/2023</v>
          </cell>
          <cell r="J31">
            <v>1</v>
          </cell>
          <cell r="K31">
            <v>2</v>
          </cell>
          <cell r="L31">
            <v>3</v>
          </cell>
          <cell r="M31">
            <v>200</v>
          </cell>
          <cell r="O31">
            <v>144</v>
          </cell>
          <cell r="P31">
            <v>24</v>
          </cell>
          <cell r="Q31">
            <v>144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250.36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F31">
            <v>0</v>
          </cell>
          <cell r="AG31">
            <v>0</v>
          </cell>
          <cell r="AH31">
            <v>23.08</v>
          </cell>
          <cell r="AJ31">
            <v>0</v>
          </cell>
          <cell r="AK31">
            <v>10</v>
          </cell>
          <cell r="AL31">
            <v>6</v>
          </cell>
          <cell r="AM31">
            <v>0</v>
          </cell>
          <cell r="AN31">
            <v>0</v>
          </cell>
          <cell r="AO31">
            <v>12</v>
          </cell>
          <cell r="AP31">
            <v>11</v>
          </cell>
          <cell r="AQ31">
            <v>9</v>
          </cell>
        </row>
        <row r="32">
          <cell r="B32" t="str">
            <v>CT0400</v>
          </cell>
          <cell r="C32" t="str">
            <v>Bunnarith  Sok</v>
          </cell>
          <cell r="D32" t="str">
            <v>CT</v>
          </cell>
          <cell r="E32" t="str">
            <v xml:space="preserve">Band Knife(P)                 </v>
          </cell>
          <cell r="F32">
            <v>41178</v>
          </cell>
          <cell r="I32" t="str">
            <v>11/01/2023-11/30/2023</v>
          </cell>
          <cell r="J32">
            <v>1</v>
          </cell>
          <cell r="K32">
            <v>3</v>
          </cell>
          <cell r="L32">
            <v>4</v>
          </cell>
          <cell r="M32">
            <v>200</v>
          </cell>
          <cell r="O32">
            <v>180</v>
          </cell>
          <cell r="P32">
            <v>24</v>
          </cell>
          <cell r="Q32">
            <v>180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277.27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0</v>
          </cell>
          <cell r="AG32">
            <v>0</v>
          </cell>
          <cell r="AH32">
            <v>23.08</v>
          </cell>
          <cell r="AJ32">
            <v>0</v>
          </cell>
          <cell r="AK32">
            <v>9.4129554655870447</v>
          </cell>
          <cell r="AL32">
            <v>6</v>
          </cell>
          <cell r="AM32">
            <v>0</v>
          </cell>
          <cell r="AN32">
            <v>0</v>
          </cell>
          <cell r="AO32">
            <v>7</v>
          </cell>
          <cell r="AP32">
            <v>11</v>
          </cell>
        </row>
        <row r="33">
          <cell r="B33" t="str">
            <v>CT0440</v>
          </cell>
          <cell r="C33" t="str">
            <v>Vana Huoy</v>
          </cell>
          <cell r="D33" t="str">
            <v>CT</v>
          </cell>
          <cell r="E33" t="str">
            <v xml:space="preserve">Straight Knife(P)             </v>
          </cell>
          <cell r="F33">
            <v>41456</v>
          </cell>
          <cell r="I33" t="str">
            <v>11/01/2023-11/30/2023</v>
          </cell>
          <cell r="J33">
            <v>1</v>
          </cell>
          <cell r="K33">
            <v>1</v>
          </cell>
          <cell r="L33">
            <v>2</v>
          </cell>
          <cell r="M33">
            <v>200</v>
          </cell>
          <cell r="O33">
            <v>176</v>
          </cell>
          <cell r="P33">
            <v>24</v>
          </cell>
          <cell r="Q33">
            <v>176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275.45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F33">
            <v>0</v>
          </cell>
          <cell r="AG33">
            <v>0</v>
          </cell>
          <cell r="AH33">
            <v>23.08</v>
          </cell>
          <cell r="AJ33">
            <v>0</v>
          </cell>
          <cell r="AK33">
            <v>10</v>
          </cell>
          <cell r="AL33">
            <v>6</v>
          </cell>
          <cell r="AM33">
            <v>0</v>
          </cell>
          <cell r="AN33">
            <v>0</v>
          </cell>
          <cell r="AO33">
            <v>7</v>
          </cell>
          <cell r="AP33">
            <v>11</v>
          </cell>
        </row>
        <row r="34">
          <cell r="B34" t="str">
            <v>CT0441</v>
          </cell>
          <cell r="C34" t="str">
            <v>Rithy Duk</v>
          </cell>
          <cell r="D34" t="str">
            <v>CT</v>
          </cell>
          <cell r="E34" t="str">
            <v xml:space="preserve">Spreader (P)                  </v>
          </cell>
          <cell r="F34">
            <v>41456</v>
          </cell>
          <cell r="I34" t="str">
            <v>11/01/2023-11/30/2023</v>
          </cell>
          <cell r="J34">
            <v>1</v>
          </cell>
          <cell r="K34">
            <v>3</v>
          </cell>
          <cell r="L34">
            <v>4</v>
          </cell>
          <cell r="M34">
            <v>200</v>
          </cell>
          <cell r="O34">
            <v>184</v>
          </cell>
          <cell r="P34">
            <v>24</v>
          </cell>
          <cell r="Q34">
            <v>184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284.92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0</v>
          </cell>
          <cell r="AG34">
            <v>0</v>
          </cell>
          <cell r="AH34">
            <v>23.08</v>
          </cell>
          <cell r="AJ34">
            <v>0</v>
          </cell>
          <cell r="AK34">
            <v>10</v>
          </cell>
          <cell r="AL34">
            <v>6</v>
          </cell>
          <cell r="AM34">
            <v>0</v>
          </cell>
          <cell r="AN34">
            <v>0</v>
          </cell>
          <cell r="AO34">
            <v>7</v>
          </cell>
          <cell r="AP34">
            <v>11</v>
          </cell>
        </row>
        <row r="35">
          <cell r="B35" t="str">
            <v>CT0442</v>
          </cell>
          <cell r="C35" t="str">
            <v>Vannak Nuon</v>
          </cell>
          <cell r="D35" t="str">
            <v>CT</v>
          </cell>
          <cell r="E35" t="str">
            <v xml:space="preserve">Band Knife(P)                 </v>
          </cell>
          <cell r="F35">
            <v>41456</v>
          </cell>
          <cell r="I35" t="str">
            <v>11/01/2023-11/30/2023</v>
          </cell>
          <cell r="J35">
            <v>1</v>
          </cell>
          <cell r="K35">
            <v>2</v>
          </cell>
          <cell r="L35">
            <v>3</v>
          </cell>
          <cell r="M35">
            <v>200</v>
          </cell>
          <cell r="O35">
            <v>184</v>
          </cell>
          <cell r="P35">
            <v>24</v>
          </cell>
          <cell r="Q35">
            <v>176</v>
          </cell>
          <cell r="R35">
            <v>8</v>
          </cell>
          <cell r="S35">
            <v>0</v>
          </cell>
          <cell r="T35">
            <v>8</v>
          </cell>
          <cell r="U35">
            <v>0</v>
          </cell>
          <cell r="V35">
            <v>0</v>
          </cell>
          <cell r="W35">
            <v>0</v>
          </cell>
          <cell r="X35">
            <v>272.12</v>
          </cell>
          <cell r="Y35">
            <v>7.69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H35">
            <v>23.08</v>
          </cell>
          <cell r="AJ35">
            <v>0</v>
          </cell>
          <cell r="AK35">
            <v>10</v>
          </cell>
          <cell r="AL35">
            <v>6</v>
          </cell>
          <cell r="AM35">
            <v>0</v>
          </cell>
          <cell r="AN35">
            <v>0</v>
          </cell>
          <cell r="AO35">
            <v>7</v>
          </cell>
          <cell r="AP35">
            <v>11</v>
          </cell>
        </row>
        <row r="36">
          <cell r="B36" t="str">
            <v>CT0457</v>
          </cell>
          <cell r="C36" t="str">
            <v>Sreyneat Sum</v>
          </cell>
          <cell r="D36" t="str">
            <v>Cutting 2</v>
          </cell>
          <cell r="E36" t="str">
            <v xml:space="preserve">Bundling(P)                   </v>
          </cell>
          <cell r="F36">
            <v>41507</v>
          </cell>
          <cell r="I36" t="str">
            <v>11/01/2023-11/30/2023</v>
          </cell>
          <cell r="J36">
            <v>0</v>
          </cell>
          <cell r="K36">
            <v>0</v>
          </cell>
          <cell r="L36">
            <v>0</v>
          </cell>
          <cell r="M36">
            <v>200</v>
          </cell>
          <cell r="O36">
            <v>152</v>
          </cell>
          <cell r="P36">
            <v>24</v>
          </cell>
          <cell r="Q36">
            <v>152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267.91000000000003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23.08</v>
          </cell>
          <cell r="AJ36">
            <v>0</v>
          </cell>
          <cell r="AK36">
            <v>10</v>
          </cell>
          <cell r="AL36">
            <v>6</v>
          </cell>
          <cell r="AM36">
            <v>0</v>
          </cell>
          <cell r="AN36">
            <v>0</v>
          </cell>
          <cell r="AO36">
            <v>12</v>
          </cell>
          <cell r="AP36">
            <v>11</v>
          </cell>
          <cell r="AQ36">
            <v>7.5</v>
          </cell>
        </row>
        <row r="37">
          <cell r="B37" t="str">
            <v>CT0516</v>
          </cell>
          <cell r="C37" t="str">
            <v>Sinak Thon</v>
          </cell>
          <cell r="D37" t="str">
            <v>Cutting 2</v>
          </cell>
          <cell r="E37" t="str">
            <v xml:space="preserve">Bundling(P)                   </v>
          </cell>
          <cell r="F37">
            <v>41416</v>
          </cell>
          <cell r="I37" t="str">
            <v>11/01/2023-11/30/2023</v>
          </cell>
          <cell r="J37">
            <v>1</v>
          </cell>
          <cell r="K37">
            <v>1</v>
          </cell>
          <cell r="L37">
            <v>2</v>
          </cell>
          <cell r="M37">
            <v>200</v>
          </cell>
          <cell r="O37">
            <v>152</v>
          </cell>
          <cell r="P37">
            <v>24</v>
          </cell>
          <cell r="Q37">
            <v>152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267.91000000000003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23.08</v>
          </cell>
          <cell r="AJ37">
            <v>0</v>
          </cell>
          <cell r="AK37">
            <v>10</v>
          </cell>
          <cell r="AL37">
            <v>6</v>
          </cell>
          <cell r="AM37">
            <v>0</v>
          </cell>
          <cell r="AN37">
            <v>0</v>
          </cell>
          <cell r="AO37">
            <v>12</v>
          </cell>
          <cell r="AP37">
            <v>11</v>
          </cell>
          <cell r="AQ37">
            <v>7.5</v>
          </cell>
        </row>
        <row r="38">
          <cell r="B38" t="str">
            <v>CT0521</v>
          </cell>
          <cell r="C38" t="str">
            <v>Tum Yin</v>
          </cell>
          <cell r="D38" t="str">
            <v>Cutting 2</v>
          </cell>
          <cell r="E38" t="str">
            <v xml:space="preserve">Pinning(B)                    </v>
          </cell>
          <cell r="F38">
            <v>38475</v>
          </cell>
          <cell r="I38" t="str">
            <v>11/01/2023-11/30/2023</v>
          </cell>
          <cell r="J38">
            <v>1</v>
          </cell>
          <cell r="K38">
            <v>3</v>
          </cell>
          <cell r="L38">
            <v>4</v>
          </cell>
          <cell r="M38">
            <v>200</v>
          </cell>
          <cell r="O38">
            <v>184</v>
          </cell>
          <cell r="P38">
            <v>24</v>
          </cell>
          <cell r="Q38">
            <v>176</v>
          </cell>
          <cell r="R38">
            <v>0</v>
          </cell>
          <cell r="S38">
            <v>8</v>
          </cell>
          <cell r="T38">
            <v>8</v>
          </cell>
          <cell r="U38">
            <v>0</v>
          </cell>
          <cell r="V38">
            <v>0</v>
          </cell>
          <cell r="W38">
            <v>0</v>
          </cell>
          <cell r="X38">
            <v>257.25</v>
          </cell>
          <cell r="Y38">
            <v>21.22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1.85</v>
          </cell>
          <cell r="AF38">
            <v>0</v>
          </cell>
          <cell r="AG38">
            <v>0</v>
          </cell>
          <cell r="AH38">
            <v>23.08</v>
          </cell>
          <cell r="AJ38">
            <v>0</v>
          </cell>
          <cell r="AK38">
            <v>10</v>
          </cell>
          <cell r="AL38">
            <v>6</v>
          </cell>
          <cell r="AM38">
            <v>0</v>
          </cell>
          <cell r="AN38">
            <v>0</v>
          </cell>
          <cell r="AO38">
            <v>7</v>
          </cell>
          <cell r="AP38">
            <v>11</v>
          </cell>
        </row>
        <row r="39">
          <cell r="B39" t="str">
            <v>CT0525</v>
          </cell>
          <cell r="C39" t="str">
            <v>Navy Thon</v>
          </cell>
          <cell r="D39" t="str">
            <v>Cutting 2</v>
          </cell>
          <cell r="E39" t="str">
            <v xml:space="preserve">Pinning(B)                    </v>
          </cell>
          <cell r="F39">
            <v>41276</v>
          </cell>
          <cell r="I39" t="str">
            <v>11/01/2023-11/30/2023</v>
          </cell>
          <cell r="J39">
            <v>0</v>
          </cell>
          <cell r="K39">
            <v>0</v>
          </cell>
          <cell r="L39">
            <v>0</v>
          </cell>
          <cell r="M39">
            <v>200</v>
          </cell>
          <cell r="O39">
            <v>152</v>
          </cell>
          <cell r="P39">
            <v>24</v>
          </cell>
          <cell r="Q39">
            <v>152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270.66000000000003</v>
          </cell>
          <cell r="Y39">
            <v>4.4400000000000004</v>
          </cell>
          <cell r="Z39">
            <v>0</v>
          </cell>
          <cell r="AA39">
            <v>0</v>
          </cell>
          <cell r="AB39">
            <v>0</v>
          </cell>
          <cell r="AC39">
            <v>1.4</v>
          </cell>
          <cell r="AD39">
            <v>3.25</v>
          </cell>
          <cell r="AF39">
            <v>0</v>
          </cell>
          <cell r="AG39">
            <v>0</v>
          </cell>
          <cell r="AH39">
            <v>23.08</v>
          </cell>
          <cell r="AJ39">
            <v>0</v>
          </cell>
          <cell r="AK39">
            <v>10</v>
          </cell>
          <cell r="AL39">
            <v>6</v>
          </cell>
          <cell r="AM39">
            <v>0</v>
          </cell>
          <cell r="AN39">
            <v>0</v>
          </cell>
          <cell r="AO39">
            <v>12</v>
          </cell>
          <cell r="AP39">
            <v>11</v>
          </cell>
          <cell r="AQ39">
            <v>7.5</v>
          </cell>
        </row>
        <row r="40">
          <cell r="B40" t="str">
            <v>CT0541</v>
          </cell>
          <cell r="C40" t="str">
            <v>Sreymom Chea</v>
          </cell>
          <cell r="D40" t="str">
            <v>Cutting 2</v>
          </cell>
          <cell r="E40" t="str">
            <v xml:space="preserve">Pinning(B)                    </v>
          </cell>
          <cell r="F40">
            <v>39678</v>
          </cell>
          <cell r="I40" t="str">
            <v>11/01/2023-11/30/2023</v>
          </cell>
          <cell r="J40">
            <v>1</v>
          </cell>
          <cell r="K40">
            <v>3</v>
          </cell>
          <cell r="L40">
            <v>4</v>
          </cell>
          <cell r="M40">
            <v>200</v>
          </cell>
          <cell r="O40">
            <v>176</v>
          </cell>
          <cell r="P40">
            <v>24</v>
          </cell>
          <cell r="Q40">
            <v>198</v>
          </cell>
          <cell r="R40">
            <v>0</v>
          </cell>
          <cell r="S40">
            <v>0</v>
          </cell>
          <cell r="T40">
            <v>0</v>
          </cell>
          <cell r="U40">
            <v>22</v>
          </cell>
          <cell r="V40">
            <v>0</v>
          </cell>
          <cell r="W40">
            <v>22</v>
          </cell>
          <cell r="X40">
            <v>209.02</v>
          </cell>
          <cell r="Y40">
            <v>21.14</v>
          </cell>
          <cell r="Z40">
            <v>11.506463</v>
          </cell>
          <cell r="AA40">
            <v>0</v>
          </cell>
          <cell r="AB40">
            <v>11.506463</v>
          </cell>
          <cell r="AC40">
            <v>0</v>
          </cell>
          <cell r="AD40">
            <v>1.7126060000000001</v>
          </cell>
          <cell r="AF40">
            <v>0</v>
          </cell>
          <cell r="AG40">
            <v>5.35</v>
          </cell>
          <cell r="AH40">
            <v>23.08</v>
          </cell>
          <cell r="AJ40">
            <v>0</v>
          </cell>
          <cell r="AK40">
            <v>10</v>
          </cell>
          <cell r="AL40">
            <v>6</v>
          </cell>
          <cell r="AM40">
            <v>0</v>
          </cell>
          <cell r="AN40">
            <v>0</v>
          </cell>
          <cell r="AO40">
            <v>7</v>
          </cell>
          <cell r="AP40">
            <v>11</v>
          </cell>
        </row>
        <row r="41">
          <cell r="B41" t="str">
            <v>CT0584</v>
          </cell>
          <cell r="C41" t="str">
            <v>Prim Han</v>
          </cell>
          <cell r="D41" t="str">
            <v>CT</v>
          </cell>
          <cell r="E41" t="str">
            <v xml:space="preserve">Straight Knife(P)             </v>
          </cell>
          <cell r="F41">
            <v>42349</v>
          </cell>
          <cell r="I41" t="str">
            <v>11/01/2023-11/30/2023</v>
          </cell>
          <cell r="J41">
            <v>1</v>
          </cell>
          <cell r="K41">
            <v>4</v>
          </cell>
          <cell r="L41">
            <v>5</v>
          </cell>
          <cell r="M41">
            <v>200</v>
          </cell>
          <cell r="O41">
            <v>184</v>
          </cell>
          <cell r="P41">
            <v>24</v>
          </cell>
          <cell r="Q41">
            <v>184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284.98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AH41">
            <v>23.08</v>
          </cell>
          <cell r="AJ41">
            <v>0</v>
          </cell>
          <cell r="AK41">
            <v>10</v>
          </cell>
          <cell r="AL41">
            <v>6</v>
          </cell>
          <cell r="AM41">
            <v>0</v>
          </cell>
          <cell r="AN41">
            <v>0</v>
          </cell>
          <cell r="AO41">
            <v>7</v>
          </cell>
          <cell r="AP41">
            <v>8</v>
          </cell>
        </row>
        <row r="42">
          <cell r="B42" t="str">
            <v>CT0589</v>
          </cell>
          <cell r="C42" t="str">
            <v>Thida Keo</v>
          </cell>
          <cell r="D42" t="str">
            <v>FUSING</v>
          </cell>
          <cell r="E42" t="str">
            <v xml:space="preserve">Pinning(B)                    </v>
          </cell>
          <cell r="F42">
            <v>42872</v>
          </cell>
          <cell r="I42" t="str">
            <v>11/01/2023-11/30/2023</v>
          </cell>
          <cell r="J42">
            <v>1</v>
          </cell>
          <cell r="K42">
            <v>0</v>
          </cell>
          <cell r="L42">
            <v>1</v>
          </cell>
          <cell r="M42">
            <v>200</v>
          </cell>
          <cell r="O42">
            <v>143</v>
          </cell>
          <cell r="P42">
            <v>24</v>
          </cell>
          <cell r="Q42">
            <v>139</v>
          </cell>
          <cell r="R42">
            <v>12</v>
          </cell>
          <cell r="S42">
            <v>0</v>
          </cell>
          <cell r="T42">
            <v>12</v>
          </cell>
          <cell r="U42">
            <v>8</v>
          </cell>
          <cell r="V42">
            <v>0</v>
          </cell>
          <cell r="W42">
            <v>8</v>
          </cell>
          <cell r="X42">
            <v>69.239999999999995</v>
          </cell>
          <cell r="Y42">
            <v>51.69</v>
          </cell>
          <cell r="Z42">
            <v>3.84504</v>
          </cell>
          <cell r="AA42">
            <v>0</v>
          </cell>
          <cell r="AB42">
            <v>3.84504</v>
          </cell>
          <cell r="AC42">
            <v>16.13</v>
          </cell>
          <cell r="AD42">
            <v>39.390079999999998</v>
          </cell>
          <cell r="AF42">
            <v>0</v>
          </cell>
          <cell r="AG42">
            <v>3.89</v>
          </cell>
          <cell r="AH42">
            <v>23.08</v>
          </cell>
          <cell r="AJ42">
            <v>0</v>
          </cell>
          <cell r="AK42">
            <v>10</v>
          </cell>
          <cell r="AL42">
            <v>0</v>
          </cell>
          <cell r="AM42">
            <v>0</v>
          </cell>
          <cell r="AN42">
            <v>0</v>
          </cell>
          <cell r="AO42">
            <v>12</v>
          </cell>
          <cell r="AP42">
            <v>7</v>
          </cell>
          <cell r="AQ42">
            <v>5.5</v>
          </cell>
        </row>
        <row r="43">
          <cell r="B43" t="str">
            <v>CT0591</v>
          </cell>
          <cell r="C43" t="str">
            <v>Lidav Sorng</v>
          </cell>
          <cell r="D43" t="str">
            <v>Cutting 2</v>
          </cell>
          <cell r="E43" t="str">
            <v xml:space="preserve">Pinning(B)                    </v>
          </cell>
          <cell r="F43">
            <v>42877</v>
          </cell>
          <cell r="I43" t="str">
            <v>11/01/2023-11/30/2023</v>
          </cell>
          <cell r="J43">
            <v>0</v>
          </cell>
          <cell r="K43">
            <v>0</v>
          </cell>
          <cell r="L43">
            <v>0</v>
          </cell>
          <cell r="M43">
            <v>200</v>
          </cell>
          <cell r="O43">
            <v>184</v>
          </cell>
          <cell r="P43">
            <v>24</v>
          </cell>
          <cell r="Q43">
            <v>206</v>
          </cell>
          <cell r="R43">
            <v>0</v>
          </cell>
          <cell r="S43">
            <v>0</v>
          </cell>
          <cell r="T43">
            <v>0</v>
          </cell>
          <cell r="U43">
            <v>22</v>
          </cell>
          <cell r="V43">
            <v>0</v>
          </cell>
          <cell r="W43">
            <v>22</v>
          </cell>
          <cell r="X43">
            <v>175.35</v>
          </cell>
          <cell r="Y43">
            <v>17.309999999999999</v>
          </cell>
          <cell r="Z43">
            <v>11.17449</v>
          </cell>
          <cell r="AA43">
            <v>0</v>
          </cell>
          <cell r="AB43">
            <v>11.17449</v>
          </cell>
          <cell r="AC43">
            <v>0</v>
          </cell>
          <cell r="AD43">
            <v>24.639095999999999</v>
          </cell>
          <cell r="AF43">
            <v>0</v>
          </cell>
          <cell r="AG43">
            <v>5.35</v>
          </cell>
          <cell r="AH43">
            <v>23.08</v>
          </cell>
          <cell r="AJ43">
            <v>0</v>
          </cell>
          <cell r="AK43">
            <v>10</v>
          </cell>
          <cell r="AL43">
            <v>6</v>
          </cell>
          <cell r="AM43">
            <v>0</v>
          </cell>
          <cell r="AN43">
            <v>0</v>
          </cell>
          <cell r="AO43">
            <v>7</v>
          </cell>
          <cell r="AP43">
            <v>7</v>
          </cell>
        </row>
        <row r="44">
          <cell r="B44" t="str">
            <v>CT0593</v>
          </cell>
          <cell r="C44" t="str">
            <v>Dara Loch</v>
          </cell>
          <cell r="D44" t="str">
            <v>Finishing A</v>
          </cell>
          <cell r="E44" t="str">
            <v xml:space="preserve">Count Labels(B)               </v>
          </cell>
          <cell r="F44">
            <v>42948</v>
          </cell>
          <cell r="I44" t="str">
            <v>11/01/2023-11/30/2023</v>
          </cell>
          <cell r="J44">
            <v>0</v>
          </cell>
          <cell r="K44">
            <v>0</v>
          </cell>
          <cell r="L44">
            <v>0</v>
          </cell>
          <cell r="M44">
            <v>239</v>
          </cell>
          <cell r="O44">
            <v>182</v>
          </cell>
          <cell r="P44">
            <v>24</v>
          </cell>
          <cell r="Q44">
            <v>200</v>
          </cell>
          <cell r="R44">
            <v>0</v>
          </cell>
          <cell r="S44">
            <v>0</v>
          </cell>
          <cell r="T44">
            <v>0</v>
          </cell>
          <cell r="U44">
            <v>18</v>
          </cell>
          <cell r="V44">
            <v>0</v>
          </cell>
          <cell r="W44">
            <v>18</v>
          </cell>
          <cell r="X44">
            <v>0</v>
          </cell>
          <cell r="Y44">
            <v>0</v>
          </cell>
          <cell r="Z44">
            <v>10.338839999999999</v>
          </cell>
          <cell r="AA44">
            <v>0</v>
          </cell>
          <cell r="AB44">
            <v>10.338839999999999</v>
          </cell>
          <cell r="AC44">
            <v>0</v>
          </cell>
          <cell r="AD44">
            <v>229.74768</v>
          </cell>
          <cell r="AF44">
            <v>0</v>
          </cell>
          <cell r="AG44">
            <v>4.38</v>
          </cell>
          <cell r="AH44">
            <v>27.58</v>
          </cell>
          <cell r="AJ44">
            <v>0</v>
          </cell>
          <cell r="AK44">
            <v>10</v>
          </cell>
          <cell r="AL44">
            <v>0</v>
          </cell>
          <cell r="AM44">
            <v>0</v>
          </cell>
          <cell r="AN44">
            <v>0</v>
          </cell>
          <cell r="AO44">
            <v>7</v>
          </cell>
          <cell r="AP44">
            <v>7</v>
          </cell>
        </row>
        <row r="45">
          <cell r="B45" t="str">
            <v>CT0595</v>
          </cell>
          <cell r="C45" t="str">
            <v>Chanda Uon</v>
          </cell>
          <cell r="D45" t="str">
            <v>CT</v>
          </cell>
          <cell r="E45" t="str">
            <v xml:space="preserve">Cutting(B)                    </v>
          </cell>
          <cell r="F45">
            <v>42949</v>
          </cell>
          <cell r="I45" t="str">
            <v>11/01/2023-11/30/2023</v>
          </cell>
          <cell r="J45">
            <v>1</v>
          </cell>
          <cell r="K45">
            <v>2</v>
          </cell>
          <cell r="L45">
            <v>3</v>
          </cell>
          <cell r="M45">
            <v>200</v>
          </cell>
          <cell r="O45">
            <v>176</v>
          </cell>
          <cell r="P45">
            <v>24</v>
          </cell>
          <cell r="Q45">
            <v>176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275.33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0</v>
          </cell>
          <cell r="AG45">
            <v>0</v>
          </cell>
          <cell r="AH45">
            <v>23.08</v>
          </cell>
          <cell r="AJ45">
            <v>0</v>
          </cell>
          <cell r="AK45">
            <v>10</v>
          </cell>
          <cell r="AL45">
            <v>6</v>
          </cell>
          <cell r="AM45">
            <v>0</v>
          </cell>
          <cell r="AN45">
            <v>0</v>
          </cell>
          <cell r="AO45">
            <v>7</v>
          </cell>
          <cell r="AP45">
            <v>7</v>
          </cell>
        </row>
        <row r="46">
          <cell r="B46" t="str">
            <v>CT0596</v>
          </cell>
          <cell r="C46" t="str">
            <v>Chhum Mon</v>
          </cell>
          <cell r="D46" t="str">
            <v>FUSING</v>
          </cell>
          <cell r="E46" t="str">
            <v xml:space="preserve">Pinning(B)                    </v>
          </cell>
          <cell r="F46">
            <v>42857</v>
          </cell>
          <cell r="I46" t="str">
            <v>11/01/2023-11/30/2023</v>
          </cell>
          <cell r="J46">
            <v>0</v>
          </cell>
          <cell r="K46">
            <v>0</v>
          </cell>
          <cell r="L46">
            <v>0</v>
          </cell>
          <cell r="M46">
            <v>200</v>
          </cell>
          <cell r="O46">
            <v>176</v>
          </cell>
          <cell r="P46">
            <v>24</v>
          </cell>
          <cell r="Q46">
            <v>200</v>
          </cell>
          <cell r="R46">
            <v>0</v>
          </cell>
          <cell r="S46">
            <v>0</v>
          </cell>
          <cell r="T46">
            <v>0</v>
          </cell>
          <cell r="U46">
            <v>24</v>
          </cell>
          <cell r="V46">
            <v>0</v>
          </cell>
          <cell r="W46">
            <v>24</v>
          </cell>
          <cell r="X46">
            <v>134.63999999999999</v>
          </cell>
          <cell r="Y46">
            <v>51.84</v>
          </cell>
          <cell r="Z46">
            <v>12.32896</v>
          </cell>
          <cell r="AA46">
            <v>0</v>
          </cell>
          <cell r="AB46">
            <v>12.32896</v>
          </cell>
          <cell r="AC46">
            <v>0</v>
          </cell>
          <cell r="AD46">
            <v>35.739483999999997</v>
          </cell>
          <cell r="AF46">
            <v>0</v>
          </cell>
          <cell r="AG46">
            <v>5.83</v>
          </cell>
          <cell r="AH46">
            <v>23.08</v>
          </cell>
          <cell r="AJ46">
            <v>0</v>
          </cell>
          <cell r="AK46">
            <v>10</v>
          </cell>
          <cell r="AL46">
            <v>6</v>
          </cell>
          <cell r="AM46">
            <v>0</v>
          </cell>
          <cell r="AN46">
            <v>0</v>
          </cell>
          <cell r="AO46">
            <v>7</v>
          </cell>
          <cell r="AP46">
            <v>7</v>
          </cell>
        </row>
        <row r="47">
          <cell r="B47" t="str">
            <v>PO0037</v>
          </cell>
          <cell r="C47" t="str">
            <v>Mom Chey</v>
          </cell>
          <cell r="D47" t="str">
            <v>OPA S1- 1 &amp; 2</v>
          </cell>
          <cell r="E47" t="str">
            <v xml:space="preserve">Hem front(B)                  </v>
          </cell>
          <cell r="F47">
            <v>36815</v>
          </cell>
          <cell r="I47" t="str">
            <v>11/01/2023-11/30/2023</v>
          </cell>
          <cell r="J47">
            <v>1</v>
          </cell>
          <cell r="K47">
            <v>4</v>
          </cell>
          <cell r="L47">
            <v>5</v>
          </cell>
          <cell r="M47">
            <v>200</v>
          </cell>
          <cell r="O47">
            <v>168</v>
          </cell>
          <cell r="P47">
            <v>24</v>
          </cell>
          <cell r="Q47">
            <v>186</v>
          </cell>
          <cell r="R47">
            <v>0</v>
          </cell>
          <cell r="S47">
            <v>0</v>
          </cell>
          <cell r="T47">
            <v>0</v>
          </cell>
          <cell r="U47">
            <v>18</v>
          </cell>
          <cell r="V47">
            <v>0</v>
          </cell>
          <cell r="W47">
            <v>18</v>
          </cell>
          <cell r="X47">
            <v>93.76</v>
          </cell>
          <cell r="Y47">
            <v>0</v>
          </cell>
          <cell r="Z47">
            <v>8.6513399999999994</v>
          </cell>
          <cell r="AA47">
            <v>0</v>
          </cell>
          <cell r="AB47">
            <v>8.6513399999999994</v>
          </cell>
          <cell r="AC47">
            <v>0</v>
          </cell>
          <cell r="AD47">
            <v>85.032679999999999</v>
          </cell>
          <cell r="AF47">
            <v>0</v>
          </cell>
          <cell r="AG47">
            <v>4.38</v>
          </cell>
          <cell r="AH47">
            <v>23.08</v>
          </cell>
          <cell r="AJ47">
            <v>0</v>
          </cell>
          <cell r="AK47">
            <v>10</v>
          </cell>
          <cell r="AL47">
            <v>0</v>
          </cell>
          <cell r="AM47">
            <v>0</v>
          </cell>
          <cell r="AN47">
            <v>0</v>
          </cell>
          <cell r="AO47">
            <v>7</v>
          </cell>
          <cell r="AP47">
            <v>11</v>
          </cell>
        </row>
        <row r="48">
          <cell r="B48" t="str">
            <v>PO0070</v>
          </cell>
          <cell r="C48" t="str">
            <v>Chinda Chhong</v>
          </cell>
          <cell r="D48" t="str">
            <v>Finishing A</v>
          </cell>
          <cell r="E48" t="str">
            <v xml:space="preserve">Folding(B)                    </v>
          </cell>
          <cell r="F48">
            <v>36864</v>
          </cell>
          <cell r="I48" t="str">
            <v>11/01/2023-11/30/2023</v>
          </cell>
          <cell r="J48">
            <v>0</v>
          </cell>
          <cell r="K48">
            <v>0</v>
          </cell>
          <cell r="L48">
            <v>0</v>
          </cell>
          <cell r="M48">
            <v>200</v>
          </cell>
          <cell r="O48">
            <v>184</v>
          </cell>
          <cell r="P48">
            <v>24</v>
          </cell>
          <cell r="Q48">
            <v>184</v>
          </cell>
          <cell r="R48">
            <v>0</v>
          </cell>
          <cell r="S48">
            <v>16</v>
          </cell>
          <cell r="T48">
            <v>16</v>
          </cell>
          <cell r="U48">
            <v>16</v>
          </cell>
          <cell r="V48">
            <v>0</v>
          </cell>
          <cell r="W48">
            <v>16</v>
          </cell>
          <cell r="X48">
            <v>103.51</v>
          </cell>
          <cell r="Y48">
            <v>0</v>
          </cell>
          <cell r="Z48">
            <v>7.69008</v>
          </cell>
          <cell r="AA48">
            <v>0</v>
          </cell>
          <cell r="AB48">
            <v>7.69008</v>
          </cell>
          <cell r="AC48">
            <v>0</v>
          </cell>
          <cell r="AD48">
            <v>73.360159999999993</v>
          </cell>
          <cell r="AF48">
            <v>0</v>
          </cell>
          <cell r="AG48">
            <v>3.89</v>
          </cell>
          <cell r="AH48">
            <v>23.08</v>
          </cell>
          <cell r="AJ48">
            <v>0</v>
          </cell>
          <cell r="AK48">
            <v>9.433198380566802</v>
          </cell>
          <cell r="AL48">
            <v>0</v>
          </cell>
          <cell r="AM48">
            <v>0</v>
          </cell>
          <cell r="AN48">
            <v>0</v>
          </cell>
          <cell r="AO48">
            <v>7</v>
          </cell>
          <cell r="AP48">
            <v>11</v>
          </cell>
        </row>
        <row r="49">
          <cell r="B49" t="str">
            <v>PO0104</v>
          </cell>
          <cell r="C49" t="str">
            <v>Channa Hi</v>
          </cell>
          <cell r="D49" t="str">
            <v>SPS- B</v>
          </cell>
          <cell r="E49" t="str">
            <v xml:space="preserve">Run Collar(A)                 </v>
          </cell>
          <cell r="F49">
            <v>36906</v>
          </cell>
          <cell r="I49" t="str">
            <v>11/01/2023-11/30/2023</v>
          </cell>
          <cell r="J49">
            <v>0</v>
          </cell>
          <cell r="K49">
            <v>1</v>
          </cell>
          <cell r="L49">
            <v>1</v>
          </cell>
          <cell r="M49">
            <v>200</v>
          </cell>
          <cell r="O49">
            <v>184</v>
          </cell>
          <cell r="P49">
            <v>24</v>
          </cell>
          <cell r="Q49">
            <v>220</v>
          </cell>
          <cell r="R49">
            <v>0</v>
          </cell>
          <cell r="S49">
            <v>0</v>
          </cell>
          <cell r="T49">
            <v>0</v>
          </cell>
          <cell r="U49">
            <v>36</v>
          </cell>
          <cell r="V49">
            <v>0</v>
          </cell>
          <cell r="W49">
            <v>36</v>
          </cell>
          <cell r="X49">
            <v>213.46</v>
          </cell>
          <cell r="Y49">
            <v>0</v>
          </cell>
          <cell r="Z49">
            <v>21.321814</v>
          </cell>
          <cell r="AA49">
            <v>0</v>
          </cell>
          <cell r="AB49">
            <v>21.321814</v>
          </cell>
          <cell r="AC49">
            <v>33.65</v>
          </cell>
          <cell r="AD49">
            <v>7.6128799999999996</v>
          </cell>
          <cell r="AF49">
            <v>0</v>
          </cell>
          <cell r="AG49">
            <v>8.75</v>
          </cell>
          <cell r="AH49">
            <v>23.08</v>
          </cell>
          <cell r="AJ49">
            <v>0</v>
          </cell>
          <cell r="AK49">
            <v>10</v>
          </cell>
          <cell r="AL49">
            <v>6</v>
          </cell>
          <cell r="AM49">
            <v>0</v>
          </cell>
          <cell r="AN49">
            <v>0</v>
          </cell>
          <cell r="AO49">
            <v>7</v>
          </cell>
          <cell r="AP49">
            <v>11</v>
          </cell>
        </row>
        <row r="50">
          <cell r="B50" t="str">
            <v>PO0107</v>
          </cell>
          <cell r="C50" t="str">
            <v>Kear Pieng</v>
          </cell>
          <cell r="D50" t="str">
            <v>SPS- B</v>
          </cell>
          <cell r="E50" t="str">
            <v xml:space="preserve">Trim+Manual Mark(B)           </v>
          </cell>
          <cell r="F50">
            <v>36915</v>
          </cell>
          <cell r="I50" t="str">
            <v>11/01/2023-11/30/2023</v>
          </cell>
          <cell r="J50">
            <v>1</v>
          </cell>
          <cell r="K50">
            <v>5</v>
          </cell>
          <cell r="L50">
            <v>6</v>
          </cell>
          <cell r="M50">
            <v>200</v>
          </cell>
          <cell r="O50">
            <v>184</v>
          </cell>
          <cell r="P50">
            <v>24</v>
          </cell>
          <cell r="Q50">
            <v>228</v>
          </cell>
          <cell r="R50">
            <v>0</v>
          </cell>
          <cell r="S50">
            <v>0</v>
          </cell>
          <cell r="T50">
            <v>0</v>
          </cell>
          <cell r="U50">
            <v>44</v>
          </cell>
          <cell r="V50">
            <v>0</v>
          </cell>
          <cell r="W50">
            <v>44</v>
          </cell>
          <cell r="X50">
            <v>181.49</v>
          </cell>
          <cell r="Y50">
            <v>0</v>
          </cell>
          <cell r="Z50">
            <v>21.453659999999999</v>
          </cell>
          <cell r="AA50">
            <v>0</v>
          </cell>
          <cell r="AB50">
            <v>21.453659999999999</v>
          </cell>
          <cell r="AC50">
            <v>0</v>
          </cell>
          <cell r="AD50">
            <v>38.287320000000001</v>
          </cell>
          <cell r="AF50">
            <v>0</v>
          </cell>
          <cell r="AG50">
            <v>10.7</v>
          </cell>
          <cell r="AH50">
            <v>23.08</v>
          </cell>
          <cell r="AJ50">
            <v>0</v>
          </cell>
          <cell r="AK50">
            <v>10</v>
          </cell>
          <cell r="AL50">
            <v>6</v>
          </cell>
          <cell r="AM50">
            <v>0</v>
          </cell>
          <cell r="AN50">
            <v>0</v>
          </cell>
          <cell r="AO50">
            <v>7</v>
          </cell>
          <cell r="AP50">
            <v>11</v>
          </cell>
        </row>
        <row r="51">
          <cell r="B51" t="str">
            <v>PO0111</v>
          </cell>
          <cell r="C51" t="str">
            <v>Nath Yong</v>
          </cell>
          <cell r="D51" t="str">
            <v>Finishing A</v>
          </cell>
          <cell r="E51" t="str">
            <v xml:space="preserve">Button Closing(B)             </v>
          </cell>
          <cell r="F51">
            <v>36915</v>
          </cell>
          <cell r="I51" t="str">
            <v>11/01/2023-11/30/2023</v>
          </cell>
          <cell r="J51">
            <v>1</v>
          </cell>
          <cell r="K51">
            <v>2</v>
          </cell>
          <cell r="L51">
            <v>3</v>
          </cell>
          <cell r="M51">
            <v>200</v>
          </cell>
          <cell r="O51">
            <v>176</v>
          </cell>
          <cell r="P51">
            <v>24</v>
          </cell>
          <cell r="Q51">
            <v>188</v>
          </cell>
          <cell r="R51">
            <v>0</v>
          </cell>
          <cell r="S51">
            <v>0</v>
          </cell>
          <cell r="T51">
            <v>0</v>
          </cell>
          <cell r="U51">
            <v>12</v>
          </cell>
          <cell r="V51">
            <v>0</v>
          </cell>
          <cell r="W51">
            <v>12</v>
          </cell>
          <cell r="X51">
            <v>189.82</v>
          </cell>
          <cell r="Y51">
            <v>0</v>
          </cell>
          <cell r="Z51">
            <v>6.7676100000000003</v>
          </cell>
          <cell r="AA51">
            <v>0</v>
          </cell>
          <cell r="AB51">
            <v>6.7676100000000003</v>
          </cell>
          <cell r="AC51">
            <v>0</v>
          </cell>
          <cell r="AD51">
            <v>4.0774999999999997</v>
          </cell>
          <cell r="AF51">
            <v>0</v>
          </cell>
          <cell r="AG51">
            <v>2.92</v>
          </cell>
          <cell r="AH51">
            <v>23.08</v>
          </cell>
          <cell r="AJ51">
            <v>0</v>
          </cell>
          <cell r="AK51">
            <v>10</v>
          </cell>
          <cell r="AL51">
            <v>6</v>
          </cell>
          <cell r="AM51">
            <v>0</v>
          </cell>
          <cell r="AN51">
            <v>0</v>
          </cell>
          <cell r="AO51">
            <v>7</v>
          </cell>
          <cell r="AP51">
            <v>11</v>
          </cell>
        </row>
        <row r="52">
          <cell r="B52" t="str">
            <v>PO0237</v>
          </cell>
          <cell r="C52" t="str">
            <v>Soavy Un</v>
          </cell>
          <cell r="D52" t="str">
            <v>SPS- A</v>
          </cell>
          <cell r="E52" t="str">
            <v xml:space="preserve">Topstitch Sides(A)            </v>
          </cell>
          <cell r="F52">
            <v>37284</v>
          </cell>
          <cell r="I52" t="str">
            <v>11/01/2023-11/30/2023</v>
          </cell>
          <cell r="J52">
            <v>0</v>
          </cell>
          <cell r="K52">
            <v>0</v>
          </cell>
          <cell r="L52">
            <v>0</v>
          </cell>
          <cell r="M52">
            <v>200</v>
          </cell>
          <cell r="O52">
            <v>184</v>
          </cell>
          <cell r="P52">
            <v>24</v>
          </cell>
          <cell r="Q52">
            <v>210</v>
          </cell>
          <cell r="R52">
            <v>0</v>
          </cell>
          <cell r="S52">
            <v>0</v>
          </cell>
          <cell r="T52">
            <v>0</v>
          </cell>
          <cell r="U52">
            <v>26</v>
          </cell>
          <cell r="V52">
            <v>0</v>
          </cell>
          <cell r="W52">
            <v>26</v>
          </cell>
          <cell r="X52">
            <v>195.12</v>
          </cell>
          <cell r="Y52">
            <v>0</v>
          </cell>
          <cell r="Z52">
            <v>13.490544999999999</v>
          </cell>
          <cell r="AA52">
            <v>0</v>
          </cell>
          <cell r="AB52">
            <v>13.490544999999999</v>
          </cell>
          <cell r="AC52">
            <v>0</v>
          </cell>
          <cell r="AD52">
            <v>18.05217</v>
          </cell>
          <cell r="AF52">
            <v>0</v>
          </cell>
          <cell r="AG52">
            <v>6.32</v>
          </cell>
          <cell r="AH52">
            <v>23.08</v>
          </cell>
          <cell r="AJ52">
            <v>0</v>
          </cell>
          <cell r="AK52">
            <v>10</v>
          </cell>
          <cell r="AL52">
            <v>6</v>
          </cell>
          <cell r="AM52">
            <v>0</v>
          </cell>
          <cell r="AN52">
            <v>0</v>
          </cell>
          <cell r="AO52">
            <v>7</v>
          </cell>
          <cell r="AP52">
            <v>11</v>
          </cell>
        </row>
        <row r="53">
          <cell r="B53" t="str">
            <v>PO0366</v>
          </cell>
          <cell r="C53" t="str">
            <v>Bunsry Huor</v>
          </cell>
          <cell r="D53" t="str">
            <v>SIT Checking</v>
          </cell>
          <cell r="E53" t="str">
            <v xml:space="preserve">Exam Collar(B)                </v>
          </cell>
          <cell r="F53">
            <v>37524</v>
          </cell>
          <cell r="I53" t="str">
            <v>11/01/2023-11/30/2023</v>
          </cell>
          <cell r="J53">
            <v>0</v>
          </cell>
          <cell r="K53">
            <v>0</v>
          </cell>
          <cell r="L53">
            <v>0</v>
          </cell>
          <cell r="M53">
            <v>227</v>
          </cell>
          <cell r="O53">
            <v>184</v>
          </cell>
          <cell r="P53">
            <v>24</v>
          </cell>
          <cell r="Q53">
            <v>224</v>
          </cell>
          <cell r="R53">
            <v>0</v>
          </cell>
          <cell r="S53">
            <v>0</v>
          </cell>
          <cell r="T53">
            <v>0</v>
          </cell>
          <cell r="U53">
            <v>40</v>
          </cell>
          <cell r="V53">
            <v>0</v>
          </cell>
          <cell r="W53">
            <v>40</v>
          </cell>
          <cell r="X53">
            <v>206.55</v>
          </cell>
          <cell r="Y53">
            <v>0</v>
          </cell>
          <cell r="Z53">
            <v>21.927526</v>
          </cell>
          <cell r="AA53">
            <v>0</v>
          </cell>
          <cell r="AB53">
            <v>21.927526</v>
          </cell>
          <cell r="AC53">
            <v>0</v>
          </cell>
          <cell r="AD53">
            <v>38.095052000000003</v>
          </cell>
          <cell r="AF53">
            <v>0</v>
          </cell>
          <cell r="AG53">
            <v>9.7200000000000006</v>
          </cell>
          <cell r="AH53">
            <v>26.19</v>
          </cell>
          <cell r="AJ53">
            <v>0</v>
          </cell>
          <cell r="AK53">
            <v>10</v>
          </cell>
          <cell r="AL53">
            <v>6</v>
          </cell>
          <cell r="AM53">
            <v>0</v>
          </cell>
          <cell r="AN53">
            <v>0</v>
          </cell>
          <cell r="AO53">
            <v>7</v>
          </cell>
          <cell r="AP53">
            <v>11</v>
          </cell>
        </row>
        <row r="54">
          <cell r="B54" t="str">
            <v>PO0538</v>
          </cell>
          <cell r="C54" t="str">
            <v>Sokhom Mork</v>
          </cell>
          <cell r="D54" t="str">
            <v>SPS- A</v>
          </cell>
          <cell r="E54" t="str">
            <v xml:space="preserve">Hem Lux Vent(B)               </v>
          </cell>
          <cell r="F54">
            <v>38182</v>
          </cell>
          <cell r="I54" t="str">
            <v>11/01/2023-11/30/2023</v>
          </cell>
          <cell r="J54">
            <v>1</v>
          </cell>
          <cell r="K54">
            <v>2</v>
          </cell>
          <cell r="L54">
            <v>3</v>
          </cell>
          <cell r="M54">
            <v>200</v>
          </cell>
          <cell r="O54">
            <v>184</v>
          </cell>
          <cell r="P54">
            <v>24</v>
          </cell>
          <cell r="Q54">
            <v>220</v>
          </cell>
          <cell r="R54">
            <v>0</v>
          </cell>
          <cell r="S54">
            <v>0</v>
          </cell>
          <cell r="T54">
            <v>0</v>
          </cell>
          <cell r="U54">
            <v>36</v>
          </cell>
          <cell r="V54">
            <v>0</v>
          </cell>
          <cell r="W54">
            <v>36</v>
          </cell>
          <cell r="X54">
            <v>159.30000000000001</v>
          </cell>
          <cell r="Y54">
            <v>0</v>
          </cell>
          <cell r="Z54">
            <v>17.302679999999999</v>
          </cell>
          <cell r="AA54">
            <v>0</v>
          </cell>
          <cell r="AB54">
            <v>17.302679999999999</v>
          </cell>
          <cell r="AC54">
            <v>0</v>
          </cell>
          <cell r="AD54">
            <v>52.175359999999998</v>
          </cell>
          <cell r="AF54">
            <v>0</v>
          </cell>
          <cell r="AG54">
            <v>8.75</v>
          </cell>
          <cell r="AH54">
            <v>23.08</v>
          </cell>
          <cell r="AJ54">
            <v>0</v>
          </cell>
          <cell r="AK54">
            <v>10</v>
          </cell>
          <cell r="AL54">
            <v>6</v>
          </cell>
          <cell r="AM54">
            <v>0</v>
          </cell>
          <cell r="AN54">
            <v>0</v>
          </cell>
          <cell r="AO54">
            <v>7</v>
          </cell>
          <cell r="AP54">
            <v>11</v>
          </cell>
        </row>
        <row r="55">
          <cell r="B55" t="str">
            <v>PO0561</v>
          </cell>
          <cell r="C55" t="str">
            <v>Sopheap Touch</v>
          </cell>
          <cell r="D55" t="str">
            <v>S1- 2</v>
          </cell>
          <cell r="E55" t="str">
            <v xml:space="preserve">Set Cuff(A+)                  </v>
          </cell>
          <cell r="F55">
            <v>38264</v>
          </cell>
          <cell r="I55" t="str">
            <v>11/01/2023-11/30/2023</v>
          </cell>
          <cell r="J55">
            <v>1</v>
          </cell>
          <cell r="K55">
            <v>2</v>
          </cell>
          <cell r="L55">
            <v>3</v>
          </cell>
          <cell r="M55">
            <v>200</v>
          </cell>
          <cell r="O55">
            <v>153.5</v>
          </cell>
          <cell r="P55">
            <v>24</v>
          </cell>
          <cell r="Q55">
            <v>169.5</v>
          </cell>
          <cell r="R55">
            <v>0</v>
          </cell>
          <cell r="S55">
            <v>0</v>
          </cell>
          <cell r="T55">
            <v>0</v>
          </cell>
          <cell r="U55">
            <v>16</v>
          </cell>
          <cell r="V55">
            <v>0</v>
          </cell>
          <cell r="W55">
            <v>16</v>
          </cell>
          <cell r="X55">
            <v>76.23</v>
          </cell>
          <cell r="Y55">
            <v>0</v>
          </cell>
          <cell r="Z55">
            <v>7.7873169999999998</v>
          </cell>
          <cell r="AA55">
            <v>0</v>
          </cell>
          <cell r="AB55">
            <v>7.7873169999999998</v>
          </cell>
          <cell r="AC55">
            <v>0</v>
          </cell>
          <cell r="AD55">
            <v>86.894633999999996</v>
          </cell>
          <cell r="AF55">
            <v>0</v>
          </cell>
          <cell r="AG55">
            <v>3.89</v>
          </cell>
          <cell r="AH55">
            <v>23.08</v>
          </cell>
          <cell r="AJ55">
            <v>0</v>
          </cell>
          <cell r="AK55">
            <v>10</v>
          </cell>
          <cell r="AL55">
            <v>0</v>
          </cell>
          <cell r="AM55">
            <v>0</v>
          </cell>
          <cell r="AN55">
            <v>15.384615384615385</v>
          </cell>
          <cell r="AO55">
            <v>7</v>
          </cell>
          <cell r="AP55">
            <v>11</v>
          </cell>
        </row>
        <row r="56">
          <cell r="B56" t="str">
            <v>PO0598</v>
          </cell>
          <cell r="C56" t="str">
            <v>Sokha Khev</v>
          </cell>
          <cell r="D56" t="str">
            <v>Finishing A</v>
          </cell>
          <cell r="E56" t="str">
            <v xml:space="preserve">Hand Press(B)                 </v>
          </cell>
          <cell r="F56">
            <v>38376</v>
          </cell>
          <cell r="I56" t="str">
            <v>11/01/2023-11/30/2023</v>
          </cell>
          <cell r="J56">
            <v>1</v>
          </cell>
          <cell r="K56">
            <v>2</v>
          </cell>
          <cell r="L56">
            <v>3</v>
          </cell>
          <cell r="M56">
            <v>200</v>
          </cell>
          <cell r="O56">
            <v>184</v>
          </cell>
          <cell r="P56">
            <v>24</v>
          </cell>
          <cell r="Q56">
            <v>200</v>
          </cell>
          <cell r="R56">
            <v>0</v>
          </cell>
          <cell r="S56">
            <v>0</v>
          </cell>
          <cell r="T56">
            <v>0</v>
          </cell>
          <cell r="U56">
            <v>16</v>
          </cell>
          <cell r="V56">
            <v>0</v>
          </cell>
          <cell r="W56">
            <v>16</v>
          </cell>
          <cell r="X56">
            <v>230.78</v>
          </cell>
          <cell r="Y56">
            <v>0</v>
          </cell>
          <cell r="Z56">
            <v>9.5181719999999999</v>
          </cell>
          <cell r="AA56">
            <v>0</v>
          </cell>
          <cell r="AB56">
            <v>9.5181719999999999</v>
          </cell>
          <cell r="AC56">
            <v>0</v>
          </cell>
          <cell r="AD56">
            <v>9.7680000000000003E-2</v>
          </cell>
          <cell r="AF56">
            <v>0</v>
          </cell>
          <cell r="AG56">
            <v>3.89</v>
          </cell>
          <cell r="AH56">
            <v>23.08</v>
          </cell>
          <cell r="AJ56">
            <v>0</v>
          </cell>
          <cell r="AK56">
            <v>10</v>
          </cell>
          <cell r="AL56">
            <v>6</v>
          </cell>
          <cell r="AM56">
            <v>0</v>
          </cell>
          <cell r="AN56">
            <v>0</v>
          </cell>
          <cell r="AO56">
            <v>7</v>
          </cell>
          <cell r="AP56">
            <v>11</v>
          </cell>
        </row>
        <row r="57">
          <cell r="B57" t="str">
            <v>PO0633</v>
          </cell>
          <cell r="C57" t="str">
            <v>Sreyneoun Kin</v>
          </cell>
          <cell r="D57" t="str">
            <v>SPS- C</v>
          </cell>
          <cell r="E57" t="str">
            <v xml:space="preserve">Kansai Placket                </v>
          </cell>
          <cell r="F57">
            <v>38475</v>
          </cell>
          <cell r="I57" t="str">
            <v>11/01/2023-11/30/2023</v>
          </cell>
          <cell r="J57">
            <v>1</v>
          </cell>
          <cell r="K57">
            <v>0</v>
          </cell>
          <cell r="L57">
            <v>1</v>
          </cell>
          <cell r="M57">
            <v>200</v>
          </cell>
          <cell r="O57">
            <v>184</v>
          </cell>
          <cell r="P57">
            <v>24</v>
          </cell>
          <cell r="Q57">
            <v>196</v>
          </cell>
          <cell r="R57">
            <v>0</v>
          </cell>
          <cell r="S57">
            <v>0</v>
          </cell>
          <cell r="T57">
            <v>0</v>
          </cell>
          <cell r="U57">
            <v>12</v>
          </cell>
          <cell r="V57">
            <v>0</v>
          </cell>
          <cell r="W57">
            <v>12</v>
          </cell>
          <cell r="X57">
            <v>233.65</v>
          </cell>
          <cell r="Y57">
            <v>0</v>
          </cell>
          <cell r="Z57">
            <v>6.9790989999999997</v>
          </cell>
          <cell r="AA57">
            <v>0</v>
          </cell>
          <cell r="AB57">
            <v>6.9790989999999997</v>
          </cell>
          <cell r="AC57">
            <v>0</v>
          </cell>
          <cell r="AD57">
            <v>2.3032379999999999</v>
          </cell>
          <cell r="AF57">
            <v>0</v>
          </cell>
          <cell r="AG57">
            <v>2.92</v>
          </cell>
          <cell r="AH57">
            <v>23.08</v>
          </cell>
          <cell r="AJ57">
            <v>0</v>
          </cell>
          <cell r="AK57">
            <v>10</v>
          </cell>
          <cell r="AL57">
            <v>6</v>
          </cell>
          <cell r="AM57">
            <v>0</v>
          </cell>
          <cell r="AN57">
            <v>0</v>
          </cell>
          <cell r="AO57">
            <v>7</v>
          </cell>
          <cell r="AP57">
            <v>11</v>
          </cell>
        </row>
        <row r="58">
          <cell r="B58" t="str">
            <v>PO0672</v>
          </cell>
          <cell r="C58" t="str">
            <v>Sovann Morn</v>
          </cell>
          <cell r="D58" t="str">
            <v>QC</v>
          </cell>
          <cell r="E58" t="str">
            <v xml:space="preserve">Examining(B)                  </v>
          </cell>
          <cell r="F58">
            <v>38504</v>
          </cell>
          <cell r="I58" t="str">
            <v>11/01/2023-11/30/2023</v>
          </cell>
          <cell r="J58">
            <v>0</v>
          </cell>
          <cell r="K58">
            <v>0</v>
          </cell>
          <cell r="L58">
            <v>0</v>
          </cell>
          <cell r="M58">
            <v>227</v>
          </cell>
          <cell r="O58">
            <v>184</v>
          </cell>
          <cell r="P58">
            <v>24</v>
          </cell>
          <cell r="Q58">
            <v>216</v>
          </cell>
          <cell r="R58">
            <v>0</v>
          </cell>
          <cell r="S58">
            <v>0</v>
          </cell>
          <cell r="T58">
            <v>0</v>
          </cell>
          <cell r="U58">
            <v>32</v>
          </cell>
          <cell r="V58">
            <v>0</v>
          </cell>
          <cell r="W58">
            <v>32</v>
          </cell>
          <cell r="X58">
            <v>155.37</v>
          </cell>
          <cell r="Y58">
            <v>0</v>
          </cell>
          <cell r="Z58">
            <v>17.46048</v>
          </cell>
          <cell r="AA58">
            <v>0</v>
          </cell>
          <cell r="AB58">
            <v>17.46048</v>
          </cell>
          <cell r="AC58">
            <v>0</v>
          </cell>
          <cell r="AD58">
            <v>80.300960000000003</v>
          </cell>
          <cell r="AF58">
            <v>0</v>
          </cell>
          <cell r="AG58">
            <v>7.78</v>
          </cell>
          <cell r="AH58">
            <v>26.19</v>
          </cell>
          <cell r="AJ58">
            <v>0</v>
          </cell>
          <cell r="AK58">
            <v>10</v>
          </cell>
          <cell r="AL58">
            <v>6</v>
          </cell>
          <cell r="AM58">
            <v>0</v>
          </cell>
          <cell r="AN58">
            <v>0</v>
          </cell>
          <cell r="AO58">
            <v>7</v>
          </cell>
          <cell r="AP58">
            <v>11</v>
          </cell>
        </row>
        <row r="59">
          <cell r="B59" t="str">
            <v>PO0715</v>
          </cell>
          <cell r="C59" t="str">
            <v>Sinet Sorn</v>
          </cell>
          <cell r="D59" t="str">
            <v>SPS- F</v>
          </cell>
          <cell r="E59" t="str">
            <v xml:space="preserve">Set Cuff(A+)                  </v>
          </cell>
          <cell r="F59">
            <v>38531</v>
          </cell>
          <cell r="I59" t="str">
            <v>11/01/2023-11/30/2023</v>
          </cell>
          <cell r="J59">
            <v>1</v>
          </cell>
          <cell r="K59">
            <v>2</v>
          </cell>
          <cell r="L59">
            <v>3</v>
          </cell>
          <cell r="M59">
            <v>200</v>
          </cell>
          <cell r="O59">
            <v>184</v>
          </cell>
          <cell r="P59">
            <v>24</v>
          </cell>
          <cell r="Q59">
            <v>136</v>
          </cell>
          <cell r="R59">
            <v>72</v>
          </cell>
          <cell r="S59">
            <v>0</v>
          </cell>
          <cell r="T59">
            <v>72</v>
          </cell>
          <cell r="U59">
            <v>24</v>
          </cell>
          <cell r="V59">
            <v>0</v>
          </cell>
          <cell r="W59">
            <v>24</v>
          </cell>
          <cell r="X59">
            <v>112.83</v>
          </cell>
          <cell r="Y59">
            <v>69.209999999999994</v>
          </cell>
          <cell r="Z59">
            <v>11.712539</v>
          </cell>
          <cell r="AA59">
            <v>0</v>
          </cell>
          <cell r="AB59">
            <v>11.712539</v>
          </cell>
          <cell r="AC59">
            <v>0</v>
          </cell>
          <cell r="AD59">
            <v>18.492671999999999</v>
          </cell>
          <cell r="AF59">
            <v>0</v>
          </cell>
          <cell r="AG59">
            <v>5.83</v>
          </cell>
          <cell r="AH59">
            <v>23.08</v>
          </cell>
          <cell r="AJ59">
            <v>0</v>
          </cell>
          <cell r="AK59">
            <v>10</v>
          </cell>
          <cell r="AL59">
            <v>6</v>
          </cell>
          <cell r="AM59">
            <v>0</v>
          </cell>
          <cell r="AN59">
            <v>0</v>
          </cell>
          <cell r="AO59">
            <v>7</v>
          </cell>
          <cell r="AP59">
            <v>11</v>
          </cell>
        </row>
        <row r="60">
          <cell r="B60" t="str">
            <v>PO0741</v>
          </cell>
          <cell r="C60" t="str">
            <v>Saroeun Votey</v>
          </cell>
          <cell r="D60" t="str">
            <v>Finishing A</v>
          </cell>
          <cell r="E60" t="str">
            <v xml:space="preserve">Button Closing(B)             </v>
          </cell>
          <cell r="F60">
            <v>38537</v>
          </cell>
          <cell r="I60" t="str">
            <v>11/01/2023-11/30/2023</v>
          </cell>
          <cell r="J60">
            <v>1</v>
          </cell>
          <cell r="K60">
            <v>2</v>
          </cell>
          <cell r="L60">
            <v>3</v>
          </cell>
          <cell r="M60">
            <v>200</v>
          </cell>
          <cell r="O60">
            <v>184</v>
          </cell>
          <cell r="P60">
            <v>24</v>
          </cell>
          <cell r="Q60">
            <v>184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221.32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0</v>
          </cell>
          <cell r="AG60">
            <v>0</v>
          </cell>
          <cell r="AH60">
            <v>23.08</v>
          </cell>
          <cell r="AJ60">
            <v>0</v>
          </cell>
          <cell r="AK60">
            <v>10</v>
          </cell>
          <cell r="AL60">
            <v>6</v>
          </cell>
          <cell r="AM60">
            <v>0</v>
          </cell>
          <cell r="AN60">
            <v>0</v>
          </cell>
          <cell r="AO60">
            <v>7</v>
          </cell>
          <cell r="AP60">
            <v>11</v>
          </cell>
        </row>
        <row r="61">
          <cell r="B61" t="str">
            <v>PO0754</v>
          </cell>
          <cell r="C61" t="str">
            <v>Sarun Youeng</v>
          </cell>
          <cell r="D61" t="str">
            <v>QC</v>
          </cell>
          <cell r="E61" t="str">
            <v xml:space="preserve">Exam Back(B)                  </v>
          </cell>
          <cell r="F61">
            <v>38544</v>
          </cell>
          <cell r="I61" t="str">
            <v>11/01/2023-11/30/2023</v>
          </cell>
          <cell r="J61">
            <v>0</v>
          </cell>
          <cell r="K61">
            <v>0</v>
          </cell>
          <cell r="L61">
            <v>0</v>
          </cell>
          <cell r="M61">
            <v>227</v>
          </cell>
          <cell r="O61">
            <v>184</v>
          </cell>
          <cell r="P61">
            <v>24</v>
          </cell>
          <cell r="Q61">
            <v>224</v>
          </cell>
          <cell r="R61">
            <v>0</v>
          </cell>
          <cell r="S61">
            <v>0</v>
          </cell>
          <cell r="T61">
            <v>0</v>
          </cell>
          <cell r="U61">
            <v>40</v>
          </cell>
          <cell r="V61">
            <v>0</v>
          </cell>
          <cell r="W61">
            <v>40</v>
          </cell>
          <cell r="X61">
            <v>205.04</v>
          </cell>
          <cell r="Y61">
            <v>0</v>
          </cell>
          <cell r="Z61">
            <v>21.825600000000001</v>
          </cell>
          <cell r="AA61">
            <v>0</v>
          </cell>
          <cell r="AB61">
            <v>21.825600000000001</v>
          </cell>
          <cell r="AC61">
            <v>0</v>
          </cell>
          <cell r="AD61">
            <v>39.341200000000001</v>
          </cell>
          <cell r="AF61">
            <v>0</v>
          </cell>
          <cell r="AG61">
            <v>9.7200000000000006</v>
          </cell>
          <cell r="AH61">
            <v>26.19</v>
          </cell>
          <cell r="AJ61">
            <v>0</v>
          </cell>
          <cell r="AK61">
            <v>10</v>
          </cell>
          <cell r="AL61">
            <v>6</v>
          </cell>
          <cell r="AM61">
            <v>0</v>
          </cell>
          <cell r="AN61">
            <v>0</v>
          </cell>
          <cell r="AO61">
            <v>7</v>
          </cell>
          <cell r="AP61">
            <v>11</v>
          </cell>
        </row>
        <row r="62">
          <cell r="B62" t="str">
            <v>PO0798</v>
          </cell>
          <cell r="C62" t="str">
            <v>Seavphan Pich</v>
          </cell>
          <cell r="D62" t="str">
            <v>SPS- B</v>
          </cell>
          <cell r="E62" t="str">
            <v xml:space="preserve">Midle row(B)                  </v>
          </cell>
          <cell r="F62">
            <v>38579</v>
          </cell>
          <cell r="I62" t="str">
            <v>11/01/2023-11/30/2023</v>
          </cell>
          <cell r="J62">
            <v>1</v>
          </cell>
          <cell r="K62">
            <v>2</v>
          </cell>
          <cell r="L62">
            <v>3</v>
          </cell>
          <cell r="M62">
            <v>200</v>
          </cell>
          <cell r="O62">
            <v>152</v>
          </cell>
          <cell r="P62">
            <v>24</v>
          </cell>
          <cell r="Q62">
            <v>180</v>
          </cell>
          <cell r="R62">
            <v>0</v>
          </cell>
          <cell r="S62">
            <v>0</v>
          </cell>
          <cell r="T62">
            <v>0</v>
          </cell>
          <cell r="U62">
            <v>28</v>
          </cell>
          <cell r="V62">
            <v>0</v>
          </cell>
          <cell r="W62">
            <v>28</v>
          </cell>
          <cell r="X62">
            <v>237.15</v>
          </cell>
          <cell r="Y62">
            <v>0</v>
          </cell>
          <cell r="Z62">
            <v>17.674205000000001</v>
          </cell>
          <cell r="AA62">
            <v>0</v>
          </cell>
          <cell r="AB62">
            <v>17.674205000000001</v>
          </cell>
          <cell r="AC62">
            <v>0</v>
          </cell>
          <cell r="AD62">
            <v>6.47377</v>
          </cell>
          <cell r="AF62">
            <v>0</v>
          </cell>
          <cell r="AG62">
            <v>6.81</v>
          </cell>
          <cell r="AH62">
            <v>23.08</v>
          </cell>
          <cell r="AJ62">
            <v>0</v>
          </cell>
          <cell r="AK62">
            <v>10</v>
          </cell>
          <cell r="AL62">
            <v>6</v>
          </cell>
          <cell r="AM62">
            <v>0</v>
          </cell>
          <cell r="AN62">
            <v>0</v>
          </cell>
          <cell r="AO62">
            <v>7</v>
          </cell>
          <cell r="AP62">
            <v>11</v>
          </cell>
        </row>
        <row r="63">
          <cell r="B63" t="str">
            <v>PO0949</v>
          </cell>
          <cell r="C63" t="str">
            <v>Kimlang Phon</v>
          </cell>
          <cell r="D63" t="str">
            <v>Finishing A</v>
          </cell>
          <cell r="E63" t="str">
            <v xml:space="preserve">PRESS FRONT&amp;BACK              </v>
          </cell>
          <cell r="F63">
            <v>38733</v>
          </cell>
          <cell r="I63" t="str">
            <v>11/01/2023-11/30/2023</v>
          </cell>
          <cell r="J63">
            <v>1</v>
          </cell>
          <cell r="K63">
            <v>1</v>
          </cell>
          <cell r="L63">
            <v>2</v>
          </cell>
          <cell r="M63">
            <v>200</v>
          </cell>
          <cell r="O63">
            <v>176</v>
          </cell>
          <cell r="P63">
            <v>24</v>
          </cell>
          <cell r="Q63">
            <v>192</v>
          </cell>
          <cell r="R63">
            <v>0</v>
          </cell>
          <cell r="S63">
            <v>0</v>
          </cell>
          <cell r="T63">
            <v>0</v>
          </cell>
          <cell r="U63">
            <v>16</v>
          </cell>
          <cell r="V63">
            <v>0</v>
          </cell>
          <cell r="W63">
            <v>16</v>
          </cell>
          <cell r="X63">
            <v>186.18</v>
          </cell>
          <cell r="Y63">
            <v>0</v>
          </cell>
          <cell r="Z63">
            <v>8.4445200000000007</v>
          </cell>
          <cell r="AA63">
            <v>0</v>
          </cell>
          <cell r="AB63">
            <v>8.4445200000000007</v>
          </cell>
          <cell r="AC63">
            <v>0</v>
          </cell>
          <cell r="AD63">
            <v>15.198639999999999</v>
          </cell>
          <cell r="AF63">
            <v>0</v>
          </cell>
          <cell r="AG63">
            <v>3.89</v>
          </cell>
          <cell r="AH63">
            <v>23.08</v>
          </cell>
          <cell r="AJ63">
            <v>0</v>
          </cell>
          <cell r="AK63">
            <v>10</v>
          </cell>
          <cell r="AL63">
            <v>6</v>
          </cell>
          <cell r="AM63">
            <v>0</v>
          </cell>
          <cell r="AN63">
            <v>0</v>
          </cell>
          <cell r="AO63">
            <v>7</v>
          </cell>
          <cell r="AP63">
            <v>11</v>
          </cell>
        </row>
        <row r="64">
          <cell r="B64" t="str">
            <v>PO10112</v>
          </cell>
          <cell r="C64" t="str">
            <v>Kosal Mao</v>
          </cell>
          <cell r="D64" t="str">
            <v>SPS- A</v>
          </cell>
          <cell r="E64" t="str">
            <v xml:space="preserve">B/Hole Sleeve(B)              </v>
          </cell>
          <cell r="F64">
            <v>41415</v>
          </cell>
          <cell r="I64" t="str">
            <v>11/01/2023-11/30/2023</v>
          </cell>
          <cell r="J64">
            <v>0</v>
          </cell>
          <cell r="K64">
            <v>3</v>
          </cell>
          <cell r="L64">
            <v>3</v>
          </cell>
          <cell r="M64">
            <v>200</v>
          </cell>
          <cell r="O64">
            <v>184</v>
          </cell>
          <cell r="P64">
            <v>24</v>
          </cell>
          <cell r="Q64">
            <v>210</v>
          </cell>
          <cell r="R64">
            <v>0</v>
          </cell>
          <cell r="S64">
            <v>0</v>
          </cell>
          <cell r="T64">
            <v>0</v>
          </cell>
          <cell r="U64">
            <v>26</v>
          </cell>
          <cell r="V64">
            <v>0</v>
          </cell>
          <cell r="W64">
            <v>26</v>
          </cell>
          <cell r="X64">
            <v>181.8</v>
          </cell>
          <cell r="Y64">
            <v>0</v>
          </cell>
          <cell r="Z64">
            <v>13.072379</v>
          </cell>
          <cell r="AA64">
            <v>0</v>
          </cell>
          <cell r="AB64">
            <v>13.072379</v>
          </cell>
          <cell r="AC64">
            <v>0</v>
          </cell>
          <cell r="AD64">
            <v>29.280390000000001</v>
          </cell>
          <cell r="AF64">
            <v>0</v>
          </cell>
          <cell r="AG64">
            <v>6.32</v>
          </cell>
          <cell r="AH64">
            <v>23.08</v>
          </cell>
          <cell r="AJ64">
            <v>0</v>
          </cell>
          <cell r="AK64">
            <v>10</v>
          </cell>
          <cell r="AL64">
            <v>6</v>
          </cell>
          <cell r="AM64">
            <v>0</v>
          </cell>
          <cell r="AN64">
            <v>0</v>
          </cell>
          <cell r="AO64">
            <v>7</v>
          </cell>
          <cell r="AP64">
            <v>11</v>
          </cell>
        </row>
        <row r="65">
          <cell r="B65" t="str">
            <v>PO10292</v>
          </cell>
          <cell r="C65" t="str">
            <v>Chantha Veng</v>
          </cell>
          <cell r="D65" t="str">
            <v>SPS- B</v>
          </cell>
          <cell r="E65" t="str">
            <v xml:space="preserve">BAND ATTACH(A+)               </v>
          </cell>
          <cell r="F65">
            <v>41430</v>
          </cell>
          <cell r="I65" t="str">
            <v>11/01/2023-11/30/2023</v>
          </cell>
          <cell r="J65">
            <v>1</v>
          </cell>
          <cell r="K65">
            <v>2</v>
          </cell>
          <cell r="L65">
            <v>3</v>
          </cell>
          <cell r="M65">
            <v>200</v>
          </cell>
          <cell r="O65">
            <v>168</v>
          </cell>
          <cell r="P65">
            <v>24</v>
          </cell>
          <cell r="Q65">
            <v>194.5</v>
          </cell>
          <cell r="R65">
            <v>3.5</v>
          </cell>
          <cell r="S65">
            <v>0</v>
          </cell>
          <cell r="T65">
            <v>3.5</v>
          </cell>
          <cell r="U65">
            <v>30</v>
          </cell>
          <cell r="V65">
            <v>0</v>
          </cell>
          <cell r="W65">
            <v>30</v>
          </cell>
          <cell r="X65">
            <v>217.04</v>
          </cell>
          <cell r="Y65">
            <v>3.36</v>
          </cell>
          <cell r="Z65">
            <v>17.260625999999998</v>
          </cell>
          <cell r="AA65">
            <v>0</v>
          </cell>
          <cell r="AB65">
            <v>17.260625999999998</v>
          </cell>
          <cell r="AC65">
            <v>0</v>
          </cell>
          <cell r="AD65">
            <v>8.4897139999999993</v>
          </cell>
          <cell r="AF65">
            <v>0</v>
          </cell>
          <cell r="AG65">
            <v>7.29</v>
          </cell>
          <cell r="AH65">
            <v>23.08</v>
          </cell>
          <cell r="AJ65">
            <v>0</v>
          </cell>
          <cell r="AK65">
            <v>10</v>
          </cell>
          <cell r="AL65">
            <v>6</v>
          </cell>
          <cell r="AM65">
            <v>0</v>
          </cell>
          <cell r="AN65">
            <v>0</v>
          </cell>
          <cell r="AO65">
            <v>7</v>
          </cell>
          <cell r="AP65">
            <v>11</v>
          </cell>
        </row>
        <row r="66">
          <cell r="B66" t="str">
            <v>PO10349</v>
          </cell>
          <cell r="C66" t="str">
            <v>Nun Dul</v>
          </cell>
          <cell r="D66" t="str">
            <v>SPS- B</v>
          </cell>
          <cell r="E66" t="str">
            <v xml:space="preserve">BAND ATTACH(A+)               </v>
          </cell>
          <cell r="F66">
            <v>41436</v>
          </cell>
          <cell r="I66" t="str">
            <v>11/01/2023-11/30/2023</v>
          </cell>
          <cell r="J66">
            <v>1</v>
          </cell>
          <cell r="K66">
            <v>4</v>
          </cell>
          <cell r="L66">
            <v>5</v>
          </cell>
          <cell r="M66">
            <v>200</v>
          </cell>
          <cell r="O66">
            <v>184</v>
          </cell>
          <cell r="P66">
            <v>24</v>
          </cell>
          <cell r="Q66">
            <v>206</v>
          </cell>
          <cell r="R66">
            <v>8</v>
          </cell>
          <cell r="S66">
            <v>0</v>
          </cell>
          <cell r="T66">
            <v>8</v>
          </cell>
          <cell r="U66">
            <v>30</v>
          </cell>
          <cell r="V66">
            <v>0</v>
          </cell>
          <cell r="W66">
            <v>30</v>
          </cell>
          <cell r="X66">
            <v>104.95</v>
          </cell>
          <cell r="Y66">
            <v>7.69</v>
          </cell>
          <cell r="Z66">
            <v>14.418900000000001</v>
          </cell>
          <cell r="AA66">
            <v>0</v>
          </cell>
          <cell r="AB66">
            <v>14.418900000000001</v>
          </cell>
          <cell r="AC66">
            <v>0</v>
          </cell>
          <cell r="AD66">
            <v>93.067800000000005</v>
          </cell>
          <cell r="AF66">
            <v>0</v>
          </cell>
          <cell r="AG66">
            <v>7.29</v>
          </cell>
          <cell r="AH66">
            <v>23.08</v>
          </cell>
          <cell r="AJ66">
            <v>0</v>
          </cell>
          <cell r="AK66">
            <v>10</v>
          </cell>
          <cell r="AL66">
            <v>0</v>
          </cell>
          <cell r="AM66">
            <v>0</v>
          </cell>
          <cell r="AN66">
            <v>0</v>
          </cell>
          <cell r="AO66">
            <v>7</v>
          </cell>
          <cell r="AP66">
            <v>11</v>
          </cell>
        </row>
        <row r="67">
          <cell r="B67" t="str">
            <v>PO1037</v>
          </cell>
          <cell r="C67" t="str">
            <v>Thary Bun</v>
          </cell>
          <cell r="D67" t="str">
            <v>SPS- D</v>
          </cell>
          <cell r="E67" t="str">
            <v xml:space="preserve">Lapseam Sides(A)              </v>
          </cell>
          <cell r="F67">
            <v>38825</v>
          </cell>
          <cell r="I67" t="str">
            <v>11/01/2023-11/30/2023</v>
          </cell>
          <cell r="J67">
            <v>0</v>
          </cell>
          <cell r="K67">
            <v>0</v>
          </cell>
          <cell r="L67">
            <v>0</v>
          </cell>
          <cell r="M67">
            <v>200</v>
          </cell>
          <cell r="O67">
            <v>184</v>
          </cell>
          <cell r="P67">
            <v>24</v>
          </cell>
          <cell r="Q67">
            <v>220</v>
          </cell>
          <cell r="R67">
            <v>0</v>
          </cell>
          <cell r="S67">
            <v>0</v>
          </cell>
          <cell r="T67">
            <v>0</v>
          </cell>
          <cell r="U67">
            <v>36</v>
          </cell>
          <cell r="V67">
            <v>0</v>
          </cell>
          <cell r="W67">
            <v>36</v>
          </cell>
          <cell r="X67">
            <v>194.84</v>
          </cell>
          <cell r="Y67">
            <v>0</v>
          </cell>
          <cell r="Z67">
            <v>17.302679999999999</v>
          </cell>
          <cell r="AA67">
            <v>0</v>
          </cell>
          <cell r="AB67">
            <v>17.302679999999999</v>
          </cell>
          <cell r="AC67">
            <v>0</v>
          </cell>
          <cell r="AD67">
            <v>16.635359999999999</v>
          </cell>
          <cell r="AF67">
            <v>0</v>
          </cell>
          <cell r="AG67">
            <v>8.75</v>
          </cell>
          <cell r="AH67">
            <v>23.08</v>
          </cell>
          <cell r="AJ67">
            <v>0</v>
          </cell>
          <cell r="AK67">
            <v>10</v>
          </cell>
          <cell r="AL67">
            <v>6</v>
          </cell>
          <cell r="AM67">
            <v>0</v>
          </cell>
          <cell r="AN67">
            <v>0</v>
          </cell>
          <cell r="AO67">
            <v>7</v>
          </cell>
          <cell r="AP67">
            <v>11</v>
          </cell>
        </row>
        <row r="68">
          <cell r="B68" t="str">
            <v>PO10439</v>
          </cell>
          <cell r="C68" t="str">
            <v>Sithorn  Kean</v>
          </cell>
          <cell r="D68" t="str">
            <v>Finishing A</v>
          </cell>
          <cell r="E68" t="str">
            <v xml:space="preserve">Folding(B)                    </v>
          </cell>
          <cell r="F68">
            <v>41444</v>
          </cell>
          <cell r="I68" t="str">
            <v>11/01/2023-11/30/2023</v>
          </cell>
          <cell r="J68">
            <v>0</v>
          </cell>
          <cell r="K68">
            <v>0</v>
          </cell>
          <cell r="L68">
            <v>0</v>
          </cell>
          <cell r="M68">
            <v>200</v>
          </cell>
          <cell r="O68">
            <v>184</v>
          </cell>
          <cell r="P68">
            <v>24</v>
          </cell>
          <cell r="Q68">
            <v>214</v>
          </cell>
          <cell r="R68">
            <v>0</v>
          </cell>
          <cell r="S68">
            <v>0</v>
          </cell>
          <cell r="T68">
            <v>0</v>
          </cell>
          <cell r="U68">
            <v>30</v>
          </cell>
          <cell r="V68">
            <v>0</v>
          </cell>
          <cell r="W68">
            <v>30</v>
          </cell>
          <cell r="X68">
            <v>130.85</v>
          </cell>
          <cell r="Y68">
            <v>0</v>
          </cell>
          <cell r="Z68">
            <v>14.418900000000001</v>
          </cell>
          <cell r="AA68">
            <v>0</v>
          </cell>
          <cell r="AB68">
            <v>14.418900000000001</v>
          </cell>
          <cell r="AC68">
            <v>0</v>
          </cell>
          <cell r="AD68">
            <v>74.857799999999997</v>
          </cell>
          <cell r="AF68">
            <v>0</v>
          </cell>
          <cell r="AG68">
            <v>7.29</v>
          </cell>
          <cell r="AH68">
            <v>23.08</v>
          </cell>
          <cell r="AJ68">
            <v>0</v>
          </cell>
          <cell r="AK68">
            <v>10</v>
          </cell>
          <cell r="AL68">
            <v>0</v>
          </cell>
          <cell r="AM68">
            <v>0</v>
          </cell>
          <cell r="AN68">
            <v>0</v>
          </cell>
          <cell r="AO68">
            <v>7</v>
          </cell>
          <cell r="AP68">
            <v>11</v>
          </cell>
        </row>
        <row r="69">
          <cell r="B69" t="str">
            <v>PO10478</v>
          </cell>
          <cell r="C69" t="str">
            <v>Vanny Seak</v>
          </cell>
          <cell r="D69" t="str">
            <v>SPS- B</v>
          </cell>
          <cell r="E69" t="str">
            <v xml:space="preserve">Hem Band(B)                   </v>
          </cell>
          <cell r="F69">
            <v>41444</v>
          </cell>
          <cell r="I69" t="str">
            <v>11/01/2023-11/30/2023</v>
          </cell>
          <cell r="J69">
            <v>0</v>
          </cell>
          <cell r="K69">
            <v>0</v>
          </cell>
          <cell r="L69">
            <v>0</v>
          </cell>
          <cell r="M69">
            <v>200</v>
          </cell>
          <cell r="O69">
            <v>171</v>
          </cell>
          <cell r="P69">
            <v>24</v>
          </cell>
          <cell r="Q69">
            <v>168</v>
          </cell>
          <cell r="R69">
            <v>9</v>
          </cell>
          <cell r="S69">
            <v>0</v>
          </cell>
          <cell r="T69">
            <v>9</v>
          </cell>
          <cell r="U69">
            <v>6</v>
          </cell>
          <cell r="V69">
            <v>0</v>
          </cell>
          <cell r="W69">
            <v>6</v>
          </cell>
          <cell r="X69">
            <v>157.44</v>
          </cell>
          <cell r="Y69">
            <v>8.64</v>
          </cell>
          <cell r="Z69">
            <v>3.0581680000000002</v>
          </cell>
          <cell r="AA69">
            <v>0</v>
          </cell>
          <cell r="AB69">
            <v>3.0581680000000002</v>
          </cell>
          <cell r="AC69">
            <v>13.11</v>
          </cell>
          <cell r="AD69">
            <v>14.391664</v>
          </cell>
          <cell r="AF69">
            <v>0</v>
          </cell>
          <cell r="AG69">
            <v>1.46</v>
          </cell>
          <cell r="AH69">
            <v>23.08</v>
          </cell>
          <cell r="AJ69">
            <v>0</v>
          </cell>
          <cell r="AK69">
            <v>10</v>
          </cell>
          <cell r="AL69">
            <v>6</v>
          </cell>
          <cell r="AM69">
            <v>0</v>
          </cell>
          <cell r="AN69">
            <v>0</v>
          </cell>
          <cell r="AO69">
            <v>7</v>
          </cell>
          <cell r="AP69">
            <v>11</v>
          </cell>
        </row>
        <row r="70">
          <cell r="B70" t="str">
            <v>PO10583</v>
          </cell>
          <cell r="C70" t="str">
            <v>Sreyphai Phor</v>
          </cell>
          <cell r="D70" t="str">
            <v>QC</v>
          </cell>
          <cell r="E70" t="str">
            <v xml:space="preserve">Examining(B)                  </v>
          </cell>
          <cell r="F70">
            <v>41457</v>
          </cell>
          <cell r="I70" t="str">
            <v>11/01/2023-11/30/2023</v>
          </cell>
          <cell r="J70">
            <v>1</v>
          </cell>
          <cell r="K70">
            <v>1</v>
          </cell>
          <cell r="L70">
            <v>2</v>
          </cell>
          <cell r="M70">
            <v>227</v>
          </cell>
          <cell r="O70">
            <v>184</v>
          </cell>
          <cell r="P70">
            <v>24</v>
          </cell>
          <cell r="Q70">
            <v>226</v>
          </cell>
          <cell r="R70">
            <v>0</v>
          </cell>
          <cell r="S70">
            <v>0</v>
          </cell>
          <cell r="T70">
            <v>0</v>
          </cell>
          <cell r="U70">
            <v>42</v>
          </cell>
          <cell r="V70">
            <v>0</v>
          </cell>
          <cell r="W70">
            <v>42</v>
          </cell>
          <cell r="X70">
            <v>192.42</v>
          </cell>
          <cell r="Y70">
            <v>0</v>
          </cell>
          <cell r="Z70">
            <v>22.916879999999999</v>
          </cell>
          <cell r="AA70">
            <v>0</v>
          </cell>
          <cell r="AB70">
            <v>22.916879999999999</v>
          </cell>
          <cell r="AC70">
            <v>0</v>
          </cell>
          <cell r="AD70">
            <v>54.947696000000001</v>
          </cell>
          <cell r="AF70">
            <v>0</v>
          </cell>
          <cell r="AG70">
            <v>10.210000000000001</v>
          </cell>
          <cell r="AH70">
            <v>26.19</v>
          </cell>
          <cell r="AJ70">
            <v>8</v>
          </cell>
          <cell r="AK70">
            <v>10</v>
          </cell>
          <cell r="AL70">
            <v>6</v>
          </cell>
          <cell r="AM70">
            <v>0</v>
          </cell>
          <cell r="AN70">
            <v>0</v>
          </cell>
          <cell r="AO70">
            <v>7</v>
          </cell>
          <cell r="AP70">
            <v>11</v>
          </cell>
        </row>
        <row r="71">
          <cell r="B71" t="str">
            <v>PO10584</v>
          </cell>
          <cell r="C71" t="str">
            <v>Lyla Sory</v>
          </cell>
          <cell r="D71" t="str">
            <v>SPS- B</v>
          </cell>
          <cell r="E71" t="str">
            <v xml:space="preserve">Hem Band(B)                   </v>
          </cell>
          <cell r="F71">
            <v>41457</v>
          </cell>
          <cell r="I71" t="str">
            <v>11/01/2023-11/30/2023</v>
          </cell>
          <cell r="J71">
            <v>0</v>
          </cell>
          <cell r="K71">
            <v>1</v>
          </cell>
          <cell r="L71">
            <v>1</v>
          </cell>
          <cell r="M71">
            <v>200</v>
          </cell>
          <cell r="O71">
            <v>184</v>
          </cell>
          <cell r="P71">
            <v>24</v>
          </cell>
          <cell r="Q71">
            <v>218</v>
          </cell>
          <cell r="R71">
            <v>0</v>
          </cell>
          <cell r="S71">
            <v>0</v>
          </cell>
          <cell r="T71">
            <v>0</v>
          </cell>
          <cell r="U71">
            <v>34</v>
          </cell>
          <cell r="V71">
            <v>0</v>
          </cell>
          <cell r="W71">
            <v>34</v>
          </cell>
          <cell r="X71">
            <v>182.62</v>
          </cell>
          <cell r="Y71">
            <v>0</v>
          </cell>
          <cell r="Z71">
            <v>17.665859999999999</v>
          </cell>
          <cell r="AA71">
            <v>0</v>
          </cell>
          <cell r="AB71">
            <v>17.665859999999999</v>
          </cell>
          <cell r="AC71">
            <v>27.09</v>
          </cell>
          <cell r="AD71">
            <v>18.29372</v>
          </cell>
          <cell r="AF71">
            <v>0</v>
          </cell>
          <cell r="AG71">
            <v>8.26</v>
          </cell>
          <cell r="AH71">
            <v>23.08</v>
          </cell>
          <cell r="AJ71">
            <v>0</v>
          </cell>
          <cell r="AK71">
            <v>10</v>
          </cell>
          <cell r="AL71">
            <v>6</v>
          </cell>
          <cell r="AM71">
            <v>0</v>
          </cell>
          <cell r="AN71">
            <v>0</v>
          </cell>
          <cell r="AO71">
            <v>7</v>
          </cell>
          <cell r="AP71">
            <v>11</v>
          </cell>
        </row>
        <row r="72">
          <cell r="B72" t="str">
            <v>PO10787</v>
          </cell>
          <cell r="C72" t="str">
            <v>Hoeurn Hang</v>
          </cell>
          <cell r="D72" t="str">
            <v>SPS- A</v>
          </cell>
          <cell r="E72" t="str">
            <v xml:space="preserve">Set Gauntlet(A)               </v>
          </cell>
          <cell r="F72">
            <v>41488</v>
          </cell>
          <cell r="I72" t="str">
            <v>11/01/2023-11/30/2023</v>
          </cell>
          <cell r="J72">
            <v>1</v>
          </cell>
          <cell r="K72">
            <v>2</v>
          </cell>
          <cell r="L72">
            <v>3</v>
          </cell>
          <cell r="M72">
            <v>200</v>
          </cell>
          <cell r="O72">
            <v>184</v>
          </cell>
          <cell r="P72">
            <v>24</v>
          </cell>
          <cell r="Q72">
            <v>204</v>
          </cell>
          <cell r="R72">
            <v>8</v>
          </cell>
          <cell r="S72">
            <v>0</v>
          </cell>
          <cell r="T72">
            <v>8</v>
          </cell>
          <cell r="U72">
            <v>28</v>
          </cell>
          <cell r="V72">
            <v>0</v>
          </cell>
          <cell r="W72">
            <v>28</v>
          </cell>
          <cell r="X72">
            <v>163.29</v>
          </cell>
          <cell r="Y72">
            <v>7.69</v>
          </cell>
          <cell r="Z72">
            <v>13.88988</v>
          </cell>
          <cell r="AA72">
            <v>0</v>
          </cell>
          <cell r="AB72">
            <v>13.88988</v>
          </cell>
          <cell r="AC72">
            <v>0</v>
          </cell>
          <cell r="AD72">
            <v>33.830800000000004</v>
          </cell>
          <cell r="AF72">
            <v>0</v>
          </cell>
          <cell r="AG72">
            <v>6.81</v>
          </cell>
          <cell r="AH72">
            <v>23.08</v>
          </cell>
          <cell r="AJ72">
            <v>0</v>
          </cell>
          <cell r="AK72">
            <v>10</v>
          </cell>
          <cell r="AL72">
            <v>6</v>
          </cell>
          <cell r="AM72">
            <v>0</v>
          </cell>
          <cell r="AN72">
            <v>0</v>
          </cell>
          <cell r="AO72">
            <v>7</v>
          </cell>
          <cell r="AP72">
            <v>11</v>
          </cell>
        </row>
        <row r="73">
          <cell r="B73" t="str">
            <v>PO10797</v>
          </cell>
          <cell r="C73" t="str">
            <v>Laun Yan</v>
          </cell>
          <cell r="D73" t="str">
            <v>Finishing A</v>
          </cell>
          <cell r="E73" t="str">
            <v xml:space="preserve">Presser(B)                    </v>
          </cell>
          <cell r="F73">
            <v>38642</v>
          </cell>
          <cell r="I73" t="str">
            <v>11/01/2023-11/30/2023</v>
          </cell>
          <cell r="J73">
            <v>0</v>
          </cell>
          <cell r="K73">
            <v>0</v>
          </cell>
          <cell r="L73">
            <v>0</v>
          </cell>
          <cell r="M73">
            <v>200</v>
          </cell>
          <cell r="O73">
            <v>184</v>
          </cell>
          <cell r="P73">
            <v>24</v>
          </cell>
          <cell r="Q73">
            <v>206</v>
          </cell>
          <cell r="R73">
            <v>0</v>
          </cell>
          <cell r="S73">
            <v>0</v>
          </cell>
          <cell r="T73">
            <v>0</v>
          </cell>
          <cell r="U73">
            <v>22</v>
          </cell>
          <cell r="V73">
            <v>0</v>
          </cell>
          <cell r="W73">
            <v>22</v>
          </cell>
          <cell r="X73">
            <v>226.92</v>
          </cell>
          <cell r="Y73">
            <v>0</v>
          </cell>
          <cell r="Z73">
            <v>12.307980000000001</v>
          </cell>
          <cell r="AA73">
            <v>0</v>
          </cell>
          <cell r="AB73">
            <v>12.307980000000001</v>
          </cell>
          <cell r="AC73">
            <v>0</v>
          </cell>
          <cell r="AD73">
            <v>1.6460159999999999</v>
          </cell>
          <cell r="AF73">
            <v>0</v>
          </cell>
          <cell r="AG73">
            <v>5.35</v>
          </cell>
          <cell r="AH73">
            <v>23.08</v>
          </cell>
          <cell r="AJ73">
            <v>0</v>
          </cell>
          <cell r="AK73">
            <v>10</v>
          </cell>
          <cell r="AL73">
            <v>6</v>
          </cell>
          <cell r="AM73">
            <v>0</v>
          </cell>
          <cell r="AN73">
            <v>0</v>
          </cell>
          <cell r="AO73">
            <v>7</v>
          </cell>
          <cell r="AP73">
            <v>11</v>
          </cell>
        </row>
        <row r="74">
          <cell r="B74" t="str">
            <v>PO10869</v>
          </cell>
          <cell r="C74" t="str">
            <v>Leakhena  Long</v>
          </cell>
          <cell r="D74" t="str">
            <v>QC</v>
          </cell>
          <cell r="E74" t="str">
            <v xml:space="preserve">Examining(B)                  </v>
          </cell>
          <cell r="F74">
            <v>41499</v>
          </cell>
          <cell r="I74" t="str">
            <v>11/01/2023-11/30/2023</v>
          </cell>
          <cell r="J74">
            <v>1</v>
          </cell>
          <cell r="K74">
            <v>3</v>
          </cell>
          <cell r="L74">
            <v>4</v>
          </cell>
          <cell r="M74">
            <v>200</v>
          </cell>
          <cell r="O74">
            <v>184</v>
          </cell>
          <cell r="P74">
            <v>24</v>
          </cell>
          <cell r="Q74">
            <v>224</v>
          </cell>
          <cell r="R74">
            <v>0</v>
          </cell>
          <cell r="S74">
            <v>0</v>
          </cell>
          <cell r="T74">
            <v>0</v>
          </cell>
          <cell r="U74">
            <v>40</v>
          </cell>
          <cell r="V74">
            <v>0</v>
          </cell>
          <cell r="W74">
            <v>40</v>
          </cell>
          <cell r="X74">
            <v>201.8</v>
          </cell>
          <cell r="Y74">
            <v>0</v>
          </cell>
          <cell r="Z74">
            <v>19.531806</v>
          </cell>
          <cell r="AA74">
            <v>0</v>
          </cell>
          <cell r="AB74">
            <v>19.531806</v>
          </cell>
          <cell r="AC74">
            <v>0</v>
          </cell>
          <cell r="AD74">
            <v>18.143205999999999</v>
          </cell>
          <cell r="AF74">
            <v>0</v>
          </cell>
          <cell r="AG74">
            <v>9.7200000000000006</v>
          </cell>
          <cell r="AH74">
            <v>23.08</v>
          </cell>
          <cell r="AJ74">
            <v>0</v>
          </cell>
          <cell r="AK74">
            <v>10</v>
          </cell>
          <cell r="AL74">
            <v>6</v>
          </cell>
          <cell r="AM74">
            <v>0</v>
          </cell>
          <cell r="AN74">
            <v>0</v>
          </cell>
          <cell r="AO74">
            <v>7</v>
          </cell>
          <cell r="AP74">
            <v>11</v>
          </cell>
        </row>
        <row r="75">
          <cell r="B75" t="str">
            <v>PO10896</v>
          </cell>
          <cell r="C75" t="str">
            <v>Samol Loek</v>
          </cell>
          <cell r="D75" t="str">
            <v>SPS- C</v>
          </cell>
          <cell r="E75" t="str">
            <v xml:space="preserve">Topstitch Sleeve(A)           </v>
          </cell>
          <cell r="F75">
            <v>41501</v>
          </cell>
          <cell r="I75" t="str">
            <v>11/01/2023-11/30/2023</v>
          </cell>
          <cell r="J75">
            <v>1</v>
          </cell>
          <cell r="K75">
            <v>2</v>
          </cell>
          <cell r="L75">
            <v>3</v>
          </cell>
          <cell r="M75">
            <v>200</v>
          </cell>
          <cell r="O75">
            <v>179.5</v>
          </cell>
          <cell r="P75">
            <v>24</v>
          </cell>
          <cell r="Q75">
            <v>211.5</v>
          </cell>
          <cell r="R75">
            <v>0</v>
          </cell>
          <cell r="S75">
            <v>0</v>
          </cell>
          <cell r="T75">
            <v>0</v>
          </cell>
          <cell r="U75">
            <v>32</v>
          </cell>
          <cell r="V75">
            <v>0</v>
          </cell>
          <cell r="W75">
            <v>32</v>
          </cell>
          <cell r="X75">
            <v>162.06</v>
          </cell>
          <cell r="Y75">
            <v>0</v>
          </cell>
          <cell r="Z75">
            <v>15.38016</v>
          </cell>
          <cell r="AA75">
            <v>0</v>
          </cell>
          <cell r="AB75">
            <v>15.38016</v>
          </cell>
          <cell r="AC75">
            <v>0</v>
          </cell>
          <cell r="AD75">
            <v>41.877920000000003</v>
          </cell>
          <cell r="AF75">
            <v>0</v>
          </cell>
          <cell r="AG75">
            <v>7.78</v>
          </cell>
          <cell r="AH75">
            <v>23.08</v>
          </cell>
          <cell r="AJ75">
            <v>0</v>
          </cell>
          <cell r="AK75">
            <v>10</v>
          </cell>
          <cell r="AL75">
            <v>6</v>
          </cell>
          <cell r="AM75">
            <v>0</v>
          </cell>
          <cell r="AN75">
            <v>0</v>
          </cell>
          <cell r="AO75">
            <v>7</v>
          </cell>
          <cell r="AP75">
            <v>11</v>
          </cell>
        </row>
        <row r="76">
          <cell r="B76" t="str">
            <v>PO10911</v>
          </cell>
          <cell r="C76" t="str">
            <v>Liab Pao</v>
          </cell>
          <cell r="D76" t="str">
            <v>QC</v>
          </cell>
          <cell r="E76" t="str">
            <v xml:space="preserve">Examining(B)                  </v>
          </cell>
          <cell r="F76">
            <v>41505</v>
          </cell>
          <cell r="I76" t="str">
            <v>11/01/2023-11/30/2023</v>
          </cell>
          <cell r="J76">
            <v>1</v>
          </cell>
          <cell r="K76">
            <v>1</v>
          </cell>
          <cell r="L76">
            <v>2</v>
          </cell>
          <cell r="M76">
            <v>227</v>
          </cell>
          <cell r="O76">
            <v>184</v>
          </cell>
          <cell r="P76">
            <v>24</v>
          </cell>
          <cell r="Q76">
            <v>208</v>
          </cell>
          <cell r="R76">
            <v>0</v>
          </cell>
          <cell r="S76">
            <v>0</v>
          </cell>
          <cell r="T76">
            <v>0</v>
          </cell>
          <cell r="U76">
            <v>24</v>
          </cell>
          <cell r="V76">
            <v>0</v>
          </cell>
          <cell r="W76">
            <v>24</v>
          </cell>
          <cell r="X76">
            <v>130.75</v>
          </cell>
          <cell r="Y76">
            <v>0</v>
          </cell>
          <cell r="Z76">
            <v>13.095359999999999</v>
          </cell>
          <cell r="AA76">
            <v>0</v>
          </cell>
          <cell r="AB76">
            <v>13.095359999999999</v>
          </cell>
          <cell r="AC76">
            <v>0</v>
          </cell>
          <cell r="AD76">
            <v>96.398328000000006</v>
          </cell>
          <cell r="AF76">
            <v>0</v>
          </cell>
          <cell r="AG76">
            <v>5.83</v>
          </cell>
          <cell r="AH76">
            <v>26.19</v>
          </cell>
          <cell r="AJ76">
            <v>0</v>
          </cell>
          <cell r="AK76">
            <v>10</v>
          </cell>
          <cell r="AL76">
            <v>0</v>
          </cell>
          <cell r="AM76">
            <v>0</v>
          </cell>
          <cell r="AN76">
            <v>0</v>
          </cell>
          <cell r="AO76">
            <v>7</v>
          </cell>
          <cell r="AP76">
            <v>11</v>
          </cell>
        </row>
        <row r="77">
          <cell r="B77" t="str">
            <v>PO11145</v>
          </cell>
          <cell r="C77" t="str">
            <v>Phineap Nget</v>
          </cell>
          <cell r="D77" t="str">
            <v>SPS- C</v>
          </cell>
          <cell r="E77" t="str">
            <v xml:space="preserve">Remove Sobar(C)               </v>
          </cell>
          <cell r="F77">
            <v>41526</v>
          </cell>
          <cell r="I77" t="str">
            <v>11/01/2023-11/30/2023</v>
          </cell>
          <cell r="J77">
            <v>1</v>
          </cell>
          <cell r="K77">
            <v>2</v>
          </cell>
          <cell r="L77">
            <v>3</v>
          </cell>
          <cell r="M77">
            <v>220</v>
          </cell>
          <cell r="O77">
            <v>184</v>
          </cell>
          <cell r="P77">
            <v>24</v>
          </cell>
          <cell r="Q77">
            <v>221.83</v>
          </cell>
          <cell r="R77">
            <v>4.17</v>
          </cell>
          <cell r="S77">
            <v>0</v>
          </cell>
          <cell r="T77">
            <v>4.1666666666000003</v>
          </cell>
          <cell r="U77">
            <v>42</v>
          </cell>
          <cell r="V77">
            <v>0</v>
          </cell>
          <cell r="W77">
            <v>42</v>
          </cell>
          <cell r="X77">
            <v>174.58</v>
          </cell>
          <cell r="Y77">
            <v>4.41</v>
          </cell>
          <cell r="Z77">
            <v>22.2075</v>
          </cell>
          <cell r="AA77">
            <v>0</v>
          </cell>
          <cell r="AB77">
            <v>22.2075</v>
          </cell>
          <cell r="AC77">
            <v>0</v>
          </cell>
          <cell r="AD77">
            <v>60.005000000000003</v>
          </cell>
          <cell r="AF77">
            <v>0</v>
          </cell>
          <cell r="AG77">
            <v>10.210000000000001</v>
          </cell>
          <cell r="AH77">
            <v>25.38</v>
          </cell>
          <cell r="AJ77">
            <v>0</v>
          </cell>
          <cell r="AK77">
            <v>10</v>
          </cell>
          <cell r="AL77">
            <v>6</v>
          </cell>
          <cell r="AM77">
            <v>0</v>
          </cell>
          <cell r="AN77">
            <v>0</v>
          </cell>
          <cell r="AO77">
            <v>7</v>
          </cell>
          <cell r="AP77">
            <v>11</v>
          </cell>
        </row>
        <row r="78">
          <cell r="B78" t="str">
            <v>PO11215</v>
          </cell>
          <cell r="C78" t="str">
            <v>Norng Chanthy</v>
          </cell>
          <cell r="D78" t="str">
            <v>SPS- E</v>
          </cell>
          <cell r="E78" t="str">
            <v xml:space="preserve">Lapseam Sides(A)              </v>
          </cell>
          <cell r="F78">
            <v>41530</v>
          </cell>
          <cell r="I78" t="str">
            <v>11/01/2023-11/30/2023</v>
          </cell>
          <cell r="J78">
            <v>1</v>
          </cell>
          <cell r="K78">
            <v>1</v>
          </cell>
          <cell r="L78">
            <v>2</v>
          </cell>
          <cell r="M78">
            <v>200</v>
          </cell>
          <cell r="O78">
            <v>168</v>
          </cell>
          <cell r="P78">
            <v>24</v>
          </cell>
          <cell r="Q78">
            <v>195.5</v>
          </cell>
          <cell r="R78">
            <v>4.5</v>
          </cell>
          <cell r="S78">
            <v>0</v>
          </cell>
          <cell r="T78">
            <v>4.5</v>
          </cell>
          <cell r="U78">
            <v>32</v>
          </cell>
          <cell r="V78">
            <v>0</v>
          </cell>
          <cell r="W78">
            <v>32</v>
          </cell>
          <cell r="X78">
            <v>207.28</v>
          </cell>
          <cell r="Y78">
            <v>4.33</v>
          </cell>
          <cell r="Z78">
            <v>17.492343999999999</v>
          </cell>
          <cell r="AA78">
            <v>0</v>
          </cell>
          <cell r="AB78">
            <v>17.492343999999999</v>
          </cell>
          <cell r="AC78">
            <v>0</v>
          </cell>
          <cell r="AD78">
            <v>7.2166300000000003</v>
          </cell>
          <cell r="AF78">
            <v>0</v>
          </cell>
          <cell r="AG78">
            <v>7.78</v>
          </cell>
          <cell r="AH78">
            <v>23.08</v>
          </cell>
          <cell r="AJ78">
            <v>0</v>
          </cell>
          <cell r="AK78">
            <v>10</v>
          </cell>
          <cell r="AL78">
            <v>6</v>
          </cell>
          <cell r="AM78">
            <v>0</v>
          </cell>
          <cell r="AN78">
            <v>0</v>
          </cell>
          <cell r="AO78">
            <v>7</v>
          </cell>
          <cell r="AP78">
            <v>11</v>
          </cell>
        </row>
        <row r="79">
          <cell r="B79" t="str">
            <v>PO11265</v>
          </cell>
          <cell r="C79" t="str">
            <v>Chanthou Sam</v>
          </cell>
          <cell r="D79" t="str">
            <v>SPS- C</v>
          </cell>
          <cell r="E79" t="str">
            <v xml:space="preserve">Trim excess fabric(B)         </v>
          </cell>
          <cell r="F79">
            <v>41534</v>
          </cell>
          <cell r="I79" t="str">
            <v>11/01/2023-11/30/2023</v>
          </cell>
          <cell r="J79">
            <v>1</v>
          </cell>
          <cell r="K79">
            <v>1</v>
          </cell>
          <cell r="L79">
            <v>2</v>
          </cell>
          <cell r="M79">
            <v>200</v>
          </cell>
          <cell r="O79">
            <v>176</v>
          </cell>
          <cell r="P79">
            <v>24</v>
          </cell>
          <cell r="Q79">
            <v>198</v>
          </cell>
          <cell r="R79">
            <v>0</v>
          </cell>
          <cell r="S79">
            <v>0</v>
          </cell>
          <cell r="T79">
            <v>0</v>
          </cell>
          <cell r="U79">
            <v>22</v>
          </cell>
          <cell r="V79">
            <v>0</v>
          </cell>
          <cell r="W79">
            <v>22</v>
          </cell>
          <cell r="X79">
            <v>262.22000000000003</v>
          </cell>
          <cell r="Y79">
            <v>0</v>
          </cell>
          <cell r="Z79">
            <v>13.863591</v>
          </cell>
          <cell r="AA79">
            <v>0</v>
          </cell>
          <cell r="AB79">
            <v>13.863591</v>
          </cell>
          <cell r="AC79">
            <v>0</v>
          </cell>
          <cell r="AD79">
            <v>0.42521999999999999</v>
          </cell>
          <cell r="AF79">
            <v>0</v>
          </cell>
          <cell r="AG79">
            <v>5.35</v>
          </cell>
          <cell r="AH79">
            <v>23.08</v>
          </cell>
          <cell r="AJ79">
            <v>0</v>
          </cell>
          <cell r="AK79">
            <v>10</v>
          </cell>
          <cell r="AL79">
            <v>6</v>
          </cell>
          <cell r="AM79">
            <v>0</v>
          </cell>
          <cell r="AN79">
            <v>0</v>
          </cell>
          <cell r="AO79">
            <v>7</v>
          </cell>
          <cell r="AP79">
            <v>11</v>
          </cell>
        </row>
        <row r="80">
          <cell r="B80" t="str">
            <v>PO11272</v>
          </cell>
          <cell r="C80" t="str">
            <v>Sreynich Duch</v>
          </cell>
          <cell r="D80" t="str">
            <v>Finishing A</v>
          </cell>
          <cell r="E80" t="str">
            <v xml:space="preserve">Button Closing(B)             </v>
          </cell>
          <cell r="F80">
            <v>41535</v>
          </cell>
          <cell r="I80" t="str">
            <v>11/01/2023-11/30/2023</v>
          </cell>
          <cell r="J80">
            <v>0</v>
          </cell>
          <cell r="K80">
            <v>0</v>
          </cell>
          <cell r="L80">
            <v>0</v>
          </cell>
          <cell r="M80">
            <v>228</v>
          </cell>
          <cell r="O80">
            <v>184</v>
          </cell>
          <cell r="P80">
            <v>24</v>
          </cell>
          <cell r="Q80">
            <v>171</v>
          </cell>
          <cell r="R80">
            <v>23</v>
          </cell>
          <cell r="S80">
            <v>0</v>
          </cell>
          <cell r="T80">
            <v>23</v>
          </cell>
          <cell r="U80">
            <v>10</v>
          </cell>
          <cell r="V80">
            <v>0</v>
          </cell>
          <cell r="W80">
            <v>10</v>
          </cell>
          <cell r="X80">
            <v>0</v>
          </cell>
          <cell r="Y80">
            <v>25.3</v>
          </cell>
          <cell r="Z80">
            <v>5.4813000000000001</v>
          </cell>
          <cell r="AA80">
            <v>0</v>
          </cell>
          <cell r="AB80">
            <v>5.4813000000000001</v>
          </cell>
          <cell r="AC80">
            <v>0</v>
          </cell>
          <cell r="AD80">
            <v>187.37260000000001</v>
          </cell>
          <cell r="AF80">
            <v>0</v>
          </cell>
          <cell r="AG80">
            <v>2.4300000000000002</v>
          </cell>
          <cell r="AH80">
            <v>26.31</v>
          </cell>
          <cell r="AJ80">
            <v>0</v>
          </cell>
          <cell r="AK80">
            <v>10</v>
          </cell>
          <cell r="AL80">
            <v>0</v>
          </cell>
          <cell r="AM80">
            <v>0</v>
          </cell>
          <cell r="AN80">
            <v>0</v>
          </cell>
          <cell r="AO80">
            <v>7</v>
          </cell>
          <cell r="AP80">
            <v>11</v>
          </cell>
        </row>
        <row r="81">
          <cell r="B81" t="str">
            <v>PO11373</v>
          </cell>
          <cell r="C81" t="str">
            <v>Khoeurn Chet</v>
          </cell>
          <cell r="D81" t="str">
            <v>Finishing A</v>
          </cell>
          <cell r="E81" t="str">
            <v xml:space="preserve">Cut loop WB(B)                </v>
          </cell>
          <cell r="F81">
            <v>41558</v>
          </cell>
          <cell r="I81" t="str">
            <v>11/01/2023-11/30/2023</v>
          </cell>
          <cell r="J81">
            <v>0</v>
          </cell>
          <cell r="K81">
            <v>0</v>
          </cell>
          <cell r="L81">
            <v>0</v>
          </cell>
          <cell r="M81">
            <v>220</v>
          </cell>
          <cell r="O81">
            <v>152</v>
          </cell>
          <cell r="P81">
            <v>24</v>
          </cell>
          <cell r="Q81">
            <v>172</v>
          </cell>
          <cell r="R81">
            <v>0</v>
          </cell>
          <cell r="S81">
            <v>0</v>
          </cell>
          <cell r="T81">
            <v>0</v>
          </cell>
          <cell r="U81">
            <v>20</v>
          </cell>
          <cell r="V81">
            <v>0</v>
          </cell>
          <cell r="W81">
            <v>20</v>
          </cell>
          <cell r="X81">
            <v>0</v>
          </cell>
          <cell r="Y81">
            <v>0</v>
          </cell>
          <cell r="Z81">
            <v>10.574999999999999</v>
          </cell>
          <cell r="AA81">
            <v>0</v>
          </cell>
          <cell r="AB81">
            <v>10.574999999999999</v>
          </cell>
          <cell r="AC81">
            <v>0</v>
          </cell>
          <cell r="AD81">
            <v>181.89</v>
          </cell>
          <cell r="AF81">
            <v>0</v>
          </cell>
          <cell r="AG81">
            <v>4.8600000000000003</v>
          </cell>
          <cell r="AH81">
            <v>25.38</v>
          </cell>
          <cell r="AJ81">
            <v>0</v>
          </cell>
          <cell r="AK81">
            <v>10</v>
          </cell>
          <cell r="AL81">
            <v>0</v>
          </cell>
          <cell r="AM81">
            <v>0</v>
          </cell>
          <cell r="AN81">
            <v>0</v>
          </cell>
          <cell r="AO81">
            <v>7</v>
          </cell>
          <cell r="AP81">
            <v>11</v>
          </cell>
        </row>
        <row r="82">
          <cell r="B82" t="str">
            <v>PO11415</v>
          </cell>
          <cell r="C82" t="str">
            <v>Sreypichmeanleap Oum</v>
          </cell>
          <cell r="D82" t="str">
            <v>SPS- F</v>
          </cell>
          <cell r="E82" t="str">
            <v xml:space="preserve">Machinist                     </v>
          </cell>
          <cell r="F82">
            <v>41561</v>
          </cell>
          <cell r="I82" t="str">
            <v>11/01/2023-11/30/2023</v>
          </cell>
          <cell r="J82">
            <v>0</v>
          </cell>
          <cell r="K82">
            <v>0</v>
          </cell>
          <cell r="L82">
            <v>0</v>
          </cell>
          <cell r="M82">
            <v>227</v>
          </cell>
          <cell r="O82">
            <v>137.5</v>
          </cell>
          <cell r="P82">
            <v>24</v>
          </cell>
          <cell r="Q82">
            <v>149.5</v>
          </cell>
          <cell r="R82">
            <v>0</v>
          </cell>
          <cell r="S82">
            <v>0</v>
          </cell>
          <cell r="T82">
            <v>0</v>
          </cell>
          <cell r="U82">
            <v>12</v>
          </cell>
          <cell r="V82">
            <v>0</v>
          </cell>
          <cell r="W82">
            <v>12</v>
          </cell>
          <cell r="X82">
            <v>72.87</v>
          </cell>
          <cell r="Y82">
            <v>0</v>
          </cell>
          <cell r="Z82">
            <v>6.5476799999999997</v>
          </cell>
          <cell r="AA82">
            <v>0</v>
          </cell>
          <cell r="AB82">
            <v>6.5476799999999997</v>
          </cell>
          <cell r="AC82">
            <v>0</v>
          </cell>
          <cell r="AD82">
            <v>90.275360000000006</v>
          </cell>
          <cell r="AF82">
            <v>0</v>
          </cell>
          <cell r="AG82">
            <v>2.92</v>
          </cell>
          <cell r="AH82">
            <v>26.19</v>
          </cell>
          <cell r="AJ82">
            <v>0</v>
          </cell>
          <cell r="AK82">
            <v>10</v>
          </cell>
          <cell r="AL82">
            <v>0</v>
          </cell>
          <cell r="AM82">
            <v>0</v>
          </cell>
          <cell r="AN82">
            <v>15.384615384615385</v>
          </cell>
          <cell r="AO82">
            <v>7</v>
          </cell>
          <cell r="AP82">
            <v>11</v>
          </cell>
        </row>
        <row r="83">
          <cell r="B83" t="str">
            <v>PO11433</v>
          </cell>
          <cell r="C83" t="str">
            <v>Kakda Pho</v>
          </cell>
          <cell r="D83" t="str">
            <v>Cutting 2</v>
          </cell>
          <cell r="F83">
            <v>41561</v>
          </cell>
          <cell r="I83" t="str">
            <v>11/01/2023-11/30/2023</v>
          </cell>
          <cell r="J83">
            <v>0</v>
          </cell>
          <cell r="K83">
            <v>0</v>
          </cell>
          <cell r="L83">
            <v>0</v>
          </cell>
          <cell r="M83">
            <v>227</v>
          </cell>
          <cell r="O83">
            <v>184</v>
          </cell>
          <cell r="P83">
            <v>24</v>
          </cell>
          <cell r="Q83">
            <v>218</v>
          </cell>
          <cell r="R83">
            <v>0</v>
          </cell>
          <cell r="S83">
            <v>0</v>
          </cell>
          <cell r="T83">
            <v>0</v>
          </cell>
          <cell r="U83">
            <v>34</v>
          </cell>
          <cell r="V83">
            <v>0</v>
          </cell>
          <cell r="W83">
            <v>34</v>
          </cell>
          <cell r="X83">
            <v>154.41999999999999</v>
          </cell>
          <cell r="Y83">
            <v>2.1800000000000002</v>
          </cell>
          <cell r="Z83">
            <v>18.551760000000002</v>
          </cell>
          <cell r="AA83">
            <v>0</v>
          </cell>
          <cell r="AB83">
            <v>18.551760000000002</v>
          </cell>
          <cell r="AC83">
            <v>0</v>
          </cell>
          <cell r="AD83">
            <v>81.293520000000001</v>
          </cell>
          <cell r="AF83">
            <v>0</v>
          </cell>
          <cell r="AG83">
            <v>8.26</v>
          </cell>
          <cell r="AH83">
            <v>26.19</v>
          </cell>
          <cell r="AJ83">
            <v>0</v>
          </cell>
          <cell r="AK83">
            <v>10</v>
          </cell>
          <cell r="AL83">
            <v>6</v>
          </cell>
          <cell r="AM83">
            <v>0</v>
          </cell>
          <cell r="AN83">
            <v>0</v>
          </cell>
          <cell r="AO83">
            <v>7</v>
          </cell>
          <cell r="AP83">
            <v>11</v>
          </cell>
        </row>
        <row r="84">
          <cell r="B84" t="str">
            <v>PO11538</v>
          </cell>
          <cell r="C84" t="str">
            <v>Sreyda Eang</v>
          </cell>
          <cell r="D84" t="str">
            <v>S1- 2</v>
          </cell>
          <cell r="E84" t="str">
            <v xml:space="preserve">Press Gussett(B)              </v>
          </cell>
          <cell r="F84">
            <v>41564</v>
          </cell>
          <cell r="I84" t="str">
            <v>11/01/2023-11/30/2023</v>
          </cell>
          <cell r="J84">
            <v>1</v>
          </cell>
          <cell r="K84">
            <v>2</v>
          </cell>
          <cell r="L84">
            <v>3</v>
          </cell>
          <cell r="M84">
            <v>200</v>
          </cell>
          <cell r="O84">
            <v>176</v>
          </cell>
          <cell r="P84">
            <v>24</v>
          </cell>
          <cell r="Q84">
            <v>192</v>
          </cell>
          <cell r="R84">
            <v>0</v>
          </cell>
          <cell r="S84">
            <v>0</v>
          </cell>
          <cell r="T84">
            <v>0</v>
          </cell>
          <cell r="U84">
            <v>16</v>
          </cell>
          <cell r="V84">
            <v>0</v>
          </cell>
          <cell r="W84">
            <v>16</v>
          </cell>
          <cell r="X84">
            <v>85.79</v>
          </cell>
          <cell r="Y84">
            <v>0</v>
          </cell>
          <cell r="Z84">
            <v>7.69008</v>
          </cell>
          <cell r="AA84">
            <v>0</v>
          </cell>
          <cell r="AB84">
            <v>7.69008</v>
          </cell>
          <cell r="AC84">
            <v>0</v>
          </cell>
          <cell r="AD84">
            <v>98.770160000000004</v>
          </cell>
          <cell r="AF84">
            <v>0</v>
          </cell>
          <cell r="AG84">
            <v>3.89</v>
          </cell>
          <cell r="AH84">
            <v>23.08</v>
          </cell>
          <cell r="AJ84">
            <v>0</v>
          </cell>
          <cell r="AK84">
            <v>10</v>
          </cell>
          <cell r="AL84">
            <v>0</v>
          </cell>
          <cell r="AM84">
            <v>0</v>
          </cell>
          <cell r="AN84">
            <v>0</v>
          </cell>
          <cell r="AO84">
            <v>7</v>
          </cell>
          <cell r="AP84">
            <v>11</v>
          </cell>
        </row>
        <row r="85">
          <cell r="B85" t="str">
            <v>PO11553</v>
          </cell>
          <cell r="C85" t="str">
            <v>Lum ang Ton</v>
          </cell>
          <cell r="D85" t="str">
            <v>SPS- A</v>
          </cell>
          <cell r="E85" t="str">
            <v xml:space="preserve">Exam Sleeve 1                 </v>
          </cell>
          <cell r="F85">
            <v>41564</v>
          </cell>
          <cell r="I85" t="str">
            <v>11/01/2023-11/30/2023</v>
          </cell>
          <cell r="J85">
            <v>1</v>
          </cell>
          <cell r="K85">
            <v>2</v>
          </cell>
          <cell r="L85">
            <v>3</v>
          </cell>
          <cell r="M85">
            <v>200</v>
          </cell>
          <cell r="O85">
            <v>113.5</v>
          </cell>
          <cell r="P85">
            <v>24</v>
          </cell>
          <cell r="Q85">
            <v>121.5</v>
          </cell>
          <cell r="R85">
            <v>0</v>
          </cell>
          <cell r="S85">
            <v>8</v>
          </cell>
          <cell r="T85">
            <v>8</v>
          </cell>
          <cell r="U85">
            <v>16</v>
          </cell>
          <cell r="V85">
            <v>0</v>
          </cell>
          <cell r="W85">
            <v>16</v>
          </cell>
          <cell r="X85">
            <v>124.13</v>
          </cell>
          <cell r="Y85">
            <v>0</v>
          </cell>
          <cell r="Z85">
            <v>8.5655400000000004</v>
          </cell>
          <cell r="AA85">
            <v>0</v>
          </cell>
          <cell r="AB85">
            <v>8.5655400000000004</v>
          </cell>
          <cell r="AC85">
            <v>0</v>
          </cell>
          <cell r="AD85">
            <v>7.3049999999999997</v>
          </cell>
          <cell r="AF85">
            <v>0</v>
          </cell>
          <cell r="AG85">
            <v>3.89</v>
          </cell>
          <cell r="AH85">
            <v>23.08</v>
          </cell>
          <cell r="AJ85">
            <v>8</v>
          </cell>
          <cell r="AK85">
            <v>7.6923076923076916</v>
          </cell>
          <cell r="AL85">
            <v>0</v>
          </cell>
          <cell r="AM85">
            <v>0</v>
          </cell>
          <cell r="AN85">
            <v>0</v>
          </cell>
          <cell r="AO85">
            <v>7</v>
          </cell>
          <cell r="AP85">
            <v>11</v>
          </cell>
        </row>
        <row r="86">
          <cell r="B86" t="str">
            <v>PO1158</v>
          </cell>
          <cell r="C86" t="str">
            <v>Sreyleak Chin</v>
          </cell>
          <cell r="D86" t="str">
            <v>S1- 2</v>
          </cell>
          <cell r="E86" t="str">
            <v xml:space="preserve">French Seam(A)                </v>
          </cell>
          <cell r="F86">
            <v>38901</v>
          </cell>
          <cell r="I86" t="str">
            <v>11/01/2023-11/30/2023</v>
          </cell>
          <cell r="J86">
            <v>0</v>
          </cell>
          <cell r="K86">
            <v>1</v>
          </cell>
          <cell r="L86">
            <v>1</v>
          </cell>
          <cell r="M86">
            <v>200</v>
          </cell>
          <cell r="O86">
            <v>137.5</v>
          </cell>
          <cell r="P86">
            <v>24</v>
          </cell>
          <cell r="Q86">
            <v>137.5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49.18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82.99</v>
          </cell>
          <cell r="AF86">
            <v>0</v>
          </cell>
          <cell r="AG86">
            <v>0</v>
          </cell>
          <cell r="AH86">
            <v>23.08</v>
          </cell>
          <cell r="AJ86">
            <v>0</v>
          </cell>
          <cell r="AK86">
            <v>10</v>
          </cell>
          <cell r="AL86">
            <v>0</v>
          </cell>
          <cell r="AM86">
            <v>0</v>
          </cell>
          <cell r="AN86">
            <v>15.384615384615385</v>
          </cell>
          <cell r="AO86">
            <v>7</v>
          </cell>
          <cell r="AP86">
            <v>11</v>
          </cell>
        </row>
        <row r="87">
          <cell r="B87" t="str">
            <v>PO11619</v>
          </cell>
          <cell r="C87" t="str">
            <v>Sreypov Hen</v>
          </cell>
          <cell r="D87" t="str">
            <v>SPS- B</v>
          </cell>
          <cell r="E87" t="str">
            <v xml:space="preserve">Topstitch Collar(A)           </v>
          </cell>
          <cell r="F87">
            <v>41568</v>
          </cell>
          <cell r="I87" t="str">
            <v>11/01/2023-11/30/2023</v>
          </cell>
          <cell r="J87">
            <v>0</v>
          </cell>
          <cell r="K87">
            <v>0</v>
          </cell>
          <cell r="L87">
            <v>0</v>
          </cell>
          <cell r="M87">
            <v>200</v>
          </cell>
          <cell r="O87">
            <v>184</v>
          </cell>
          <cell r="P87">
            <v>24</v>
          </cell>
          <cell r="Q87">
            <v>222</v>
          </cell>
          <cell r="R87">
            <v>0</v>
          </cell>
          <cell r="S87">
            <v>0</v>
          </cell>
          <cell r="T87">
            <v>0</v>
          </cell>
          <cell r="U87">
            <v>38</v>
          </cell>
          <cell r="V87">
            <v>0</v>
          </cell>
          <cell r="W87">
            <v>38</v>
          </cell>
          <cell r="X87">
            <v>171.3</v>
          </cell>
          <cell r="Y87">
            <v>0</v>
          </cell>
          <cell r="Z87">
            <v>18.263940000000002</v>
          </cell>
          <cell r="AA87">
            <v>0</v>
          </cell>
          <cell r="AB87">
            <v>18.263940000000002</v>
          </cell>
          <cell r="AC87">
            <v>0</v>
          </cell>
          <cell r="AD87">
            <v>42.131095999999999</v>
          </cell>
          <cell r="AF87">
            <v>0</v>
          </cell>
          <cell r="AG87">
            <v>9.24</v>
          </cell>
          <cell r="AH87">
            <v>23.08</v>
          </cell>
          <cell r="AJ87">
            <v>0</v>
          </cell>
          <cell r="AK87">
            <v>10</v>
          </cell>
          <cell r="AL87">
            <v>6</v>
          </cell>
          <cell r="AM87">
            <v>0</v>
          </cell>
          <cell r="AN87">
            <v>0</v>
          </cell>
          <cell r="AO87">
            <v>7</v>
          </cell>
          <cell r="AP87">
            <v>11</v>
          </cell>
        </row>
        <row r="88">
          <cell r="B88" t="str">
            <v>PO11639</v>
          </cell>
          <cell r="C88" t="str">
            <v>Ith Mao</v>
          </cell>
          <cell r="D88" t="str">
            <v>QC</v>
          </cell>
          <cell r="E88" t="str">
            <v xml:space="preserve">Examiner(B)                   </v>
          </cell>
          <cell r="F88">
            <v>41571</v>
          </cell>
          <cell r="I88" t="str">
            <v>11/01/2023-11/30/2023</v>
          </cell>
          <cell r="J88">
            <v>0</v>
          </cell>
          <cell r="K88">
            <v>0</v>
          </cell>
          <cell r="L88">
            <v>0</v>
          </cell>
          <cell r="M88">
            <v>227</v>
          </cell>
          <cell r="O88">
            <v>184</v>
          </cell>
          <cell r="P88">
            <v>24</v>
          </cell>
          <cell r="Q88">
            <v>222</v>
          </cell>
          <cell r="R88">
            <v>0</v>
          </cell>
          <cell r="S88">
            <v>0</v>
          </cell>
          <cell r="T88">
            <v>0</v>
          </cell>
          <cell r="U88">
            <v>38</v>
          </cell>
          <cell r="V88">
            <v>0</v>
          </cell>
          <cell r="W88">
            <v>38</v>
          </cell>
          <cell r="X88">
            <v>175.88</v>
          </cell>
          <cell r="Y88">
            <v>0</v>
          </cell>
          <cell r="Z88">
            <v>20.73432</v>
          </cell>
          <cell r="AA88">
            <v>0</v>
          </cell>
          <cell r="AB88">
            <v>20.73432</v>
          </cell>
          <cell r="AC88">
            <v>0</v>
          </cell>
          <cell r="AD88">
            <v>66.378640000000004</v>
          </cell>
          <cell r="AF88">
            <v>0</v>
          </cell>
          <cell r="AG88">
            <v>9.24</v>
          </cell>
          <cell r="AH88">
            <v>26.19</v>
          </cell>
          <cell r="AJ88">
            <v>0</v>
          </cell>
          <cell r="AK88">
            <v>10</v>
          </cell>
          <cell r="AL88">
            <v>6</v>
          </cell>
          <cell r="AM88">
            <v>0</v>
          </cell>
          <cell r="AN88">
            <v>0</v>
          </cell>
          <cell r="AO88">
            <v>7</v>
          </cell>
          <cell r="AP88">
            <v>11</v>
          </cell>
        </row>
        <row r="89">
          <cell r="B89" t="str">
            <v>PO11656</v>
          </cell>
          <cell r="C89" t="str">
            <v>Socheat Soam</v>
          </cell>
          <cell r="D89" t="str">
            <v>Finishing A</v>
          </cell>
          <cell r="E89" t="str">
            <v xml:space="preserve">Button Closing(B)             </v>
          </cell>
          <cell r="F89">
            <v>41582</v>
          </cell>
          <cell r="I89" t="str">
            <v>11/01/2023-11/30/2023</v>
          </cell>
          <cell r="J89">
            <v>1</v>
          </cell>
          <cell r="K89">
            <v>2</v>
          </cell>
          <cell r="L89">
            <v>3</v>
          </cell>
          <cell r="M89">
            <v>200</v>
          </cell>
          <cell r="O89">
            <v>177</v>
          </cell>
          <cell r="P89">
            <v>24</v>
          </cell>
          <cell r="Q89">
            <v>176</v>
          </cell>
          <cell r="R89">
            <v>1</v>
          </cell>
          <cell r="S89">
            <v>0</v>
          </cell>
          <cell r="T89">
            <v>1</v>
          </cell>
          <cell r="U89">
            <v>0</v>
          </cell>
          <cell r="V89">
            <v>0</v>
          </cell>
          <cell r="W89">
            <v>0</v>
          </cell>
          <cell r="X89">
            <v>234.68</v>
          </cell>
          <cell r="Y89">
            <v>0.96</v>
          </cell>
          <cell r="Z89">
            <v>0</v>
          </cell>
          <cell r="AA89">
            <v>0</v>
          </cell>
          <cell r="AB89">
            <v>0</v>
          </cell>
          <cell r="AC89">
            <v>32.74</v>
          </cell>
          <cell r="AD89">
            <v>0</v>
          </cell>
          <cell r="AF89">
            <v>0</v>
          </cell>
          <cell r="AG89">
            <v>0</v>
          </cell>
          <cell r="AH89">
            <v>23.08</v>
          </cell>
          <cell r="AJ89">
            <v>0</v>
          </cell>
          <cell r="AK89">
            <v>10</v>
          </cell>
          <cell r="AL89">
            <v>6</v>
          </cell>
          <cell r="AM89">
            <v>0</v>
          </cell>
          <cell r="AN89">
            <v>0</v>
          </cell>
          <cell r="AO89">
            <v>7</v>
          </cell>
          <cell r="AP89">
            <v>11</v>
          </cell>
        </row>
        <row r="90">
          <cell r="B90" t="str">
            <v>PO11666</v>
          </cell>
          <cell r="C90" t="str">
            <v>Pok Loeung</v>
          </cell>
          <cell r="D90" t="str">
            <v>Finishing A</v>
          </cell>
          <cell r="E90" t="str">
            <v xml:space="preserve">Hand Press(B)                 </v>
          </cell>
          <cell r="F90">
            <v>41582</v>
          </cell>
          <cell r="I90" t="str">
            <v>11/01/2023-11/30/2023</v>
          </cell>
          <cell r="J90">
            <v>1</v>
          </cell>
          <cell r="K90">
            <v>3</v>
          </cell>
          <cell r="L90">
            <v>4</v>
          </cell>
          <cell r="M90">
            <v>200</v>
          </cell>
          <cell r="O90">
            <v>182</v>
          </cell>
          <cell r="P90">
            <v>24</v>
          </cell>
          <cell r="Q90">
            <v>198</v>
          </cell>
          <cell r="R90">
            <v>8</v>
          </cell>
          <cell r="S90">
            <v>0</v>
          </cell>
          <cell r="T90">
            <v>8</v>
          </cell>
          <cell r="U90">
            <v>24</v>
          </cell>
          <cell r="V90">
            <v>0</v>
          </cell>
          <cell r="W90">
            <v>24</v>
          </cell>
          <cell r="X90">
            <v>196.19</v>
          </cell>
          <cell r="Y90">
            <v>7.69</v>
          </cell>
          <cell r="Z90">
            <v>13.102055999999999</v>
          </cell>
          <cell r="AA90">
            <v>0</v>
          </cell>
          <cell r="AB90">
            <v>13.102055999999999</v>
          </cell>
          <cell r="AC90">
            <v>0</v>
          </cell>
          <cell r="AD90">
            <v>6.5748879999999996</v>
          </cell>
          <cell r="AF90">
            <v>0</v>
          </cell>
          <cell r="AG90">
            <v>5.83</v>
          </cell>
          <cell r="AH90">
            <v>23.08</v>
          </cell>
          <cell r="AJ90">
            <v>0</v>
          </cell>
          <cell r="AK90">
            <v>10</v>
          </cell>
          <cell r="AL90">
            <v>6</v>
          </cell>
          <cell r="AM90">
            <v>0</v>
          </cell>
          <cell r="AN90">
            <v>0</v>
          </cell>
          <cell r="AO90">
            <v>7</v>
          </cell>
          <cell r="AP90">
            <v>11</v>
          </cell>
        </row>
        <row r="91">
          <cell r="B91" t="str">
            <v>PO11669</v>
          </cell>
          <cell r="C91" t="str">
            <v>Pann Phea</v>
          </cell>
          <cell r="D91" t="str">
            <v>FUSING</v>
          </cell>
          <cell r="E91" t="str">
            <v xml:space="preserve">Press Collar(B)               </v>
          </cell>
          <cell r="F91">
            <v>41582</v>
          </cell>
          <cell r="I91" t="str">
            <v>11/01/2023-11/30/2023</v>
          </cell>
          <cell r="J91">
            <v>0</v>
          </cell>
          <cell r="K91">
            <v>1</v>
          </cell>
          <cell r="L91">
            <v>1</v>
          </cell>
          <cell r="M91">
            <v>200</v>
          </cell>
          <cell r="O91">
            <v>176</v>
          </cell>
          <cell r="P91">
            <v>24</v>
          </cell>
          <cell r="Q91">
            <v>180</v>
          </cell>
          <cell r="R91">
            <v>16</v>
          </cell>
          <cell r="S91">
            <v>0</v>
          </cell>
          <cell r="T91">
            <v>16</v>
          </cell>
          <cell r="U91">
            <v>20</v>
          </cell>
          <cell r="V91">
            <v>0</v>
          </cell>
          <cell r="W91">
            <v>20</v>
          </cell>
          <cell r="X91">
            <v>122.43</v>
          </cell>
          <cell r="Y91">
            <v>76.63</v>
          </cell>
          <cell r="Z91">
            <v>11.934144</v>
          </cell>
          <cell r="AA91">
            <v>0</v>
          </cell>
          <cell r="AB91">
            <v>11.934144</v>
          </cell>
          <cell r="AC91">
            <v>0</v>
          </cell>
          <cell r="AD91">
            <v>20.01512</v>
          </cell>
          <cell r="AF91">
            <v>0</v>
          </cell>
          <cell r="AG91">
            <v>4.8600000000000003</v>
          </cell>
          <cell r="AH91">
            <v>23.08</v>
          </cell>
          <cell r="AJ91">
            <v>0</v>
          </cell>
          <cell r="AK91">
            <v>10</v>
          </cell>
          <cell r="AL91">
            <v>6</v>
          </cell>
          <cell r="AM91">
            <v>0</v>
          </cell>
          <cell r="AN91">
            <v>0</v>
          </cell>
          <cell r="AO91">
            <v>7</v>
          </cell>
          <cell r="AP91">
            <v>11</v>
          </cell>
        </row>
        <row r="92">
          <cell r="B92" t="str">
            <v>PO11804</v>
          </cell>
          <cell r="C92" t="str">
            <v>Srey Sang</v>
          </cell>
          <cell r="D92" t="str">
            <v>QC</v>
          </cell>
          <cell r="E92" t="str">
            <v xml:space="preserve">Examining(B)                  </v>
          </cell>
          <cell r="F92">
            <v>41603</v>
          </cell>
          <cell r="I92" t="str">
            <v>11/01/2023-11/30/2023</v>
          </cell>
          <cell r="J92">
            <v>1</v>
          </cell>
          <cell r="K92">
            <v>1</v>
          </cell>
          <cell r="L92">
            <v>2</v>
          </cell>
          <cell r="M92">
            <v>227</v>
          </cell>
          <cell r="O92">
            <v>184</v>
          </cell>
          <cell r="P92">
            <v>24</v>
          </cell>
          <cell r="Q92">
            <v>220</v>
          </cell>
          <cell r="R92">
            <v>0</v>
          </cell>
          <cell r="S92">
            <v>0</v>
          </cell>
          <cell r="T92">
            <v>0</v>
          </cell>
          <cell r="U92">
            <v>36</v>
          </cell>
          <cell r="V92">
            <v>0</v>
          </cell>
          <cell r="W92">
            <v>36</v>
          </cell>
          <cell r="X92">
            <v>178.36</v>
          </cell>
          <cell r="Y92">
            <v>0</v>
          </cell>
          <cell r="Z92">
            <v>19.733712000000001</v>
          </cell>
          <cell r="AA92">
            <v>0</v>
          </cell>
          <cell r="AB92">
            <v>19.733712000000001</v>
          </cell>
          <cell r="AC92">
            <v>0</v>
          </cell>
          <cell r="AD92">
            <v>61.897424000000001</v>
          </cell>
          <cell r="AF92">
            <v>0</v>
          </cell>
          <cell r="AG92">
            <v>8.75</v>
          </cell>
          <cell r="AH92">
            <v>26.19</v>
          </cell>
          <cell r="AJ92">
            <v>0</v>
          </cell>
          <cell r="AK92">
            <v>10</v>
          </cell>
          <cell r="AL92">
            <v>6</v>
          </cell>
          <cell r="AM92">
            <v>0</v>
          </cell>
          <cell r="AN92">
            <v>0</v>
          </cell>
          <cell r="AO92">
            <v>7</v>
          </cell>
          <cell r="AP92">
            <v>11</v>
          </cell>
        </row>
        <row r="93">
          <cell r="B93" t="str">
            <v>PO1182</v>
          </cell>
          <cell r="C93" t="str">
            <v>Phally Sok</v>
          </cell>
          <cell r="D93" t="str">
            <v>SPS- C</v>
          </cell>
          <cell r="E93" t="str">
            <v xml:space="preserve">Attach Pocket.(A)             </v>
          </cell>
          <cell r="F93">
            <v>38930</v>
          </cell>
          <cell r="I93" t="str">
            <v>11/01/2023-11/30/2023</v>
          </cell>
          <cell r="J93">
            <v>1</v>
          </cell>
          <cell r="K93">
            <v>3</v>
          </cell>
          <cell r="L93">
            <v>4</v>
          </cell>
          <cell r="M93">
            <v>200</v>
          </cell>
          <cell r="O93">
            <v>184</v>
          </cell>
          <cell r="P93">
            <v>24</v>
          </cell>
          <cell r="Q93">
            <v>214</v>
          </cell>
          <cell r="R93">
            <v>0</v>
          </cell>
          <cell r="S93">
            <v>0</v>
          </cell>
          <cell r="T93">
            <v>0</v>
          </cell>
          <cell r="U93">
            <v>30</v>
          </cell>
          <cell r="V93">
            <v>0</v>
          </cell>
          <cell r="W93">
            <v>30</v>
          </cell>
          <cell r="X93">
            <v>169.7</v>
          </cell>
          <cell r="Y93">
            <v>0</v>
          </cell>
          <cell r="Z93">
            <v>15.385197</v>
          </cell>
          <cell r="AA93">
            <v>0</v>
          </cell>
          <cell r="AB93">
            <v>15.385197</v>
          </cell>
          <cell r="AC93">
            <v>0</v>
          </cell>
          <cell r="AD93">
            <v>38.555748000000001</v>
          </cell>
          <cell r="AF93">
            <v>0</v>
          </cell>
          <cell r="AG93">
            <v>7.29</v>
          </cell>
          <cell r="AH93">
            <v>23.08</v>
          </cell>
          <cell r="AJ93">
            <v>0</v>
          </cell>
          <cell r="AK93">
            <v>10</v>
          </cell>
          <cell r="AL93">
            <v>6</v>
          </cell>
          <cell r="AM93">
            <v>0</v>
          </cell>
          <cell r="AN93">
            <v>0</v>
          </cell>
          <cell r="AO93">
            <v>7</v>
          </cell>
          <cell r="AP93">
            <v>11</v>
          </cell>
        </row>
        <row r="94">
          <cell r="B94" t="str">
            <v>PO11839</v>
          </cell>
          <cell r="C94" t="str">
            <v>Socheat Ban</v>
          </cell>
          <cell r="D94" t="str">
            <v>CT</v>
          </cell>
          <cell r="E94" t="str">
            <v xml:space="preserve">Spreader (P)                  </v>
          </cell>
          <cell r="F94">
            <v>41610</v>
          </cell>
          <cell r="I94" t="str">
            <v>11/01/2023-11/30/2023</v>
          </cell>
          <cell r="J94">
            <v>0</v>
          </cell>
          <cell r="K94">
            <v>0</v>
          </cell>
          <cell r="L94">
            <v>0</v>
          </cell>
          <cell r="M94">
            <v>200</v>
          </cell>
          <cell r="O94">
            <v>176</v>
          </cell>
          <cell r="P94">
            <v>24</v>
          </cell>
          <cell r="Q94">
            <v>176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278.89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0</v>
          </cell>
          <cell r="AG94">
            <v>0</v>
          </cell>
          <cell r="AH94">
            <v>23.08</v>
          </cell>
          <cell r="AK94">
            <v>9.615384615384615</v>
          </cell>
          <cell r="AL94">
            <v>6</v>
          </cell>
          <cell r="AN94">
            <v>0</v>
          </cell>
          <cell r="AO94">
            <v>7</v>
          </cell>
          <cell r="AP94">
            <v>11</v>
          </cell>
        </row>
        <row r="95">
          <cell r="B95" t="str">
            <v>PO11851</v>
          </cell>
          <cell r="C95" t="str">
            <v>Channy Rith</v>
          </cell>
          <cell r="D95" t="str">
            <v>SIT Checking</v>
          </cell>
          <cell r="E95" t="str">
            <v xml:space="preserve">Examiner(B)                   </v>
          </cell>
          <cell r="F95">
            <v>41617</v>
          </cell>
          <cell r="I95" t="str">
            <v>11/01/2023-11/30/2023</v>
          </cell>
          <cell r="J95">
            <v>0</v>
          </cell>
          <cell r="K95">
            <v>0</v>
          </cell>
          <cell r="L95">
            <v>0</v>
          </cell>
          <cell r="M95">
            <v>227</v>
          </cell>
          <cell r="O95">
            <v>179.27</v>
          </cell>
          <cell r="P95">
            <v>24</v>
          </cell>
          <cell r="Q95">
            <v>219.27</v>
          </cell>
          <cell r="R95">
            <v>0</v>
          </cell>
          <cell r="S95">
            <v>0</v>
          </cell>
          <cell r="T95">
            <v>0</v>
          </cell>
          <cell r="U95">
            <v>40</v>
          </cell>
          <cell r="V95">
            <v>0</v>
          </cell>
          <cell r="W95">
            <v>40</v>
          </cell>
          <cell r="X95">
            <v>191.92</v>
          </cell>
          <cell r="Y95">
            <v>0</v>
          </cell>
          <cell r="Z95">
            <v>21.927526</v>
          </cell>
          <cell r="AA95">
            <v>0</v>
          </cell>
          <cell r="AB95">
            <v>21.927526</v>
          </cell>
          <cell r="AC95">
            <v>0</v>
          </cell>
          <cell r="AD95">
            <v>47.555052000000003</v>
          </cell>
          <cell r="AF95">
            <v>0</v>
          </cell>
          <cell r="AG95">
            <v>9.7200000000000006</v>
          </cell>
          <cell r="AH95">
            <v>26.19</v>
          </cell>
          <cell r="AJ95">
            <v>0</v>
          </cell>
          <cell r="AK95">
            <v>10</v>
          </cell>
          <cell r="AL95">
            <v>6</v>
          </cell>
          <cell r="AM95">
            <v>0</v>
          </cell>
          <cell r="AN95">
            <v>0</v>
          </cell>
          <cell r="AO95">
            <v>7</v>
          </cell>
          <cell r="AP95">
            <v>10</v>
          </cell>
        </row>
        <row r="96">
          <cell r="B96" t="str">
            <v>PO11861</v>
          </cell>
          <cell r="C96" t="str">
            <v>Chea Sem</v>
          </cell>
          <cell r="D96" t="str">
            <v>Finishing A</v>
          </cell>
          <cell r="E96" t="str">
            <v xml:space="preserve">MAKE BOX                      </v>
          </cell>
          <cell r="F96">
            <v>41617</v>
          </cell>
          <cell r="I96" t="str">
            <v>11/01/2023-11/30/2023</v>
          </cell>
          <cell r="J96">
            <v>0</v>
          </cell>
          <cell r="K96">
            <v>0</v>
          </cell>
          <cell r="L96">
            <v>0</v>
          </cell>
          <cell r="M96">
            <v>220</v>
          </cell>
          <cell r="O96">
            <v>176</v>
          </cell>
          <cell r="P96">
            <v>24</v>
          </cell>
          <cell r="Q96">
            <v>196</v>
          </cell>
          <cell r="R96">
            <v>0</v>
          </cell>
          <cell r="S96">
            <v>0</v>
          </cell>
          <cell r="T96">
            <v>0</v>
          </cell>
          <cell r="U96">
            <v>20</v>
          </cell>
          <cell r="V96">
            <v>0</v>
          </cell>
          <cell r="W96">
            <v>20</v>
          </cell>
          <cell r="X96">
            <v>0</v>
          </cell>
          <cell r="Y96">
            <v>0</v>
          </cell>
          <cell r="Z96">
            <v>10.574999999999999</v>
          </cell>
          <cell r="AA96">
            <v>0</v>
          </cell>
          <cell r="AB96">
            <v>10.574999999999999</v>
          </cell>
          <cell r="AC96">
            <v>0</v>
          </cell>
          <cell r="AD96">
            <v>207.27</v>
          </cell>
          <cell r="AF96">
            <v>0</v>
          </cell>
          <cell r="AG96">
            <v>4.8600000000000003</v>
          </cell>
          <cell r="AH96">
            <v>25.38</v>
          </cell>
          <cell r="AJ96">
            <v>0</v>
          </cell>
          <cell r="AK96">
            <v>10</v>
          </cell>
          <cell r="AL96">
            <v>0</v>
          </cell>
          <cell r="AM96">
            <v>0</v>
          </cell>
          <cell r="AN96">
            <v>0</v>
          </cell>
          <cell r="AO96">
            <v>7</v>
          </cell>
          <cell r="AP96">
            <v>10</v>
          </cell>
        </row>
        <row r="97">
          <cell r="B97" t="str">
            <v>PO11869</v>
          </cell>
          <cell r="C97" t="str">
            <v>Sydan Sak</v>
          </cell>
          <cell r="D97" t="str">
            <v>SPS- A</v>
          </cell>
          <cell r="E97" t="str">
            <v xml:space="preserve">Set Main Label (B)            </v>
          </cell>
          <cell r="F97">
            <v>41619</v>
          </cell>
          <cell r="I97" t="str">
            <v>11/01/2023-11/30/2023</v>
          </cell>
          <cell r="J97">
            <v>1</v>
          </cell>
          <cell r="K97">
            <v>3</v>
          </cell>
          <cell r="L97">
            <v>4</v>
          </cell>
          <cell r="M97">
            <v>200</v>
          </cell>
          <cell r="O97">
            <v>166.17</v>
          </cell>
          <cell r="P97">
            <v>24</v>
          </cell>
          <cell r="Q97">
            <v>186.17</v>
          </cell>
          <cell r="R97">
            <v>0</v>
          </cell>
          <cell r="S97">
            <v>0</v>
          </cell>
          <cell r="T97">
            <v>0</v>
          </cell>
          <cell r="U97">
            <v>20</v>
          </cell>
          <cell r="V97">
            <v>0</v>
          </cell>
          <cell r="W97">
            <v>20</v>
          </cell>
          <cell r="X97">
            <v>136.06</v>
          </cell>
          <cell r="Y97">
            <v>0</v>
          </cell>
          <cell r="Z97">
            <v>9.6126000000000005</v>
          </cell>
          <cell r="AA97">
            <v>0</v>
          </cell>
          <cell r="AB97">
            <v>9.6126000000000005</v>
          </cell>
          <cell r="AC97">
            <v>0</v>
          </cell>
          <cell r="AD97">
            <v>42.895200000000003</v>
          </cell>
          <cell r="AF97">
            <v>0</v>
          </cell>
          <cell r="AG97">
            <v>4.8600000000000003</v>
          </cell>
          <cell r="AH97">
            <v>23.08</v>
          </cell>
          <cell r="AJ97">
            <v>0</v>
          </cell>
          <cell r="AK97">
            <v>10</v>
          </cell>
          <cell r="AL97">
            <v>6</v>
          </cell>
          <cell r="AM97">
            <v>0</v>
          </cell>
          <cell r="AN97">
            <v>0</v>
          </cell>
          <cell r="AO97">
            <v>7</v>
          </cell>
          <cell r="AP97">
            <v>10</v>
          </cell>
        </row>
        <row r="98">
          <cell r="B98" t="str">
            <v>PO11877</v>
          </cell>
          <cell r="C98" t="str">
            <v>Sreynich Kong</v>
          </cell>
          <cell r="D98" t="str">
            <v>SPS- B</v>
          </cell>
          <cell r="E98" t="str">
            <v xml:space="preserve">Midle row(B)                  </v>
          </cell>
          <cell r="F98">
            <v>41619</v>
          </cell>
          <cell r="I98" t="str">
            <v>11/01/2023-11/30/2023</v>
          </cell>
          <cell r="J98">
            <v>1</v>
          </cell>
          <cell r="K98">
            <v>0</v>
          </cell>
          <cell r="L98">
            <v>1</v>
          </cell>
          <cell r="M98">
            <v>200</v>
          </cell>
          <cell r="O98">
            <v>176</v>
          </cell>
          <cell r="P98">
            <v>24</v>
          </cell>
          <cell r="Q98">
            <v>194</v>
          </cell>
          <cell r="R98">
            <v>8</v>
          </cell>
          <cell r="S98">
            <v>0</v>
          </cell>
          <cell r="T98">
            <v>8</v>
          </cell>
          <cell r="U98">
            <v>26</v>
          </cell>
          <cell r="V98">
            <v>0</v>
          </cell>
          <cell r="W98">
            <v>26</v>
          </cell>
          <cell r="X98">
            <v>184.24</v>
          </cell>
          <cell r="Y98">
            <v>7.69</v>
          </cell>
          <cell r="Z98">
            <v>13.81564</v>
          </cell>
          <cell r="AA98">
            <v>0</v>
          </cell>
          <cell r="AB98">
            <v>13.81564</v>
          </cell>
          <cell r="AC98">
            <v>0</v>
          </cell>
          <cell r="AD98">
            <v>23.265239999999999</v>
          </cell>
          <cell r="AF98">
            <v>0</v>
          </cell>
          <cell r="AG98">
            <v>6.32</v>
          </cell>
          <cell r="AH98">
            <v>23.08</v>
          </cell>
          <cell r="AJ98">
            <v>8</v>
          </cell>
          <cell r="AK98">
            <v>10</v>
          </cell>
          <cell r="AL98">
            <v>6</v>
          </cell>
          <cell r="AM98">
            <v>0</v>
          </cell>
          <cell r="AN98">
            <v>0</v>
          </cell>
          <cell r="AO98">
            <v>7</v>
          </cell>
          <cell r="AP98">
            <v>10</v>
          </cell>
        </row>
        <row r="99">
          <cell r="B99" t="str">
            <v>PO11878</v>
          </cell>
          <cell r="C99" t="str">
            <v>Chaneng Roet</v>
          </cell>
          <cell r="D99" t="str">
            <v>SPS- E</v>
          </cell>
          <cell r="E99" t="str">
            <v xml:space="preserve">Topstitch Sleeve(A)           </v>
          </cell>
          <cell r="F99">
            <v>41619</v>
          </cell>
          <cell r="I99" t="str">
            <v>11/01/2023-11/30/2023</v>
          </cell>
          <cell r="J99">
            <v>0</v>
          </cell>
          <cell r="K99">
            <v>0</v>
          </cell>
          <cell r="L99">
            <v>0</v>
          </cell>
          <cell r="M99">
            <v>200</v>
          </cell>
          <cell r="O99">
            <v>180</v>
          </cell>
          <cell r="P99">
            <v>24</v>
          </cell>
          <cell r="Q99">
            <v>214</v>
          </cell>
          <cell r="R99">
            <v>0</v>
          </cell>
          <cell r="S99">
            <v>0</v>
          </cell>
          <cell r="T99">
            <v>0</v>
          </cell>
          <cell r="U99">
            <v>34</v>
          </cell>
          <cell r="V99">
            <v>0</v>
          </cell>
          <cell r="W99">
            <v>34</v>
          </cell>
          <cell r="X99">
            <v>296.88</v>
          </cell>
          <cell r="Y99">
            <v>0</v>
          </cell>
          <cell r="Z99">
            <v>21.350784000000001</v>
          </cell>
          <cell r="AA99">
            <v>0</v>
          </cell>
          <cell r="AB99">
            <v>21.350784000000001</v>
          </cell>
          <cell r="AC99">
            <v>0</v>
          </cell>
          <cell r="AD99">
            <v>0</v>
          </cell>
          <cell r="AF99">
            <v>0</v>
          </cell>
          <cell r="AG99">
            <v>8.26</v>
          </cell>
          <cell r="AH99">
            <v>23.08</v>
          </cell>
          <cell r="AJ99">
            <v>0</v>
          </cell>
          <cell r="AK99">
            <v>10</v>
          </cell>
          <cell r="AL99">
            <v>6</v>
          </cell>
          <cell r="AM99">
            <v>0</v>
          </cell>
          <cell r="AN99">
            <v>0</v>
          </cell>
          <cell r="AO99">
            <v>7</v>
          </cell>
          <cell r="AP99">
            <v>10</v>
          </cell>
        </row>
        <row r="100">
          <cell r="B100" t="str">
            <v>PO11881</v>
          </cell>
          <cell r="C100" t="str">
            <v>Mong Rin</v>
          </cell>
          <cell r="D100" t="str">
            <v>Finishing A</v>
          </cell>
          <cell r="E100" t="str">
            <v xml:space="preserve">Button Closing(B)             </v>
          </cell>
          <cell r="F100">
            <v>41620</v>
          </cell>
          <cell r="I100" t="str">
            <v>11/01/2023-11/30/2023</v>
          </cell>
          <cell r="J100">
            <v>0</v>
          </cell>
          <cell r="K100">
            <v>0</v>
          </cell>
          <cell r="L100">
            <v>0</v>
          </cell>
          <cell r="M100">
            <v>200</v>
          </cell>
          <cell r="O100">
            <v>184</v>
          </cell>
          <cell r="P100">
            <v>24</v>
          </cell>
          <cell r="Q100">
            <v>202</v>
          </cell>
          <cell r="R100">
            <v>0</v>
          </cell>
          <cell r="S100">
            <v>0</v>
          </cell>
          <cell r="T100">
            <v>0</v>
          </cell>
          <cell r="U100">
            <v>18</v>
          </cell>
          <cell r="V100">
            <v>0</v>
          </cell>
          <cell r="W100">
            <v>18</v>
          </cell>
          <cell r="X100">
            <v>198.01</v>
          </cell>
          <cell r="Y100">
            <v>0</v>
          </cell>
          <cell r="Z100">
            <v>10.044351000000001</v>
          </cell>
          <cell r="AA100">
            <v>0</v>
          </cell>
          <cell r="AB100">
            <v>10.044351000000001</v>
          </cell>
          <cell r="AC100">
            <v>0</v>
          </cell>
          <cell r="AD100">
            <v>13.22316</v>
          </cell>
          <cell r="AF100">
            <v>0</v>
          </cell>
          <cell r="AG100">
            <v>4.38</v>
          </cell>
          <cell r="AH100">
            <v>23.08</v>
          </cell>
          <cell r="AJ100">
            <v>0</v>
          </cell>
          <cell r="AK100">
            <v>10</v>
          </cell>
          <cell r="AL100">
            <v>6</v>
          </cell>
          <cell r="AM100">
            <v>0</v>
          </cell>
          <cell r="AN100">
            <v>0</v>
          </cell>
          <cell r="AO100">
            <v>7</v>
          </cell>
          <cell r="AP100">
            <v>10</v>
          </cell>
        </row>
        <row r="101">
          <cell r="B101" t="str">
            <v>PO11961</v>
          </cell>
          <cell r="C101" t="str">
            <v>Sareth Thun</v>
          </cell>
          <cell r="D101" t="str">
            <v>SIT Checking</v>
          </cell>
          <cell r="E101" t="str">
            <v xml:space="preserve">Examiner(B)                   </v>
          </cell>
          <cell r="F101">
            <v>41625</v>
          </cell>
          <cell r="I101" t="str">
            <v>11/01/2023-11/30/2023</v>
          </cell>
          <cell r="J101">
            <v>1</v>
          </cell>
          <cell r="K101">
            <v>2</v>
          </cell>
          <cell r="L101">
            <v>3</v>
          </cell>
          <cell r="M101">
            <v>227</v>
          </cell>
          <cell r="O101">
            <v>184</v>
          </cell>
          <cell r="P101">
            <v>24</v>
          </cell>
          <cell r="Q101">
            <v>226</v>
          </cell>
          <cell r="R101">
            <v>0</v>
          </cell>
          <cell r="S101">
            <v>0</v>
          </cell>
          <cell r="T101">
            <v>0</v>
          </cell>
          <cell r="U101">
            <v>42</v>
          </cell>
          <cell r="V101">
            <v>0</v>
          </cell>
          <cell r="W101">
            <v>42</v>
          </cell>
          <cell r="X101">
            <v>207.89</v>
          </cell>
          <cell r="Y101">
            <v>0</v>
          </cell>
          <cell r="Z101">
            <v>23.018806000000001</v>
          </cell>
          <cell r="AA101">
            <v>0</v>
          </cell>
          <cell r="AB101">
            <v>23.018806000000001</v>
          </cell>
          <cell r="AC101">
            <v>0</v>
          </cell>
          <cell r="AD101">
            <v>38.937612000000001</v>
          </cell>
          <cell r="AF101">
            <v>0</v>
          </cell>
          <cell r="AG101">
            <v>10.210000000000001</v>
          </cell>
          <cell r="AH101">
            <v>26.19</v>
          </cell>
          <cell r="AJ101">
            <v>0</v>
          </cell>
          <cell r="AK101">
            <v>10</v>
          </cell>
          <cell r="AL101">
            <v>6</v>
          </cell>
          <cell r="AM101">
            <v>0</v>
          </cell>
          <cell r="AN101">
            <v>0</v>
          </cell>
          <cell r="AO101">
            <v>7</v>
          </cell>
          <cell r="AP101">
            <v>10</v>
          </cell>
        </row>
        <row r="102">
          <cell r="B102" t="str">
            <v>PO12013</v>
          </cell>
          <cell r="C102" t="str">
            <v>Sreysross Ban</v>
          </cell>
          <cell r="D102" t="str">
            <v>SPS- E</v>
          </cell>
          <cell r="E102" t="str">
            <v xml:space="preserve">French Seam(A)                </v>
          </cell>
          <cell r="F102">
            <v>41648</v>
          </cell>
          <cell r="I102" t="str">
            <v>11/01/2023-11/30/2023</v>
          </cell>
          <cell r="J102">
            <v>1</v>
          </cell>
          <cell r="K102">
            <v>2</v>
          </cell>
          <cell r="L102">
            <v>3</v>
          </cell>
          <cell r="M102">
            <v>200</v>
          </cell>
          <cell r="O102">
            <v>176</v>
          </cell>
          <cell r="P102">
            <v>24</v>
          </cell>
          <cell r="Q102">
            <v>178</v>
          </cell>
          <cell r="R102">
            <v>8</v>
          </cell>
          <cell r="S102">
            <v>0</v>
          </cell>
          <cell r="T102">
            <v>8</v>
          </cell>
          <cell r="U102">
            <v>10</v>
          </cell>
          <cell r="V102">
            <v>0</v>
          </cell>
          <cell r="W102">
            <v>10</v>
          </cell>
          <cell r="X102">
            <v>126.48</v>
          </cell>
          <cell r="Y102">
            <v>7.69</v>
          </cell>
          <cell r="Z102">
            <v>4.8063000000000002</v>
          </cell>
          <cell r="AA102">
            <v>0</v>
          </cell>
          <cell r="AB102">
            <v>4.8063000000000002</v>
          </cell>
          <cell r="AC102">
            <v>0</v>
          </cell>
          <cell r="AD102">
            <v>51.642600000000002</v>
          </cell>
          <cell r="AF102">
            <v>0</v>
          </cell>
          <cell r="AG102">
            <v>2.4300000000000002</v>
          </cell>
          <cell r="AH102">
            <v>23.08</v>
          </cell>
          <cell r="AJ102">
            <v>0</v>
          </cell>
          <cell r="AK102">
            <v>10</v>
          </cell>
          <cell r="AL102">
            <v>0</v>
          </cell>
          <cell r="AM102">
            <v>0</v>
          </cell>
          <cell r="AN102">
            <v>0</v>
          </cell>
          <cell r="AO102">
            <v>7</v>
          </cell>
          <cell r="AP102">
            <v>10</v>
          </cell>
        </row>
        <row r="103">
          <cell r="B103" t="str">
            <v>po12067</v>
          </cell>
          <cell r="C103" t="str">
            <v>Phally Sun</v>
          </cell>
          <cell r="D103" t="str">
            <v>SPS- B</v>
          </cell>
          <cell r="E103" t="str">
            <v xml:space="preserve">Trim Luxury vent(B)           </v>
          </cell>
          <cell r="F103">
            <v>41654</v>
          </cell>
          <cell r="I103" t="str">
            <v>11/01/2023-11/30/2023</v>
          </cell>
          <cell r="J103">
            <v>1</v>
          </cell>
          <cell r="K103">
            <v>2</v>
          </cell>
          <cell r="L103">
            <v>3</v>
          </cell>
          <cell r="M103">
            <v>200</v>
          </cell>
          <cell r="O103">
            <v>184</v>
          </cell>
          <cell r="P103">
            <v>24</v>
          </cell>
          <cell r="Q103">
            <v>228</v>
          </cell>
          <cell r="R103">
            <v>0</v>
          </cell>
          <cell r="S103">
            <v>0</v>
          </cell>
          <cell r="T103">
            <v>0</v>
          </cell>
          <cell r="U103">
            <v>44</v>
          </cell>
          <cell r="V103">
            <v>0</v>
          </cell>
          <cell r="W103">
            <v>44</v>
          </cell>
          <cell r="X103">
            <v>123</v>
          </cell>
          <cell r="Y103">
            <v>0</v>
          </cell>
          <cell r="Z103">
            <v>21.14772</v>
          </cell>
          <cell r="AA103">
            <v>0</v>
          </cell>
          <cell r="AB103">
            <v>21.14772</v>
          </cell>
          <cell r="AC103">
            <v>0</v>
          </cell>
          <cell r="AD103">
            <v>96.165440000000004</v>
          </cell>
          <cell r="AF103">
            <v>0</v>
          </cell>
          <cell r="AG103">
            <v>10.7</v>
          </cell>
          <cell r="AH103">
            <v>23.08</v>
          </cell>
          <cell r="AJ103">
            <v>0</v>
          </cell>
          <cell r="AK103">
            <v>10</v>
          </cell>
          <cell r="AL103">
            <v>0</v>
          </cell>
          <cell r="AM103">
            <v>0</v>
          </cell>
          <cell r="AN103">
            <v>0</v>
          </cell>
          <cell r="AO103">
            <v>7</v>
          </cell>
          <cell r="AP103">
            <v>10</v>
          </cell>
        </row>
        <row r="104">
          <cell r="B104" t="str">
            <v>PO12068</v>
          </cell>
          <cell r="C104" t="str">
            <v>Thavong Vang</v>
          </cell>
          <cell r="D104" t="str">
            <v>SPS- C</v>
          </cell>
          <cell r="E104" t="str">
            <v xml:space="preserve">Kansai Placket                </v>
          </cell>
          <cell r="F104">
            <v>41654</v>
          </cell>
          <cell r="I104" t="str">
            <v>11/01/2023-11/30/2023</v>
          </cell>
          <cell r="J104">
            <v>1</v>
          </cell>
          <cell r="K104">
            <v>1</v>
          </cell>
          <cell r="L104">
            <v>2</v>
          </cell>
          <cell r="M104">
            <v>200</v>
          </cell>
          <cell r="O104">
            <v>184</v>
          </cell>
          <cell r="P104">
            <v>24</v>
          </cell>
          <cell r="Q104">
            <v>224</v>
          </cell>
          <cell r="R104">
            <v>0</v>
          </cell>
          <cell r="S104">
            <v>0</v>
          </cell>
          <cell r="T104">
            <v>0</v>
          </cell>
          <cell r="U104">
            <v>40</v>
          </cell>
          <cell r="V104">
            <v>0</v>
          </cell>
          <cell r="W104">
            <v>40</v>
          </cell>
          <cell r="X104">
            <v>163.09</v>
          </cell>
          <cell r="Y104">
            <v>0</v>
          </cell>
          <cell r="Z104">
            <v>20.408276000000001</v>
          </cell>
          <cell r="AA104">
            <v>0</v>
          </cell>
          <cell r="AB104">
            <v>20.408276000000001</v>
          </cell>
          <cell r="AC104">
            <v>0</v>
          </cell>
          <cell r="AD104">
            <v>63.188493999999999</v>
          </cell>
          <cell r="AF104">
            <v>0</v>
          </cell>
          <cell r="AG104">
            <v>9.7200000000000006</v>
          </cell>
          <cell r="AH104">
            <v>23.08</v>
          </cell>
          <cell r="AJ104">
            <v>0</v>
          </cell>
          <cell r="AK104">
            <v>10</v>
          </cell>
          <cell r="AL104">
            <v>6</v>
          </cell>
          <cell r="AM104">
            <v>0</v>
          </cell>
          <cell r="AN104">
            <v>0</v>
          </cell>
          <cell r="AO104">
            <v>7</v>
          </cell>
          <cell r="AP104">
            <v>10</v>
          </cell>
        </row>
        <row r="105">
          <cell r="B105" t="str">
            <v>PO12087</v>
          </cell>
          <cell r="C105" t="str">
            <v>Sreymom Uon</v>
          </cell>
          <cell r="D105" t="str">
            <v>QC</v>
          </cell>
          <cell r="E105" t="str">
            <v xml:space="preserve">Examining(B)                  </v>
          </cell>
          <cell r="F105">
            <v>41659</v>
          </cell>
          <cell r="I105" t="str">
            <v>11/01/2023-11/30/2023</v>
          </cell>
          <cell r="J105">
            <v>1</v>
          </cell>
          <cell r="K105">
            <v>2</v>
          </cell>
          <cell r="L105">
            <v>3</v>
          </cell>
          <cell r="M105">
            <v>200</v>
          </cell>
          <cell r="O105">
            <v>168</v>
          </cell>
          <cell r="P105">
            <v>24</v>
          </cell>
          <cell r="Q105">
            <v>184</v>
          </cell>
          <cell r="R105">
            <v>0</v>
          </cell>
          <cell r="S105">
            <v>0</v>
          </cell>
          <cell r="T105">
            <v>0</v>
          </cell>
          <cell r="U105">
            <v>16</v>
          </cell>
          <cell r="V105">
            <v>0</v>
          </cell>
          <cell r="W105">
            <v>16</v>
          </cell>
          <cell r="X105">
            <v>143.06</v>
          </cell>
          <cell r="Y105">
            <v>0</v>
          </cell>
          <cell r="Z105">
            <v>7.69008</v>
          </cell>
          <cell r="AA105">
            <v>0</v>
          </cell>
          <cell r="AB105">
            <v>7.69008</v>
          </cell>
          <cell r="AC105">
            <v>0</v>
          </cell>
          <cell r="AD105">
            <v>33.810160000000003</v>
          </cell>
          <cell r="AF105">
            <v>0</v>
          </cell>
          <cell r="AG105">
            <v>3.89</v>
          </cell>
          <cell r="AH105">
            <v>23.08</v>
          </cell>
          <cell r="AJ105">
            <v>0</v>
          </cell>
          <cell r="AK105">
            <v>10</v>
          </cell>
          <cell r="AL105">
            <v>6</v>
          </cell>
          <cell r="AM105">
            <v>0</v>
          </cell>
          <cell r="AN105">
            <v>0</v>
          </cell>
          <cell r="AO105">
            <v>7</v>
          </cell>
          <cell r="AP105">
            <v>10</v>
          </cell>
        </row>
        <row r="106">
          <cell r="B106" t="str">
            <v>PO12096</v>
          </cell>
          <cell r="C106" t="str">
            <v>Sreymich Yem</v>
          </cell>
          <cell r="D106" t="str">
            <v>SPS- F</v>
          </cell>
          <cell r="E106" t="str">
            <v xml:space="preserve">Hem Bottom(A)                 </v>
          </cell>
          <cell r="F106">
            <v>41660</v>
          </cell>
          <cell r="I106" t="str">
            <v>11/01/2023-11/30/2023</v>
          </cell>
          <cell r="J106">
            <v>1</v>
          </cell>
          <cell r="K106">
            <v>2</v>
          </cell>
          <cell r="L106">
            <v>3</v>
          </cell>
          <cell r="M106">
            <v>200</v>
          </cell>
          <cell r="O106">
            <v>184</v>
          </cell>
          <cell r="P106">
            <v>24</v>
          </cell>
          <cell r="Q106">
            <v>210</v>
          </cell>
          <cell r="R106">
            <v>8</v>
          </cell>
          <cell r="S106">
            <v>0</v>
          </cell>
          <cell r="T106">
            <v>8</v>
          </cell>
          <cell r="U106">
            <v>34</v>
          </cell>
          <cell r="V106">
            <v>0</v>
          </cell>
          <cell r="W106">
            <v>34</v>
          </cell>
          <cell r="X106">
            <v>258.79000000000002</v>
          </cell>
          <cell r="Y106">
            <v>7.69</v>
          </cell>
          <cell r="Z106">
            <v>20.661937999999999</v>
          </cell>
          <cell r="AA106">
            <v>0</v>
          </cell>
          <cell r="AB106">
            <v>20.661937999999999</v>
          </cell>
          <cell r="AC106">
            <v>0</v>
          </cell>
          <cell r="AD106">
            <v>7.2819500000000001</v>
          </cell>
          <cell r="AF106">
            <v>0</v>
          </cell>
          <cell r="AG106">
            <v>8.26</v>
          </cell>
          <cell r="AH106">
            <v>23.08</v>
          </cell>
          <cell r="AJ106">
            <v>0</v>
          </cell>
          <cell r="AK106">
            <v>10</v>
          </cell>
          <cell r="AL106">
            <v>6</v>
          </cell>
          <cell r="AM106">
            <v>0</v>
          </cell>
          <cell r="AN106">
            <v>0</v>
          </cell>
          <cell r="AO106">
            <v>7</v>
          </cell>
          <cell r="AP106">
            <v>10</v>
          </cell>
        </row>
        <row r="107">
          <cell r="B107" t="str">
            <v>PO12114</v>
          </cell>
          <cell r="C107" t="str">
            <v>Somphors Nhil</v>
          </cell>
          <cell r="D107" t="str">
            <v>Finishing B</v>
          </cell>
          <cell r="E107" t="str">
            <v xml:space="preserve">Presentation Examiner(B)      </v>
          </cell>
          <cell r="F107">
            <v>41661</v>
          </cell>
          <cell r="I107" t="str">
            <v>11/01/2023-11/30/2023</v>
          </cell>
          <cell r="J107">
            <v>0</v>
          </cell>
          <cell r="K107">
            <v>0</v>
          </cell>
          <cell r="L107">
            <v>0</v>
          </cell>
          <cell r="M107">
            <v>200</v>
          </cell>
          <cell r="O107">
            <v>184</v>
          </cell>
          <cell r="P107">
            <v>24</v>
          </cell>
          <cell r="Q107">
            <v>228</v>
          </cell>
          <cell r="R107">
            <v>0</v>
          </cell>
          <cell r="S107">
            <v>0</v>
          </cell>
          <cell r="T107">
            <v>0</v>
          </cell>
          <cell r="U107">
            <v>44</v>
          </cell>
          <cell r="V107">
            <v>0</v>
          </cell>
          <cell r="W107">
            <v>44</v>
          </cell>
          <cell r="X107">
            <v>220.39</v>
          </cell>
          <cell r="Y107">
            <v>0</v>
          </cell>
          <cell r="Z107">
            <v>22.137809000000001</v>
          </cell>
          <cell r="AA107">
            <v>0</v>
          </cell>
          <cell r="AB107">
            <v>22.137809000000001</v>
          </cell>
          <cell r="AC107">
            <v>0</v>
          </cell>
          <cell r="AD107">
            <v>13.625818000000001</v>
          </cell>
          <cell r="AF107">
            <v>0</v>
          </cell>
          <cell r="AG107">
            <v>10.7</v>
          </cell>
          <cell r="AH107">
            <v>23.08</v>
          </cell>
          <cell r="AJ107">
            <v>0</v>
          </cell>
          <cell r="AK107">
            <v>10</v>
          </cell>
          <cell r="AL107">
            <v>6</v>
          </cell>
          <cell r="AM107">
            <v>0</v>
          </cell>
          <cell r="AN107">
            <v>0</v>
          </cell>
          <cell r="AO107">
            <v>7</v>
          </cell>
          <cell r="AP107">
            <v>10</v>
          </cell>
        </row>
        <row r="108">
          <cell r="B108" t="str">
            <v>PO12121</v>
          </cell>
          <cell r="C108" t="str">
            <v>Samorn Mok</v>
          </cell>
          <cell r="D108" t="str">
            <v>Finishing A</v>
          </cell>
          <cell r="E108" t="str">
            <v xml:space="preserve">Folding(B)                    </v>
          </cell>
          <cell r="F108">
            <v>41662</v>
          </cell>
          <cell r="I108" t="str">
            <v>11/01/2023-11/30/2023</v>
          </cell>
          <cell r="J108">
            <v>1</v>
          </cell>
          <cell r="K108">
            <v>2</v>
          </cell>
          <cell r="L108">
            <v>3</v>
          </cell>
          <cell r="M108">
            <v>200</v>
          </cell>
          <cell r="O108">
            <v>171.5</v>
          </cell>
          <cell r="P108">
            <v>24</v>
          </cell>
          <cell r="Q108">
            <v>189.5</v>
          </cell>
          <cell r="R108">
            <v>0</v>
          </cell>
          <cell r="S108">
            <v>0</v>
          </cell>
          <cell r="T108">
            <v>0</v>
          </cell>
          <cell r="U108">
            <v>18</v>
          </cell>
          <cell r="V108">
            <v>0</v>
          </cell>
          <cell r="W108">
            <v>18</v>
          </cell>
          <cell r="X108">
            <v>289.83999999999997</v>
          </cell>
          <cell r="Y108">
            <v>0</v>
          </cell>
          <cell r="Z108">
            <v>13.616873999999999</v>
          </cell>
          <cell r="AA108">
            <v>0</v>
          </cell>
          <cell r="AB108">
            <v>13.616873999999999</v>
          </cell>
          <cell r="AC108">
            <v>0</v>
          </cell>
          <cell r="AD108">
            <v>0</v>
          </cell>
          <cell r="AF108">
            <v>0</v>
          </cell>
          <cell r="AG108">
            <v>4.38</v>
          </cell>
          <cell r="AH108">
            <v>23.08</v>
          </cell>
          <cell r="AJ108">
            <v>0</v>
          </cell>
          <cell r="AK108">
            <v>10</v>
          </cell>
          <cell r="AL108">
            <v>6</v>
          </cell>
          <cell r="AM108">
            <v>0</v>
          </cell>
          <cell r="AN108">
            <v>0</v>
          </cell>
          <cell r="AO108">
            <v>7</v>
          </cell>
          <cell r="AP108">
            <v>10</v>
          </cell>
        </row>
        <row r="109">
          <cell r="B109" t="str">
            <v>PO12123</v>
          </cell>
          <cell r="C109" t="str">
            <v>Lihuo Horn</v>
          </cell>
          <cell r="D109" t="str">
            <v>Finishing B</v>
          </cell>
          <cell r="E109" t="str">
            <v xml:space="preserve">Presentation Examiner(B)      </v>
          </cell>
          <cell r="F109">
            <v>41662</v>
          </cell>
          <cell r="I109" t="str">
            <v>11/01/2023-11/30/2023</v>
          </cell>
          <cell r="J109">
            <v>1</v>
          </cell>
          <cell r="K109">
            <v>0</v>
          </cell>
          <cell r="L109">
            <v>1</v>
          </cell>
          <cell r="M109">
            <v>200</v>
          </cell>
          <cell r="O109">
            <v>184</v>
          </cell>
          <cell r="P109">
            <v>24</v>
          </cell>
          <cell r="Q109">
            <v>228</v>
          </cell>
          <cell r="R109">
            <v>0</v>
          </cell>
          <cell r="S109">
            <v>0</v>
          </cell>
          <cell r="T109">
            <v>0</v>
          </cell>
          <cell r="U109">
            <v>44</v>
          </cell>
          <cell r="V109">
            <v>0</v>
          </cell>
          <cell r="W109">
            <v>44</v>
          </cell>
          <cell r="X109">
            <v>220.39</v>
          </cell>
          <cell r="Y109">
            <v>0</v>
          </cell>
          <cell r="Z109">
            <v>22.137809000000001</v>
          </cell>
          <cell r="AA109">
            <v>0</v>
          </cell>
          <cell r="AB109">
            <v>22.137809000000001</v>
          </cell>
          <cell r="AC109">
            <v>0</v>
          </cell>
          <cell r="AD109">
            <v>13.625818000000001</v>
          </cell>
          <cell r="AF109">
            <v>0</v>
          </cell>
          <cell r="AG109">
            <v>10.7</v>
          </cell>
          <cell r="AH109">
            <v>23.08</v>
          </cell>
          <cell r="AJ109">
            <v>0</v>
          </cell>
          <cell r="AK109">
            <v>10</v>
          </cell>
          <cell r="AL109">
            <v>6</v>
          </cell>
          <cell r="AM109">
            <v>0</v>
          </cell>
          <cell r="AN109">
            <v>0</v>
          </cell>
          <cell r="AO109">
            <v>7</v>
          </cell>
          <cell r="AP109">
            <v>10</v>
          </cell>
        </row>
        <row r="110">
          <cell r="B110" t="str">
            <v>PO12128</v>
          </cell>
          <cell r="C110" t="str">
            <v>Sokha leng</v>
          </cell>
          <cell r="D110" t="str">
            <v>SPS- C</v>
          </cell>
          <cell r="E110" t="str">
            <v xml:space="preserve">Attach Tap Front              </v>
          </cell>
          <cell r="F110">
            <v>41666</v>
          </cell>
          <cell r="I110" t="str">
            <v>11/01/2023-11/30/2023</v>
          </cell>
          <cell r="J110">
            <v>1</v>
          </cell>
          <cell r="K110">
            <v>2</v>
          </cell>
          <cell r="L110">
            <v>3</v>
          </cell>
          <cell r="M110">
            <v>200</v>
          </cell>
          <cell r="O110">
            <v>184</v>
          </cell>
          <cell r="P110">
            <v>24</v>
          </cell>
          <cell r="Q110">
            <v>205</v>
          </cell>
          <cell r="R110">
            <v>17</v>
          </cell>
          <cell r="S110">
            <v>0</v>
          </cell>
          <cell r="T110">
            <v>17</v>
          </cell>
          <cell r="U110">
            <v>38</v>
          </cell>
          <cell r="V110">
            <v>0</v>
          </cell>
          <cell r="W110">
            <v>38</v>
          </cell>
          <cell r="X110">
            <v>140.16</v>
          </cell>
          <cell r="Y110">
            <v>16.32</v>
          </cell>
          <cell r="Z110">
            <v>18.263940000000002</v>
          </cell>
          <cell r="AA110">
            <v>0</v>
          </cell>
          <cell r="AB110">
            <v>18.263940000000002</v>
          </cell>
          <cell r="AC110">
            <v>2.19</v>
          </cell>
          <cell r="AD110">
            <v>54.727879999999999</v>
          </cell>
          <cell r="AF110">
            <v>0</v>
          </cell>
          <cell r="AG110">
            <v>9.24</v>
          </cell>
          <cell r="AH110">
            <v>23.08</v>
          </cell>
          <cell r="AJ110">
            <v>0</v>
          </cell>
          <cell r="AK110">
            <v>10</v>
          </cell>
          <cell r="AL110">
            <v>6</v>
          </cell>
          <cell r="AM110">
            <v>0</v>
          </cell>
          <cell r="AN110">
            <v>0</v>
          </cell>
          <cell r="AO110">
            <v>7</v>
          </cell>
          <cell r="AP110">
            <v>10</v>
          </cell>
        </row>
        <row r="111">
          <cell r="B111" t="str">
            <v>PO12259</v>
          </cell>
          <cell r="C111" t="str">
            <v>Sun Hin</v>
          </cell>
          <cell r="D111" t="str">
            <v>SPS- C</v>
          </cell>
          <cell r="E111" t="str">
            <v xml:space="preserve">Hem front(B)                  </v>
          </cell>
          <cell r="F111">
            <v>41675</v>
          </cell>
          <cell r="I111" t="str">
            <v>11/01/2023-11/30/2023</v>
          </cell>
          <cell r="J111">
            <v>0</v>
          </cell>
          <cell r="K111">
            <v>0</v>
          </cell>
          <cell r="L111">
            <v>0</v>
          </cell>
          <cell r="M111">
            <v>200</v>
          </cell>
          <cell r="O111">
            <v>184</v>
          </cell>
          <cell r="P111">
            <v>24</v>
          </cell>
          <cell r="Q111">
            <v>224</v>
          </cell>
          <cell r="R111">
            <v>0</v>
          </cell>
          <cell r="S111">
            <v>0</v>
          </cell>
          <cell r="T111">
            <v>0</v>
          </cell>
          <cell r="U111">
            <v>40</v>
          </cell>
          <cell r="V111">
            <v>0</v>
          </cell>
          <cell r="W111">
            <v>40</v>
          </cell>
          <cell r="X111">
            <v>253.16</v>
          </cell>
          <cell r="Y111">
            <v>0</v>
          </cell>
          <cell r="Z111">
            <v>22.239239000000001</v>
          </cell>
          <cell r="AA111">
            <v>0</v>
          </cell>
          <cell r="AB111">
            <v>22.239239000000001</v>
          </cell>
          <cell r="AC111">
            <v>0</v>
          </cell>
          <cell r="AD111">
            <v>0.18252399999999999</v>
          </cell>
          <cell r="AF111">
            <v>0</v>
          </cell>
          <cell r="AG111">
            <v>9.7200000000000006</v>
          </cell>
          <cell r="AH111">
            <v>23.08</v>
          </cell>
          <cell r="AJ111">
            <v>0</v>
          </cell>
          <cell r="AK111">
            <v>10</v>
          </cell>
          <cell r="AL111">
            <v>6</v>
          </cell>
          <cell r="AM111">
            <v>0</v>
          </cell>
          <cell r="AN111">
            <v>0</v>
          </cell>
          <cell r="AO111">
            <v>7</v>
          </cell>
          <cell r="AP111">
            <v>10</v>
          </cell>
        </row>
        <row r="112">
          <cell r="B112" t="str">
            <v>PO12288</v>
          </cell>
          <cell r="C112" t="str">
            <v>Thavy Un</v>
          </cell>
          <cell r="D112" t="str">
            <v>OPA S1- 1 &amp; 2</v>
          </cell>
          <cell r="E112" t="str">
            <v xml:space="preserve">Machinist                     </v>
          </cell>
          <cell r="F112">
            <v>41677</v>
          </cell>
          <cell r="I112" t="str">
            <v>11/01/2023-11/30/2023</v>
          </cell>
          <cell r="J112">
            <v>1</v>
          </cell>
          <cell r="K112">
            <v>1</v>
          </cell>
          <cell r="L112">
            <v>2</v>
          </cell>
          <cell r="M112">
            <v>200</v>
          </cell>
          <cell r="O112">
            <v>153.5</v>
          </cell>
          <cell r="P112">
            <v>24</v>
          </cell>
          <cell r="Q112">
            <v>167.5</v>
          </cell>
          <cell r="R112">
            <v>0</v>
          </cell>
          <cell r="S112">
            <v>0</v>
          </cell>
          <cell r="T112">
            <v>0</v>
          </cell>
          <cell r="U112">
            <v>14</v>
          </cell>
          <cell r="V112">
            <v>0</v>
          </cell>
          <cell r="W112">
            <v>14</v>
          </cell>
          <cell r="X112">
            <v>73.16</v>
          </cell>
          <cell r="Y112">
            <v>0</v>
          </cell>
          <cell r="Z112">
            <v>6.7288199999999998</v>
          </cell>
          <cell r="AA112">
            <v>0</v>
          </cell>
          <cell r="AB112">
            <v>6.7288199999999998</v>
          </cell>
          <cell r="AC112">
            <v>0</v>
          </cell>
          <cell r="AD112">
            <v>87.847639999999998</v>
          </cell>
          <cell r="AF112">
            <v>0</v>
          </cell>
          <cell r="AG112">
            <v>3.4</v>
          </cell>
          <cell r="AH112">
            <v>23.08</v>
          </cell>
          <cell r="AJ112">
            <v>0</v>
          </cell>
          <cell r="AK112">
            <v>10</v>
          </cell>
          <cell r="AL112">
            <v>0</v>
          </cell>
          <cell r="AM112">
            <v>0</v>
          </cell>
          <cell r="AN112">
            <v>15.384615384615385</v>
          </cell>
          <cell r="AO112">
            <v>7</v>
          </cell>
          <cell r="AP112">
            <v>10</v>
          </cell>
        </row>
        <row r="113">
          <cell r="B113" t="str">
            <v>PO12324</v>
          </cell>
          <cell r="C113" t="str">
            <v>Rotha Deb</v>
          </cell>
          <cell r="D113" t="str">
            <v>SPS- B</v>
          </cell>
          <cell r="E113" t="str">
            <v xml:space="preserve">Join Pleat Yoke(B)            </v>
          </cell>
          <cell r="F113">
            <v>41681</v>
          </cell>
          <cell r="I113" t="str">
            <v>11/01/2023-11/30/2023</v>
          </cell>
          <cell r="J113">
            <v>0</v>
          </cell>
          <cell r="K113">
            <v>0</v>
          </cell>
          <cell r="L113">
            <v>0</v>
          </cell>
          <cell r="M113">
            <v>200</v>
          </cell>
          <cell r="O113">
            <v>168</v>
          </cell>
          <cell r="P113">
            <v>24</v>
          </cell>
          <cell r="Q113">
            <v>80</v>
          </cell>
          <cell r="R113">
            <v>48</v>
          </cell>
          <cell r="S113">
            <v>48</v>
          </cell>
          <cell r="T113">
            <v>96</v>
          </cell>
          <cell r="U113">
            <v>8</v>
          </cell>
          <cell r="V113">
            <v>0</v>
          </cell>
          <cell r="W113">
            <v>8</v>
          </cell>
          <cell r="X113">
            <v>76.03</v>
          </cell>
          <cell r="Y113">
            <v>46.14</v>
          </cell>
          <cell r="Z113">
            <v>3.9613649999999998</v>
          </cell>
          <cell r="AA113">
            <v>0</v>
          </cell>
          <cell r="AB113">
            <v>3.9613649999999998</v>
          </cell>
          <cell r="AC113">
            <v>0</v>
          </cell>
          <cell r="AD113">
            <v>1.1075759999999999</v>
          </cell>
          <cell r="AF113">
            <v>0</v>
          </cell>
          <cell r="AG113">
            <v>1.94</v>
          </cell>
          <cell r="AH113">
            <v>23.08</v>
          </cell>
          <cell r="AJ113">
            <v>0</v>
          </cell>
          <cell r="AK113">
            <v>7.6923076923076916</v>
          </cell>
          <cell r="AL113">
            <v>0</v>
          </cell>
          <cell r="AM113">
            <v>0</v>
          </cell>
          <cell r="AN113">
            <v>0</v>
          </cell>
          <cell r="AO113">
            <v>7</v>
          </cell>
          <cell r="AP113">
            <v>10</v>
          </cell>
        </row>
        <row r="114">
          <cell r="B114" t="str">
            <v>PO12339</v>
          </cell>
          <cell r="C114" t="str">
            <v>Sreykeov Taing</v>
          </cell>
          <cell r="D114" t="str">
            <v>SPS- B</v>
          </cell>
          <cell r="E114" t="str">
            <v xml:space="preserve">Press Pocket(B)               </v>
          </cell>
          <cell r="F114">
            <v>41681</v>
          </cell>
          <cell r="I114" t="str">
            <v>11/01/2023-11/30/2023</v>
          </cell>
          <cell r="J114">
            <v>1</v>
          </cell>
          <cell r="K114">
            <v>2</v>
          </cell>
          <cell r="L114">
            <v>3</v>
          </cell>
          <cell r="M114">
            <v>200</v>
          </cell>
          <cell r="O114">
            <v>184</v>
          </cell>
          <cell r="P114">
            <v>24</v>
          </cell>
          <cell r="Q114">
            <v>200</v>
          </cell>
          <cell r="R114">
            <v>8</v>
          </cell>
          <cell r="S114">
            <v>0</v>
          </cell>
          <cell r="T114">
            <v>8</v>
          </cell>
          <cell r="U114">
            <v>24</v>
          </cell>
          <cell r="V114">
            <v>0</v>
          </cell>
          <cell r="W114">
            <v>24</v>
          </cell>
          <cell r="X114">
            <v>113.43</v>
          </cell>
          <cell r="Y114">
            <v>7.69</v>
          </cell>
          <cell r="Z114">
            <v>12.142751000000001</v>
          </cell>
          <cell r="AA114">
            <v>0</v>
          </cell>
          <cell r="AB114">
            <v>12.142751000000001</v>
          </cell>
          <cell r="AC114">
            <v>0</v>
          </cell>
          <cell r="AD114">
            <v>80.035501999999994</v>
          </cell>
          <cell r="AF114">
            <v>0</v>
          </cell>
          <cell r="AG114">
            <v>5.83</v>
          </cell>
          <cell r="AH114">
            <v>23.08</v>
          </cell>
          <cell r="AJ114">
            <v>0</v>
          </cell>
          <cell r="AK114">
            <v>10</v>
          </cell>
          <cell r="AL114">
            <v>0</v>
          </cell>
          <cell r="AM114">
            <v>0</v>
          </cell>
          <cell r="AN114">
            <v>0</v>
          </cell>
          <cell r="AO114">
            <v>7</v>
          </cell>
          <cell r="AP114">
            <v>10</v>
          </cell>
        </row>
        <row r="115">
          <cell r="B115" t="str">
            <v>PO12364</v>
          </cell>
          <cell r="C115" t="str">
            <v>LATH SEK</v>
          </cell>
          <cell r="D115" t="str">
            <v>SPS- B</v>
          </cell>
          <cell r="E115" t="str">
            <v xml:space="preserve">Topstitch Collar(A)           </v>
          </cell>
          <cell r="F115">
            <v>41682</v>
          </cell>
          <cell r="I115" t="str">
            <v>11/01/2023-11/30/2023</v>
          </cell>
          <cell r="J115">
            <v>1</v>
          </cell>
          <cell r="K115">
            <v>3</v>
          </cell>
          <cell r="L115">
            <v>4</v>
          </cell>
          <cell r="M115">
            <v>200</v>
          </cell>
          <cell r="O115">
            <v>184</v>
          </cell>
          <cell r="P115">
            <v>24</v>
          </cell>
          <cell r="Q115">
            <v>196</v>
          </cell>
          <cell r="R115">
            <v>24</v>
          </cell>
          <cell r="S115">
            <v>0</v>
          </cell>
          <cell r="T115">
            <v>24</v>
          </cell>
          <cell r="U115">
            <v>36</v>
          </cell>
          <cell r="V115">
            <v>0</v>
          </cell>
          <cell r="W115">
            <v>36</v>
          </cell>
          <cell r="X115">
            <v>184.41</v>
          </cell>
          <cell r="Y115">
            <v>23.07</v>
          </cell>
          <cell r="Z115">
            <v>17.777291999999999</v>
          </cell>
          <cell r="AA115">
            <v>0</v>
          </cell>
          <cell r="AB115">
            <v>17.777291999999999</v>
          </cell>
          <cell r="AC115">
            <v>0</v>
          </cell>
          <cell r="AD115">
            <v>8.5204719999999998</v>
          </cell>
          <cell r="AF115">
            <v>0</v>
          </cell>
          <cell r="AG115">
            <v>8.75</v>
          </cell>
          <cell r="AH115">
            <v>23.08</v>
          </cell>
          <cell r="AJ115">
            <v>0</v>
          </cell>
          <cell r="AK115">
            <v>10</v>
          </cell>
          <cell r="AL115">
            <v>6</v>
          </cell>
          <cell r="AM115">
            <v>0</v>
          </cell>
          <cell r="AN115">
            <v>0</v>
          </cell>
          <cell r="AO115">
            <v>7</v>
          </cell>
          <cell r="AP115">
            <v>10</v>
          </cell>
        </row>
        <row r="116">
          <cell r="B116" t="str">
            <v>PO12370</v>
          </cell>
          <cell r="C116" t="str">
            <v>Dany Sun</v>
          </cell>
          <cell r="D116" t="str">
            <v>S1- 1</v>
          </cell>
          <cell r="E116" t="str">
            <v xml:space="preserve">Auto B/Hole Front(B)          </v>
          </cell>
          <cell r="F116">
            <v>41682</v>
          </cell>
          <cell r="I116" t="str">
            <v>11/01/2023-11/30/2023</v>
          </cell>
          <cell r="J116">
            <v>0</v>
          </cell>
          <cell r="K116">
            <v>0</v>
          </cell>
          <cell r="L116">
            <v>0</v>
          </cell>
          <cell r="M116">
            <v>200</v>
          </cell>
          <cell r="O116">
            <v>184</v>
          </cell>
          <cell r="P116">
            <v>24</v>
          </cell>
          <cell r="Q116">
            <v>210</v>
          </cell>
          <cell r="R116">
            <v>0</v>
          </cell>
          <cell r="S116">
            <v>0</v>
          </cell>
          <cell r="T116">
            <v>0</v>
          </cell>
          <cell r="U116">
            <v>26</v>
          </cell>
          <cell r="V116">
            <v>0</v>
          </cell>
          <cell r="W116">
            <v>26</v>
          </cell>
          <cell r="X116">
            <v>185.17</v>
          </cell>
          <cell r="Y116">
            <v>0</v>
          </cell>
          <cell r="Z116">
            <v>12.89508</v>
          </cell>
          <cell r="AA116">
            <v>0</v>
          </cell>
          <cell r="AB116">
            <v>12.89508</v>
          </cell>
          <cell r="AC116">
            <v>0</v>
          </cell>
          <cell r="AD116">
            <v>27.205055999999999</v>
          </cell>
          <cell r="AF116">
            <v>0</v>
          </cell>
          <cell r="AG116">
            <v>6.32</v>
          </cell>
          <cell r="AH116">
            <v>23.08</v>
          </cell>
          <cell r="AJ116">
            <v>0</v>
          </cell>
          <cell r="AK116">
            <v>10</v>
          </cell>
          <cell r="AL116">
            <v>6</v>
          </cell>
          <cell r="AM116">
            <v>0</v>
          </cell>
          <cell r="AN116">
            <v>0</v>
          </cell>
          <cell r="AO116">
            <v>7</v>
          </cell>
          <cell r="AP116">
            <v>10</v>
          </cell>
        </row>
        <row r="117">
          <cell r="B117" t="str">
            <v>PO12565</v>
          </cell>
          <cell r="C117" t="str">
            <v>Sreyheang Oeun</v>
          </cell>
          <cell r="D117" t="str">
            <v>Finishing B</v>
          </cell>
          <cell r="E117" t="str">
            <v xml:space="preserve">Issue UPC(A)                  </v>
          </cell>
          <cell r="F117">
            <v>41701</v>
          </cell>
          <cell r="I117" t="str">
            <v>11/01/2023-11/30/2023</v>
          </cell>
          <cell r="J117">
            <v>0</v>
          </cell>
          <cell r="K117">
            <v>0</v>
          </cell>
          <cell r="L117">
            <v>0</v>
          </cell>
          <cell r="M117">
            <v>200</v>
          </cell>
          <cell r="O117">
            <v>176</v>
          </cell>
          <cell r="P117">
            <v>24</v>
          </cell>
          <cell r="Q117">
            <v>157</v>
          </cell>
          <cell r="R117">
            <v>3</v>
          </cell>
          <cell r="S117">
            <v>40</v>
          </cell>
          <cell r="T117">
            <v>43</v>
          </cell>
          <cell r="U117">
            <v>24</v>
          </cell>
          <cell r="V117">
            <v>0</v>
          </cell>
          <cell r="W117">
            <v>24</v>
          </cell>
          <cell r="X117">
            <v>166.43</v>
          </cell>
          <cell r="Y117">
            <v>2.88</v>
          </cell>
          <cell r="Z117">
            <v>12.022444999999999</v>
          </cell>
          <cell r="AA117">
            <v>0</v>
          </cell>
          <cell r="AB117">
            <v>12.022444999999999</v>
          </cell>
          <cell r="AC117">
            <v>14.17</v>
          </cell>
          <cell r="AD117">
            <v>0.97517399999999999</v>
          </cell>
          <cell r="AF117">
            <v>0</v>
          </cell>
          <cell r="AG117">
            <v>5.83</v>
          </cell>
          <cell r="AH117">
            <v>23.08</v>
          </cell>
          <cell r="AJ117">
            <v>0</v>
          </cell>
          <cell r="AK117">
            <v>7.6923076923076916</v>
          </cell>
          <cell r="AL117">
            <v>6</v>
          </cell>
          <cell r="AM117">
            <v>0</v>
          </cell>
          <cell r="AN117">
            <v>0</v>
          </cell>
          <cell r="AO117">
            <v>7</v>
          </cell>
          <cell r="AP117">
            <v>10</v>
          </cell>
        </row>
        <row r="118">
          <cell r="B118" t="str">
            <v>PO12577</v>
          </cell>
          <cell r="C118" t="str">
            <v>Leakana Seng</v>
          </cell>
          <cell r="D118" t="str">
            <v>QC</v>
          </cell>
          <cell r="E118" t="str">
            <v xml:space="preserve">Examiner(B)                   </v>
          </cell>
          <cell r="F118">
            <v>41702</v>
          </cell>
          <cell r="I118" t="str">
            <v>11/01/2023-11/30/2023</v>
          </cell>
          <cell r="J118">
            <v>0</v>
          </cell>
          <cell r="K118">
            <v>0</v>
          </cell>
          <cell r="L118">
            <v>0</v>
          </cell>
          <cell r="M118">
            <v>227</v>
          </cell>
          <cell r="O118">
            <v>184</v>
          </cell>
          <cell r="P118">
            <v>24</v>
          </cell>
          <cell r="Q118">
            <v>220</v>
          </cell>
          <cell r="R118">
            <v>0</v>
          </cell>
          <cell r="S118">
            <v>0</v>
          </cell>
          <cell r="T118">
            <v>0</v>
          </cell>
          <cell r="U118">
            <v>36</v>
          </cell>
          <cell r="V118">
            <v>0</v>
          </cell>
          <cell r="W118">
            <v>36</v>
          </cell>
          <cell r="X118">
            <v>162.72</v>
          </cell>
          <cell r="Y118">
            <v>0</v>
          </cell>
          <cell r="Z118">
            <v>19.643039999999999</v>
          </cell>
          <cell r="AA118">
            <v>0</v>
          </cell>
          <cell r="AB118">
            <v>19.643039999999999</v>
          </cell>
          <cell r="AC118">
            <v>0</v>
          </cell>
          <cell r="AD118">
            <v>77.356080000000006</v>
          </cell>
          <cell r="AF118">
            <v>0</v>
          </cell>
          <cell r="AG118">
            <v>8.75</v>
          </cell>
          <cell r="AH118">
            <v>26.19</v>
          </cell>
          <cell r="AJ118">
            <v>0</v>
          </cell>
          <cell r="AK118">
            <v>10</v>
          </cell>
          <cell r="AL118">
            <v>6</v>
          </cell>
          <cell r="AM118">
            <v>0</v>
          </cell>
          <cell r="AN118">
            <v>0</v>
          </cell>
          <cell r="AO118">
            <v>7</v>
          </cell>
          <cell r="AP118">
            <v>10</v>
          </cell>
        </row>
        <row r="119">
          <cell r="B119" t="str">
            <v>PO12667</v>
          </cell>
          <cell r="C119" t="str">
            <v>Yek Thoeurn</v>
          </cell>
          <cell r="D119" t="str">
            <v>SPS- B</v>
          </cell>
          <cell r="E119" t="str">
            <v xml:space="preserve">Run Collar(A)                 </v>
          </cell>
          <cell r="F119">
            <v>41715</v>
          </cell>
          <cell r="I119" t="str">
            <v>11/01/2023-11/30/2023</v>
          </cell>
          <cell r="J119">
            <v>0</v>
          </cell>
          <cell r="K119">
            <v>1</v>
          </cell>
          <cell r="L119">
            <v>1</v>
          </cell>
          <cell r="M119">
            <v>200</v>
          </cell>
          <cell r="O119">
            <v>184</v>
          </cell>
          <cell r="P119">
            <v>24</v>
          </cell>
          <cell r="Q119">
            <v>150</v>
          </cell>
          <cell r="R119">
            <v>48</v>
          </cell>
          <cell r="S119">
            <v>0</v>
          </cell>
          <cell r="T119">
            <v>48</v>
          </cell>
          <cell r="U119">
            <v>14</v>
          </cell>
          <cell r="V119">
            <v>0</v>
          </cell>
          <cell r="W119">
            <v>14</v>
          </cell>
          <cell r="X119">
            <v>30.25</v>
          </cell>
          <cell r="Y119">
            <v>46.14</v>
          </cell>
          <cell r="Z119">
            <v>6.7288199999999998</v>
          </cell>
          <cell r="AA119">
            <v>0</v>
          </cell>
          <cell r="AB119">
            <v>6.7288199999999998</v>
          </cell>
          <cell r="AC119">
            <v>0.8</v>
          </cell>
          <cell r="AD119">
            <v>113.13764</v>
          </cell>
          <cell r="AF119">
            <v>0</v>
          </cell>
          <cell r="AG119">
            <v>3.4</v>
          </cell>
          <cell r="AH119">
            <v>23.08</v>
          </cell>
          <cell r="AJ119">
            <v>0</v>
          </cell>
          <cell r="AK119">
            <v>9.2307692307692299</v>
          </cell>
          <cell r="AL119">
            <v>0</v>
          </cell>
          <cell r="AM119">
            <v>0</v>
          </cell>
          <cell r="AN119">
            <v>0</v>
          </cell>
          <cell r="AO119">
            <v>7</v>
          </cell>
          <cell r="AP119">
            <v>10</v>
          </cell>
        </row>
        <row r="120">
          <cell r="B120" t="str">
            <v>PO12668</v>
          </cell>
          <cell r="C120" t="str">
            <v>Sreyphors Phoem</v>
          </cell>
          <cell r="D120" t="str">
            <v>Finishing A</v>
          </cell>
          <cell r="E120" t="str">
            <v xml:space="preserve">B/Sew Care Label(B)           </v>
          </cell>
          <cell r="F120">
            <v>41715</v>
          </cell>
          <cell r="I120" t="str">
            <v>11/01/2023-11/30/2023</v>
          </cell>
          <cell r="J120">
            <v>1</v>
          </cell>
          <cell r="K120">
            <v>2</v>
          </cell>
          <cell r="L120">
            <v>3</v>
          </cell>
          <cell r="M120">
            <v>200</v>
          </cell>
          <cell r="O120">
            <v>184</v>
          </cell>
          <cell r="P120">
            <v>24</v>
          </cell>
          <cell r="Q120">
            <v>208</v>
          </cell>
          <cell r="R120">
            <v>0</v>
          </cell>
          <cell r="S120">
            <v>0</v>
          </cell>
          <cell r="T120">
            <v>0</v>
          </cell>
          <cell r="U120">
            <v>24</v>
          </cell>
          <cell r="V120">
            <v>0</v>
          </cell>
          <cell r="W120">
            <v>24</v>
          </cell>
          <cell r="X120">
            <v>239.08</v>
          </cell>
          <cell r="Y120">
            <v>0</v>
          </cell>
          <cell r="Z120">
            <v>14.411580000000001</v>
          </cell>
          <cell r="AA120">
            <v>0</v>
          </cell>
          <cell r="AB120">
            <v>14.411580000000001</v>
          </cell>
          <cell r="AC120">
            <v>0</v>
          </cell>
          <cell r="AD120">
            <v>0.62251999999999996</v>
          </cell>
          <cell r="AF120">
            <v>0</v>
          </cell>
          <cell r="AG120">
            <v>5.83</v>
          </cell>
          <cell r="AH120">
            <v>23.08</v>
          </cell>
          <cell r="AJ120">
            <v>0</v>
          </cell>
          <cell r="AK120">
            <v>10</v>
          </cell>
          <cell r="AL120">
            <v>6</v>
          </cell>
          <cell r="AM120">
            <v>0</v>
          </cell>
          <cell r="AN120">
            <v>0</v>
          </cell>
          <cell r="AO120">
            <v>7</v>
          </cell>
          <cell r="AP120">
            <v>10</v>
          </cell>
        </row>
        <row r="121">
          <cell r="B121" t="str">
            <v>PO12669</v>
          </cell>
          <cell r="C121" t="str">
            <v>Meanit Chhum</v>
          </cell>
          <cell r="D121" t="str">
            <v>SPS- F</v>
          </cell>
          <cell r="E121" t="str">
            <v xml:space="preserve">Hem Bottom(A)                 </v>
          </cell>
          <cell r="F121">
            <v>41715</v>
          </cell>
          <cell r="I121" t="str">
            <v>11/01/2023-11/30/2023</v>
          </cell>
          <cell r="J121">
            <v>1</v>
          </cell>
          <cell r="K121">
            <v>4</v>
          </cell>
          <cell r="L121">
            <v>5</v>
          </cell>
          <cell r="M121">
            <v>200</v>
          </cell>
          <cell r="O121">
            <v>176</v>
          </cell>
          <cell r="P121">
            <v>24</v>
          </cell>
          <cell r="Q121">
            <v>188</v>
          </cell>
          <cell r="R121">
            <v>8</v>
          </cell>
          <cell r="S121">
            <v>0</v>
          </cell>
          <cell r="T121">
            <v>8</v>
          </cell>
          <cell r="U121">
            <v>20</v>
          </cell>
          <cell r="V121">
            <v>0</v>
          </cell>
          <cell r="W121">
            <v>20</v>
          </cell>
          <cell r="X121">
            <v>178</v>
          </cell>
          <cell r="Y121">
            <v>7.69</v>
          </cell>
          <cell r="Z121">
            <v>10.60638</v>
          </cell>
          <cell r="AA121">
            <v>0</v>
          </cell>
          <cell r="AB121">
            <v>10.60638</v>
          </cell>
          <cell r="AC121">
            <v>0</v>
          </cell>
          <cell r="AD121">
            <v>18.97832</v>
          </cell>
          <cell r="AF121">
            <v>0</v>
          </cell>
          <cell r="AG121">
            <v>4.8600000000000003</v>
          </cell>
          <cell r="AH121">
            <v>23.08</v>
          </cell>
          <cell r="AJ121">
            <v>0</v>
          </cell>
          <cell r="AK121">
            <v>10</v>
          </cell>
          <cell r="AL121">
            <v>6</v>
          </cell>
          <cell r="AM121">
            <v>0</v>
          </cell>
          <cell r="AN121">
            <v>0</v>
          </cell>
          <cell r="AO121">
            <v>7</v>
          </cell>
          <cell r="AP121">
            <v>10</v>
          </cell>
        </row>
        <row r="122">
          <cell r="B122" t="str">
            <v>PO12683</v>
          </cell>
          <cell r="C122" t="str">
            <v>Hean Ton</v>
          </cell>
          <cell r="D122" t="str">
            <v>SIT Checking</v>
          </cell>
          <cell r="E122" t="str">
            <v xml:space="preserve">Machinist                     </v>
          </cell>
          <cell r="F122">
            <v>41716</v>
          </cell>
          <cell r="I122" t="str">
            <v>11/01/2023-11/30/2023</v>
          </cell>
          <cell r="J122">
            <v>1</v>
          </cell>
          <cell r="K122">
            <v>2</v>
          </cell>
          <cell r="L122">
            <v>3</v>
          </cell>
          <cell r="M122">
            <v>200</v>
          </cell>
          <cell r="O122">
            <v>180</v>
          </cell>
          <cell r="P122">
            <v>24</v>
          </cell>
          <cell r="Q122">
            <v>130</v>
          </cell>
          <cell r="R122">
            <v>72</v>
          </cell>
          <cell r="S122">
            <v>0</v>
          </cell>
          <cell r="T122">
            <v>72</v>
          </cell>
          <cell r="U122">
            <v>22</v>
          </cell>
          <cell r="V122">
            <v>0</v>
          </cell>
          <cell r="W122">
            <v>22</v>
          </cell>
          <cell r="X122">
            <v>120.91</v>
          </cell>
          <cell r="Y122">
            <v>69.209999999999994</v>
          </cell>
          <cell r="Z122">
            <v>10.64852</v>
          </cell>
          <cell r="AA122">
            <v>0</v>
          </cell>
          <cell r="AB122">
            <v>10.64852</v>
          </cell>
          <cell r="AC122">
            <v>0</v>
          </cell>
          <cell r="AD122">
            <v>6.0938860000000004</v>
          </cell>
          <cell r="AF122">
            <v>0</v>
          </cell>
          <cell r="AG122">
            <v>5.35</v>
          </cell>
          <cell r="AH122">
            <v>23.08</v>
          </cell>
          <cell r="AJ122">
            <v>8</v>
          </cell>
          <cell r="AK122">
            <v>10</v>
          </cell>
          <cell r="AL122">
            <v>6</v>
          </cell>
          <cell r="AM122">
            <v>0</v>
          </cell>
          <cell r="AN122">
            <v>0</v>
          </cell>
          <cell r="AO122">
            <v>7</v>
          </cell>
          <cell r="AP122">
            <v>10</v>
          </cell>
        </row>
        <row r="123">
          <cell r="B123" t="str">
            <v>PO12713</v>
          </cell>
          <cell r="C123" t="str">
            <v>Nou Chhuy</v>
          </cell>
          <cell r="D123" t="str">
            <v>Finishing A</v>
          </cell>
          <cell r="E123" t="str">
            <v xml:space="preserve">Hand Press(B)                 </v>
          </cell>
          <cell r="F123">
            <v>41719</v>
          </cell>
          <cell r="I123" t="str">
            <v>11/01/2023-11/30/2023</v>
          </cell>
          <cell r="J123">
            <v>1</v>
          </cell>
          <cell r="K123">
            <v>2</v>
          </cell>
          <cell r="L123">
            <v>3</v>
          </cell>
          <cell r="M123">
            <v>200</v>
          </cell>
          <cell r="O123">
            <v>184</v>
          </cell>
          <cell r="P123">
            <v>24</v>
          </cell>
          <cell r="Q123">
            <v>200</v>
          </cell>
          <cell r="R123">
            <v>0</v>
          </cell>
          <cell r="S123">
            <v>0</v>
          </cell>
          <cell r="T123">
            <v>0</v>
          </cell>
          <cell r="U123">
            <v>16</v>
          </cell>
          <cell r="V123">
            <v>0</v>
          </cell>
          <cell r="W123">
            <v>16</v>
          </cell>
          <cell r="X123">
            <v>263.57</v>
          </cell>
          <cell r="Y123">
            <v>0</v>
          </cell>
          <cell r="Z123">
            <v>10.232436</v>
          </cell>
          <cell r="AA123">
            <v>0</v>
          </cell>
          <cell r="AB123">
            <v>10.232436</v>
          </cell>
          <cell r="AC123">
            <v>7.99</v>
          </cell>
          <cell r="AD123">
            <v>0.39127200000000001</v>
          </cell>
          <cell r="AF123">
            <v>0</v>
          </cell>
          <cell r="AG123">
            <v>3.89</v>
          </cell>
          <cell r="AH123">
            <v>23.08</v>
          </cell>
          <cell r="AJ123">
            <v>0</v>
          </cell>
          <cell r="AK123">
            <v>10</v>
          </cell>
          <cell r="AL123">
            <v>6</v>
          </cell>
          <cell r="AM123">
            <v>0</v>
          </cell>
          <cell r="AN123">
            <v>0</v>
          </cell>
          <cell r="AO123">
            <v>7</v>
          </cell>
          <cell r="AP123">
            <v>10</v>
          </cell>
        </row>
        <row r="124">
          <cell r="B124" t="str">
            <v>PO12715</v>
          </cell>
          <cell r="C124" t="str">
            <v>Sokunthea Voeun</v>
          </cell>
          <cell r="D124" t="str">
            <v>S1- 1</v>
          </cell>
          <cell r="E124" t="str">
            <v xml:space="preserve">Set Main Label(B)             </v>
          </cell>
          <cell r="F124">
            <v>41722</v>
          </cell>
          <cell r="I124" t="str">
            <v>11/01/2023-11/30/2023</v>
          </cell>
          <cell r="J124">
            <v>1</v>
          </cell>
          <cell r="K124">
            <v>3</v>
          </cell>
          <cell r="L124">
            <v>4</v>
          </cell>
          <cell r="M124">
            <v>200</v>
          </cell>
          <cell r="O124">
            <v>168</v>
          </cell>
          <cell r="P124">
            <v>24</v>
          </cell>
          <cell r="Q124">
            <v>186</v>
          </cell>
          <cell r="R124">
            <v>0</v>
          </cell>
          <cell r="S124">
            <v>0</v>
          </cell>
          <cell r="T124">
            <v>0</v>
          </cell>
          <cell r="U124">
            <v>18</v>
          </cell>
          <cell r="V124">
            <v>0</v>
          </cell>
          <cell r="W124">
            <v>18</v>
          </cell>
          <cell r="X124">
            <v>109.54</v>
          </cell>
          <cell r="Y124">
            <v>0</v>
          </cell>
          <cell r="Z124">
            <v>8.6594879999999996</v>
          </cell>
          <cell r="AA124">
            <v>0</v>
          </cell>
          <cell r="AB124">
            <v>8.6594879999999996</v>
          </cell>
          <cell r="AC124">
            <v>0</v>
          </cell>
          <cell r="AD124">
            <v>69.268975999999995</v>
          </cell>
          <cell r="AF124">
            <v>0</v>
          </cell>
          <cell r="AG124">
            <v>4.38</v>
          </cell>
          <cell r="AH124">
            <v>23.08</v>
          </cell>
          <cell r="AJ124">
            <v>0</v>
          </cell>
          <cell r="AK124">
            <v>10</v>
          </cell>
          <cell r="AL124">
            <v>0</v>
          </cell>
          <cell r="AM124">
            <v>0</v>
          </cell>
          <cell r="AN124">
            <v>0</v>
          </cell>
          <cell r="AO124">
            <v>7</v>
          </cell>
          <cell r="AP124">
            <v>10</v>
          </cell>
        </row>
        <row r="125">
          <cell r="B125" t="str">
            <v>PO1294</v>
          </cell>
          <cell r="C125" t="str">
            <v>Sorphea Koem</v>
          </cell>
          <cell r="D125" t="str">
            <v>SPS- A</v>
          </cell>
          <cell r="E125" t="str">
            <v xml:space="preserve">Hem Cuff(B)                   </v>
          </cell>
          <cell r="F125">
            <v>39000</v>
          </cell>
          <cell r="I125" t="str">
            <v>11/01/2023-11/30/2023</v>
          </cell>
          <cell r="J125">
            <v>0</v>
          </cell>
          <cell r="K125">
            <v>0</v>
          </cell>
          <cell r="L125">
            <v>0</v>
          </cell>
          <cell r="M125">
            <v>200</v>
          </cell>
          <cell r="O125">
            <v>184</v>
          </cell>
          <cell r="P125">
            <v>24</v>
          </cell>
          <cell r="Q125">
            <v>200</v>
          </cell>
          <cell r="R125">
            <v>0</v>
          </cell>
          <cell r="S125">
            <v>0</v>
          </cell>
          <cell r="T125">
            <v>0</v>
          </cell>
          <cell r="U125">
            <v>16</v>
          </cell>
          <cell r="V125">
            <v>0</v>
          </cell>
          <cell r="W125">
            <v>16</v>
          </cell>
          <cell r="X125">
            <v>191.24</v>
          </cell>
          <cell r="Y125">
            <v>0</v>
          </cell>
          <cell r="Z125">
            <v>9.6888360000000002</v>
          </cell>
          <cell r="AA125">
            <v>0</v>
          </cell>
          <cell r="AB125">
            <v>9.6888360000000002</v>
          </cell>
          <cell r="AC125">
            <v>0</v>
          </cell>
          <cell r="AD125">
            <v>19.933575999999999</v>
          </cell>
          <cell r="AF125">
            <v>0</v>
          </cell>
          <cell r="AG125">
            <v>3.89</v>
          </cell>
          <cell r="AH125">
            <v>23.08</v>
          </cell>
          <cell r="AJ125">
            <v>0</v>
          </cell>
          <cell r="AK125">
            <v>10</v>
          </cell>
          <cell r="AL125">
            <v>6</v>
          </cell>
          <cell r="AM125">
            <v>0</v>
          </cell>
          <cell r="AN125">
            <v>0</v>
          </cell>
          <cell r="AO125">
            <v>7</v>
          </cell>
          <cell r="AP125">
            <v>11</v>
          </cell>
        </row>
        <row r="126">
          <cell r="B126" t="str">
            <v>PO12993</v>
          </cell>
          <cell r="C126" t="str">
            <v>Yot Vorn</v>
          </cell>
          <cell r="D126" t="str">
            <v>SPS- A</v>
          </cell>
          <cell r="E126" t="str">
            <v xml:space="preserve">Set Guantlet                  </v>
          </cell>
          <cell r="F126">
            <v>41758</v>
          </cell>
          <cell r="I126" t="str">
            <v>11/01/2023-11/30/2023</v>
          </cell>
          <cell r="J126">
            <v>0</v>
          </cell>
          <cell r="K126">
            <v>0</v>
          </cell>
          <cell r="L126">
            <v>0</v>
          </cell>
          <cell r="M126">
            <v>200</v>
          </cell>
          <cell r="O126">
            <v>184</v>
          </cell>
          <cell r="P126">
            <v>24</v>
          </cell>
          <cell r="Q126">
            <v>208</v>
          </cell>
          <cell r="R126">
            <v>8</v>
          </cell>
          <cell r="S126">
            <v>0</v>
          </cell>
          <cell r="T126">
            <v>8</v>
          </cell>
          <cell r="U126">
            <v>32</v>
          </cell>
          <cell r="V126">
            <v>0</v>
          </cell>
          <cell r="W126">
            <v>32</v>
          </cell>
          <cell r="X126">
            <v>173.59</v>
          </cell>
          <cell r="Y126">
            <v>7.69</v>
          </cell>
          <cell r="Z126">
            <v>15.930960000000001</v>
          </cell>
          <cell r="AA126">
            <v>0</v>
          </cell>
          <cell r="AB126">
            <v>15.930960000000001</v>
          </cell>
          <cell r="AC126">
            <v>2.36</v>
          </cell>
          <cell r="AD126">
            <v>31.568639999999998</v>
          </cell>
          <cell r="AF126">
            <v>0</v>
          </cell>
          <cell r="AG126">
            <v>7.78</v>
          </cell>
          <cell r="AH126">
            <v>23.08</v>
          </cell>
          <cell r="AJ126">
            <v>0</v>
          </cell>
          <cell r="AK126">
            <v>10</v>
          </cell>
          <cell r="AL126">
            <v>6</v>
          </cell>
          <cell r="AM126">
            <v>0</v>
          </cell>
          <cell r="AN126">
            <v>0</v>
          </cell>
          <cell r="AO126">
            <v>7</v>
          </cell>
          <cell r="AP126">
            <v>10</v>
          </cell>
        </row>
        <row r="127">
          <cell r="B127" t="str">
            <v>PO13157</v>
          </cell>
          <cell r="C127" t="str">
            <v>Rinak  Chhom</v>
          </cell>
          <cell r="D127" t="str">
            <v>QC</v>
          </cell>
          <cell r="E127" t="str">
            <v xml:space="preserve">Examining(B)                  </v>
          </cell>
          <cell r="F127">
            <v>41767</v>
          </cell>
          <cell r="I127" t="str">
            <v>11/01/2023-11/30/2023</v>
          </cell>
          <cell r="J127">
            <v>1</v>
          </cell>
          <cell r="K127">
            <v>1</v>
          </cell>
          <cell r="L127">
            <v>2</v>
          </cell>
          <cell r="M127">
            <v>200</v>
          </cell>
          <cell r="O127">
            <v>154.5</v>
          </cell>
          <cell r="P127">
            <v>24</v>
          </cell>
          <cell r="Q127">
            <v>178.5</v>
          </cell>
          <cell r="R127">
            <v>0</v>
          </cell>
          <cell r="S127">
            <v>0</v>
          </cell>
          <cell r="T127">
            <v>0</v>
          </cell>
          <cell r="U127">
            <v>24</v>
          </cell>
          <cell r="V127">
            <v>0</v>
          </cell>
          <cell r="W127">
            <v>24</v>
          </cell>
          <cell r="X127">
            <v>150.6</v>
          </cell>
          <cell r="Y127">
            <v>0</v>
          </cell>
          <cell r="Z127">
            <v>11.767066</v>
          </cell>
          <cell r="AA127">
            <v>0</v>
          </cell>
          <cell r="AB127">
            <v>11.767066</v>
          </cell>
          <cell r="AC127">
            <v>0</v>
          </cell>
          <cell r="AD127">
            <v>22.906943999999999</v>
          </cell>
          <cell r="AF127">
            <v>0</v>
          </cell>
          <cell r="AG127">
            <v>5.83</v>
          </cell>
          <cell r="AH127">
            <v>23.08</v>
          </cell>
          <cell r="AJ127">
            <v>0</v>
          </cell>
          <cell r="AK127">
            <v>10</v>
          </cell>
          <cell r="AL127">
            <v>6</v>
          </cell>
          <cell r="AM127">
            <v>0</v>
          </cell>
          <cell r="AN127">
            <v>0</v>
          </cell>
          <cell r="AO127">
            <v>7</v>
          </cell>
          <cell r="AP127">
            <v>10</v>
          </cell>
        </row>
        <row r="128">
          <cell r="B128" t="str">
            <v>PO13179</v>
          </cell>
          <cell r="C128" t="str">
            <v>Chamroeun Chhun</v>
          </cell>
          <cell r="D128" t="str">
            <v>SPS- B</v>
          </cell>
          <cell r="E128" t="str">
            <v xml:space="preserve">Midle row(B)                  </v>
          </cell>
          <cell r="F128">
            <v>41778</v>
          </cell>
          <cell r="I128" t="str">
            <v>11/01/2023-11/30/2023</v>
          </cell>
          <cell r="J128">
            <v>1</v>
          </cell>
          <cell r="K128">
            <v>3</v>
          </cell>
          <cell r="L128">
            <v>4</v>
          </cell>
          <cell r="M128">
            <v>200</v>
          </cell>
          <cell r="O128">
            <v>184</v>
          </cell>
          <cell r="P128">
            <v>24</v>
          </cell>
          <cell r="Q128">
            <v>220</v>
          </cell>
          <cell r="R128">
            <v>0</v>
          </cell>
          <cell r="S128">
            <v>0</v>
          </cell>
          <cell r="T128">
            <v>0</v>
          </cell>
          <cell r="U128">
            <v>36</v>
          </cell>
          <cell r="V128">
            <v>0</v>
          </cell>
          <cell r="W128">
            <v>36</v>
          </cell>
          <cell r="X128">
            <v>340.29</v>
          </cell>
          <cell r="Y128">
            <v>0</v>
          </cell>
          <cell r="Z128">
            <v>26.309145000000001</v>
          </cell>
          <cell r="AA128">
            <v>0</v>
          </cell>
          <cell r="AB128">
            <v>26.309145000000001</v>
          </cell>
          <cell r="AC128">
            <v>0</v>
          </cell>
          <cell r="AD128">
            <v>0</v>
          </cell>
          <cell r="AF128">
            <v>0</v>
          </cell>
          <cell r="AG128">
            <v>8.75</v>
          </cell>
          <cell r="AH128">
            <v>23.08</v>
          </cell>
          <cell r="AJ128">
            <v>0</v>
          </cell>
          <cell r="AK128">
            <v>10</v>
          </cell>
          <cell r="AL128">
            <v>6</v>
          </cell>
          <cell r="AM128">
            <v>0</v>
          </cell>
          <cell r="AN128">
            <v>0</v>
          </cell>
          <cell r="AO128">
            <v>7</v>
          </cell>
          <cell r="AP128">
            <v>10</v>
          </cell>
        </row>
        <row r="129">
          <cell r="B129" t="str">
            <v>PO13237</v>
          </cell>
          <cell r="C129" t="str">
            <v>Nim Long</v>
          </cell>
          <cell r="D129" t="str">
            <v>Finishing A</v>
          </cell>
          <cell r="E129" t="str">
            <v xml:space="preserve">Presser(B)                    </v>
          </cell>
          <cell r="F129">
            <v>41780</v>
          </cell>
          <cell r="I129" t="str">
            <v>11/01/2023-11/30/2023</v>
          </cell>
          <cell r="J129">
            <v>1</v>
          </cell>
          <cell r="K129">
            <v>2</v>
          </cell>
          <cell r="L129">
            <v>3</v>
          </cell>
          <cell r="M129">
            <v>200</v>
          </cell>
          <cell r="O129">
            <v>144</v>
          </cell>
          <cell r="P129">
            <v>24</v>
          </cell>
          <cell r="Q129">
            <v>154</v>
          </cell>
          <cell r="R129">
            <v>0</v>
          </cell>
          <cell r="S129">
            <v>0</v>
          </cell>
          <cell r="T129">
            <v>0</v>
          </cell>
          <cell r="U129">
            <v>10</v>
          </cell>
          <cell r="V129">
            <v>0</v>
          </cell>
          <cell r="W129">
            <v>10</v>
          </cell>
          <cell r="X129">
            <v>193.93</v>
          </cell>
          <cell r="Y129">
            <v>0</v>
          </cell>
          <cell r="Z129">
            <v>6.4452959999999999</v>
          </cell>
          <cell r="AA129">
            <v>0</v>
          </cell>
          <cell r="AB129">
            <v>6.4452959999999999</v>
          </cell>
          <cell r="AC129">
            <v>0</v>
          </cell>
          <cell r="AD129">
            <v>0</v>
          </cell>
          <cell r="AF129">
            <v>0</v>
          </cell>
          <cell r="AG129">
            <v>2.4300000000000002</v>
          </cell>
          <cell r="AH129">
            <v>23.08</v>
          </cell>
          <cell r="AJ129">
            <v>0</v>
          </cell>
          <cell r="AK129">
            <v>10</v>
          </cell>
          <cell r="AL129">
            <v>6</v>
          </cell>
          <cell r="AM129">
            <v>0</v>
          </cell>
          <cell r="AN129">
            <v>0</v>
          </cell>
          <cell r="AO129">
            <v>7</v>
          </cell>
          <cell r="AP129">
            <v>10</v>
          </cell>
        </row>
        <row r="130">
          <cell r="B130" t="str">
            <v>PO13269</v>
          </cell>
          <cell r="C130" t="str">
            <v>Phalla Dy</v>
          </cell>
          <cell r="D130" t="str">
            <v>OPA S1- 1 &amp; 2</v>
          </cell>
          <cell r="E130" t="str">
            <v xml:space="preserve">Bottom Hem(A)                 </v>
          </cell>
          <cell r="F130">
            <v>41782</v>
          </cell>
          <cell r="I130" t="str">
            <v>11/01/2023-11/30/2023</v>
          </cell>
          <cell r="J130">
            <v>1</v>
          </cell>
          <cell r="K130">
            <v>1</v>
          </cell>
          <cell r="L130">
            <v>2</v>
          </cell>
          <cell r="M130">
            <v>200</v>
          </cell>
          <cell r="O130">
            <v>176</v>
          </cell>
          <cell r="P130">
            <v>24</v>
          </cell>
          <cell r="Q130">
            <v>190</v>
          </cell>
          <cell r="R130">
            <v>8</v>
          </cell>
          <cell r="S130">
            <v>0</v>
          </cell>
          <cell r="T130">
            <v>8</v>
          </cell>
          <cell r="U130">
            <v>22</v>
          </cell>
          <cell r="V130">
            <v>0</v>
          </cell>
          <cell r="W130">
            <v>22</v>
          </cell>
          <cell r="X130">
            <v>71.11</v>
          </cell>
          <cell r="Y130">
            <v>7.69</v>
          </cell>
          <cell r="Z130">
            <v>10.57386</v>
          </cell>
          <cell r="AA130">
            <v>0</v>
          </cell>
          <cell r="AB130">
            <v>10.57386</v>
          </cell>
          <cell r="AC130">
            <v>0</v>
          </cell>
          <cell r="AD130">
            <v>111.52772</v>
          </cell>
          <cell r="AF130">
            <v>0</v>
          </cell>
          <cell r="AG130">
            <v>5.35</v>
          </cell>
          <cell r="AH130">
            <v>23.08</v>
          </cell>
          <cell r="AJ130">
            <v>8</v>
          </cell>
          <cell r="AK130">
            <v>10</v>
          </cell>
          <cell r="AL130">
            <v>0</v>
          </cell>
          <cell r="AM130">
            <v>0</v>
          </cell>
          <cell r="AN130">
            <v>0</v>
          </cell>
          <cell r="AO130">
            <v>7</v>
          </cell>
          <cell r="AP130">
            <v>10</v>
          </cell>
        </row>
        <row r="131">
          <cell r="B131" t="str">
            <v>PO13278</v>
          </cell>
          <cell r="C131" t="str">
            <v>Samean Tep</v>
          </cell>
          <cell r="D131" t="str">
            <v>SPS- D</v>
          </cell>
          <cell r="E131" t="str">
            <v xml:space="preserve">Collar Attach (A+)            </v>
          </cell>
          <cell r="F131">
            <v>41786</v>
          </cell>
          <cell r="I131" t="str">
            <v>11/01/2023-11/30/2023</v>
          </cell>
          <cell r="J131">
            <v>0</v>
          </cell>
          <cell r="K131">
            <v>0</v>
          </cell>
          <cell r="L131">
            <v>0</v>
          </cell>
          <cell r="M131">
            <v>200</v>
          </cell>
          <cell r="O131">
            <v>184</v>
          </cell>
          <cell r="P131">
            <v>24</v>
          </cell>
          <cell r="Q131">
            <v>218</v>
          </cell>
          <cell r="R131">
            <v>0</v>
          </cell>
          <cell r="S131">
            <v>0</v>
          </cell>
          <cell r="T131">
            <v>0</v>
          </cell>
          <cell r="U131">
            <v>34</v>
          </cell>
          <cell r="V131">
            <v>0</v>
          </cell>
          <cell r="W131">
            <v>34</v>
          </cell>
          <cell r="X131">
            <v>178.84</v>
          </cell>
          <cell r="Y131">
            <v>0</v>
          </cell>
          <cell r="Z131">
            <v>16.341419999999999</v>
          </cell>
          <cell r="AA131">
            <v>0</v>
          </cell>
          <cell r="AB131">
            <v>16.341419999999999</v>
          </cell>
          <cell r="AC131">
            <v>0</v>
          </cell>
          <cell r="AD131">
            <v>30.71284</v>
          </cell>
          <cell r="AF131">
            <v>0</v>
          </cell>
          <cell r="AG131">
            <v>8.26</v>
          </cell>
          <cell r="AH131">
            <v>23.08</v>
          </cell>
          <cell r="AJ131">
            <v>0</v>
          </cell>
          <cell r="AK131">
            <v>10</v>
          </cell>
          <cell r="AL131">
            <v>6</v>
          </cell>
          <cell r="AM131">
            <v>0</v>
          </cell>
          <cell r="AN131">
            <v>0</v>
          </cell>
          <cell r="AO131">
            <v>7</v>
          </cell>
          <cell r="AP131">
            <v>10</v>
          </cell>
        </row>
        <row r="132">
          <cell r="B132" t="str">
            <v>PO13338</v>
          </cell>
          <cell r="C132" t="str">
            <v>Leak Neang</v>
          </cell>
          <cell r="D132" t="str">
            <v>SPS- F</v>
          </cell>
          <cell r="E132" t="str">
            <v xml:space="preserve">Bottom Sew(B)                 </v>
          </cell>
          <cell r="F132">
            <v>41794</v>
          </cell>
          <cell r="I132" t="str">
            <v>11/01/2023-11/30/2023</v>
          </cell>
          <cell r="J132">
            <v>1</v>
          </cell>
          <cell r="K132">
            <v>2</v>
          </cell>
          <cell r="L132">
            <v>3</v>
          </cell>
          <cell r="M132">
            <v>200</v>
          </cell>
          <cell r="O132">
            <v>184</v>
          </cell>
          <cell r="P132">
            <v>24</v>
          </cell>
          <cell r="Q132">
            <v>226</v>
          </cell>
          <cell r="R132">
            <v>0</v>
          </cell>
          <cell r="S132">
            <v>0</v>
          </cell>
          <cell r="T132">
            <v>0</v>
          </cell>
          <cell r="U132">
            <v>42</v>
          </cell>
          <cell r="V132">
            <v>0</v>
          </cell>
          <cell r="W132">
            <v>42</v>
          </cell>
          <cell r="X132">
            <v>255.99</v>
          </cell>
          <cell r="Y132">
            <v>0</v>
          </cell>
          <cell r="Z132">
            <v>22.152508999999998</v>
          </cell>
          <cell r="AA132">
            <v>0</v>
          </cell>
          <cell r="AB132">
            <v>22.152508999999998</v>
          </cell>
          <cell r="AC132">
            <v>0</v>
          </cell>
          <cell r="AD132">
            <v>6.3542100000000001</v>
          </cell>
          <cell r="AF132">
            <v>0</v>
          </cell>
          <cell r="AG132">
            <v>10.210000000000001</v>
          </cell>
          <cell r="AH132">
            <v>23.08</v>
          </cell>
          <cell r="AJ132">
            <v>0</v>
          </cell>
          <cell r="AK132">
            <v>10</v>
          </cell>
          <cell r="AL132">
            <v>6</v>
          </cell>
          <cell r="AM132">
            <v>0</v>
          </cell>
          <cell r="AN132">
            <v>0</v>
          </cell>
          <cell r="AO132">
            <v>7</v>
          </cell>
          <cell r="AP132">
            <v>10</v>
          </cell>
        </row>
        <row r="133">
          <cell r="B133" t="str">
            <v>PO13352</v>
          </cell>
          <cell r="C133" t="str">
            <v>Sakhorn Chan</v>
          </cell>
          <cell r="D133" t="str">
            <v>S1- 1</v>
          </cell>
          <cell r="E133" t="str">
            <v xml:space="preserve">Mark for BS (B)               </v>
          </cell>
          <cell r="F133">
            <v>41794</v>
          </cell>
          <cell r="I133" t="str">
            <v>11/01/2023-11/30/2023</v>
          </cell>
          <cell r="J133">
            <v>1</v>
          </cell>
          <cell r="K133">
            <v>2</v>
          </cell>
          <cell r="L133">
            <v>3</v>
          </cell>
          <cell r="M133">
            <v>200</v>
          </cell>
          <cell r="O133">
            <v>145.5</v>
          </cell>
          <cell r="P133">
            <v>24</v>
          </cell>
          <cell r="Q133">
            <v>145.5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22.11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117.75</v>
          </cell>
          <cell r="AF133">
            <v>0</v>
          </cell>
          <cell r="AG133">
            <v>0</v>
          </cell>
          <cell r="AH133">
            <v>23.08</v>
          </cell>
          <cell r="AJ133">
            <v>0</v>
          </cell>
          <cell r="AK133">
            <v>10</v>
          </cell>
          <cell r="AL133">
            <v>0</v>
          </cell>
          <cell r="AM133">
            <v>0</v>
          </cell>
          <cell r="AN133">
            <v>15.384615384615385</v>
          </cell>
          <cell r="AO133">
            <v>7</v>
          </cell>
          <cell r="AP133">
            <v>10</v>
          </cell>
        </row>
        <row r="134">
          <cell r="B134" t="str">
            <v>PO13453</v>
          </cell>
          <cell r="C134" t="str">
            <v>Sinay Oeurn</v>
          </cell>
          <cell r="D134" t="str">
            <v>Finishing A</v>
          </cell>
          <cell r="E134" t="str">
            <v xml:space="preserve">Button Closing(B)             </v>
          </cell>
          <cell r="F134">
            <v>41801</v>
          </cell>
          <cell r="I134" t="str">
            <v>11/01/2023-11/30/2023</v>
          </cell>
          <cell r="J134">
            <v>1</v>
          </cell>
          <cell r="K134">
            <v>1</v>
          </cell>
          <cell r="L134">
            <v>2</v>
          </cell>
          <cell r="M134">
            <v>200</v>
          </cell>
          <cell r="O134">
            <v>184</v>
          </cell>
          <cell r="P134">
            <v>24</v>
          </cell>
          <cell r="Q134">
            <v>188</v>
          </cell>
          <cell r="R134">
            <v>0</v>
          </cell>
          <cell r="S134">
            <v>16</v>
          </cell>
          <cell r="T134">
            <v>16</v>
          </cell>
          <cell r="U134">
            <v>20</v>
          </cell>
          <cell r="V134">
            <v>0</v>
          </cell>
          <cell r="W134">
            <v>20</v>
          </cell>
          <cell r="X134">
            <v>190.38</v>
          </cell>
          <cell r="Y134">
            <v>0</v>
          </cell>
          <cell r="Z134">
            <v>11.733036</v>
          </cell>
          <cell r="AA134">
            <v>0</v>
          </cell>
          <cell r="AB134">
            <v>11.733036</v>
          </cell>
          <cell r="AC134">
            <v>0</v>
          </cell>
          <cell r="AD134">
            <v>7.4005999999999998</v>
          </cell>
          <cell r="AF134">
            <v>0</v>
          </cell>
          <cell r="AG134">
            <v>4.8600000000000003</v>
          </cell>
          <cell r="AH134">
            <v>23.08</v>
          </cell>
          <cell r="AJ134">
            <v>8</v>
          </cell>
          <cell r="AK134">
            <v>10</v>
          </cell>
          <cell r="AL134">
            <v>6</v>
          </cell>
          <cell r="AM134">
            <v>0</v>
          </cell>
          <cell r="AN134">
            <v>0</v>
          </cell>
          <cell r="AO134">
            <v>7</v>
          </cell>
          <cell r="AP134">
            <v>10</v>
          </cell>
        </row>
        <row r="135">
          <cell r="B135" t="str">
            <v>PO13554</v>
          </cell>
          <cell r="C135" t="str">
            <v>Sarout Keo</v>
          </cell>
          <cell r="D135" t="str">
            <v>SPS- E</v>
          </cell>
          <cell r="E135" t="str">
            <v xml:space="preserve">Lapseam Sides(A)              </v>
          </cell>
          <cell r="F135">
            <v>41809</v>
          </cell>
          <cell r="I135" t="str">
            <v>11/01/2023-11/30/2023</v>
          </cell>
          <cell r="J135">
            <v>1</v>
          </cell>
          <cell r="K135">
            <v>2</v>
          </cell>
          <cell r="L135">
            <v>3</v>
          </cell>
          <cell r="M135">
            <v>200</v>
          </cell>
          <cell r="O135">
            <v>176</v>
          </cell>
          <cell r="P135">
            <v>24</v>
          </cell>
          <cell r="Q135">
            <v>212</v>
          </cell>
          <cell r="R135">
            <v>0</v>
          </cell>
          <cell r="S135">
            <v>0</v>
          </cell>
          <cell r="T135">
            <v>0</v>
          </cell>
          <cell r="U135">
            <v>36</v>
          </cell>
          <cell r="V135">
            <v>0</v>
          </cell>
          <cell r="W135">
            <v>36</v>
          </cell>
          <cell r="X135">
            <v>164.57</v>
          </cell>
          <cell r="Y135">
            <v>0</v>
          </cell>
          <cell r="Z135">
            <v>17.302679999999999</v>
          </cell>
          <cell r="AA135">
            <v>0</v>
          </cell>
          <cell r="AB135">
            <v>17.302679999999999</v>
          </cell>
          <cell r="AC135">
            <v>0</v>
          </cell>
          <cell r="AD135">
            <v>39.215359999999997</v>
          </cell>
          <cell r="AF135">
            <v>0</v>
          </cell>
          <cell r="AG135">
            <v>8.75</v>
          </cell>
          <cell r="AH135">
            <v>23.08</v>
          </cell>
          <cell r="AJ135">
            <v>0</v>
          </cell>
          <cell r="AK135">
            <v>10</v>
          </cell>
          <cell r="AL135">
            <v>6</v>
          </cell>
          <cell r="AM135">
            <v>0</v>
          </cell>
          <cell r="AN135">
            <v>0</v>
          </cell>
          <cell r="AO135">
            <v>7</v>
          </cell>
          <cell r="AP135">
            <v>10</v>
          </cell>
        </row>
        <row r="136">
          <cell r="B136" t="str">
            <v>PO1381</v>
          </cell>
          <cell r="C136" t="str">
            <v>Sarun Loeung</v>
          </cell>
          <cell r="D136" t="str">
            <v>SPS- B</v>
          </cell>
          <cell r="E136" t="str">
            <v xml:space="preserve">Run Collar(A)                 </v>
          </cell>
          <cell r="F136">
            <v>39139</v>
          </cell>
          <cell r="I136" t="str">
            <v>11/01/2023-11/30/2023</v>
          </cell>
          <cell r="J136">
            <v>1</v>
          </cell>
          <cell r="K136">
            <v>1</v>
          </cell>
          <cell r="L136">
            <v>2</v>
          </cell>
          <cell r="M136">
            <v>200</v>
          </cell>
          <cell r="O136">
            <v>184</v>
          </cell>
          <cell r="P136">
            <v>24</v>
          </cell>
          <cell r="Q136">
            <v>206</v>
          </cell>
          <cell r="R136">
            <v>0</v>
          </cell>
          <cell r="S136">
            <v>0</v>
          </cell>
          <cell r="T136">
            <v>0</v>
          </cell>
          <cell r="U136">
            <v>22</v>
          </cell>
          <cell r="V136">
            <v>0</v>
          </cell>
          <cell r="W136">
            <v>22</v>
          </cell>
          <cell r="X136">
            <v>189.39</v>
          </cell>
          <cell r="Y136">
            <v>0</v>
          </cell>
          <cell r="Z136">
            <v>11.047032</v>
          </cell>
          <cell r="AA136">
            <v>0</v>
          </cell>
          <cell r="AB136">
            <v>11.047032</v>
          </cell>
          <cell r="AC136">
            <v>0</v>
          </cell>
          <cell r="AD136">
            <v>15.414175999999999</v>
          </cell>
          <cell r="AF136">
            <v>0</v>
          </cell>
          <cell r="AG136">
            <v>5.35</v>
          </cell>
          <cell r="AH136">
            <v>23.08</v>
          </cell>
          <cell r="AJ136">
            <v>0</v>
          </cell>
          <cell r="AK136">
            <v>10</v>
          </cell>
          <cell r="AL136">
            <v>6</v>
          </cell>
          <cell r="AM136">
            <v>0</v>
          </cell>
          <cell r="AN136">
            <v>0</v>
          </cell>
          <cell r="AO136">
            <v>7</v>
          </cell>
          <cell r="AP136">
            <v>11</v>
          </cell>
        </row>
        <row r="137">
          <cell r="B137" t="str">
            <v>PO13817</v>
          </cell>
          <cell r="C137" t="str">
            <v>Soknea Norn</v>
          </cell>
          <cell r="D137" t="str">
            <v>Finishing A</v>
          </cell>
          <cell r="E137" t="str">
            <v xml:space="preserve">Folding(B)                    </v>
          </cell>
          <cell r="F137">
            <v>41835</v>
          </cell>
          <cell r="I137" t="str">
            <v>11/01/2023-11/30/2023</v>
          </cell>
          <cell r="J137">
            <v>1</v>
          </cell>
          <cell r="K137">
            <v>1</v>
          </cell>
          <cell r="L137">
            <v>2</v>
          </cell>
          <cell r="M137">
            <v>200</v>
          </cell>
          <cell r="O137">
            <v>184</v>
          </cell>
          <cell r="P137">
            <v>24</v>
          </cell>
          <cell r="Q137">
            <v>204</v>
          </cell>
          <cell r="R137">
            <v>0</v>
          </cell>
          <cell r="S137">
            <v>0</v>
          </cell>
          <cell r="T137">
            <v>0</v>
          </cell>
          <cell r="U137">
            <v>20</v>
          </cell>
          <cell r="V137">
            <v>0</v>
          </cell>
          <cell r="W137">
            <v>20</v>
          </cell>
          <cell r="X137">
            <v>140.25</v>
          </cell>
          <cell r="Y137">
            <v>0</v>
          </cell>
          <cell r="Z137">
            <v>10.182359999999999</v>
          </cell>
          <cell r="AA137">
            <v>0</v>
          </cell>
          <cell r="AB137">
            <v>10.182359999999999</v>
          </cell>
          <cell r="AC137">
            <v>0</v>
          </cell>
          <cell r="AD137">
            <v>56.984720000000003</v>
          </cell>
          <cell r="AF137">
            <v>0</v>
          </cell>
          <cell r="AG137">
            <v>4.8600000000000003</v>
          </cell>
          <cell r="AH137">
            <v>23.08</v>
          </cell>
          <cell r="AJ137">
            <v>0</v>
          </cell>
          <cell r="AK137">
            <v>10</v>
          </cell>
          <cell r="AL137">
            <v>6</v>
          </cell>
          <cell r="AM137">
            <v>0</v>
          </cell>
          <cell r="AN137">
            <v>0</v>
          </cell>
          <cell r="AO137">
            <v>7</v>
          </cell>
          <cell r="AP137">
            <v>10</v>
          </cell>
        </row>
        <row r="138">
          <cell r="B138" t="str">
            <v>PO13969</v>
          </cell>
          <cell r="C138" t="str">
            <v>Chanthoeun Sat</v>
          </cell>
          <cell r="D138" t="str">
            <v>SPS- B</v>
          </cell>
          <cell r="E138" t="str">
            <v xml:space="preserve">Trim excess fabric(B)         </v>
          </cell>
          <cell r="F138">
            <v>41849</v>
          </cell>
          <cell r="I138" t="str">
            <v>11/01/2023-11/30/2023</v>
          </cell>
          <cell r="J138">
            <v>1</v>
          </cell>
          <cell r="K138">
            <v>2</v>
          </cell>
          <cell r="L138">
            <v>3</v>
          </cell>
          <cell r="M138">
            <v>200</v>
          </cell>
          <cell r="O138">
            <v>184</v>
          </cell>
          <cell r="P138">
            <v>24</v>
          </cell>
          <cell r="Q138">
            <v>224</v>
          </cell>
          <cell r="R138">
            <v>0</v>
          </cell>
          <cell r="S138">
            <v>0</v>
          </cell>
          <cell r="T138">
            <v>0</v>
          </cell>
          <cell r="U138">
            <v>40</v>
          </cell>
          <cell r="V138">
            <v>0</v>
          </cell>
          <cell r="W138">
            <v>40</v>
          </cell>
          <cell r="X138">
            <v>234.67</v>
          </cell>
          <cell r="Y138">
            <v>0</v>
          </cell>
          <cell r="Z138">
            <v>21.787185000000001</v>
          </cell>
          <cell r="AA138">
            <v>0</v>
          </cell>
          <cell r="AB138">
            <v>21.787185000000001</v>
          </cell>
          <cell r="AC138">
            <v>0</v>
          </cell>
          <cell r="AD138">
            <v>12.6394</v>
          </cell>
          <cell r="AF138">
            <v>0</v>
          </cell>
          <cell r="AG138">
            <v>9.7200000000000006</v>
          </cell>
          <cell r="AH138">
            <v>23.08</v>
          </cell>
          <cell r="AJ138">
            <v>0</v>
          </cell>
          <cell r="AK138">
            <v>10</v>
          </cell>
          <cell r="AL138">
            <v>6</v>
          </cell>
          <cell r="AM138">
            <v>0</v>
          </cell>
          <cell r="AN138">
            <v>0</v>
          </cell>
          <cell r="AO138">
            <v>7</v>
          </cell>
          <cell r="AP138">
            <v>10</v>
          </cell>
        </row>
        <row r="139">
          <cell r="B139" t="str">
            <v>PO13999</v>
          </cell>
          <cell r="C139" t="str">
            <v>Nget Klout</v>
          </cell>
          <cell r="D139" t="str">
            <v>SPS- A</v>
          </cell>
          <cell r="E139" t="str">
            <v xml:space="preserve">Trim and mark Collar(B)       </v>
          </cell>
          <cell r="F139">
            <v>41855</v>
          </cell>
          <cell r="I139" t="str">
            <v>11/01/2023-11/30/2023</v>
          </cell>
          <cell r="J139">
            <v>1</v>
          </cell>
          <cell r="K139">
            <v>0</v>
          </cell>
          <cell r="L139">
            <v>1</v>
          </cell>
          <cell r="M139">
            <v>200</v>
          </cell>
          <cell r="O139">
            <v>184</v>
          </cell>
          <cell r="P139">
            <v>24</v>
          </cell>
          <cell r="Q139">
            <v>204</v>
          </cell>
          <cell r="R139">
            <v>0</v>
          </cell>
          <cell r="S139">
            <v>0</v>
          </cell>
          <cell r="T139">
            <v>0</v>
          </cell>
          <cell r="U139">
            <v>20</v>
          </cell>
          <cell r="V139">
            <v>0</v>
          </cell>
          <cell r="W139">
            <v>20</v>
          </cell>
          <cell r="X139">
            <v>200.96</v>
          </cell>
          <cell r="Y139">
            <v>0</v>
          </cell>
          <cell r="Z139">
            <v>12.885612</v>
          </cell>
          <cell r="AA139">
            <v>0</v>
          </cell>
          <cell r="AB139">
            <v>12.885612</v>
          </cell>
          <cell r="AC139">
            <v>0</v>
          </cell>
          <cell r="AD139">
            <v>20.51782</v>
          </cell>
          <cell r="AF139">
            <v>0</v>
          </cell>
          <cell r="AG139">
            <v>4.8600000000000003</v>
          </cell>
          <cell r="AH139">
            <v>23.08</v>
          </cell>
          <cell r="AJ139">
            <v>0</v>
          </cell>
          <cell r="AK139">
            <v>10</v>
          </cell>
          <cell r="AL139">
            <v>6</v>
          </cell>
          <cell r="AM139">
            <v>0</v>
          </cell>
          <cell r="AN139">
            <v>0</v>
          </cell>
          <cell r="AO139">
            <v>7</v>
          </cell>
          <cell r="AP139">
            <v>10</v>
          </cell>
        </row>
        <row r="140">
          <cell r="B140" t="str">
            <v>PO14030</v>
          </cell>
          <cell r="C140" t="str">
            <v>Nan Phon</v>
          </cell>
          <cell r="D140" t="str">
            <v>Finishing A</v>
          </cell>
          <cell r="E140" t="str">
            <v xml:space="preserve">Mark Button Down Collar       </v>
          </cell>
          <cell r="F140">
            <v>41856</v>
          </cell>
          <cell r="I140" t="str">
            <v>11/01/2023-11/30/2023</v>
          </cell>
          <cell r="J140">
            <v>1</v>
          </cell>
          <cell r="K140">
            <v>3</v>
          </cell>
          <cell r="L140">
            <v>4</v>
          </cell>
          <cell r="M140">
            <v>200</v>
          </cell>
          <cell r="O140">
            <v>184</v>
          </cell>
          <cell r="P140">
            <v>24</v>
          </cell>
          <cell r="Q140">
            <v>204</v>
          </cell>
          <cell r="R140">
            <v>8</v>
          </cell>
          <cell r="S140">
            <v>0</v>
          </cell>
          <cell r="T140">
            <v>8</v>
          </cell>
          <cell r="U140">
            <v>28</v>
          </cell>
          <cell r="V140">
            <v>0</v>
          </cell>
          <cell r="W140">
            <v>28</v>
          </cell>
          <cell r="X140">
            <v>238.88</v>
          </cell>
          <cell r="Y140">
            <v>7.69</v>
          </cell>
          <cell r="Z140">
            <v>16.681352</v>
          </cell>
          <cell r="AA140">
            <v>0</v>
          </cell>
          <cell r="AB140">
            <v>16.681352</v>
          </cell>
          <cell r="AC140">
            <v>0</v>
          </cell>
          <cell r="AD140">
            <v>1.0671600000000001</v>
          </cell>
          <cell r="AF140">
            <v>0</v>
          </cell>
          <cell r="AG140">
            <v>6.81</v>
          </cell>
          <cell r="AH140">
            <v>23.08</v>
          </cell>
          <cell r="AJ140">
            <v>0</v>
          </cell>
          <cell r="AK140">
            <v>10</v>
          </cell>
          <cell r="AL140">
            <v>6</v>
          </cell>
          <cell r="AM140">
            <v>0</v>
          </cell>
          <cell r="AN140">
            <v>0</v>
          </cell>
          <cell r="AO140">
            <v>7</v>
          </cell>
          <cell r="AP140">
            <v>10</v>
          </cell>
        </row>
        <row r="141">
          <cell r="B141" t="str">
            <v>PO14189</v>
          </cell>
          <cell r="C141" t="str">
            <v>Nary Morn</v>
          </cell>
          <cell r="D141" t="str">
            <v>SPS- E</v>
          </cell>
          <cell r="E141" t="str">
            <v xml:space="preserve">Topstitch Sleeve(A)           </v>
          </cell>
          <cell r="F141">
            <v>41866</v>
          </cell>
          <cell r="I141" t="str">
            <v>11/01/2023-11/30/2023</v>
          </cell>
          <cell r="J141">
            <v>1</v>
          </cell>
          <cell r="K141">
            <v>2</v>
          </cell>
          <cell r="L141">
            <v>3</v>
          </cell>
          <cell r="M141">
            <v>200</v>
          </cell>
          <cell r="O141">
            <v>168</v>
          </cell>
          <cell r="P141">
            <v>24</v>
          </cell>
          <cell r="Q141">
            <v>191.5</v>
          </cell>
          <cell r="R141">
            <v>4.5</v>
          </cell>
          <cell r="S141">
            <v>0</v>
          </cell>
          <cell r="T141">
            <v>4.5</v>
          </cell>
          <cell r="U141">
            <v>28</v>
          </cell>
          <cell r="V141">
            <v>0</v>
          </cell>
          <cell r="W141">
            <v>28</v>
          </cell>
          <cell r="X141">
            <v>307.06</v>
          </cell>
          <cell r="Y141">
            <v>4.33</v>
          </cell>
          <cell r="Z141">
            <v>21.036287999999999</v>
          </cell>
          <cell r="AA141">
            <v>0</v>
          </cell>
          <cell r="AB141">
            <v>21.036287999999999</v>
          </cell>
          <cell r="AC141">
            <v>0</v>
          </cell>
          <cell r="AD141">
            <v>0</v>
          </cell>
          <cell r="AF141">
            <v>0</v>
          </cell>
          <cell r="AG141">
            <v>6.81</v>
          </cell>
          <cell r="AH141">
            <v>23.08</v>
          </cell>
          <cell r="AJ141">
            <v>0</v>
          </cell>
          <cell r="AK141">
            <v>10</v>
          </cell>
          <cell r="AL141">
            <v>6</v>
          </cell>
          <cell r="AM141">
            <v>0</v>
          </cell>
          <cell r="AN141">
            <v>0</v>
          </cell>
          <cell r="AO141">
            <v>7</v>
          </cell>
          <cell r="AP141">
            <v>10</v>
          </cell>
        </row>
        <row r="142">
          <cell r="B142" t="str">
            <v>PO14255</v>
          </cell>
          <cell r="C142" t="str">
            <v>Touch You</v>
          </cell>
          <cell r="D142" t="str">
            <v>SPS- B</v>
          </cell>
          <cell r="E142" t="str">
            <v xml:space="preserve">Att patch bone coll           </v>
          </cell>
          <cell r="F142">
            <v>41871</v>
          </cell>
          <cell r="I142" t="str">
            <v>11/01/2023-11/30/2023</v>
          </cell>
          <cell r="J142">
            <v>0</v>
          </cell>
          <cell r="K142">
            <v>0</v>
          </cell>
          <cell r="L142">
            <v>0</v>
          </cell>
          <cell r="M142">
            <v>200</v>
          </cell>
          <cell r="O142">
            <v>184</v>
          </cell>
          <cell r="P142">
            <v>24</v>
          </cell>
          <cell r="Q142">
            <v>200</v>
          </cell>
          <cell r="R142">
            <v>0</v>
          </cell>
          <cell r="S142">
            <v>0</v>
          </cell>
          <cell r="T142">
            <v>0</v>
          </cell>
          <cell r="U142">
            <v>16</v>
          </cell>
          <cell r="V142">
            <v>0</v>
          </cell>
          <cell r="W142">
            <v>16</v>
          </cell>
          <cell r="X142">
            <v>199.51</v>
          </cell>
          <cell r="Y142">
            <v>0</v>
          </cell>
          <cell r="Z142">
            <v>9.3129589999999993</v>
          </cell>
          <cell r="AA142">
            <v>0</v>
          </cell>
          <cell r="AB142">
            <v>9.3129589999999993</v>
          </cell>
          <cell r="AC142">
            <v>0</v>
          </cell>
          <cell r="AD142">
            <v>25.312405999999999</v>
          </cell>
          <cell r="AF142">
            <v>0</v>
          </cell>
          <cell r="AG142">
            <v>3.89</v>
          </cell>
          <cell r="AH142">
            <v>23.08</v>
          </cell>
          <cell r="AJ142">
            <v>0</v>
          </cell>
          <cell r="AK142">
            <v>10</v>
          </cell>
          <cell r="AL142">
            <v>6</v>
          </cell>
          <cell r="AM142">
            <v>0</v>
          </cell>
          <cell r="AN142">
            <v>0</v>
          </cell>
          <cell r="AO142">
            <v>7</v>
          </cell>
          <cell r="AP142">
            <v>10</v>
          </cell>
        </row>
        <row r="143">
          <cell r="B143" t="str">
            <v>PO14326</v>
          </cell>
          <cell r="C143" t="str">
            <v>Cheatlat Vanna</v>
          </cell>
          <cell r="D143" t="str">
            <v>S1- 1</v>
          </cell>
          <cell r="E143" t="str">
            <v xml:space="preserve">Topstitch Sleeve(A)           </v>
          </cell>
          <cell r="F143">
            <v>41913</v>
          </cell>
          <cell r="I143" t="str">
            <v>11/01/2023-11/30/2023</v>
          </cell>
          <cell r="J143">
            <v>1</v>
          </cell>
          <cell r="K143">
            <v>3</v>
          </cell>
          <cell r="L143">
            <v>4</v>
          </cell>
          <cell r="M143">
            <v>200</v>
          </cell>
          <cell r="O143">
            <v>145.5</v>
          </cell>
          <cell r="P143">
            <v>24</v>
          </cell>
          <cell r="Q143">
            <v>155.5</v>
          </cell>
          <cell r="R143">
            <v>0</v>
          </cell>
          <cell r="S143">
            <v>0</v>
          </cell>
          <cell r="T143">
            <v>0</v>
          </cell>
          <cell r="U143">
            <v>10</v>
          </cell>
          <cell r="V143">
            <v>0</v>
          </cell>
          <cell r="W143">
            <v>10</v>
          </cell>
          <cell r="X143">
            <v>122.78</v>
          </cell>
          <cell r="Y143">
            <v>0</v>
          </cell>
          <cell r="Z143">
            <v>5.1845600000000003</v>
          </cell>
          <cell r="AA143">
            <v>0</v>
          </cell>
          <cell r="AB143">
            <v>5.1845600000000003</v>
          </cell>
          <cell r="AC143">
            <v>0</v>
          </cell>
          <cell r="AD143">
            <v>39.830080000000002</v>
          </cell>
          <cell r="AF143">
            <v>0</v>
          </cell>
          <cell r="AG143">
            <v>2.4300000000000002</v>
          </cell>
          <cell r="AH143">
            <v>23.08</v>
          </cell>
          <cell r="AJ143">
            <v>0</v>
          </cell>
          <cell r="AK143">
            <v>10</v>
          </cell>
          <cell r="AL143">
            <v>0</v>
          </cell>
          <cell r="AM143">
            <v>0</v>
          </cell>
          <cell r="AN143">
            <v>15.384615384615385</v>
          </cell>
          <cell r="AO143">
            <v>7</v>
          </cell>
          <cell r="AP143">
            <v>10</v>
          </cell>
        </row>
        <row r="144">
          <cell r="B144" t="str">
            <v>PO14332</v>
          </cell>
          <cell r="C144" t="str">
            <v>Sophorn Horn</v>
          </cell>
          <cell r="D144" t="str">
            <v>SPS- B</v>
          </cell>
          <cell r="E144" t="str">
            <v xml:space="preserve">Hem Band(B)                   </v>
          </cell>
          <cell r="F144">
            <v>41913</v>
          </cell>
          <cell r="I144" t="str">
            <v>11/01/2023-11/30/2023</v>
          </cell>
          <cell r="J144">
            <v>0</v>
          </cell>
          <cell r="K144">
            <v>1</v>
          </cell>
          <cell r="L144">
            <v>1</v>
          </cell>
          <cell r="M144">
            <v>200</v>
          </cell>
          <cell r="O144">
            <v>184</v>
          </cell>
          <cell r="P144">
            <v>24</v>
          </cell>
          <cell r="Q144">
            <v>218</v>
          </cell>
          <cell r="R144">
            <v>0</v>
          </cell>
          <cell r="S144">
            <v>0</v>
          </cell>
          <cell r="T144">
            <v>0</v>
          </cell>
          <cell r="U144">
            <v>34</v>
          </cell>
          <cell r="V144">
            <v>0</v>
          </cell>
          <cell r="W144">
            <v>34</v>
          </cell>
          <cell r="X144">
            <v>137.77000000000001</v>
          </cell>
          <cell r="Y144">
            <v>0</v>
          </cell>
          <cell r="Z144">
            <v>16.449591999999999</v>
          </cell>
          <cell r="AA144">
            <v>0</v>
          </cell>
          <cell r="AB144">
            <v>16.449591999999999</v>
          </cell>
          <cell r="AC144">
            <v>0</v>
          </cell>
          <cell r="AD144">
            <v>71.999184</v>
          </cell>
          <cell r="AF144">
            <v>0</v>
          </cell>
          <cell r="AG144">
            <v>8.26</v>
          </cell>
          <cell r="AH144">
            <v>23.08</v>
          </cell>
          <cell r="AJ144">
            <v>0</v>
          </cell>
          <cell r="AK144">
            <v>10</v>
          </cell>
          <cell r="AL144">
            <v>6</v>
          </cell>
          <cell r="AM144">
            <v>0</v>
          </cell>
          <cell r="AN144">
            <v>0</v>
          </cell>
          <cell r="AO144">
            <v>7</v>
          </cell>
          <cell r="AP144">
            <v>10</v>
          </cell>
        </row>
        <row r="145">
          <cell r="B145" t="str">
            <v>PO14410</v>
          </cell>
          <cell r="C145" t="str">
            <v>Leakhena Phan</v>
          </cell>
          <cell r="D145" t="str">
            <v>SPS- C</v>
          </cell>
          <cell r="E145" t="str">
            <v xml:space="preserve">B/Hole Sleeve(B)              </v>
          </cell>
          <cell r="F145">
            <v>41915</v>
          </cell>
          <cell r="I145" t="str">
            <v>11/01/2023-11/30/2023</v>
          </cell>
          <cell r="J145">
            <v>1</v>
          </cell>
          <cell r="K145">
            <v>2</v>
          </cell>
          <cell r="L145">
            <v>3</v>
          </cell>
          <cell r="M145">
            <v>200</v>
          </cell>
          <cell r="O145">
            <v>184</v>
          </cell>
          <cell r="P145">
            <v>24</v>
          </cell>
          <cell r="Q145">
            <v>220</v>
          </cell>
          <cell r="R145">
            <v>0</v>
          </cell>
          <cell r="S145">
            <v>0</v>
          </cell>
          <cell r="T145">
            <v>0</v>
          </cell>
          <cell r="U145">
            <v>36</v>
          </cell>
          <cell r="V145">
            <v>0</v>
          </cell>
          <cell r="W145">
            <v>36</v>
          </cell>
          <cell r="X145">
            <v>14.86</v>
          </cell>
          <cell r="Y145">
            <v>0</v>
          </cell>
          <cell r="Z145">
            <v>17.302679999999999</v>
          </cell>
          <cell r="AA145">
            <v>0</v>
          </cell>
          <cell r="AB145">
            <v>17.302679999999999</v>
          </cell>
          <cell r="AC145">
            <v>0</v>
          </cell>
          <cell r="AD145">
            <v>196.61536000000001</v>
          </cell>
          <cell r="AF145">
            <v>0</v>
          </cell>
          <cell r="AG145">
            <v>8.75</v>
          </cell>
          <cell r="AH145">
            <v>23.08</v>
          </cell>
          <cell r="AJ145">
            <v>0</v>
          </cell>
          <cell r="AK145">
            <v>10</v>
          </cell>
          <cell r="AL145">
            <v>0</v>
          </cell>
          <cell r="AM145">
            <v>0</v>
          </cell>
          <cell r="AN145">
            <v>0</v>
          </cell>
          <cell r="AO145">
            <v>7</v>
          </cell>
          <cell r="AP145">
            <v>10</v>
          </cell>
        </row>
        <row r="146">
          <cell r="B146" t="str">
            <v>PO14461</v>
          </cell>
          <cell r="C146" t="str">
            <v>Limchhe Heng</v>
          </cell>
          <cell r="D146" t="str">
            <v>SPS- B</v>
          </cell>
          <cell r="E146" t="str">
            <v xml:space="preserve">Set Care Label(B)             </v>
          </cell>
          <cell r="F146">
            <v>41920</v>
          </cell>
          <cell r="I146" t="str">
            <v>11/01/2023-11/30/2023</v>
          </cell>
          <cell r="J146">
            <v>0</v>
          </cell>
          <cell r="K146">
            <v>0</v>
          </cell>
          <cell r="L146">
            <v>0</v>
          </cell>
          <cell r="M146">
            <v>200</v>
          </cell>
          <cell r="O146">
            <v>184</v>
          </cell>
          <cell r="P146">
            <v>24</v>
          </cell>
          <cell r="Q146">
            <v>184</v>
          </cell>
          <cell r="R146">
            <v>18</v>
          </cell>
          <cell r="S146">
            <v>0</v>
          </cell>
          <cell r="T146">
            <v>18</v>
          </cell>
          <cell r="U146">
            <v>18</v>
          </cell>
          <cell r="V146">
            <v>0</v>
          </cell>
          <cell r="W146">
            <v>18</v>
          </cell>
          <cell r="X146">
            <v>157.1</v>
          </cell>
          <cell r="Y146">
            <v>17.29</v>
          </cell>
          <cell r="Z146">
            <v>9.3761519999999994</v>
          </cell>
          <cell r="AA146">
            <v>0</v>
          </cell>
          <cell r="AB146">
            <v>9.3761519999999994</v>
          </cell>
          <cell r="AC146">
            <v>9.35</v>
          </cell>
          <cell r="AD146">
            <v>19.05827</v>
          </cell>
          <cell r="AF146">
            <v>0</v>
          </cell>
          <cell r="AG146">
            <v>4.38</v>
          </cell>
          <cell r="AH146">
            <v>23.08</v>
          </cell>
          <cell r="AJ146">
            <v>0</v>
          </cell>
          <cell r="AK146">
            <v>10</v>
          </cell>
          <cell r="AL146">
            <v>6</v>
          </cell>
          <cell r="AM146">
            <v>0</v>
          </cell>
          <cell r="AN146">
            <v>0</v>
          </cell>
          <cell r="AO146">
            <v>7</v>
          </cell>
          <cell r="AP146">
            <v>10</v>
          </cell>
        </row>
        <row r="147">
          <cell r="B147" t="str">
            <v>PO14467</v>
          </cell>
          <cell r="C147" t="str">
            <v>Sona Veth</v>
          </cell>
          <cell r="D147" t="str">
            <v>Finishing A</v>
          </cell>
          <cell r="E147" t="str">
            <v xml:space="preserve">Folding(B)                    </v>
          </cell>
          <cell r="F147">
            <v>41920</v>
          </cell>
          <cell r="I147" t="str">
            <v>11/01/2023-11/30/2023</v>
          </cell>
          <cell r="J147">
            <v>0</v>
          </cell>
          <cell r="K147">
            <v>1</v>
          </cell>
          <cell r="L147">
            <v>1</v>
          </cell>
          <cell r="M147">
            <v>200</v>
          </cell>
          <cell r="O147">
            <v>168</v>
          </cell>
          <cell r="P147">
            <v>24</v>
          </cell>
          <cell r="Q147">
            <v>194</v>
          </cell>
          <cell r="R147">
            <v>0</v>
          </cell>
          <cell r="S147">
            <v>0</v>
          </cell>
          <cell r="T147">
            <v>0</v>
          </cell>
          <cell r="U147">
            <v>26</v>
          </cell>
          <cell r="V147">
            <v>0</v>
          </cell>
          <cell r="W147">
            <v>26</v>
          </cell>
          <cell r="X147">
            <v>199.66</v>
          </cell>
          <cell r="Y147">
            <v>0</v>
          </cell>
          <cell r="Z147">
            <v>14.883024000000001</v>
          </cell>
          <cell r="AA147">
            <v>0</v>
          </cell>
          <cell r="AB147">
            <v>14.883024000000001</v>
          </cell>
          <cell r="AC147">
            <v>0</v>
          </cell>
          <cell r="AD147">
            <v>15.446768</v>
          </cell>
          <cell r="AF147">
            <v>0</v>
          </cell>
          <cell r="AG147">
            <v>6.32</v>
          </cell>
          <cell r="AH147">
            <v>23.08</v>
          </cell>
          <cell r="AJ147">
            <v>0</v>
          </cell>
          <cell r="AK147">
            <v>10</v>
          </cell>
          <cell r="AL147">
            <v>6</v>
          </cell>
          <cell r="AM147">
            <v>0</v>
          </cell>
          <cell r="AN147">
            <v>0</v>
          </cell>
          <cell r="AO147">
            <v>7</v>
          </cell>
          <cell r="AP147">
            <v>10</v>
          </cell>
        </row>
        <row r="148">
          <cell r="B148" t="str">
            <v>PO14479</v>
          </cell>
          <cell r="C148" t="str">
            <v>Tat Huot</v>
          </cell>
          <cell r="D148" t="str">
            <v>SIT Checking</v>
          </cell>
          <cell r="E148" t="str">
            <v xml:space="preserve">Trim+Manual Mark(B)           </v>
          </cell>
          <cell r="F148">
            <v>41920</v>
          </cell>
          <cell r="I148" t="str">
            <v>11/01/2023-11/30/2023</v>
          </cell>
          <cell r="J148">
            <v>1</v>
          </cell>
          <cell r="K148">
            <v>1</v>
          </cell>
          <cell r="L148">
            <v>2</v>
          </cell>
          <cell r="M148">
            <v>200</v>
          </cell>
          <cell r="O148">
            <v>168</v>
          </cell>
          <cell r="P148">
            <v>24</v>
          </cell>
          <cell r="Q148">
            <v>194</v>
          </cell>
          <cell r="R148">
            <v>8</v>
          </cell>
          <cell r="S148">
            <v>0</v>
          </cell>
          <cell r="T148">
            <v>8</v>
          </cell>
          <cell r="U148">
            <v>34</v>
          </cell>
          <cell r="V148">
            <v>0</v>
          </cell>
          <cell r="W148">
            <v>34</v>
          </cell>
          <cell r="X148">
            <v>174.65</v>
          </cell>
          <cell r="Y148">
            <v>7.69</v>
          </cell>
          <cell r="Z148">
            <v>16.648026000000002</v>
          </cell>
          <cell r="AA148">
            <v>0</v>
          </cell>
          <cell r="AB148">
            <v>16.648026000000002</v>
          </cell>
          <cell r="AC148">
            <v>0</v>
          </cell>
          <cell r="AD148">
            <v>15.632709999999999</v>
          </cell>
          <cell r="AF148">
            <v>0</v>
          </cell>
          <cell r="AG148">
            <v>8.26</v>
          </cell>
          <cell r="AH148">
            <v>23.08</v>
          </cell>
          <cell r="AJ148">
            <v>0</v>
          </cell>
          <cell r="AK148">
            <v>10</v>
          </cell>
          <cell r="AL148">
            <v>6</v>
          </cell>
          <cell r="AM148">
            <v>0</v>
          </cell>
          <cell r="AN148">
            <v>0</v>
          </cell>
          <cell r="AO148">
            <v>7</v>
          </cell>
          <cell r="AP148">
            <v>10</v>
          </cell>
        </row>
        <row r="149">
          <cell r="B149" t="str">
            <v>PO14482</v>
          </cell>
          <cell r="C149" t="str">
            <v>Sina Vei</v>
          </cell>
          <cell r="D149" t="str">
            <v>QC</v>
          </cell>
          <cell r="E149" t="str">
            <v xml:space="preserve">Examining(B)                  </v>
          </cell>
          <cell r="F149">
            <v>41920</v>
          </cell>
          <cell r="I149" t="str">
            <v>11/01/2023-11/30/2023</v>
          </cell>
          <cell r="J149">
            <v>1</v>
          </cell>
          <cell r="K149">
            <v>2</v>
          </cell>
          <cell r="L149">
            <v>3</v>
          </cell>
          <cell r="M149">
            <v>227</v>
          </cell>
          <cell r="O149">
            <v>184</v>
          </cell>
          <cell r="P149">
            <v>24</v>
          </cell>
          <cell r="Q149">
            <v>207</v>
          </cell>
          <cell r="R149">
            <v>15</v>
          </cell>
          <cell r="S149">
            <v>0</v>
          </cell>
          <cell r="T149">
            <v>15</v>
          </cell>
          <cell r="U149">
            <v>38</v>
          </cell>
          <cell r="V149">
            <v>0</v>
          </cell>
          <cell r="W149">
            <v>38</v>
          </cell>
          <cell r="X149">
            <v>166.04</v>
          </cell>
          <cell r="Y149">
            <v>16.350000000000001</v>
          </cell>
          <cell r="Z149">
            <v>20.73432</v>
          </cell>
          <cell r="AA149">
            <v>0</v>
          </cell>
          <cell r="AB149">
            <v>20.73432</v>
          </cell>
          <cell r="AC149">
            <v>0</v>
          </cell>
          <cell r="AD149">
            <v>61.911983999999997</v>
          </cell>
          <cell r="AF149">
            <v>0</v>
          </cell>
          <cell r="AG149">
            <v>9.24</v>
          </cell>
          <cell r="AH149">
            <v>26.19</v>
          </cell>
          <cell r="AJ149">
            <v>0</v>
          </cell>
          <cell r="AK149">
            <v>10</v>
          </cell>
          <cell r="AL149">
            <v>6</v>
          </cell>
          <cell r="AM149">
            <v>0</v>
          </cell>
          <cell r="AN149">
            <v>0</v>
          </cell>
          <cell r="AO149">
            <v>7</v>
          </cell>
          <cell r="AP149">
            <v>10</v>
          </cell>
        </row>
        <row r="150">
          <cell r="B150" t="str">
            <v>PO14483</v>
          </cell>
          <cell r="C150" t="str">
            <v>Sokry Hy</v>
          </cell>
          <cell r="D150" t="str">
            <v>SPS- A</v>
          </cell>
          <cell r="E150" t="str">
            <v xml:space="preserve">Topstitch Cuff(A)             </v>
          </cell>
          <cell r="F150">
            <v>41920</v>
          </cell>
          <cell r="I150" t="str">
            <v>11/01/2023-11/30/2023</v>
          </cell>
          <cell r="J150">
            <v>1</v>
          </cell>
          <cell r="K150">
            <v>2</v>
          </cell>
          <cell r="L150">
            <v>3</v>
          </cell>
          <cell r="M150">
            <v>200</v>
          </cell>
          <cell r="O150">
            <v>184</v>
          </cell>
          <cell r="P150">
            <v>24</v>
          </cell>
          <cell r="Q150">
            <v>218</v>
          </cell>
          <cell r="R150">
            <v>0</v>
          </cell>
          <cell r="S150">
            <v>0</v>
          </cell>
          <cell r="T150">
            <v>0</v>
          </cell>
          <cell r="U150">
            <v>34</v>
          </cell>
          <cell r="V150">
            <v>0</v>
          </cell>
          <cell r="W150">
            <v>34</v>
          </cell>
          <cell r="X150">
            <v>175.91</v>
          </cell>
          <cell r="Y150">
            <v>0</v>
          </cell>
          <cell r="Z150">
            <v>16.341419999999999</v>
          </cell>
          <cell r="AA150">
            <v>0</v>
          </cell>
          <cell r="AB150">
            <v>16.341419999999999</v>
          </cell>
          <cell r="AC150">
            <v>0</v>
          </cell>
          <cell r="AD150">
            <v>35.634839999999997</v>
          </cell>
          <cell r="AF150">
            <v>0</v>
          </cell>
          <cell r="AG150">
            <v>8.26</v>
          </cell>
          <cell r="AH150">
            <v>23.08</v>
          </cell>
          <cell r="AJ150">
            <v>0</v>
          </cell>
          <cell r="AK150">
            <v>10</v>
          </cell>
          <cell r="AL150">
            <v>6</v>
          </cell>
          <cell r="AM150">
            <v>0</v>
          </cell>
          <cell r="AN150">
            <v>0</v>
          </cell>
          <cell r="AO150">
            <v>7</v>
          </cell>
          <cell r="AP150">
            <v>10</v>
          </cell>
        </row>
        <row r="151">
          <cell r="B151" t="str">
            <v>PO14544</v>
          </cell>
          <cell r="C151" t="str">
            <v>Vutha Chheat</v>
          </cell>
          <cell r="D151" t="str">
            <v>Finishing A</v>
          </cell>
          <cell r="F151">
            <v>41925</v>
          </cell>
          <cell r="I151" t="str">
            <v>11/01/2023-11/30/2023</v>
          </cell>
          <cell r="J151">
            <v>1</v>
          </cell>
          <cell r="K151">
            <v>2</v>
          </cell>
          <cell r="L151">
            <v>3</v>
          </cell>
          <cell r="M151">
            <v>220</v>
          </cell>
          <cell r="O151">
            <v>184</v>
          </cell>
          <cell r="P151">
            <v>24</v>
          </cell>
          <cell r="Q151">
            <v>188</v>
          </cell>
          <cell r="R151">
            <v>8</v>
          </cell>
          <cell r="S151">
            <v>0</v>
          </cell>
          <cell r="T151">
            <v>8</v>
          </cell>
          <cell r="U151">
            <v>12</v>
          </cell>
          <cell r="V151">
            <v>0</v>
          </cell>
          <cell r="W151">
            <v>12</v>
          </cell>
          <cell r="X151">
            <v>0</v>
          </cell>
          <cell r="Y151">
            <v>8.4600000000000009</v>
          </cell>
          <cell r="Z151">
            <v>6.3449999999999998</v>
          </cell>
          <cell r="AA151">
            <v>0</v>
          </cell>
          <cell r="AB151">
            <v>6.3449999999999998</v>
          </cell>
          <cell r="AC151">
            <v>0</v>
          </cell>
          <cell r="AD151">
            <v>198.81</v>
          </cell>
          <cell r="AF151">
            <v>0</v>
          </cell>
          <cell r="AG151">
            <v>2.92</v>
          </cell>
          <cell r="AH151">
            <v>25.38</v>
          </cell>
          <cell r="AJ151">
            <v>0</v>
          </cell>
          <cell r="AK151">
            <v>10</v>
          </cell>
          <cell r="AL151">
            <v>0</v>
          </cell>
          <cell r="AM151">
            <v>0</v>
          </cell>
          <cell r="AN151">
            <v>0</v>
          </cell>
          <cell r="AO151">
            <v>7</v>
          </cell>
          <cell r="AP151">
            <v>10</v>
          </cell>
        </row>
        <row r="152">
          <cell r="B152" t="str">
            <v>PO14545</v>
          </cell>
          <cell r="C152" t="str">
            <v>Khuoch Chea</v>
          </cell>
          <cell r="D152" t="str">
            <v>SPS- C</v>
          </cell>
          <cell r="E152" t="str">
            <v xml:space="preserve">ATTACH BONE POCKET(B)         </v>
          </cell>
          <cell r="F152">
            <v>41925</v>
          </cell>
          <cell r="I152" t="str">
            <v>11/01/2023-11/30/2023</v>
          </cell>
          <cell r="J152">
            <v>1</v>
          </cell>
          <cell r="K152">
            <v>1</v>
          </cell>
          <cell r="L152">
            <v>2</v>
          </cell>
          <cell r="M152">
            <v>200</v>
          </cell>
          <cell r="O152">
            <v>184</v>
          </cell>
          <cell r="P152">
            <v>24</v>
          </cell>
          <cell r="Q152">
            <v>220</v>
          </cell>
          <cell r="R152">
            <v>0</v>
          </cell>
          <cell r="S152">
            <v>0</v>
          </cell>
          <cell r="T152">
            <v>0</v>
          </cell>
          <cell r="U152">
            <v>36</v>
          </cell>
          <cell r="V152">
            <v>0</v>
          </cell>
          <cell r="W152">
            <v>36</v>
          </cell>
          <cell r="X152">
            <v>276.16000000000003</v>
          </cell>
          <cell r="Y152">
            <v>0</v>
          </cell>
          <cell r="Z152">
            <v>21.181536000000001</v>
          </cell>
          <cell r="AA152">
            <v>0</v>
          </cell>
          <cell r="AB152">
            <v>21.181536000000001</v>
          </cell>
          <cell r="AC152">
            <v>0</v>
          </cell>
          <cell r="AD152">
            <v>0.52668599999999999</v>
          </cell>
          <cell r="AF152">
            <v>0</v>
          </cell>
          <cell r="AG152">
            <v>8.75</v>
          </cell>
          <cell r="AH152">
            <v>23.08</v>
          </cell>
          <cell r="AJ152">
            <v>0</v>
          </cell>
          <cell r="AK152">
            <v>10</v>
          </cell>
          <cell r="AL152">
            <v>6</v>
          </cell>
          <cell r="AM152">
            <v>0</v>
          </cell>
          <cell r="AN152">
            <v>0</v>
          </cell>
          <cell r="AO152">
            <v>7</v>
          </cell>
          <cell r="AP152">
            <v>10</v>
          </cell>
        </row>
        <row r="153">
          <cell r="B153" t="str">
            <v>PO14573</v>
          </cell>
          <cell r="C153" t="str">
            <v>Sreyna Yin</v>
          </cell>
          <cell r="D153" t="str">
            <v>SPS- D</v>
          </cell>
          <cell r="E153" t="str">
            <v xml:space="preserve">Collar Attach (A+)            </v>
          </cell>
          <cell r="F153">
            <v>41939</v>
          </cell>
          <cell r="I153" t="str">
            <v>11/01/2023-11/30/2023</v>
          </cell>
          <cell r="J153">
            <v>1</v>
          </cell>
          <cell r="K153">
            <v>0</v>
          </cell>
          <cell r="L153">
            <v>1</v>
          </cell>
          <cell r="M153">
            <v>200</v>
          </cell>
          <cell r="O153">
            <v>168</v>
          </cell>
          <cell r="P153">
            <v>24</v>
          </cell>
          <cell r="Q153">
            <v>160</v>
          </cell>
          <cell r="R153">
            <v>4</v>
          </cell>
          <cell r="S153">
            <v>8</v>
          </cell>
          <cell r="T153">
            <v>12</v>
          </cell>
          <cell r="U153">
            <v>4</v>
          </cell>
          <cell r="V153">
            <v>0</v>
          </cell>
          <cell r="W153">
            <v>4</v>
          </cell>
          <cell r="X153">
            <v>177.33</v>
          </cell>
          <cell r="Y153">
            <v>3.85</v>
          </cell>
          <cell r="Z153">
            <v>2.14575</v>
          </cell>
          <cell r="AA153">
            <v>0</v>
          </cell>
          <cell r="AB153">
            <v>2.14575</v>
          </cell>
          <cell r="AC153">
            <v>0</v>
          </cell>
          <cell r="AD153">
            <v>1.0995539999999999</v>
          </cell>
          <cell r="AF153">
            <v>0</v>
          </cell>
          <cell r="AG153">
            <v>0.97</v>
          </cell>
          <cell r="AH153">
            <v>23.08</v>
          </cell>
          <cell r="AJ153">
            <v>0</v>
          </cell>
          <cell r="AK153">
            <v>9.615384615384615</v>
          </cell>
          <cell r="AL153">
            <v>6</v>
          </cell>
          <cell r="AM153">
            <v>0</v>
          </cell>
          <cell r="AN153">
            <v>0</v>
          </cell>
          <cell r="AO153">
            <v>7</v>
          </cell>
          <cell r="AP153">
            <v>10</v>
          </cell>
        </row>
        <row r="154">
          <cell r="B154" t="str">
            <v>PO14584</v>
          </cell>
          <cell r="C154" t="str">
            <v>Sreyphors But</v>
          </cell>
          <cell r="D154" t="str">
            <v>Finishing B</v>
          </cell>
          <cell r="E154" t="str">
            <v xml:space="preserve">Issue UPC(A)                  </v>
          </cell>
          <cell r="F154">
            <v>41939</v>
          </cell>
          <cell r="I154" t="str">
            <v>11/01/2023-11/30/2023</v>
          </cell>
          <cell r="J154">
            <v>0</v>
          </cell>
          <cell r="K154">
            <v>0</v>
          </cell>
          <cell r="L154">
            <v>0</v>
          </cell>
          <cell r="M154">
            <v>200</v>
          </cell>
          <cell r="O154">
            <v>184</v>
          </cell>
          <cell r="P154">
            <v>24</v>
          </cell>
          <cell r="Q154">
            <v>226</v>
          </cell>
          <cell r="R154">
            <v>0</v>
          </cell>
          <cell r="S154">
            <v>0</v>
          </cell>
          <cell r="T154">
            <v>0</v>
          </cell>
          <cell r="U154">
            <v>42</v>
          </cell>
          <cell r="V154">
            <v>0</v>
          </cell>
          <cell r="W154">
            <v>42</v>
          </cell>
          <cell r="X154">
            <v>218.36</v>
          </cell>
          <cell r="Y154">
            <v>0</v>
          </cell>
          <cell r="Z154">
            <v>21.122819</v>
          </cell>
          <cell r="AA154">
            <v>0</v>
          </cell>
          <cell r="AB154">
            <v>21.122819</v>
          </cell>
          <cell r="AC154">
            <v>0</v>
          </cell>
          <cell r="AD154">
            <v>13.625818000000001</v>
          </cell>
          <cell r="AF154">
            <v>0</v>
          </cell>
          <cell r="AG154">
            <v>10.210000000000001</v>
          </cell>
          <cell r="AH154">
            <v>23.08</v>
          </cell>
          <cell r="AJ154">
            <v>0</v>
          </cell>
          <cell r="AK154">
            <v>10</v>
          </cell>
          <cell r="AL154">
            <v>6</v>
          </cell>
          <cell r="AM154">
            <v>0</v>
          </cell>
          <cell r="AN154">
            <v>0</v>
          </cell>
          <cell r="AO154">
            <v>7</v>
          </cell>
          <cell r="AP154">
            <v>10</v>
          </cell>
        </row>
        <row r="155">
          <cell r="B155" t="str">
            <v>PO14707</v>
          </cell>
          <cell r="C155" t="str">
            <v>Chanthan Sor</v>
          </cell>
          <cell r="D155" t="str">
            <v>SPS- A</v>
          </cell>
          <cell r="E155" t="str">
            <v xml:space="preserve">Topstitch Cuff(A)             </v>
          </cell>
          <cell r="F155">
            <v>41961</v>
          </cell>
          <cell r="I155" t="str">
            <v>11/01/2023-11/30/2023</v>
          </cell>
          <cell r="J155">
            <v>0</v>
          </cell>
          <cell r="K155">
            <v>0</v>
          </cell>
          <cell r="L155">
            <v>0</v>
          </cell>
          <cell r="M155">
            <v>200</v>
          </cell>
          <cell r="O155">
            <v>184</v>
          </cell>
          <cell r="P155">
            <v>24</v>
          </cell>
          <cell r="Q155">
            <v>194</v>
          </cell>
          <cell r="R155">
            <v>8</v>
          </cell>
          <cell r="S155">
            <v>0</v>
          </cell>
          <cell r="T155">
            <v>8</v>
          </cell>
          <cell r="U155">
            <v>18</v>
          </cell>
          <cell r="V155">
            <v>0</v>
          </cell>
          <cell r="W155">
            <v>18</v>
          </cell>
          <cell r="X155">
            <v>41.47</v>
          </cell>
          <cell r="Y155">
            <v>7.69</v>
          </cell>
          <cell r="Z155">
            <v>8.6513399999999994</v>
          </cell>
          <cell r="AA155">
            <v>0</v>
          </cell>
          <cell r="AB155">
            <v>8.6513399999999994</v>
          </cell>
          <cell r="AC155">
            <v>0</v>
          </cell>
          <cell r="AD155">
            <v>145.01267999999999</v>
          </cell>
          <cell r="AF155">
            <v>0</v>
          </cell>
          <cell r="AG155">
            <v>4.38</v>
          </cell>
          <cell r="AH155">
            <v>23.08</v>
          </cell>
          <cell r="AJ155">
            <v>0</v>
          </cell>
          <cell r="AK155">
            <v>10</v>
          </cell>
          <cell r="AL155">
            <v>0</v>
          </cell>
          <cell r="AM155">
            <v>0</v>
          </cell>
          <cell r="AN155">
            <v>0</v>
          </cell>
          <cell r="AO155">
            <v>7</v>
          </cell>
          <cell r="AP155">
            <v>10</v>
          </cell>
        </row>
        <row r="156">
          <cell r="B156" t="str">
            <v>PO14778</v>
          </cell>
          <cell r="C156" t="str">
            <v>An Chen</v>
          </cell>
          <cell r="D156" t="str">
            <v>SPS- E</v>
          </cell>
          <cell r="E156" t="str">
            <v xml:space="preserve">Lapseam Sides(A)              </v>
          </cell>
          <cell r="F156">
            <v>41975</v>
          </cell>
          <cell r="I156" t="str">
            <v>11/01/2023-11/30/2023</v>
          </cell>
          <cell r="J156">
            <v>0</v>
          </cell>
          <cell r="K156">
            <v>0</v>
          </cell>
          <cell r="L156">
            <v>0</v>
          </cell>
          <cell r="M156">
            <v>200</v>
          </cell>
          <cell r="O156">
            <v>166.5</v>
          </cell>
          <cell r="P156">
            <v>24</v>
          </cell>
          <cell r="Q156">
            <v>188.5</v>
          </cell>
          <cell r="R156">
            <v>0</v>
          </cell>
          <cell r="S156">
            <v>8</v>
          </cell>
          <cell r="T156">
            <v>8</v>
          </cell>
          <cell r="U156">
            <v>30</v>
          </cell>
          <cell r="V156">
            <v>0</v>
          </cell>
          <cell r="W156">
            <v>30</v>
          </cell>
          <cell r="X156">
            <v>154.93</v>
          </cell>
          <cell r="Y156">
            <v>0</v>
          </cell>
          <cell r="Z156">
            <v>14.418900000000001</v>
          </cell>
          <cell r="AA156">
            <v>0</v>
          </cell>
          <cell r="AB156">
            <v>14.418900000000001</v>
          </cell>
          <cell r="AC156">
            <v>0</v>
          </cell>
          <cell r="AD156">
            <v>27.230530000000002</v>
          </cell>
          <cell r="AF156">
            <v>0</v>
          </cell>
          <cell r="AG156">
            <v>7.29</v>
          </cell>
          <cell r="AH156">
            <v>23.08</v>
          </cell>
          <cell r="AJ156">
            <v>0</v>
          </cell>
          <cell r="AK156">
            <v>9.615384615384615</v>
          </cell>
          <cell r="AL156">
            <v>6</v>
          </cell>
          <cell r="AM156">
            <v>0</v>
          </cell>
          <cell r="AN156">
            <v>0</v>
          </cell>
          <cell r="AO156">
            <v>7</v>
          </cell>
          <cell r="AP156">
            <v>10</v>
          </cell>
        </row>
        <row r="157">
          <cell r="B157" t="str">
            <v>PO14814</v>
          </cell>
          <cell r="C157" t="str">
            <v>Phally Morn</v>
          </cell>
          <cell r="D157" t="str">
            <v>SPS- E</v>
          </cell>
          <cell r="E157" t="str">
            <v xml:space="preserve">Lapseam Sides(A)              </v>
          </cell>
          <cell r="F157">
            <v>41984</v>
          </cell>
          <cell r="I157" t="str">
            <v>11/01/2023-11/30/2023</v>
          </cell>
          <cell r="J157">
            <v>0</v>
          </cell>
          <cell r="K157">
            <v>0</v>
          </cell>
          <cell r="L157">
            <v>0</v>
          </cell>
          <cell r="M157">
            <v>200</v>
          </cell>
          <cell r="O157">
            <v>171</v>
          </cell>
          <cell r="P157">
            <v>24</v>
          </cell>
          <cell r="Q157">
            <v>197</v>
          </cell>
          <cell r="R157">
            <v>0</v>
          </cell>
          <cell r="S157">
            <v>0</v>
          </cell>
          <cell r="T157">
            <v>0</v>
          </cell>
          <cell r="U157">
            <v>26</v>
          </cell>
          <cell r="V157">
            <v>0</v>
          </cell>
          <cell r="W157">
            <v>26</v>
          </cell>
          <cell r="X157">
            <v>136.94999999999999</v>
          </cell>
          <cell r="Y157">
            <v>0</v>
          </cell>
          <cell r="Z157">
            <v>12.49638</v>
          </cell>
          <cell r="AA157">
            <v>0</v>
          </cell>
          <cell r="AB157">
            <v>12.49638</v>
          </cell>
          <cell r="AC157">
            <v>0</v>
          </cell>
          <cell r="AD157">
            <v>52.412759999999999</v>
          </cell>
          <cell r="AF157">
            <v>0</v>
          </cell>
          <cell r="AG157">
            <v>6.32</v>
          </cell>
          <cell r="AH157">
            <v>23.08</v>
          </cell>
          <cell r="AJ157">
            <v>0</v>
          </cell>
          <cell r="AK157">
            <v>10</v>
          </cell>
          <cell r="AL157">
            <v>6</v>
          </cell>
          <cell r="AM157">
            <v>0</v>
          </cell>
          <cell r="AN157">
            <v>0</v>
          </cell>
          <cell r="AO157">
            <v>7</v>
          </cell>
          <cell r="AP157">
            <v>9</v>
          </cell>
        </row>
        <row r="158">
          <cell r="B158" t="str">
            <v>PO14834</v>
          </cell>
          <cell r="C158" t="str">
            <v>Socheata Nhean</v>
          </cell>
          <cell r="D158" t="str">
            <v>Finishing B</v>
          </cell>
          <cell r="E158" t="str">
            <v xml:space="preserve">Close Bottom Poly Bag (B)     </v>
          </cell>
          <cell r="F158">
            <v>41989</v>
          </cell>
          <cell r="I158" t="str">
            <v>11/01/2023-11/30/2023</v>
          </cell>
          <cell r="J158">
            <v>1</v>
          </cell>
          <cell r="K158">
            <v>1</v>
          </cell>
          <cell r="L158">
            <v>2</v>
          </cell>
          <cell r="M158">
            <v>200</v>
          </cell>
          <cell r="O158">
            <v>168</v>
          </cell>
          <cell r="P158">
            <v>24</v>
          </cell>
          <cell r="Q158">
            <v>114</v>
          </cell>
          <cell r="R158">
            <v>40</v>
          </cell>
          <cell r="S158">
            <v>32</v>
          </cell>
          <cell r="T158">
            <v>72</v>
          </cell>
          <cell r="U158">
            <v>18</v>
          </cell>
          <cell r="V158">
            <v>0</v>
          </cell>
          <cell r="W158">
            <v>18</v>
          </cell>
          <cell r="X158">
            <v>100.1</v>
          </cell>
          <cell r="Y158">
            <v>38.450000000000003</v>
          </cell>
          <cell r="Z158">
            <v>9.0675319999999999</v>
          </cell>
          <cell r="AA158">
            <v>0</v>
          </cell>
          <cell r="AB158">
            <v>9.0675319999999999</v>
          </cell>
          <cell r="AC158">
            <v>0</v>
          </cell>
          <cell r="AD158">
            <v>13.287832</v>
          </cell>
          <cell r="AF158">
            <v>0</v>
          </cell>
          <cell r="AG158">
            <v>4.38</v>
          </cell>
          <cell r="AH158">
            <v>23.08</v>
          </cell>
          <cell r="AJ158">
            <v>0</v>
          </cell>
          <cell r="AK158">
            <v>6.9230769230769234</v>
          </cell>
          <cell r="AL158">
            <v>6</v>
          </cell>
          <cell r="AM158">
            <v>0</v>
          </cell>
          <cell r="AN158">
            <v>0</v>
          </cell>
          <cell r="AO158">
            <v>7</v>
          </cell>
          <cell r="AP158">
            <v>9</v>
          </cell>
        </row>
        <row r="159">
          <cell r="B159" t="str">
            <v>PO14838</v>
          </cell>
          <cell r="C159" t="str">
            <v>Nisavy Mao</v>
          </cell>
          <cell r="D159" t="str">
            <v>SPS- C</v>
          </cell>
          <cell r="E159" t="str">
            <v xml:space="preserve">Set Main Label(B)             </v>
          </cell>
          <cell r="F159">
            <v>41989</v>
          </cell>
          <cell r="I159" t="str">
            <v>11/01/2023-11/30/2023</v>
          </cell>
          <cell r="J159">
            <v>1</v>
          </cell>
          <cell r="K159">
            <v>2</v>
          </cell>
          <cell r="L159">
            <v>3</v>
          </cell>
          <cell r="M159">
            <v>200</v>
          </cell>
          <cell r="O159">
            <v>184</v>
          </cell>
          <cell r="P159">
            <v>24</v>
          </cell>
          <cell r="Q159">
            <v>228</v>
          </cell>
          <cell r="R159">
            <v>0</v>
          </cell>
          <cell r="S159">
            <v>0</v>
          </cell>
          <cell r="T159">
            <v>0</v>
          </cell>
          <cell r="U159">
            <v>44</v>
          </cell>
          <cell r="V159">
            <v>0</v>
          </cell>
          <cell r="W159">
            <v>44</v>
          </cell>
          <cell r="X159">
            <v>240.72</v>
          </cell>
          <cell r="Y159">
            <v>0</v>
          </cell>
          <cell r="Z159">
            <v>23.491076</v>
          </cell>
          <cell r="AA159">
            <v>0</v>
          </cell>
          <cell r="AB159">
            <v>23.491076</v>
          </cell>
          <cell r="AC159">
            <v>0</v>
          </cell>
          <cell r="AD159">
            <v>8.3611000000000004</v>
          </cell>
          <cell r="AF159">
            <v>0</v>
          </cell>
          <cell r="AG159">
            <v>10.7</v>
          </cell>
          <cell r="AH159">
            <v>23.08</v>
          </cell>
          <cell r="AJ159">
            <v>0</v>
          </cell>
          <cell r="AK159">
            <v>10</v>
          </cell>
          <cell r="AL159">
            <v>6</v>
          </cell>
          <cell r="AM159">
            <v>0</v>
          </cell>
          <cell r="AN159">
            <v>0</v>
          </cell>
          <cell r="AO159">
            <v>7</v>
          </cell>
          <cell r="AP159">
            <v>9</v>
          </cell>
        </row>
        <row r="160">
          <cell r="B160" t="str">
            <v>PO1487</v>
          </cell>
          <cell r="C160" t="str">
            <v>Lai Eng</v>
          </cell>
          <cell r="D160" t="str">
            <v>QC</v>
          </cell>
          <cell r="E160" t="str">
            <v xml:space="preserve">Examining(B)                  </v>
          </cell>
          <cell r="F160">
            <v>39204</v>
          </cell>
          <cell r="I160" t="str">
            <v>11/01/2023-11/30/2023</v>
          </cell>
          <cell r="J160">
            <v>1</v>
          </cell>
          <cell r="K160">
            <v>2</v>
          </cell>
          <cell r="L160">
            <v>3</v>
          </cell>
          <cell r="M160">
            <v>227</v>
          </cell>
          <cell r="O160">
            <v>184</v>
          </cell>
          <cell r="P160">
            <v>24</v>
          </cell>
          <cell r="Q160">
            <v>216</v>
          </cell>
          <cell r="R160">
            <v>8</v>
          </cell>
          <cell r="S160">
            <v>0</v>
          </cell>
          <cell r="T160">
            <v>8</v>
          </cell>
          <cell r="U160">
            <v>40</v>
          </cell>
          <cell r="V160">
            <v>0</v>
          </cell>
          <cell r="W160">
            <v>40</v>
          </cell>
          <cell r="X160">
            <v>148.65</v>
          </cell>
          <cell r="Y160">
            <v>8.73</v>
          </cell>
          <cell r="Z160">
            <v>21.825600000000001</v>
          </cell>
          <cell r="AA160">
            <v>0</v>
          </cell>
          <cell r="AB160">
            <v>21.825600000000001</v>
          </cell>
          <cell r="AC160">
            <v>0</v>
          </cell>
          <cell r="AD160">
            <v>87.061199999999999</v>
          </cell>
          <cell r="AF160">
            <v>0</v>
          </cell>
          <cell r="AG160">
            <v>9.7200000000000006</v>
          </cell>
          <cell r="AH160">
            <v>26.19</v>
          </cell>
          <cell r="AJ160">
            <v>0</v>
          </cell>
          <cell r="AK160">
            <v>10</v>
          </cell>
          <cell r="AL160">
            <v>6</v>
          </cell>
          <cell r="AM160">
            <v>0</v>
          </cell>
          <cell r="AN160">
            <v>0</v>
          </cell>
          <cell r="AO160">
            <v>7</v>
          </cell>
          <cell r="AP160">
            <v>11</v>
          </cell>
        </row>
        <row r="161">
          <cell r="B161" t="str">
            <v>PO14918</v>
          </cell>
          <cell r="C161" t="str">
            <v>Chanmuoy Chheat</v>
          </cell>
          <cell r="D161" t="str">
            <v>Finishing A</v>
          </cell>
          <cell r="E161" t="str">
            <v xml:space="preserve">Folding(B)                    </v>
          </cell>
          <cell r="F161">
            <v>42030</v>
          </cell>
          <cell r="I161" t="str">
            <v>11/01/2023-11/30/2023</v>
          </cell>
          <cell r="J161">
            <v>1</v>
          </cell>
          <cell r="K161">
            <v>0</v>
          </cell>
          <cell r="L161">
            <v>1</v>
          </cell>
          <cell r="M161">
            <v>200</v>
          </cell>
          <cell r="O161">
            <v>184</v>
          </cell>
          <cell r="P161">
            <v>24</v>
          </cell>
          <cell r="Q161">
            <v>210</v>
          </cell>
          <cell r="R161">
            <v>0</v>
          </cell>
          <cell r="S161">
            <v>0</v>
          </cell>
          <cell r="T161">
            <v>0</v>
          </cell>
          <cell r="U161">
            <v>26</v>
          </cell>
          <cell r="V161">
            <v>0</v>
          </cell>
          <cell r="W161">
            <v>26</v>
          </cell>
          <cell r="X161">
            <v>150.24</v>
          </cell>
          <cell r="Y161">
            <v>0</v>
          </cell>
          <cell r="Z161">
            <v>12.694319999999999</v>
          </cell>
          <cell r="AA161">
            <v>0</v>
          </cell>
          <cell r="AB161">
            <v>12.694319999999999</v>
          </cell>
          <cell r="AC161">
            <v>0</v>
          </cell>
          <cell r="AD161">
            <v>52.018639999999998</v>
          </cell>
          <cell r="AF161">
            <v>0</v>
          </cell>
          <cell r="AG161">
            <v>6.32</v>
          </cell>
          <cell r="AH161">
            <v>23.08</v>
          </cell>
          <cell r="AJ161">
            <v>0</v>
          </cell>
          <cell r="AK161">
            <v>10</v>
          </cell>
          <cell r="AL161">
            <v>6</v>
          </cell>
          <cell r="AM161">
            <v>0</v>
          </cell>
          <cell r="AN161">
            <v>0</v>
          </cell>
          <cell r="AO161">
            <v>7</v>
          </cell>
          <cell r="AP161">
            <v>9</v>
          </cell>
        </row>
        <row r="162">
          <cell r="B162" t="str">
            <v>PO14926</v>
          </cell>
          <cell r="C162" t="str">
            <v>Pheng Sreykhouch</v>
          </cell>
          <cell r="D162" t="str">
            <v>Cutting 2</v>
          </cell>
          <cell r="E162" t="str">
            <v xml:space="preserve">BHLE FRNT(M)(B)               </v>
          </cell>
          <cell r="F162">
            <v>42032</v>
          </cell>
          <cell r="I162" t="str">
            <v>11/01/2023-11/30/2023</v>
          </cell>
          <cell r="J162">
            <v>0</v>
          </cell>
          <cell r="K162">
            <v>0</v>
          </cell>
          <cell r="L162">
            <v>0</v>
          </cell>
          <cell r="M162">
            <v>217</v>
          </cell>
          <cell r="O162">
            <v>184</v>
          </cell>
          <cell r="P162">
            <v>24</v>
          </cell>
          <cell r="Q162">
            <v>164</v>
          </cell>
          <cell r="R162">
            <v>20</v>
          </cell>
          <cell r="S162">
            <v>0</v>
          </cell>
          <cell r="T162">
            <v>20</v>
          </cell>
          <cell r="U162">
            <v>0</v>
          </cell>
          <cell r="V162">
            <v>0</v>
          </cell>
          <cell r="W162">
            <v>0</v>
          </cell>
          <cell r="X162">
            <v>112.11</v>
          </cell>
          <cell r="Y162">
            <v>20.37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59.57</v>
          </cell>
          <cell r="AF162">
            <v>0</v>
          </cell>
          <cell r="AG162">
            <v>0</v>
          </cell>
          <cell r="AH162">
            <v>25.04</v>
          </cell>
          <cell r="AJ162">
            <v>0</v>
          </cell>
          <cell r="AK162">
            <v>10</v>
          </cell>
          <cell r="AL162">
            <v>0</v>
          </cell>
          <cell r="AM162">
            <v>0</v>
          </cell>
          <cell r="AN162">
            <v>0</v>
          </cell>
          <cell r="AO162">
            <v>7</v>
          </cell>
          <cell r="AP162">
            <v>9</v>
          </cell>
        </row>
        <row r="163">
          <cell r="B163" t="str">
            <v>PO14955</v>
          </cell>
          <cell r="C163" t="str">
            <v>Kreal Son</v>
          </cell>
          <cell r="D163" t="str">
            <v>SPS- C</v>
          </cell>
          <cell r="E163" t="str">
            <v xml:space="preserve">Hem front(B)                  </v>
          </cell>
          <cell r="F163">
            <v>42041</v>
          </cell>
          <cell r="I163" t="str">
            <v>11/01/2023-11/30/2023</v>
          </cell>
          <cell r="J163">
            <v>1</v>
          </cell>
          <cell r="K163">
            <v>2</v>
          </cell>
          <cell r="L163">
            <v>3</v>
          </cell>
          <cell r="M163">
            <v>200</v>
          </cell>
          <cell r="O163">
            <v>184</v>
          </cell>
          <cell r="P163">
            <v>24</v>
          </cell>
          <cell r="Q163">
            <v>208</v>
          </cell>
          <cell r="R163">
            <v>0</v>
          </cell>
          <cell r="S163">
            <v>0</v>
          </cell>
          <cell r="T163">
            <v>0</v>
          </cell>
          <cell r="U163">
            <v>24</v>
          </cell>
          <cell r="V163">
            <v>0</v>
          </cell>
          <cell r="W163">
            <v>24</v>
          </cell>
          <cell r="X163">
            <v>99.24</v>
          </cell>
          <cell r="Y163">
            <v>0</v>
          </cell>
          <cell r="Z163">
            <v>11.535119999999999</v>
          </cell>
          <cell r="AA163">
            <v>0</v>
          </cell>
          <cell r="AB163">
            <v>11.535119999999999</v>
          </cell>
          <cell r="AC163">
            <v>0</v>
          </cell>
          <cell r="AD163">
            <v>100.70023999999999</v>
          </cell>
          <cell r="AF163">
            <v>0</v>
          </cell>
          <cell r="AG163">
            <v>5.83</v>
          </cell>
          <cell r="AH163">
            <v>23.08</v>
          </cell>
          <cell r="AJ163">
            <v>0</v>
          </cell>
          <cell r="AK163">
            <v>10</v>
          </cell>
          <cell r="AL163">
            <v>0</v>
          </cell>
          <cell r="AM163">
            <v>0</v>
          </cell>
          <cell r="AN163">
            <v>0</v>
          </cell>
          <cell r="AO163">
            <v>7</v>
          </cell>
          <cell r="AP163">
            <v>9</v>
          </cell>
        </row>
        <row r="164">
          <cell r="B164" t="str">
            <v>PO15004</v>
          </cell>
          <cell r="C164" t="str">
            <v>Song Chan</v>
          </cell>
          <cell r="D164" t="str">
            <v>SPS- A</v>
          </cell>
          <cell r="E164" t="str">
            <v xml:space="preserve">Turn+Press Collar(B)          </v>
          </cell>
          <cell r="F164">
            <v>42048</v>
          </cell>
          <cell r="I164" t="str">
            <v>11/01/2023-11/30/2023</v>
          </cell>
          <cell r="J164">
            <v>0</v>
          </cell>
          <cell r="K164">
            <v>1</v>
          </cell>
          <cell r="L164">
            <v>1</v>
          </cell>
          <cell r="M164">
            <v>200</v>
          </cell>
          <cell r="O164">
            <v>184</v>
          </cell>
          <cell r="P164">
            <v>24</v>
          </cell>
          <cell r="Q164">
            <v>202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  <cell r="V164">
            <v>0</v>
          </cell>
          <cell r="W164">
            <v>18</v>
          </cell>
          <cell r="X164">
            <v>122.7</v>
          </cell>
          <cell r="Y164">
            <v>0</v>
          </cell>
          <cell r="Z164">
            <v>8.6513399999999994</v>
          </cell>
          <cell r="AA164">
            <v>0</v>
          </cell>
          <cell r="AB164">
            <v>8.6513399999999994</v>
          </cell>
          <cell r="AC164">
            <v>0</v>
          </cell>
          <cell r="AD164">
            <v>75.613358000000005</v>
          </cell>
          <cell r="AF164">
            <v>0</v>
          </cell>
          <cell r="AG164">
            <v>4.38</v>
          </cell>
          <cell r="AH164">
            <v>23.08</v>
          </cell>
          <cell r="AJ164">
            <v>0</v>
          </cell>
          <cell r="AK164">
            <v>10</v>
          </cell>
          <cell r="AL164">
            <v>0</v>
          </cell>
          <cell r="AM164">
            <v>0</v>
          </cell>
          <cell r="AN164">
            <v>0</v>
          </cell>
          <cell r="AO164">
            <v>7</v>
          </cell>
          <cell r="AP164">
            <v>9</v>
          </cell>
        </row>
        <row r="165">
          <cell r="B165" t="str">
            <v>PO15008</v>
          </cell>
          <cell r="C165" t="str">
            <v>Savat Van</v>
          </cell>
          <cell r="D165" t="str">
            <v>SPS- F</v>
          </cell>
          <cell r="E165" t="str">
            <v xml:space="preserve">Bottom Hem(A)                 </v>
          </cell>
          <cell r="F165">
            <v>42052</v>
          </cell>
          <cell r="I165" t="str">
            <v>11/01/2023-11/30/2023</v>
          </cell>
          <cell r="J165">
            <v>1</v>
          </cell>
          <cell r="K165">
            <v>1</v>
          </cell>
          <cell r="L165">
            <v>2</v>
          </cell>
          <cell r="M165">
            <v>200</v>
          </cell>
          <cell r="O165">
            <v>170.5</v>
          </cell>
          <cell r="P165">
            <v>24</v>
          </cell>
          <cell r="Q165">
            <v>200.5</v>
          </cell>
          <cell r="R165">
            <v>0</v>
          </cell>
          <cell r="S165">
            <v>0</v>
          </cell>
          <cell r="T165">
            <v>0</v>
          </cell>
          <cell r="U165">
            <v>30</v>
          </cell>
          <cell r="V165">
            <v>0</v>
          </cell>
          <cell r="W165">
            <v>30</v>
          </cell>
          <cell r="X165">
            <v>211.32</v>
          </cell>
          <cell r="Y165">
            <v>0</v>
          </cell>
          <cell r="Z165">
            <v>16.544991</v>
          </cell>
          <cell r="AA165">
            <v>0</v>
          </cell>
          <cell r="AB165">
            <v>16.544991</v>
          </cell>
          <cell r="AC165">
            <v>0</v>
          </cell>
          <cell r="AD165">
            <v>9.8543400000000005</v>
          </cell>
          <cell r="AF165">
            <v>0</v>
          </cell>
          <cell r="AG165">
            <v>7.29</v>
          </cell>
          <cell r="AH165">
            <v>23.08</v>
          </cell>
          <cell r="AJ165">
            <v>8</v>
          </cell>
          <cell r="AK165">
            <v>10</v>
          </cell>
          <cell r="AL165">
            <v>6</v>
          </cell>
          <cell r="AM165">
            <v>0</v>
          </cell>
          <cell r="AN165">
            <v>0</v>
          </cell>
          <cell r="AO165">
            <v>7</v>
          </cell>
          <cell r="AP165">
            <v>9</v>
          </cell>
        </row>
        <row r="166">
          <cell r="B166" t="str">
            <v>PO15108</v>
          </cell>
          <cell r="C166" t="str">
            <v>Heak Phan</v>
          </cell>
          <cell r="D166" t="str">
            <v>SPS- E</v>
          </cell>
          <cell r="E166" t="str">
            <v xml:space="preserve">Lapseam Sides(A)              </v>
          </cell>
          <cell r="F166">
            <v>42088</v>
          </cell>
          <cell r="I166" t="str">
            <v>11/01/2023-11/30/2023</v>
          </cell>
          <cell r="J166">
            <v>0</v>
          </cell>
          <cell r="K166">
            <v>1</v>
          </cell>
          <cell r="L166">
            <v>1</v>
          </cell>
          <cell r="M166">
            <v>200</v>
          </cell>
          <cell r="O166">
            <v>184</v>
          </cell>
          <cell r="P166">
            <v>24</v>
          </cell>
          <cell r="Q166">
            <v>220</v>
          </cell>
          <cell r="R166">
            <v>0</v>
          </cell>
          <cell r="S166">
            <v>0</v>
          </cell>
          <cell r="T166">
            <v>0</v>
          </cell>
          <cell r="U166">
            <v>36</v>
          </cell>
          <cell r="V166">
            <v>0</v>
          </cell>
          <cell r="W166">
            <v>36</v>
          </cell>
          <cell r="X166">
            <v>230.53</v>
          </cell>
          <cell r="Y166">
            <v>0</v>
          </cell>
          <cell r="Z166">
            <v>18.950880000000002</v>
          </cell>
          <cell r="AA166">
            <v>0</v>
          </cell>
          <cell r="AB166">
            <v>18.950880000000002</v>
          </cell>
          <cell r="AC166">
            <v>0</v>
          </cell>
          <cell r="AD166">
            <v>5.4027000000000003</v>
          </cell>
          <cell r="AF166">
            <v>0</v>
          </cell>
          <cell r="AG166">
            <v>8.75</v>
          </cell>
          <cell r="AH166">
            <v>23.08</v>
          </cell>
          <cell r="AJ166">
            <v>0</v>
          </cell>
          <cell r="AK166">
            <v>10</v>
          </cell>
          <cell r="AL166">
            <v>6</v>
          </cell>
          <cell r="AM166">
            <v>0</v>
          </cell>
          <cell r="AN166">
            <v>0</v>
          </cell>
          <cell r="AO166">
            <v>7</v>
          </cell>
          <cell r="AP166">
            <v>9</v>
          </cell>
        </row>
        <row r="167">
          <cell r="B167" t="str">
            <v>PO15116</v>
          </cell>
          <cell r="C167" t="str">
            <v>Yem Nith</v>
          </cell>
          <cell r="D167" t="str">
            <v>OPA S1- 1 &amp; 2</v>
          </cell>
          <cell r="E167" t="str">
            <v xml:space="preserve">Set Yoke(A)                   </v>
          </cell>
          <cell r="F167">
            <v>42095</v>
          </cell>
          <cell r="I167" t="str">
            <v>11/01/2023-11/30/2023</v>
          </cell>
          <cell r="J167">
            <v>0</v>
          </cell>
          <cell r="K167">
            <v>0</v>
          </cell>
          <cell r="L167">
            <v>0</v>
          </cell>
          <cell r="M167">
            <v>200</v>
          </cell>
          <cell r="O167">
            <v>184</v>
          </cell>
          <cell r="P167">
            <v>24</v>
          </cell>
          <cell r="Q167">
            <v>196</v>
          </cell>
          <cell r="R167">
            <v>8</v>
          </cell>
          <cell r="S167">
            <v>0</v>
          </cell>
          <cell r="T167">
            <v>8</v>
          </cell>
          <cell r="U167">
            <v>20</v>
          </cell>
          <cell r="V167">
            <v>0</v>
          </cell>
          <cell r="W167">
            <v>20</v>
          </cell>
          <cell r="X167">
            <v>83.79</v>
          </cell>
          <cell r="Y167">
            <v>7.69</v>
          </cell>
          <cell r="Z167">
            <v>9.6126000000000005</v>
          </cell>
          <cell r="AA167">
            <v>0</v>
          </cell>
          <cell r="AB167">
            <v>9.6126000000000005</v>
          </cell>
          <cell r="AC167">
            <v>0</v>
          </cell>
          <cell r="AD167">
            <v>112.3052</v>
          </cell>
          <cell r="AF167">
            <v>0</v>
          </cell>
          <cell r="AG167">
            <v>4.8600000000000003</v>
          </cell>
          <cell r="AH167">
            <v>23.08</v>
          </cell>
          <cell r="AJ167">
            <v>0</v>
          </cell>
          <cell r="AK167">
            <v>10</v>
          </cell>
          <cell r="AL167">
            <v>0</v>
          </cell>
          <cell r="AM167">
            <v>0</v>
          </cell>
          <cell r="AN167">
            <v>0</v>
          </cell>
          <cell r="AO167">
            <v>7</v>
          </cell>
          <cell r="AP167">
            <v>9</v>
          </cell>
        </row>
        <row r="168">
          <cell r="B168" t="str">
            <v>PO15131</v>
          </cell>
          <cell r="C168" t="str">
            <v>Kompheak Mao</v>
          </cell>
          <cell r="D168" t="str">
            <v>SPS- A</v>
          </cell>
          <cell r="E168" t="str">
            <v xml:space="preserve">Run Cuff(A)                   </v>
          </cell>
          <cell r="F168">
            <v>42115</v>
          </cell>
          <cell r="I168" t="str">
            <v>11/01/2023-11/30/2023</v>
          </cell>
          <cell r="J168">
            <v>1</v>
          </cell>
          <cell r="K168">
            <v>1</v>
          </cell>
          <cell r="L168">
            <v>2</v>
          </cell>
          <cell r="M168">
            <v>200</v>
          </cell>
          <cell r="O168">
            <v>184</v>
          </cell>
          <cell r="P168">
            <v>24</v>
          </cell>
          <cell r="Q168">
            <v>210</v>
          </cell>
          <cell r="R168">
            <v>0</v>
          </cell>
          <cell r="S168">
            <v>0</v>
          </cell>
          <cell r="T168">
            <v>0</v>
          </cell>
          <cell r="U168">
            <v>26</v>
          </cell>
          <cell r="V168">
            <v>0</v>
          </cell>
          <cell r="W168">
            <v>26</v>
          </cell>
          <cell r="X168">
            <v>208.4</v>
          </cell>
          <cell r="Y168">
            <v>0</v>
          </cell>
          <cell r="Z168">
            <v>15.320892000000001</v>
          </cell>
          <cell r="AA168">
            <v>0</v>
          </cell>
          <cell r="AB168">
            <v>15.320892000000001</v>
          </cell>
          <cell r="AC168">
            <v>0</v>
          </cell>
          <cell r="AD168">
            <v>26.739688000000001</v>
          </cell>
          <cell r="AF168">
            <v>0</v>
          </cell>
          <cell r="AG168">
            <v>6.32</v>
          </cell>
          <cell r="AH168">
            <v>23.08</v>
          </cell>
          <cell r="AJ168">
            <v>0</v>
          </cell>
          <cell r="AK168">
            <v>10</v>
          </cell>
          <cell r="AL168">
            <v>6</v>
          </cell>
          <cell r="AM168">
            <v>0</v>
          </cell>
          <cell r="AN168">
            <v>0</v>
          </cell>
          <cell r="AO168">
            <v>7</v>
          </cell>
          <cell r="AP168">
            <v>9</v>
          </cell>
        </row>
        <row r="169">
          <cell r="B169" t="str">
            <v>PO15165</v>
          </cell>
          <cell r="C169" t="str">
            <v>Siphea Un</v>
          </cell>
          <cell r="D169" t="str">
            <v>SPS- C</v>
          </cell>
          <cell r="E169" t="str">
            <v xml:space="preserve">B/sew front auto (T11)        </v>
          </cell>
          <cell r="F169">
            <v>42116</v>
          </cell>
          <cell r="I169" t="str">
            <v>11/01/2023-11/30/2023</v>
          </cell>
          <cell r="J169">
            <v>1</v>
          </cell>
          <cell r="K169">
            <v>0</v>
          </cell>
          <cell r="L169">
            <v>1</v>
          </cell>
          <cell r="M169">
            <v>200</v>
          </cell>
          <cell r="O169">
            <v>184</v>
          </cell>
          <cell r="P169">
            <v>24</v>
          </cell>
          <cell r="Q169">
            <v>222</v>
          </cell>
          <cell r="R169">
            <v>0</v>
          </cell>
          <cell r="S169">
            <v>0</v>
          </cell>
          <cell r="T169">
            <v>0</v>
          </cell>
          <cell r="U169">
            <v>38</v>
          </cell>
          <cell r="V169">
            <v>0</v>
          </cell>
          <cell r="W169">
            <v>38</v>
          </cell>
          <cell r="X169">
            <v>111.33</v>
          </cell>
          <cell r="Y169">
            <v>0</v>
          </cell>
          <cell r="Z169">
            <v>18.263940000000002</v>
          </cell>
          <cell r="AA169">
            <v>0</v>
          </cell>
          <cell r="AB169">
            <v>18.263940000000002</v>
          </cell>
          <cell r="AC169">
            <v>0</v>
          </cell>
          <cell r="AD169">
            <v>102.06788</v>
          </cell>
          <cell r="AF169">
            <v>0</v>
          </cell>
          <cell r="AG169">
            <v>9.24</v>
          </cell>
          <cell r="AH169">
            <v>23.08</v>
          </cell>
          <cell r="AJ169">
            <v>0</v>
          </cell>
          <cell r="AK169">
            <v>10</v>
          </cell>
          <cell r="AL169">
            <v>0</v>
          </cell>
          <cell r="AM169">
            <v>0</v>
          </cell>
          <cell r="AN169">
            <v>0</v>
          </cell>
          <cell r="AO169">
            <v>7</v>
          </cell>
          <cell r="AP169">
            <v>9</v>
          </cell>
        </row>
        <row r="170">
          <cell r="B170" t="str">
            <v>PO15182</v>
          </cell>
          <cell r="C170" t="str">
            <v>Anong Kong</v>
          </cell>
          <cell r="D170" t="str">
            <v>SPS- E</v>
          </cell>
          <cell r="E170" t="str">
            <v xml:space="preserve">French Seam(A)                </v>
          </cell>
          <cell r="F170">
            <v>42116</v>
          </cell>
          <cell r="I170" t="str">
            <v>11/01/2023-11/30/2023</v>
          </cell>
          <cell r="J170">
            <v>0</v>
          </cell>
          <cell r="K170">
            <v>0</v>
          </cell>
          <cell r="L170">
            <v>0</v>
          </cell>
          <cell r="M170">
            <v>200</v>
          </cell>
          <cell r="O170">
            <v>168</v>
          </cell>
          <cell r="P170">
            <v>24</v>
          </cell>
          <cell r="Q170">
            <v>198</v>
          </cell>
          <cell r="R170">
            <v>0</v>
          </cell>
          <cell r="S170">
            <v>0</v>
          </cell>
          <cell r="T170">
            <v>0</v>
          </cell>
          <cell r="U170">
            <v>30</v>
          </cell>
          <cell r="V170">
            <v>0</v>
          </cell>
          <cell r="W170">
            <v>30</v>
          </cell>
          <cell r="X170">
            <v>176.49</v>
          </cell>
          <cell r="Y170">
            <v>0</v>
          </cell>
          <cell r="Z170">
            <v>15.282052999999999</v>
          </cell>
          <cell r="AA170">
            <v>0</v>
          </cell>
          <cell r="AB170">
            <v>15.282052999999999</v>
          </cell>
          <cell r="AC170">
            <v>0</v>
          </cell>
          <cell r="AD170">
            <v>17.767247999999999</v>
          </cell>
          <cell r="AF170">
            <v>0</v>
          </cell>
          <cell r="AG170">
            <v>7.29</v>
          </cell>
          <cell r="AH170">
            <v>23.08</v>
          </cell>
          <cell r="AJ170">
            <v>0</v>
          </cell>
          <cell r="AK170">
            <v>10</v>
          </cell>
          <cell r="AL170">
            <v>6</v>
          </cell>
          <cell r="AM170">
            <v>0</v>
          </cell>
          <cell r="AN170">
            <v>0</v>
          </cell>
          <cell r="AO170">
            <v>7</v>
          </cell>
          <cell r="AP170">
            <v>9</v>
          </cell>
        </row>
        <row r="171">
          <cell r="B171" t="str">
            <v>PO15209</v>
          </cell>
          <cell r="C171" t="str">
            <v>Vandy Yun</v>
          </cell>
          <cell r="D171" t="str">
            <v>QC</v>
          </cell>
          <cell r="E171" t="str">
            <v xml:space="preserve">Examining(B)                  </v>
          </cell>
          <cell r="F171">
            <v>42121</v>
          </cell>
          <cell r="I171" t="str">
            <v>11/01/2023-11/30/2023</v>
          </cell>
          <cell r="J171">
            <v>1</v>
          </cell>
          <cell r="K171">
            <v>1</v>
          </cell>
          <cell r="L171">
            <v>2</v>
          </cell>
          <cell r="M171">
            <v>227</v>
          </cell>
          <cell r="O171">
            <v>184</v>
          </cell>
          <cell r="P171">
            <v>24</v>
          </cell>
          <cell r="Q171">
            <v>216</v>
          </cell>
          <cell r="R171">
            <v>0</v>
          </cell>
          <cell r="S171">
            <v>0</v>
          </cell>
          <cell r="T171">
            <v>0</v>
          </cell>
          <cell r="U171">
            <v>32</v>
          </cell>
          <cell r="V171">
            <v>0</v>
          </cell>
          <cell r="W171">
            <v>32</v>
          </cell>
          <cell r="X171">
            <v>143.82</v>
          </cell>
          <cell r="Y171">
            <v>0</v>
          </cell>
          <cell r="Z171">
            <v>17.46048</v>
          </cell>
          <cell r="AA171">
            <v>0</v>
          </cell>
          <cell r="AB171">
            <v>17.46048</v>
          </cell>
          <cell r="AC171">
            <v>0</v>
          </cell>
          <cell r="AD171">
            <v>92.308927999999995</v>
          </cell>
          <cell r="AF171">
            <v>0</v>
          </cell>
          <cell r="AG171">
            <v>7.78</v>
          </cell>
          <cell r="AH171">
            <v>26.19</v>
          </cell>
          <cell r="AJ171">
            <v>8</v>
          </cell>
          <cell r="AK171">
            <v>10</v>
          </cell>
          <cell r="AL171">
            <v>6</v>
          </cell>
          <cell r="AM171">
            <v>0</v>
          </cell>
          <cell r="AN171">
            <v>0</v>
          </cell>
          <cell r="AP171">
            <v>9</v>
          </cell>
        </row>
        <row r="172">
          <cell r="B172" t="str">
            <v>PO15236</v>
          </cell>
          <cell r="C172" t="str">
            <v>Voeun Em</v>
          </cell>
          <cell r="D172" t="str">
            <v>SPS- B</v>
          </cell>
          <cell r="E172" t="str">
            <v xml:space="preserve">Attach Pocket Bone(B)         </v>
          </cell>
          <cell r="F172">
            <v>42121</v>
          </cell>
          <cell r="I172" t="str">
            <v>11/01/2023-11/30/2023</v>
          </cell>
          <cell r="J172">
            <v>1</v>
          </cell>
          <cell r="K172">
            <v>4</v>
          </cell>
          <cell r="L172">
            <v>5</v>
          </cell>
          <cell r="M172">
            <v>200</v>
          </cell>
          <cell r="O172">
            <v>184</v>
          </cell>
          <cell r="P172">
            <v>24</v>
          </cell>
          <cell r="Q172">
            <v>218</v>
          </cell>
          <cell r="R172">
            <v>8</v>
          </cell>
          <cell r="S172">
            <v>0</v>
          </cell>
          <cell r="T172">
            <v>8</v>
          </cell>
          <cell r="U172">
            <v>42</v>
          </cell>
          <cell r="V172">
            <v>0</v>
          </cell>
          <cell r="W172">
            <v>42</v>
          </cell>
          <cell r="X172">
            <v>145.02000000000001</v>
          </cell>
          <cell r="Y172">
            <v>7.69</v>
          </cell>
          <cell r="Z172">
            <v>20.18646</v>
          </cell>
          <cell r="AA172">
            <v>0</v>
          </cell>
          <cell r="AB172">
            <v>20.18646</v>
          </cell>
          <cell r="AC172">
            <v>0</v>
          </cell>
          <cell r="AD172">
            <v>64.532920000000004</v>
          </cell>
          <cell r="AF172">
            <v>0</v>
          </cell>
          <cell r="AG172">
            <v>10.210000000000001</v>
          </cell>
          <cell r="AH172">
            <v>23.08</v>
          </cell>
          <cell r="AJ172">
            <v>0</v>
          </cell>
          <cell r="AK172">
            <v>10</v>
          </cell>
          <cell r="AL172">
            <v>6</v>
          </cell>
          <cell r="AM172">
            <v>0</v>
          </cell>
          <cell r="AN172">
            <v>0</v>
          </cell>
          <cell r="AO172">
            <v>7</v>
          </cell>
          <cell r="AP172">
            <v>9</v>
          </cell>
        </row>
        <row r="173">
          <cell r="B173" t="str">
            <v>PO15253</v>
          </cell>
          <cell r="C173" t="str">
            <v>Sreypeou Sat</v>
          </cell>
          <cell r="D173" t="str">
            <v>SPS- C</v>
          </cell>
          <cell r="E173" t="str">
            <v xml:space="preserve">Set Main Label(B)             </v>
          </cell>
          <cell r="F173">
            <v>42122</v>
          </cell>
          <cell r="I173" t="str">
            <v>11/01/2023-11/30/2023</v>
          </cell>
          <cell r="J173">
            <v>0</v>
          </cell>
          <cell r="K173">
            <v>0</v>
          </cell>
          <cell r="L173">
            <v>0</v>
          </cell>
          <cell r="M173">
            <v>200</v>
          </cell>
          <cell r="O173">
            <v>184</v>
          </cell>
          <cell r="P173">
            <v>24</v>
          </cell>
          <cell r="Q173">
            <v>220</v>
          </cell>
          <cell r="R173">
            <v>0</v>
          </cell>
          <cell r="S173">
            <v>0</v>
          </cell>
          <cell r="T173">
            <v>0</v>
          </cell>
          <cell r="U173">
            <v>36</v>
          </cell>
          <cell r="V173">
            <v>0</v>
          </cell>
          <cell r="W173">
            <v>36</v>
          </cell>
          <cell r="X173">
            <v>244.91</v>
          </cell>
          <cell r="Y173">
            <v>0</v>
          </cell>
          <cell r="Z173">
            <v>19.98978</v>
          </cell>
          <cell r="AA173">
            <v>0</v>
          </cell>
          <cell r="AB173">
            <v>19.98978</v>
          </cell>
          <cell r="AC173">
            <v>0</v>
          </cell>
          <cell r="AD173">
            <v>1.9143600000000001</v>
          </cell>
          <cell r="AF173">
            <v>0</v>
          </cell>
          <cell r="AG173">
            <v>8.75</v>
          </cell>
          <cell r="AH173">
            <v>23.08</v>
          </cell>
          <cell r="AJ173">
            <v>0</v>
          </cell>
          <cell r="AK173">
            <v>10</v>
          </cell>
          <cell r="AL173">
            <v>6</v>
          </cell>
          <cell r="AM173">
            <v>0</v>
          </cell>
          <cell r="AN173">
            <v>0</v>
          </cell>
          <cell r="AO173">
            <v>7</v>
          </cell>
          <cell r="AP173">
            <v>9</v>
          </cell>
        </row>
        <row r="174">
          <cell r="B174" t="str">
            <v>PO15281</v>
          </cell>
          <cell r="C174" t="str">
            <v>Sam Kann</v>
          </cell>
          <cell r="D174" t="str">
            <v>SPS- B</v>
          </cell>
          <cell r="E174" t="str">
            <v xml:space="preserve">Machinist                     </v>
          </cell>
          <cell r="F174">
            <v>42131</v>
          </cell>
          <cell r="I174" t="str">
            <v>11/01/2023-11/30/2023</v>
          </cell>
          <cell r="J174">
            <v>1</v>
          </cell>
          <cell r="K174">
            <v>1</v>
          </cell>
          <cell r="L174">
            <v>2</v>
          </cell>
          <cell r="M174">
            <v>200</v>
          </cell>
          <cell r="O174">
            <v>184</v>
          </cell>
          <cell r="P174">
            <v>24</v>
          </cell>
          <cell r="Q174">
            <v>128.5</v>
          </cell>
          <cell r="R174">
            <v>63.5</v>
          </cell>
          <cell r="S174">
            <v>0</v>
          </cell>
          <cell r="T174">
            <v>63.5</v>
          </cell>
          <cell r="U174">
            <v>8</v>
          </cell>
          <cell r="V174">
            <v>0</v>
          </cell>
          <cell r="W174">
            <v>8</v>
          </cell>
          <cell r="X174">
            <v>145.74</v>
          </cell>
          <cell r="Y174">
            <v>61.04</v>
          </cell>
          <cell r="Z174">
            <v>5.2290150000000004</v>
          </cell>
          <cell r="AA174">
            <v>0</v>
          </cell>
          <cell r="AB174">
            <v>5.2290150000000004</v>
          </cell>
          <cell r="AC174">
            <v>0</v>
          </cell>
          <cell r="AD174">
            <v>0.91576999999999997</v>
          </cell>
          <cell r="AF174">
            <v>0</v>
          </cell>
          <cell r="AG174">
            <v>1.94</v>
          </cell>
          <cell r="AH174">
            <v>23.08</v>
          </cell>
          <cell r="AJ174">
            <v>0</v>
          </cell>
          <cell r="AK174">
            <v>10</v>
          </cell>
          <cell r="AL174">
            <v>6</v>
          </cell>
          <cell r="AM174">
            <v>0</v>
          </cell>
          <cell r="AN174">
            <v>0</v>
          </cell>
          <cell r="AO174">
            <v>7</v>
          </cell>
          <cell r="AP174">
            <v>9</v>
          </cell>
        </row>
        <row r="175">
          <cell r="B175" t="str">
            <v>PO15301</v>
          </cell>
          <cell r="C175" t="str">
            <v>Saphan Ros</v>
          </cell>
          <cell r="D175" t="str">
            <v>SPS- F</v>
          </cell>
          <cell r="E175" t="str">
            <v xml:space="preserve">Cuff Attach(A+)               </v>
          </cell>
          <cell r="F175">
            <v>42131</v>
          </cell>
          <cell r="I175" t="str">
            <v>11/01/2023-11/30/2023</v>
          </cell>
          <cell r="J175">
            <v>1</v>
          </cell>
          <cell r="K175">
            <v>1</v>
          </cell>
          <cell r="L175">
            <v>2</v>
          </cell>
          <cell r="M175">
            <v>200</v>
          </cell>
          <cell r="O175">
            <v>176</v>
          </cell>
          <cell r="P175">
            <v>24</v>
          </cell>
          <cell r="Q175">
            <v>214</v>
          </cell>
          <cell r="R175">
            <v>0</v>
          </cell>
          <cell r="S175">
            <v>0</v>
          </cell>
          <cell r="T175">
            <v>0</v>
          </cell>
          <cell r="U175">
            <v>38</v>
          </cell>
          <cell r="V175">
            <v>0</v>
          </cell>
          <cell r="W175">
            <v>38</v>
          </cell>
          <cell r="X175">
            <v>179.21</v>
          </cell>
          <cell r="Y175">
            <v>0</v>
          </cell>
          <cell r="Z175">
            <v>18.619347000000001</v>
          </cell>
          <cell r="AA175">
            <v>0</v>
          </cell>
          <cell r="AB175">
            <v>18.619347000000001</v>
          </cell>
          <cell r="AC175">
            <v>0</v>
          </cell>
          <cell r="AD175">
            <v>31.445360000000001</v>
          </cell>
          <cell r="AF175">
            <v>0</v>
          </cell>
          <cell r="AG175">
            <v>9.24</v>
          </cell>
          <cell r="AH175">
            <v>23.08</v>
          </cell>
          <cell r="AJ175">
            <v>0</v>
          </cell>
          <cell r="AK175">
            <v>10</v>
          </cell>
          <cell r="AL175">
            <v>6</v>
          </cell>
          <cell r="AM175">
            <v>0</v>
          </cell>
          <cell r="AN175">
            <v>0</v>
          </cell>
          <cell r="AO175">
            <v>7</v>
          </cell>
          <cell r="AP175">
            <v>9</v>
          </cell>
        </row>
        <row r="176">
          <cell r="B176" t="str">
            <v>PO15302</v>
          </cell>
          <cell r="C176" t="str">
            <v>Siphub Seom</v>
          </cell>
          <cell r="D176" t="str">
            <v>SPS- B</v>
          </cell>
          <cell r="E176" t="str">
            <v xml:space="preserve">Hem Pocket(B)                 </v>
          </cell>
          <cell r="F176">
            <v>42131</v>
          </cell>
          <cell r="I176" t="str">
            <v>11/01/2023-11/30/2023</v>
          </cell>
          <cell r="J176">
            <v>0</v>
          </cell>
          <cell r="K176">
            <v>0</v>
          </cell>
          <cell r="L176">
            <v>0</v>
          </cell>
          <cell r="M176">
            <v>200</v>
          </cell>
          <cell r="O176">
            <v>184</v>
          </cell>
          <cell r="P176">
            <v>24</v>
          </cell>
          <cell r="Q176">
            <v>220</v>
          </cell>
          <cell r="R176">
            <v>0</v>
          </cell>
          <cell r="S176">
            <v>0</v>
          </cell>
          <cell r="T176">
            <v>0</v>
          </cell>
          <cell r="U176">
            <v>36</v>
          </cell>
          <cell r="V176">
            <v>0</v>
          </cell>
          <cell r="W176">
            <v>36</v>
          </cell>
          <cell r="X176">
            <v>154.97999999999999</v>
          </cell>
          <cell r="Y176">
            <v>0</v>
          </cell>
          <cell r="Z176">
            <v>19.400652000000001</v>
          </cell>
          <cell r="AA176">
            <v>0</v>
          </cell>
          <cell r="AB176">
            <v>19.400652000000001</v>
          </cell>
          <cell r="AC176">
            <v>69.650000000000006</v>
          </cell>
          <cell r="AD176">
            <v>20.894824</v>
          </cell>
          <cell r="AF176">
            <v>0</v>
          </cell>
          <cell r="AG176">
            <v>8.75</v>
          </cell>
          <cell r="AH176">
            <v>23.08</v>
          </cell>
          <cell r="AJ176">
            <v>0</v>
          </cell>
          <cell r="AK176">
            <v>10</v>
          </cell>
          <cell r="AL176">
            <v>6</v>
          </cell>
          <cell r="AM176">
            <v>0</v>
          </cell>
          <cell r="AN176">
            <v>0</v>
          </cell>
          <cell r="AO176">
            <v>7</v>
          </cell>
          <cell r="AP176">
            <v>9</v>
          </cell>
        </row>
        <row r="177">
          <cell r="B177" t="str">
            <v>PO15308</v>
          </cell>
          <cell r="C177" t="str">
            <v>Minea Leng</v>
          </cell>
          <cell r="D177" t="str">
            <v>SPS- E</v>
          </cell>
          <cell r="E177" t="str">
            <v xml:space="preserve">Lapseam Sides(A)              </v>
          </cell>
          <cell r="F177">
            <v>42142</v>
          </cell>
          <cell r="I177" t="str">
            <v>11/01/2023-11/30/2023</v>
          </cell>
          <cell r="J177">
            <v>1</v>
          </cell>
          <cell r="K177">
            <v>2</v>
          </cell>
          <cell r="L177">
            <v>3</v>
          </cell>
          <cell r="M177">
            <v>200</v>
          </cell>
          <cell r="O177">
            <v>168</v>
          </cell>
          <cell r="P177">
            <v>24</v>
          </cell>
          <cell r="Q177">
            <v>200</v>
          </cell>
          <cell r="R177">
            <v>0</v>
          </cell>
          <cell r="S177">
            <v>0</v>
          </cell>
          <cell r="T177">
            <v>0</v>
          </cell>
          <cell r="U177">
            <v>32</v>
          </cell>
          <cell r="V177">
            <v>0</v>
          </cell>
          <cell r="W177">
            <v>32</v>
          </cell>
          <cell r="X177">
            <v>178.18</v>
          </cell>
          <cell r="Y177">
            <v>0</v>
          </cell>
          <cell r="Z177">
            <v>15.436804</v>
          </cell>
          <cell r="AA177">
            <v>0</v>
          </cell>
          <cell r="AB177">
            <v>15.436804</v>
          </cell>
          <cell r="AC177">
            <v>0</v>
          </cell>
          <cell r="AD177">
            <v>15.612399999999999</v>
          </cell>
          <cell r="AF177">
            <v>0</v>
          </cell>
          <cell r="AG177">
            <v>7.78</v>
          </cell>
          <cell r="AH177">
            <v>23.08</v>
          </cell>
          <cell r="AJ177">
            <v>0</v>
          </cell>
          <cell r="AK177">
            <v>10</v>
          </cell>
          <cell r="AL177">
            <v>6</v>
          </cell>
          <cell r="AM177">
            <v>0</v>
          </cell>
          <cell r="AN177">
            <v>0</v>
          </cell>
          <cell r="AO177">
            <v>7</v>
          </cell>
          <cell r="AP177">
            <v>9</v>
          </cell>
        </row>
        <row r="178">
          <cell r="B178" t="str">
            <v>PO15362</v>
          </cell>
          <cell r="C178" t="str">
            <v>Key Pheng</v>
          </cell>
          <cell r="D178" t="str">
            <v>SPS- F</v>
          </cell>
          <cell r="E178" t="str">
            <v xml:space="preserve">Cuff Attach(A+)               </v>
          </cell>
          <cell r="F178">
            <v>42144</v>
          </cell>
          <cell r="I178" t="str">
            <v>11/01/2023-11/30/2023</v>
          </cell>
          <cell r="J178">
            <v>1</v>
          </cell>
          <cell r="K178">
            <v>0</v>
          </cell>
          <cell r="L178">
            <v>1</v>
          </cell>
          <cell r="M178">
            <v>200</v>
          </cell>
          <cell r="O178">
            <v>176</v>
          </cell>
          <cell r="P178">
            <v>24</v>
          </cell>
          <cell r="Q178">
            <v>206</v>
          </cell>
          <cell r="R178">
            <v>0</v>
          </cell>
          <cell r="S178">
            <v>0</v>
          </cell>
          <cell r="T178">
            <v>0</v>
          </cell>
          <cell r="U178">
            <v>30</v>
          </cell>
          <cell r="V178">
            <v>0</v>
          </cell>
          <cell r="W178">
            <v>30</v>
          </cell>
          <cell r="X178">
            <v>283.07</v>
          </cell>
          <cell r="Y178">
            <v>0</v>
          </cell>
          <cell r="Z178">
            <v>18.376738</v>
          </cell>
          <cell r="AA178">
            <v>0</v>
          </cell>
          <cell r="AB178">
            <v>18.376738</v>
          </cell>
          <cell r="AC178">
            <v>0</v>
          </cell>
          <cell r="AD178">
            <v>0.49526999999999999</v>
          </cell>
          <cell r="AF178">
            <v>0</v>
          </cell>
          <cell r="AG178">
            <v>7.29</v>
          </cell>
          <cell r="AH178">
            <v>23.08</v>
          </cell>
          <cell r="AJ178">
            <v>0</v>
          </cell>
          <cell r="AK178">
            <v>10</v>
          </cell>
          <cell r="AL178">
            <v>6</v>
          </cell>
          <cell r="AM178">
            <v>0</v>
          </cell>
          <cell r="AN178">
            <v>0</v>
          </cell>
          <cell r="AO178">
            <v>7</v>
          </cell>
          <cell r="AP178">
            <v>9</v>
          </cell>
        </row>
        <row r="179">
          <cell r="B179" t="str">
            <v>PO1538</v>
          </cell>
          <cell r="C179" t="str">
            <v>Chanlay Peou</v>
          </cell>
          <cell r="D179" t="str">
            <v>S1- 2</v>
          </cell>
          <cell r="E179" t="str">
            <v xml:space="preserve">Collar Attach (A+)            </v>
          </cell>
          <cell r="F179">
            <v>39230</v>
          </cell>
          <cell r="I179" t="str">
            <v>11/01/2023-11/30/2023</v>
          </cell>
          <cell r="J179">
            <v>1</v>
          </cell>
          <cell r="K179">
            <v>1</v>
          </cell>
          <cell r="L179">
            <v>2</v>
          </cell>
          <cell r="M179">
            <v>200</v>
          </cell>
          <cell r="O179">
            <v>184</v>
          </cell>
          <cell r="P179">
            <v>24</v>
          </cell>
          <cell r="Q179">
            <v>206</v>
          </cell>
          <cell r="R179">
            <v>0</v>
          </cell>
          <cell r="S179">
            <v>0</v>
          </cell>
          <cell r="T179">
            <v>0</v>
          </cell>
          <cell r="U179">
            <v>22</v>
          </cell>
          <cell r="V179">
            <v>0</v>
          </cell>
          <cell r="W179">
            <v>22</v>
          </cell>
          <cell r="X179">
            <v>119.91</v>
          </cell>
          <cell r="Y179">
            <v>0</v>
          </cell>
          <cell r="Z179">
            <v>10.57386</v>
          </cell>
          <cell r="AA179">
            <v>0</v>
          </cell>
          <cell r="AB179">
            <v>10.57386</v>
          </cell>
          <cell r="AC179">
            <v>0</v>
          </cell>
          <cell r="AD179">
            <v>78.10772</v>
          </cell>
          <cell r="AF179">
            <v>0</v>
          </cell>
          <cell r="AG179">
            <v>5.35</v>
          </cell>
          <cell r="AH179">
            <v>23.08</v>
          </cell>
          <cell r="AJ179">
            <v>0</v>
          </cell>
          <cell r="AK179">
            <v>10</v>
          </cell>
          <cell r="AL179">
            <v>0</v>
          </cell>
          <cell r="AM179">
            <v>0</v>
          </cell>
          <cell r="AN179">
            <v>0</v>
          </cell>
          <cell r="AO179">
            <v>7</v>
          </cell>
          <cell r="AP179">
            <v>11</v>
          </cell>
        </row>
        <row r="180">
          <cell r="B180" t="str">
            <v>PO15380</v>
          </cell>
          <cell r="C180" t="str">
            <v>Sokak Vorn</v>
          </cell>
          <cell r="D180" t="str">
            <v>SPS- A</v>
          </cell>
          <cell r="E180" t="str">
            <v xml:space="preserve">Set Gussett(A)                </v>
          </cell>
          <cell r="F180">
            <v>42144</v>
          </cell>
          <cell r="I180" t="str">
            <v>11/01/2023-11/30/2023</v>
          </cell>
          <cell r="J180">
            <v>1</v>
          </cell>
          <cell r="K180">
            <v>1</v>
          </cell>
          <cell r="L180">
            <v>2</v>
          </cell>
          <cell r="M180">
            <v>200</v>
          </cell>
          <cell r="O180">
            <v>184</v>
          </cell>
          <cell r="P180">
            <v>24</v>
          </cell>
          <cell r="Q180">
            <v>200</v>
          </cell>
          <cell r="R180">
            <v>0</v>
          </cell>
          <cell r="S180">
            <v>0</v>
          </cell>
          <cell r="T180">
            <v>0</v>
          </cell>
          <cell r="U180">
            <v>16</v>
          </cell>
          <cell r="V180">
            <v>0</v>
          </cell>
          <cell r="W180">
            <v>16</v>
          </cell>
          <cell r="X180">
            <v>178.08</v>
          </cell>
          <cell r="Y180">
            <v>0</v>
          </cell>
          <cell r="Z180">
            <v>8.4413999999999998</v>
          </cell>
          <cell r="AA180">
            <v>0</v>
          </cell>
          <cell r="AB180">
            <v>8.4413999999999998</v>
          </cell>
          <cell r="AC180">
            <v>0</v>
          </cell>
          <cell r="AD180">
            <v>27.68432</v>
          </cell>
          <cell r="AF180">
            <v>0</v>
          </cell>
          <cell r="AG180">
            <v>3.89</v>
          </cell>
          <cell r="AH180">
            <v>23.08</v>
          </cell>
          <cell r="AJ180">
            <v>0</v>
          </cell>
          <cell r="AK180">
            <v>10</v>
          </cell>
          <cell r="AL180">
            <v>6</v>
          </cell>
          <cell r="AM180">
            <v>0</v>
          </cell>
          <cell r="AN180">
            <v>0</v>
          </cell>
          <cell r="AO180">
            <v>7</v>
          </cell>
          <cell r="AP180">
            <v>9</v>
          </cell>
        </row>
        <row r="181">
          <cell r="B181" t="str">
            <v>PO15410</v>
          </cell>
          <cell r="C181" t="str">
            <v>Sreythom Mach</v>
          </cell>
          <cell r="D181" t="str">
            <v>Finishing A</v>
          </cell>
          <cell r="E181" t="str">
            <v xml:space="preserve">Folding(B)                    </v>
          </cell>
          <cell r="F181">
            <v>42149</v>
          </cell>
          <cell r="I181" t="str">
            <v>11/01/2023-11/30/2023</v>
          </cell>
          <cell r="J181">
            <v>0</v>
          </cell>
          <cell r="K181">
            <v>0</v>
          </cell>
          <cell r="L181">
            <v>0</v>
          </cell>
          <cell r="M181">
            <v>200</v>
          </cell>
          <cell r="O181">
            <v>184</v>
          </cell>
          <cell r="P181">
            <v>24</v>
          </cell>
          <cell r="Q181">
            <v>210</v>
          </cell>
          <cell r="R181">
            <v>0</v>
          </cell>
          <cell r="S181">
            <v>0</v>
          </cell>
          <cell r="T181">
            <v>0</v>
          </cell>
          <cell r="U181">
            <v>26</v>
          </cell>
          <cell r="V181">
            <v>0</v>
          </cell>
          <cell r="W181">
            <v>26</v>
          </cell>
          <cell r="X181">
            <v>178.57</v>
          </cell>
          <cell r="Y181">
            <v>0</v>
          </cell>
          <cell r="Z181">
            <v>12.839130000000001</v>
          </cell>
          <cell r="AA181">
            <v>0</v>
          </cell>
          <cell r="AB181">
            <v>12.839130000000001</v>
          </cell>
          <cell r="AC181">
            <v>0</v>
          </cell>
          <cell r="AD181">
            <v>25.6614</v>
          </cell>
          <cell r="AF181">
            <v>0</v>
          </cell>
          <cell r="AG181">
            <v>6.32</v>
          </cell>
          <cell r="AH181">
            <v>23.08</v>
          </cell>
          <cell r="AJ181">
            <v>0</v>
          </cell>
          <cell r="AK181">
            <v>10</v>
          </cell>
          <cell r="AL181">
            <v>6</v>
          </cell>
          <cell r="AM181">
            <v>0</v>
          </cell>
          <cell r="AN181">
            <v>0</v>
          </cell>
          <cell r="AO181">
            <v>7</v>
          </cell>
          <cell r="AP181">
            <v>9</v>
          </cell>
        </row>
        <row r="182">
          <cell r="B182" t="str">
            <v>PO15446</v>
          </cell>
          <cell r="C182" t="str">
            <v>Thyda Mean</v>
          </cell>
          <cell r="D182" t="str">
            <v>SPS- D</v>
          </cell>
          <cell r="E182" t="str">
            <v xml:space="preserve">Collar attach                 </v>
          </cell>
          <cell r="F182">
            <v>42163</v>
          </cell>
          <cell r="I182" t="str">
            <v>11/01/2023-11/30/2023</v>
          </cell>
          <cell r="J182">
            <v>1</v>
          </cell>
          <cell r="K182">
            <v>1</v>
          </cell>
          <cell r="L182">
            <v>2</v>
          </cell>
          <cell r="M182">
            <v>200</v>
          </cell>
          <cell r="O182">
            <v>184</v>
          </cell>
          <cell r="P182">
            <v>24</v>
          </cell>
          <cell r="Q182">
            <v>202</v>
          </cell>
          <cell r="R182">
            <v>16</v>
          </cell>
          <cell r="S182">
            <v>0</v>
          </cell>
          <cell r="T182">
            <v>16</v>
          </cell>
          <cell r="U182">
            <v>34</v>
          </cell>
          <cell r="V182">
            <v>0</v>
          </cell>
          <cell r="W182">
            <v>34</v>
          </cell>
          <cell r="X182">
            <v>165.14</v>
          </cell>
          <cell r="Y182">
            <v>15.38</v>
          </cell>
          <cell r="Z182">
            <v>16.420335000000001</v>
          </cell>
          <cell r="AA182">
            <v>0</v>
          </cell>
          <cell r="AB182">
            <v>16.420335000000001</v>
          </cell>
          <cell r="AC182">
            <v>0</v>
          </cell>
          <cell r="AD182">
            <v>29.190670000000001</v>
          </cell>
          <cell r="AF182">
            <v>0</v>
          </cell>
          <cell r="AG182">
            <v>8.26</v>
          </cell>
          <cell r="AH182">
            <v>23.08</v>
          </cell>
          <cell r="AJ182">
            <v>0</v>
          </cell>
          <cell r="AK182">
            <v>10</v>
          </cell>
          <cell r="AL182">
            <v>6</v>
          </cell>
          <cell r="AM182">
            <v>0</v>
          </cell>
          <cell r="AN182">
            <v>0</v>
          </cell>
          <cell r="AO182">
            <v>7</v>
          </cell>
          <cell r="AP182">
            <v>9</v>
          </cell>
        </row>
        <row r="183">
          <cell r="B183" t="str">
            <v>PO15506</v>
          </cell>
          <cell r="C183" t="str">
            <v>Leap Say</v>
          </cell>
          <cell r="D183" t="str">
            <v>Finishing B</v>
          </cell>
          <cell r="E183" t="str">
            <v xml:space="preserve">Prepare Tie(B)                </v>
          </cell>
          <cell r="F183">
            <v>42179</v>
          </cell>
          <cell r="I183" t="str">
            <v>11/01/2023-11/30/2023</v>
          </cell>
          <cell r="J183">
            <v>1</v>
          </cell>
          <cell r="K183">
            <v>2</v>
          </cell>
          <cell r="L183">
            <v>3</v>
          </cell>
          <cell r="M183">
            <v>200</v>
          </cell>
          <cell r="O183">
            <v>176</v>
          </cell>
          <cell r="P183">
            <v>24</v>
          </cell>
          <cell r="Q183">
            <v>205</v>
          </cell>
          <cell r="R183">
            <v>7</v>
          </cell>
          <cell r="S183">
            <v>0</v>
          </cell>
          <cell r="T183">
            <v>7</v>
          </cell>
          <cell r="U183">
            <v>36</v>
          </cell>
          <cell r="V183">
            <v>0</v>
          </cell>
          <cell r="W183">
            <v>36</v>
          </cell>
          <cell r="X183">
            <v>205.98</v>
          </cell>
          <cell r="Y183">
            <v>6.72</v>
          </cell>
          <cell r="Z183">
            <v>17.894485</v>
          </cell>
          <cell r="AA183">
            <v>0</v>
          </cell>
          <cell r="AB183">
            <v>17.894485</v>
          </cell>
          <cell r="AC183">
            <v>18.190000000000001</v>
          </cell>
          <cell r="AD183">
            <v>8.5307779999999998</v>
          </cell>
          <cell r="AF183">
            <v>0</v>
          </cell>
          <cell r="AG183">
            <v>8.75</v>
          </cell>
          <cell r="AH183">
            <v>23.08</v>
          </cell>
          <cell r="AJ183">
            <v>0</v>
          </cell>
          <cell r="AK183">
            <v>10</v>
          </cell>
          <cell r="AL183">
            <v>6</v>
          </cell>
          <cell r="AM183">
            <v>0</v>
          </cell>
          <cell r="AN183">
            <v>0</v>
          </cell>
          <cell r="AO183">
            <v>7</v>
          </cell>
          <cell r="AP183">
            <v>9</v>
          </cell>
        </row>
        <row r="184">
          <cell r="B184" t="str">
            <v>PO15541</v>
          </cell>
          <cell r="C184" t="str">
            <v>Tiv Ngoem</v>
          </cell>
          <cell r="D184" t="str">
            <v>SPS- C</v>
          </cell>
          <cell r="E184" t="str">
            <v xml:space="preserve">Set Yoke(A)                   </v>
          </cell>
          <cell r="F184">
            <v>42186</v>
          </cell>
          <cell r="I184" t="str">
            <v>11/01/2023-11/30/2023</v>
          </cell>
          <cell r="J184">
            <v>1</v>
          </cell>
          <cell r="K184">
            <v>2</v>
          </cell>
          <cell r="L184">
            <v>3</v>
          </cell>
          <cell r="M184">
            <v>200</v>
          </cell>
          <cell r="O184">
            <v>184</v>
          </cell>
          <cell r="P184">
            <v>24</v>
          </cell>
          <cell r="Q184">
            <v>218</v>
          </cell>
          <cell r="R184">
            <v>0</v>
          </cell>
          <cell r="S184">
            <v>0</v>
          </cell>
          <cell r="T184">
            <v>0</v>
          </cell>
          <cell r="U184">
            <v>34</v>
          </cell>
          <cell r="V184">
            <v>0</v>
          </cell>
          <cell r="W184">
            <v>34</v>
          </cell>
          <cell r="X184">
            <v>235.02</v>
          </cell>
          <cell r="Y184">
            <v>0</v>
          </cell>
          <cell r="Z184">
            <v>18.273337000000001</v>
          </cell>
          <cell r="AA184">
            <v>0</v>
          </cell>
          <cell r="AB184">
            <v>18.273337000000001</v>
          </cell>
          <cell r="AC184">
            <v>0</v>
          </cell>
          <cell r="AD184">
            <v>1.0896399999999999</v>
          </cell>
          <cell r="AF184">
            <v>0</v>
          </cell>
          <cell r="AG184">
            <v>8.26</v>
          </cell>
          <cell r="AH184">
            <v>23.08</v>
          </cell>
          <cell r="AJ184">
            <v>0</v>
          </cell>
          <cell r="AK184">
            <v>10</v>
          </cell>
          <cell r="AL184">
            <v>6</v>
          </cell>
          <cell r="AM184">
            <v>0</v>
          </cell>
          <cell r="AN184">
            <v>0</v>
          </cell>
          <cell r="AO184">
            <v>7</v>
          </cell>
          <cell r="AP184">
            <v>9</v>
          </cell>
        </row>
        <row r="185">
          <cell r="B185" t="str">
            <v>PO15552</v>
          </cell>
          <cell r="C185" t="str">
            <v>Phallang Some</v>
          </cell>
          <cell r="D185" t="str">
            <v>SIT REPAIR</v>
          </cell>
          <cell r="E185" t="str">
            <v xml:space="preserve">Examining(B)                  </v>
          </cell>
          <cell r="F185">
            <v>42191</v>
          </cell>
          <cell r="I185" t="str">
            <v>11/01/2023-11/30/2023</v>
          </cell>
          <cell r="J185">
            <v>0</v>
          </cell>
          <cell r="K185">
            <v>0</v>
          </cell>
          <cell r="L185">
            <v>0</v>
          </cell>
          <cell r="M185">
            <v>200</v>
          </cell>
          <cell r="O185">
            <v>145.5</v>
          </cell>
          <cell r="P185">
            <v>24</v>
          </cell>
          <cell r="Q185">
            <v>147.5</v>
          </cell>
          <cell r="R185">
            <v>0</v>
          </cell>
          <cell r="S185">
            <v>0</v>
          </cell>
          <cell r="T185">
            <v>0</v>
          </cell>
          <cell r="U185">
            <v>2</v>
          </cell>
          <cell r="V185">
            <v>0</v>
          </cell>
          <cell r="W185">
            <v>2</v>
          </cell>
          <cell r="X185">
            <v>89.04</v>
          </cell>
          <cell r="Y185">
            <v>0</v>
          </cell>
          <cell r="Z185">
            <v>0.96126</v>
          </cell>
          <cell r="AA185">
            <v>0</v>
          </cell>
          <cell r="AB185">
            <v>0.96126</v>
          </cell>
          <cell r="AC185">
            <v>0</v>
          </cell>
          <cell r="AD185">
            <v>52.742519999999999</v>
          </cell>
          <cell r="AF185">
            <v>0</v>
          </cell>
          <cell r="AG185">
            <v>0.49</v>
          </cell>
          <cell r="AH185">
            <v>23.08</v>
          </cell>
          <cell r="AJ185">
            <v>0</v>
          </cell>
          <cell r="AK185">
            <v>10</v>
          </cell>
          <cell r="AL185">
            <v>0</v>
          </cell>
          <cell r="AM185">
            <v>0</v>
          </cell>
          <cell r="AN185">
            <v>15.384615384615385</v>
          </cell>
          <cell r="AO185">
            <v>7</v>
          </cell>
          <cell r="AP185">
            <v>9</v>
          </cell>
        </row>
        <row r="186">
          <cell r="B186" t="str">
            <v>PO15648</v>
          </cell>
          <cell r="C186" t="str">
            <v>Thoeurn Meoun</v>
          </cell>
          <cell r="D186" t="str">
            <v>SPS- F</v>
          </cell>
          <cell r="E186" t="str">
            <v xml:space="preserve">Set Gussett(A)                </v>
          </cell>
          <cell r="F186">
            <v>42226</v>
          </cell>
          <cell r="I186" t="str">
            <v>11/01/2023-11/30/2023</v>
          </cell>
          <cell r="J186">
            <v>0</v>
          </cell>
          <cell r="K186">
            <v>1</v>
          </cell>
          <cell r="L186">
            <v>1</v>
          </cell>
          <cell r="M186">
            <v>200</v>
          </cell>
          <cell r="O186">
            <v>176</v>
          </cell>
          <cell r="P186">
            <v>24</v>
          </cell>
          <cell r="Q186">
            <v>206</v>
          </cell>
          <cell r="R186">
            <v>0</v>
          </cell>
          <cell r="S186">
            <v>0</v>
          </cell>
          <cell r="T186">
            <v>0</v>
          </cell>
          <cell r="U186">
            <v>30</v>
          </cell>
          <cell r="V186">
            <v>0</v>
          </cell>
          <cell r="W186">
            <v>30</v>
          </cell>
          <cell r="X186">
            <v>187.87</v>
          </cell>
          <cell r="Y186">
            <v>0</v>
          </cell>
          <cell r="Z186">
            <v>14.519323999999999</v>
          </cell>
          <cell r="AA186">
            <v>0</v>
          </cell>
          <cell r="AB186">
            <v>14.519323999999999</v>
          </cell>
          <cell r="AC186">
            <v>0</v>
          </cell>
          <cell r="AD186">
            <v>16.457864000000001</v>
          </cell>
          <cell r="AF186">
            <v>0</v>
          </cell>
          <cell r="AG186">
            <v>7.29</v>
          </cell>
          <cell r="AH186">
            <v>23.08</v>
          </cell>
          <cell r="AJ186">
            <v>0</v>
          </cell>
          <cell r="AK186">
            <v>10</v>
          </cell>
          <cell r="AL186">
            <v>6</v>
          </cell>
          <cell r="AM186">
            <v>0</v>
          </cell>
          <cell r="AN186">
            <v>0</v>
          </cell>
          <cell r="AO186">
            <v>7</v>
          </cell>
          <cell r="AP186">
            <v>9</v>
          </cell>
        </row>
        <row r="187">
          <cell r="B187" t="str">
            <v>PO15683</v>
          </cell>
          <cell r="C187" t="str">
            <v>Chandara Keo</v>
          </cell>
          <cell r="D187" t="str">
            <v>OPA S1- 1 &amp; 2</v>
          </cell>
          <cell r="E187" t="str">
            <v xml:space="preserve">Trim front strap(B)           </v>
          </cell>
          <cell r="F187">
            <v>41591</v>
          </cell>
          <cell r="I187" t="str">
            <v>11/01/2023-11/30/2023</v>
          </cell>
          <cell r="J187">
            <v>1</v>
          </cell>
          <cell r="K187">
            <v>2</v>
          </cell>
          <cell r="L187">
            <v>3</v>
          </cell>
          <cell r="M187">
            <v>203</v>
          </cell>
          <cell r="O187">
            <v>145.5</v>
          </cell>
          <cell r="P187">
            <v>24</v>
          </cell>
          <cell r="Q187">
            <v>151.5</v>
          </cell>
          <cell r="R187">
            <v>0</v>
          </cell>
          <cell r="S187">
            <v>0</v>
          </cell>
          <cell r="T187">
            <v>0</v>
          </cell>
          <cell r="U187">
            <v>6</v>
          </cell>
          <cell r="V187">
            <v>0</v>
          </cell>
          <cell r="W187">
            <v>6</v>
          </cell>
          <cell r="X187">
            <v>63.59</v>
          </cell>
          <cell r="Y187">
            <v>0</v>
          </cell>
          <cell r="Z187">
            <v>2.9287800000000002</v>
          </cell>
          <cell r="AA187">
            <v>0</v>
          </cell>
          <cell r="AB187">
            <v>2.9287800000000002</v>
          </cell>
          <cell r="AC187">
            <v>0</v>
          </cell>
          <cell r="AD187">
            <v>84.307559999999995</v>
          </cell>
          <cell r="AF187">
            <v>0</v>
          </cell>
          <cell r="AG187">
            <v>1.46</v>
          </cell>
          <cell r="AH187">
            <v>23.42</v>
          </cell>
          <cell r="AJ187">
            <v>0</v>
          </cell>
          <cell r="AK187">
            <v>10</v>
          </cell>
          <cell r="AL187">
            <v>0</v>
          </cell>
          <cell r="AM187">
            <v>0</v>
          </cell>
          <cell r="AN187">
            <v>11.538461538461538</v>
          </cell>
          <cell r="AO187">
            <v>7</v>
          </cell>
          <cell r="AP187">
            <v>11</v>
          </cell>
        </row>
        <row r="188">
          <cell r="B188" t="str">
            <v>PO1569</v>
          </cell>
          <cell r="C188" t="str">
            <v>Salom Khvath</v>
          </cell>
          <cell r="D188" t="str">
            <v>SPS- A</v>
          </cell>
          <cell r="E188" t="str">
            <v xml:space="preserve">Hem Cuff(B)                   </v>
          </cell>
          <cell r="F188">
            <v>39244</v>
          </cell>
          <cell r="I188" t="str">
            <v>11/01/2023-11/30/2023</v>
          </cell>
          <cell r="J188">
            <v>0</v>
          </cell>
          <cell r="K188">
            <v>0</v>
          </cell>
          <cell r="L188">
            <v>0</v>
          </cell>
          <cell r="M188">
            <v>200</v>
          </cell>
          <cell r="O188">
            <v>184</v>
          </cell>
          <cell r="P188">
            <v>24</v>
          </cell>
          <cell r="Q188">
            <v>186</v>
          </cell>
          <cell r="R188">
            <v>8</v>
          </cell>
          <cell r="S188">
            <v>0</v>
          </cell>
          <cell r="T188">
            <v>8</v>
          </cell>
          <cell r="U188">
            <v>10</v>
          </cell>
          <cell r="V188">
            <v>0</v>
          </cell>
          <cell r="W188">
            <v>10</v>
          </cell>
          <cell r="X188">
            <v>178.34</v>
          </cell>
          <cell r="Y188">
            <v>7.69</v>
          </cell>
          <cell r="Z188">
            <v>6.2811599999999999</v>
          </cell>
          <cell r="AA188">
            <v>0</v>
          </cell>
          <cell r="AB188">
            <v>6.2811599999999999</v>
          </cell>
          <cell r="AC188">
            <v>0</v>
          </cell>
          <cell r="AD188">
            <v>14.916304</v>
          </cell>
          <cell r="AF188">
            <v>0</v>
          </cell>
          <cell r="AG188">
            <v>2.4300000000000002</v>
          </cell>
          <cell r="AH188">
            <v>23.08</v>
          </cell>
          <cell r="AJ188">
            <v>0</v>
          </cell>
          <cell r="AK188">
            <v>10</v>
          </cell>
          <cell r="AL188">
            <v>6</v>
          </cell>
          <cell r="AM188">
            <v>0</v>
          </cell>
          <cell r="AN188">
            <v>0</v>
          </cell>
          <cell r="AO188">
            <v>7</v>
          </cell>
          <cell r="AP188">
            <v>11</v>
          </cell>
        </row>
        <row r="189">
          <cell r="B189" t="str">
            <v>PO15708</v>
          </cell>
          <cell r="C189" t="str">
            <v>Chanthol Men</v>
          </cell>
          <cell r="D189" t="str">
            <v>S1- 2</v>
          </cell>
          <cell r="E189" t="str">
            <v xml:space="preserve">Join Shoulder(A)              </v>
          </cell>
          <cell r="F189">
            <v>42319</v>
          </cell>
          <cell r="I189" t="str">
            <v>11/01/2023-11/30/2023</v>
          </cell>
          <cell r="J189">
            <v>0</v>
          </cell>
          <cell r="K189">
            <v>0</v>
          </cell>
          <cell r="L189">
            <v>0</v>
          </cell>
          <cell r="M189">
            <v>200</v>
          </cell>
          <cell r="O189">
            <v>176</v>
          </cell>
          <cell r="P189">
            <v>24</v>
          </cell>
          <cell r="Q189">
            <v>194</v>
          </cell>
          <cell r="R189">
            <v>4</v>
          </cell>
          <cell r="S189">
            <v>0</v>
          </cell>
          <cell r="T189">
            <v>4</v>
          </cell>
          <cell r="U189">
            <v>22</v>
          </cell>
          <cell r="V189">
            <v>0</v>
          </cell>
          <cell r="W189">
            <v>22</v>
          </cell>
          <cell r="X189">
            <v>155.41999999999999</v>
          </cell>
          <cell r="Y189">
            <v>3.85</v>
          </cell>
          <cell r="Z189">
            <v>11.593400000000001</v>
          </cell>
          <cell r="AA189">
            <v>0</v>
          </cell>
          <cell r="AB189">
            <v>11.593400000000001</v>
          </cell>
          <cell r="AC189">
            <v>0</v>
          </cell>
          <cell r="AD189">
            <v>44.542679999999997</v>
          </cell>
          <cell r="AF189">
            <v>0</v>
          </cell>
          <cell r="AG189">
            <v>5.35</v>
          </cell>
          <cell r="AH189">
            <v>23.08</v>
          </cell>
          <cell r="AJ189">
            <v>0</v>
          </cell>
          <cell r="AK189">
            <v>10</v>
          </cell>
          <cell r="AL189">
            <v>6</v>
          </cell>
          <cell r="AM189">
            <v>0</v>
          </cell>
          <cell r="AN189">
            <v>0</v>
          </cell>
          <cell r="AO189">
            <v>7</v>
          </cell>
          <cell r="AP189">
            <v>9</v>
          </cell>
        </row>
        <row r="190">
          <cell r="B190" t="str">
            <v>PO15710</v>
          </cell>
          <cell r="C190" t="str">
            <v>Somaly Lonh</v>
          </cell>
          <cell r="D190" t="str">
            <v>SPS- E</v>
          </cell>
          <cell r="E190" t="str">
            <v xml:space="preserve">Topstitch Sleeve(A)           </v>
          </cell>
          <cell r="F190">
            <v>42319</v>
          </cell>
          <cell r="I190" t="str">
            <v>11/01/2023-11/30/2023</v>
          </cell>
          <cell r="J190">
            <v>0</v>
          </cell>
          <cell r="K190">
            <v>0</v>
          </cell>
          <cell r="L190">
            <v>0</v>
          </cell>
          <cell r="M190">
            <v>200</v>
          </cell>
          <cell r="O190">
            <v>184</v>
          </cell>
          <cell r="P190">
            <v>24</v>
          </cell>
          <cell r="Q190">
            <v>192</v>
          </cell>
          <cell r="R190">
            <v>16</v>
          </cell>
          <cell r="S190">
            <v>0</v>
          </cell>
          <cell r="T190">
            <v>16</v>
          </cell>
          <cell r="U190">
            <v>24</v>
          </cell>
          <cell r="V190">
            <v>0</v>
          </cell>
          <cell r="W190">
            <v>24</v>
          </cell>
          <cell r="X190">
            <v>256.24</v>
          </cell>
          <cell r="Y190">
            <v>15.38</v>
          </cell>
          <cell r="Z190">
            <v>15.352064</v>
          </cell>
          <cell r="AA190">
            <v>0</v>
          </cell>
          <cell r="AB190">
            <v>15.352064</v>
          </cell>
          <cell r="AC190">
            <v>0</v>
          </cell>
          <cell r="AD190">
            <v>0</v>
          </cell>
          <cell r="AF190">
            <v>0</v>
          </cell>
          <cell r="AG190">
            <v>5.83</v>
          </cell>
          <cell r="AH190">
            <v>23.08</v>
          </cell>
          <cell r="AJ190">
            <v>0</v>
          </cell>
          <cell r="AK190">
            <v>10</v>
          </cell>
          <cell r="AL190">
            <v>6</v>
          </cell>
          <cell r="AM190">
            <v>0</v>
          </cell>
          <cell r="AN190">
            <v>0</v>
          </cell>
          <cell r="AO190">
            <v>7</v>
          </cell>
          <cell r="AP190">
            <v>9</v>
          </cell>
        </row>
        <row r="191">
          <cell r="B191" t="str">
            <v>PO15745</v>
          </cell>
          <cell r="C191" t="str">
            <v>Channary Saom</v>
          </cell>
          <cell r="D191" t="str">
            <v>SPS- B</v>
          </cell>
          <cell r="E191" t="str">
            <v xml:space="preserve">Fuse front strap(B)           </v>
          </cell>
          <cell r="F191">
            <v>42319</v>
          </cell>
          <cell r="I191" t="str">
            <v>11/01/2023-11/30/2023</v>
          </cell>
          <cell r="J191">
            <v>1</v>
          </cell>
          <cell r="K191">
            <v>2</v>
          </cell>
          <cell r="L191">
            <v>3</v>
          </cell>
          <cell r="M191">
            <v>200</v>
          </cell>
          <cell r="O191">
            <v>184</v>
          </cell>
          <cell r="P191">
            <v>24</v>
          </cell>
          <cell r="Q191">
            <v>216</v>
          </cell>
          <cell r="R191">
            <v>0</v>
          </cell>
          <cell r="S191">
            <v>0</v>
          </cell>
          <cell r="T191">
            <v>0</v>
          </cell>
          <cell r="U191">
            <v>32</v>
          </cell>
          <cell r="V191">
            <v>0</v>
          </cell>
          <cell r="W191">
            <v>32</v>
          </cell>
          <cell r="X191">
            <v>115</v>
          </cell>
          <cell r="Y191">
            <v>0</v>
          </cell>
          <cell r="Z191">
            <v>15.38016</v>
          </cell>
          <cell r="AA191">
            <v>0</v>
          </cell>
          <cell r="AB191">
            <v>15.38016</v>
          </cell>
          <cell r="AC191">
            <v>0</v>
          </cell>
          <cell r="AD191">
            <v>92.630319999999998</v>
          </cell>
          <cell r="AF191">
            <v>0</v>
          </cell>
          <cell r="AG191">
            <v>7.78</v>
          </cell>
          <cell r="AH191">
            <v>23.08</v>
          </cell>
          <cell r="AJ191">
            <v>0</v>
          </cell>
          <cell r="AK191">
            <v>10</v>
          </cell>
          <cell r="AL191">
            <v>0</v>
          </cell>
          <cell r="AM191">
            <v>0</v>
          </cell>
          <cell r="AN191">
            <v>0</v>
          </cell>
          <cell r="AO191">
            <v>7</v>
          </cell>
          <cell r="AP191">
            <v>9</v>
          </cell>
        </row>
        <row r="192">
          <cell r="B192" t="str">
            <v>PO15748</v>
          </cell>
          <cell r="C192" t="str">
            <v>Sreyneang Seang</v>
          </cell>
          <cell r="D192" t="str">
            <v>SPS- C</v>
          </cell>
          <cell r="E192" t="str">
            <v xml:space="preserve">Attach Pocket.(A)             </v>
          </cell>
          <cell r="F192">
            <v>42319</v>
          </cell>
          <cell r="I192" t="str">
            <v>11/01/2023-11/30/2023</v>
          </cell>
          <cell r="J192">
            <v>0</v>
          </cell>
          <cell r="K192">
            <v>0</v>
          </cell>
          <cell r="L192">
            <v>0</v>
          </cell>
          <cell r="M192">
            <v>200</v>
          </cell>
          <cell r="O192">
            <v>184</v>
          </cell>
          <cell r="P192">
            <v>24</v>
          </cell>
          <cell r="Q192">
            <v>200</v>
          </cell>
          <cell r="R192">
            <v>0</v>
          </cell>
          <cell r="S192">
            <v>0</v>
          </cell>
          <cell r="T192">
            <v>0</v>
          </cell>
          <cell r="U192">
            <v>16</v>
          </cell>
          <cell r="V192">
            <v>0</v>
          </cell>
          <cell r="W192">
            <v>16</v>
          </cell>
          <cell r="X192">
            <v>208.53</v>
          </cell>
          <cell r="Y192">
            <v>0</v>
          </cell>
          <cell r="Z192">
            <v>9.8207190000000004</v>
          </cell>
          <cell r="AA192">
            <v>0</v>
          </cell>
          <cell r="AB192">
            <v>9.8207190000000004</v>
          </cell>
          <cell r="AC192">
            <v>0</v>
          </cell>
          <cell r="AD192">
            <v>16.145900000000001</v>
          </cell>
          <cell r="AF192">
            <v>0</v>
          </cell>
          <cell r="AG192">
            <v>3.89</v>
          </cell>
          <cell r="AH192">
            <v>23.08</v>
          </cell>
          <cell r="AJ192">
            <v>0</v>
          </cell>
          <cell r="AK192">
            <v>10</v>
          </cell>
          <cell r="AL192">
            <v>6</v>
          </cell>
          <cell r="AM192">
            <v>0</v>
          </cell>
          <cell r="AN192">
            <v>0</v>
          </cell>
          <cell r="AO192">
            <v>7</v>
          </cell>
          <cell r="AP192">
            <v>9</v>
          </cell>
        </row>
        <row r="193">
          <cell r="B193" t="str">
            <v>PO15752</v>
          </cell>
          <cell r="C193" t="str">
            <v>Sokneng Chan</v>
          </cell>
          <cell r="D193" t="str">
            <v>SPS- C</v>
          </cell>
          <cell r="E193" t="str">
            <v xml:space="preserve">PRESS FRONT&amp;BACK              </v>
          </cell>
          <cell r="F193">
            <v>42319</v>
          </cell>
          <cell r="I193" t="str">
            <v>11/01/2023-11/30/2023</v>
          </cell>
          <cell r="J193">
            <v>1</v>
          </cell>
          <cell r="K193">
            <v>1</v>
          </cell>
          <cell r="L193">
            <v>2</v>
          </cell>
          <cell r="M193">
            <v>200</v>
          </cell>
          <cell r="O193">
            <v>168</v>
          </cell>
          <cell r="P193">
            <v>24</v>
          </cell>
          <cell r="Q193">
            <v>200</v>
          </cell>
          <cell r="R193">
            <v>0</v>
          </cell>
          <cell r="S193">
            <v>0</v>
          </cell>
          <cell r="T193">
            <v>0</v>
          </cell>
          <cell r="U193">
            <v>32</v>
          </cell>
          <cell r="V193">
            <v>0</v>
          </cell>
          <cell r="W193">
            <v>32</v>
          </cell>
          <cell r="X193">
            <v>245.29</v>
          </cell>
          <cell r="Y193">
            <v>0</v>
          </cell>
          <cell r="Z193">
            <v>18.691103999999999</v>
          </cell>
          <cell r="AA193">
            <v>0</v>
          </cell>
          <cell r="AB193">
            <v>18.691103999999999</v>
          </cell>
          <cell r="AC193">
            <v>0</v>
          </cell>
          <cell r="AD193">
            <v>5.00061</v>
          </cell>
          <cell r="AF193">
            <v>0</v>
          </cell>
          <cell r="AG193">
            <v>7.78</v>
          </cell>
          <cell r="AH193">
            <v>23.08</v>
          </cell>
          <cell r="AJ193">
            <v>0</v>
          </cell>
          <cell r="AK193">
            <v>10</v>
          </cell>
          <cell r="AL193">
            <v>6</v>
          </cell>
          <cell r="AM193">
            <v>0</v>
          </cell>
          <cell r="AN193">
            <v>0</v>
          </cell>
          <cell r="AO193">
            <v>7</v>
          </cell>
          <cell r="AP193">
            <v>9</v>
          </cell>
        </row>
        <row r="194">
          <cell r="B194" t="str">
            <v>PO15759</v>
          </cell>
          <cell r="C194" t="str">
            <v>Pisey Yan</v>
          </cell>
          <cell r="D194" t="str">
            <v>SPS- E</v>
          </cell>
          <cell r="E194" t="str">
            <v xml:space="preserve">French Seam(A)                </v>
          </cell>
          <cell r="F194">
            <v>42319</v>
          </cell>
          <cell r="I194" t="str">
            <v>11/01/2023-11/30/2023</v>
          </cell>
          <cell r="J194">
            <v>0</v>
          </cell>
          <cell r="K194">
            <v>0</v>
          </cell>
          <cell r="L194">
            <v>0</v>
          </cell>
          <cell r="M194">
            <v>200</v>
          </cell>
          <cell r="O194">
            <v>184</v>
          </cell>
          <cell r="P194">
            <v>24</v>
          </cell>
          <cell r="Q194">
            <v>220</v>
          </cell>
          <cell r="R194">
            <v>0</v>
          </cell>
          <cell r="S194">
            <v>0</v>
          </cell>
          <cell r="T194">
            <v>0</v>
          </cell>
          <cell r="U194">
            <v>36</v>
          </cell>
          <cell r="V194">
            <v>0</v>
          </cell>
          <cell r="W194">
            <v>36</v>
          </cell>
          <cell r="X194">
            <v>230.55</v>
          </cell>
          <cell r="Y194">
            <v>0</v>
          </cell>
          <cell r="Z194">
            <v>19.459076</v>
          </cell>
          <cell r="AA194">
            <v>0</v>
          </cell>
          <cell r="AB194">
            <v>19.459076</v>
          </cell>
          <cell r="AC194">
            <v>0</v>
          </cell>
          <cell r="AD194">
            <v>1.6817679999999999</v>
          </cell>
          <cell r="AF194">
            <v>0</v>
          </cell>
          <cell r="AG194">
            <v>8.75</v>
          </cell>
          <cell r="AH194">
            <v>23.08</v>
          </cell>
          <cell r="AJ194">
            <v>0</v>
          </cell>
          <cell r="AK194">
            <v>10</v>
          </cell>
          <cell r="AL194">
            <v>6</v>
          </cell>
          <cell r="AM194">
            <v>0</v>
          </cell>
          <cell r="AN194">
            <v>0</v>
          </cell>
          <cell r="AO194">
            <v>7</v>
          </cell>
          <cell r="AP194">
            <v>9</v>
          </cell>
        </row>
        <row r="195">
          <cell r="B195" t="str">
            <v>PO1576</v>
          </cell>
          <cell r="C195" t="str">
            <v>Sreynith Kom</v>
          </cell>
          <cell r="D195" t="str">
            <v>Finishing B</v>
          </cell>
          <cell r="E195" t="str">
            <v xml:space="preserve">Presentation Examiner(B)      </v>
          </cell>
          <cell r="F195">
            <v>39252</v>
          </cell>
          <cell r="I195" t="str">
            <v>11/01/2023-11/30/2023</v>
          </cell>
          <cell r="J195">
            <v>1</v>
          </cell>
          <cell r="K195">
            <v>2</v>
          </cell>
          <cell r="L195">
            <v>3</v>
          </cell>
          <cell r="M195">
            <v>200</v>
          </cell>
          <cell r="O195">
            <v>184</v>
          </cell>
          <cell r="P195">
            <v>24</v>
          </cell>
          <cell r="Q195">
            <v>218</v>
          </cell>
          <cell r="R195">
            <v>4</v>
          </cell>
          <cell r="S195">
            <v>0</v>
          </cell>
          <cell r="T195">
            <v>4</v>
          </cell>
          <cell r="U195">
            <v>38</v>
          </cell>
          <cell r="V195">
            <v>0</v>
          </cell>
          <cell r="W195">
            <v>38</v>
          </cell>
          <cell r="X195">
            <v>212.35</v>
          </cell>
          <cell r="Y195">
            <v>3.85</v>
          </cell>
          <cell r="Z195">
            <v>19.254028999999999</v>
          </cell>
          <cell r="AA195">
            <v>0</v>
          </cell>
          <cell r="AB195">
            <v>19.254028999999999</v>
          </cell>
          <cell r="AC195">
            <v>0</v>
          </cell>
          <cell r="AD195">
            <v>11.661028</v>
          </cell>
          <cell r="AF195">
            <v>0</v>
          </cell>
          <cell r="AG195">
            <v>9.24</v>
          </cell>
          <cell r="AH195">
            <v>23.08</v>
          </cell>
          <cell r="AJ195">
            <v>0</v>
          </cell>
          <cell r="AK195">
            <v>10</v>
          </cell>
          <cell r="AL195">
            <v>6</v>
          </cell>
          <cell r="AM195">
            <v>0</v>
          </cell>
          <cell r="AN195">
            <v>0</v>
          </cell>
          <cell r="AO195">
            <v>7</v>
          </cell>
          <cell r="AP195">
            <v>11</v>
          </cell>
        </row>
        <row r="196">
          <cell r="B196" t="str">
            <v>PO15761</v>
          </cell>
          <cell r="C196" t="str">
            <v>Sokheang Ken</v>
          </cell>
          <cell r="D196" t="str">
            <v>SPS- D</v>
          </cell>
          <cell r="E196" t="str">
            <v xml:space="preserve">Sew close collar              </v>
          </cell>
          <cell r="F196">
            <v>42319</v>
          </cell>
          <cell r="I196" t="str">
            <v>11/01/2023-11/30/2023</v>
          </cell>
          <cell r="J196">
            <v>1</v>
          </cell>
          <cell r="K196">
            <v>2</v>
          </cell>
          <cell r="L196">
            <v>3</v>
          </cell>
          <cell r="M196">
            <v>200</v>
          </cell>
          <cell r="O196">
            <v>184</v>
          </cell>
          <cell r="P196">
            <v>24</v>
          </cell>
          <cell r="Q196">
            <v>216</v>
          </cell>
          <cell r="R196">
            <v>0</v>
          </cell>
          <cell r="S196">
            <v>0</v>
          </cell>
          <cell r="T196">
            <v>0</v>
          </cell>
          <cell r="U196">
            <v>32</v>
          </cell>
          <cell r="V196">
            <v>0</v>
          </cell>
          <cell r="W196">
            <v>32</v>
          </cell>
          <cell r="X196">
            <v>199.08</v>
          </cell>
          <cell r="Y196">
            <v>0</v>
          </cell>
          <cell r="Z196">
            <v>16.162275999999999</v>
          </cell>
          <cell r="AA196">
            <v>0</v>
          </cell>
          <cell r="AB196">
            <v>16.162275999999999</v>
          </cell>
          <cell r="AC196">
            <v>0</v>
          </cell>
          <cell r="AD196">
            <v>17.122555999999999</v>
          </cell>
          <cell r="AF196">
            <v>0</v>
          </cell>
          <cell r="AG196">
            <v>7.78</v>
          </cell>
          <cell r="AH196">
            <v>23.08</v>
          </cell>
          <cell r="AJ196">
            <v>0</v>
          </cell>
          <cell r="AK196">
            <v>10</v>
          </cell>
          <cell r="AL196">
            <v>6</v>
          </cell>
          <cell r="AM196">
            <v>0</v>
          </cell>
          <cell r="AN196">
            <v>0</v>
          </cell>
          <cell r="AO196">
            <v>7</v>
          </cell>
          <cell r="AP196">
            <v>9</v>
          </cell>
        </row>
        <row r="197">
          <cell r="B197" t="str">
            <v>PO15766</v>
          </cell>
          <cell r="C197" t="str">
            <v>Vannet Lon</v>
          </cell>
          <cell r="D197" t="str">
            <v>S1- 2</v>
          </cell>
          <cell r="E197" t="str">
            <v xml:space="preserve">Bottom Hem(A)                 </v>
          </cell>
          <cell r="F197">
            <v>42319</v>
          </cell>
          <cell r="I197" t="str">
            <v>11/01/2023-11/30/2023</v>
          </cell>
          <cell r="J197">
            <v>1</v>
          </cell>
          <cell r="K197">
            <v>1</v>
          </cell>
          <cell r="L197">
            <v>2</v>
          </cell>
          <cell r="M197">
            <v>200</v>
          </cell>
          <cell r="O197">
            <v>145.5</v>
          </cell>
          <cell r="P197">
            <v>24</v>
          </cell>
          <cell r="Q197">
            <v>165.5</v>
          </cell>
          <cell r="R197">
            <v>0</v>
          </cell>
          <cell r="S197">
            <v>0</v>
          </cell>
          <cell r="T197">
            <v>0</v>
          </cell>
          <cell r="U197">
            <v>20</v>
          </cell>
          <cell r="V197">
            <v>0</v>
          </cell>
          <cell r="W197">
            <v>20</v>
          </cell>
          <cell r="X197">
            <v>61.43</v>
          </cell>
          <cell r="Y197">
            <v>0</v>
          </cell>
          <cell r="Z197">
            <v>9.6126000000000005</v>
          </cell>
          <cell r="AA197">
            <v>0</v>
          </cell>
          <cell r="AB197">
            <v>9.6126000000000005</v>
          </cell>
          <cell r="AC197">
            <v>0</v>
          </cell>
          <cell r="AD197">
            <v>97.655199999999994</v>
          </cell>
          <cell r="AF197">
            <v>0</v>
          </cell>
          <cell r="AG197">
            <v>4.8600000000000003</v>
          </cell>
          <cell r="AH197">
            <v>23.08</v>
          </cell>
          <cell r="AJ197">
            <v>0</v>
          </cell>
          <cell r="AK197">
            <v>10</v>
          </cell>
          <cell r="AL197">
            <v>0</v>
          </cell>
          <cell r="AM197">
            <v>0</v>
          </cell>
          <cell r="AN197">
            <v>15.384615384615385</v>
          </cell>
          <cell r="AO197">
            <v>7</v>
          </cell>
          <cell r="AP197">
            <v>9</v>
          </cell>
        </row>
        <row r="198">
          <cell r="B198" t="str">
            <v>PO15773</v>
          </cell>
          <cell r="C198" t="str">
            <v>Sinuon Eth</v>
          </cell>
          <cell r="D198" t="str">
            <v>SPS- B</v>
          </cell>
          <cell r="E198" t="str">
            <v xml:space="preserve">B/Hole Points(B)              </v>
          </cell>
          <cell r="F198">
            <v>42319</v>
          </cell>
          <cell r="I198" t="str">
            <v>11/01/2023-11/30/2023</v>
          </cell>
          <cell r="J198">
            <v>1</v>
          </cell>
          <cell r="K198">
            <v>1</v>
          </cell>
          <cell r="L198">
            <v>2</v>
          </cell>
          <cell r="M198">
            <v>200</v>
          </cell>
          <cell r="O198">
            <v>184</v>
          </cell>
          <cell r="P198">
            <v>24</v>
          </cell>
          <cell r="Q198">
            <v>228</v>
          </cell>
          <cell r="R198">
            <v>0</v>
          </cell>
          <cell r="S198">
            <v>0</v>
          </cell>
          <cell r="T198">
            <v>0</v>
          </cell>
          <cell r="U198">
            <v>44</v>
          </cell>
          <cell r="V198">
            <v>0</v>
          </cell>
          <cell r="W198">
            <v>44</v>
          </cell>
          <cell r="X198">
            <v>149.11000000000001</v>
          </cell>
          <cell r="Y198">
            <v>0</v>
          </cell>
          <cell r="Z198">
            <v>21.14772</v>
          </cell>
          <cell r="AA198">
            <v>0</v>
          </cell>
          <cell r="AB198">
            <v>21.14772</v>
          </cell>
          <cell r="AC198">
            <v>0</v>
          </cell>
          <cell r="AD198">
            <v>70.055440000000004</v>
          </cell>
          <cell r="AF198">
            <v>0</v>
          </cell>
          <cell r="AG198">
            <v>10.7</v>
          </cell>
          <cell r="AH198">
            <v>23.08</v>
          </cell>
          <cell r="AJ198">
            <v>8</v>
          </cell>
          <cell r="AK198">
            <v>10</v>
          </cell>
          <cell r="AL198">
            <v>6</v>
          </cell>
          <cell r="AM198">
            <v>0</v>
          </cell>
          <cell r="AN198">
            <v>0</v>
          </cell>
          <cell r="AO198">
            <v>7</v>
          </cell>
          <cell r="AP198">
            <v>9</v>
          </cell>
        </row>
        <row r="199">
          <cell r="B199" t="str">
            <v>PO15774</v>
          </cell>
          <cell r="C199" t="str">
            <v>Sok em Va</v>
          </cell>
          <cell r="D199" t="str">
            <v>SPS- F</v>
          </cell>
          <cell r="E199" t="str">
            <v xml:space="preserve">Cuff Attach(A+)               </v>
          </cell>
          <cell r="F199">
            <v>42319</v>
          </cell>
          <cell r="I199" t="str">
            <v>11/01/2023-11/30/2023</v>
          </cell>
          <cell r="J199">
            <v>1</v>
          </cell>
          <cell r="K199">
            <v>2</v>
          </cell>
          <cell r="L199">
            <v>3</v>
          </cell>
          <cell r="M199">
            <v>200</v>
          </cell>
          <cell r="O199">
            <v>179</v>
          </cell>
          <cell r="P199">
            <v>24</v>
          </cell>
          <cell r="Q199">
            <v>193</v>
          </cell>
          <cell r="R199">
            <v>0</v>
          </cell>
          <cell r="S199">
            <v>0</v>
          </cell>
          <cell r="T199">
            <v>0</v>
          </cell>
          <cell r="U199">
            <v>14</v>
          </cell>
          <cell r="V199">
            <v>0</v>
          </cell>
          <cell r="W199">
            <v>14</v>
          </cell>
          <cell r="X199">
            <v>185.69</v>
          </cell>
          <cell r="Y199">
            <v>0</v>
          </cell>
          <cell r="Z199">
            <v>7.1094939999999998</v>
          </cell>
          <cell r="AA199">
            <v>0</v>
          </cell>
          <cell r="AB199">
            <v>7.1094939999999998</v>
          </cell>
          <cell r="AC199">
            <v>0</v>
          </cell>
          <cell r="AD199">
            <v>9.1652880000000003</v>
          </cell>
          <cell r="AF199">
            <v>0</v>
          </cell>
          <cell r="AG199">
            <v>3.4</v>
          </cell>
          <cell r="AH199">
            <v>23.08</v>
          </cell>
          <cell r="AJ199">
            <v>0</v>
          </cell>
          <cell r="AK199">
            <v>10</v>
          </cell>
          <cell r="AL199">
            <v>6</v>
          </cell>
          <cell r="AM199">
            <v>0</v>
          </cell>
          <cell r="AN199">
            <v>0</v>
          </cell>
          <cell r="AO199">
            <v>7</v>
          </cell>
          <cell r="AP199">
            <v>9</v>
          </cell>
        </row>
        <row r="200">
          <cell r="B200" t="str">
            <v>PO15798</v>
          </cell>
          <cell r="C200" t="str">
            <v>Yong Vy</v>
          </cell>
          <cell r="D200" t="str">
            <v>Finishing A</v>
          </cell>
          <cell r="E200" t="str">
            <v xml:space="preserve">Folding(B)                    </v>
          </cell>
          <cell r="F200">
            <v>42319</v>
          </cell>
          <cell r="I200" t="str">
            <v>11/01/2023-11/30/2023</v>
          </cell>
          <cell r="J200">
            <v>0</v>
          </cell>
          <cell r="K200">
            <v>0</v>
          </cell>
          <cell r="L200">
            <v>0</v>
          </cell>
          <cell r="M200">
            <v>200</v>
          </cell>
          <cell r="O200">
            <v>184</v>
          </cell>
          <cell r="P200">
            <v>24</v>
          </cell>
          <cell r="Q200">
            <v>212</v>
          </cell>
          <cell r="R200">
            <v>0</v>
          </cell>
          <cell r="S200">
            <v>0</v>
          </cell>
          <cell r="T200">
            <v>0</v>
          </cell>
          <cell r="U200">
            <v>28</v>
          </cell>
          <cell r="V200">
            <v>0</v>
          </cell>
          <cell r="W200">
            <v>28</v>
          </cell>
          <cell r="X200">
            <v>192.21</v>
          </cell>
          <cell r="Y200">
            <v>0</v>
          </cell>
          <cell r="Z200">
            <v>14.00178</v>
          </cell>
          <cell r="AA200">
            <v>0</v>
          </cell>
          <cell r="AB200">
            <v>14.00178</v>
          </cell>
          <cell r="AC200">
            <v>0</v>
          </cell>
          <cell r="AD200">
            <v>18.426200000000001</v>
          </cell>
          <cell r="AF200">
            <v>0</v>
          </cell>
          <cell r="AG200">
            <v>6.81</v>
          </cell>
          <cell r="AH200">
            <v>23.08</v>
          </cell>
          <cell r="AJ200">
            <v>0</v>
          </cell>
          <cell r="AK200">
            <v>10</v>
          </cell>
          <cell r="AL200">
            <v>6</v>
          </cell>
          <cell r="AM200">
            <v>0</v>
          </cell>
          <cell r="AN200">
            <v>0</v>
          </cell>
          <cell r="AO200">
            <v>7</v>
          </cell>
          <cell r="AP200">
            <v>9</v>
          </cell>
        </row>
        <row r="201">
          <cell r="B201" t="str">
            <v>PO15804</v>
          </cell>
          <cell r="C201" t="str">
            <v>Pharath Met</v>
          </cell>
          <cell r="D201" t="str">
            <v>SPS- E</v>
          </cell>
          <cell r="E201" t="str">
            <v xml:space="preserve">Set Gussett(A)                </v>
          </cell>
          <cell r="F201">
            <v>42319</v>
          </cell>
          <cell r="I201" t="str">
            <v>11/01/2023-11/30/2023</v>
          </cell>
          <cell r="J201">
            <v>1</v>
          </cell>
          <cell r="K201">
            <v>1</v>
          </cell>
          <cell r="L201">
            <v>2</v>
          </cell>
          <cell r="M201">
            <v>200</v>
          </cell>
          <cell r="O201">
            <v>184</v>
          </cell>
          <cell r="P201">
            <v>24</v>
          </cell>
          <cell r="Q201">
            <v>216</v>
          </cell>
          <cell r="R201">
            <v>8</v>
          </cell>
          <cell r="S201">
            <v>0</v>
          </cell>
          <cell r="T201">
            <v>8</v>
          </cell>
          <cell r="U201">
            <v>40</v>
          </cell>
          <cell r="V201">
            <v>0</v>
          </cell>
          <cell r="W201">
            <v>40</v>
          </cell>
          <cell r="X201">
            <v>244.55</v>
          </cell>
          <cell r="Y201">
            <v>7.69</v>
          </cell>
          <cell r="Z201">
            <v>21.710567999999999</v>
          </cell>
          <cell r="AA201">
            <v>0</v>
          </cell>
          <cell r="AB201">
            <v>21.710567999999999</v>
          </cell>
          <cell r="AC201">
            <v>0</v>
          </cell>
          <cell r="AD201">
            <v>1.188704</v>
          </cell>
          <cell r="AF201">
            <v>0</v>
          </cell>
          <cell r="AG201">
            <v>9.7200000000000006</v>
          </cell>
          <cell r="AH201">
            <v>23.08</v>
          </cell>
          <cell r="AJ201">
            <v>0</v>
          </cell>
          <cell r="AK201">
            <v>10</v>
          </cell>
          <cell r="AL201">
            <v>6</v>
          </cell>
          <cell r="AM201">
            <v>0</v>
          </cell>
          <cell r="AN201">
            <v>0</v>
          </cell>
          <cell r="AO201">
            <v>7</v>
          </cell>
          <cell r="AP201">
            <v>9</v>
          </cell>
        </row>
        <row r="202">
          <cell r="B202" t="str">
            <v>PO15810</v>
          </cell>
          <cell r="C202" t="str">
            <v>Sokuntheary Neth</v>
          </cell>
          <cell r="D202" t="str">
            <v>OPA S1- 1 &amp; 2</v>
          </cell>
          <cell r="E202" t="str">
            <v xml:space="preserve">B/Sew Collar(B)               </v>
          </cell>
          <cell r="F202">
            <v>42319</v>
          </cell>
          <cell r="I202" t="str">
            <v>11/01/2023-11/30/2023</v>
          </cell>
          <cell r="J202">
            <v>0</v>
          </cell>
          <cell r="K202">
            <v>1</v>
          </cell>
          <cell r="L202">
            <v>1</v>
          </cell>
          <cell r="M202">
            <v>200</v>
          </cell>
          <cell r="O202">
            <v>184</v>
          </cell>
          <cell r="P202">
            <v>24</v>
          </cell>
          <cell r="Q202">
            <v>216</v>
          </cell>
          <cell r="R202">
            <v>0</v>
          </cell>
          <cell r="S202">
            <v>0</v>
          </cell>
          <cell r="T202">
            <v>0</v>
          </cell>
          <cell r="U202">
            <v>32</v>
          </cell>
          <cell r="V202">
            <v>0</v>
          </cell>
          <cell r="W202">
            <v>32</v>
          </cell>
          <cell r="X202">
            <v>84.85</v>
          </cell>
          <cell r="Y202">
            <v>0</v>
          </cell>
          <cell r="Z202">
            <v>15.393421999999999</v>
          </cell>
          <cell r="AA202">
            <v>0</v>
          </cell>
          <cell r="AB202">
            <v>15.393421999999999</v>
          </cell>
          <cell r="AC202">
            <v>0</v>
          </cell>
          <cell r="AD202">
            <v>122.806844</v>
          </cell>
          <cell r="AF202">
            <v>0</v>
          </cell>
          <cell r="AG202">
            <v>7.78</v>
          </cell>
          <cell r="AH202">
            <v>23.08</v>
          </cell>
          <cell r="AJ202">
            <v>0</v>
          </cell>
          <cell r="AK202">
            <v>10</v>
          </cell>
          <cell r="AL202">
            <v>0</v>
          </cell>
          <cell r="AM202">
            <v>0</v>
          </cell>
          <cell r="AN202">
            <v>0</v>
          </cell>
          <cell r="AO202">
            <v>7</v>
          </cell>
          <cell r="AP202">
            <v>9</v>
          </cell>
        </row>
        <row r="203">
          <cell r="B203" t="str">
            <v>PO15816</v>
          </cell>
          <cell r="C203" t="str">
            <v>Sophan Saing</v>
          </cell>
          <cell r="D203" t="str">
            <v>SPS- F</v>
          </cell>
          <cell r="E203" t="str">
            <v xml:space="preserve">Set Gauntlet(A)               </v>
          </cell>
          <cell r="F203">
            <v>42319</v>
          </cell>
          <cell r="I203" t="str">
            <v>11/01/2023-11/30/2023</v>
          </cell>
          <cell r="J203">
            <v>1</v>
          </cell>
          <cell r="K203">
            <v>2</v>
          </cell>
          <cell r="L203">
            <v>3</v>
          </cell>
          <cell r="M203">
            <v>200</v>
          </cell>
          <cell r="O203">
            <v>184</v>
          </cell>
          <cell r="P203">
            <v>24</v>
          </cell>
          <cell r="Q203">
            <v>210</v>
          </cell>
          <cell r="R203">
            <v>0</v>
          </cell>
          <cell r="S203">
            <v>0</v>
          </cell>
          <cell r="T203">
            <v>0</v>
          </cell>
          <cell r="U203">
            <v>26</v>
          </cell>
          <cell r="V203">
            <v>0</v>
          </cell>
          <cell r="W203">
            <v>26</v>
          </cell>
          <cell r="X203">
            <v>120.28</v>
          </cell>
          <cell r="Y203">
            <v>0</v>
          </cell>
          <cell r="Z203">
            <v>12.49638</v>
          </cell>
          <cell r="AA203">
            <v>0</v>
          </cell>
          <cell r="AB203">
            <v>12.49638</v>
          </cell>
          <cell r="AC203">
            <v>0</v>
          </cell>
          <cell r="AD203">
            <v>81.582759999999993</v>
          </cell>
          <cell r="AF203">
            <v>0</v>
          </cell>
          <cell r="AG203">
            <v>6.32</v>
          </cell>
          <cell r="AH203">
            <v>23.08</v>
          </cell>
          <cell r="AJ203">
            <v>0</v>
          </cell>
          <cell r="AK203">
            <v>10</v>
          </cell>
          <cell r="AL203">
            <v>0</v>
          </cell>
          <cell r="AM203">
            <v>0</v>
          </cell>
          <cell r="AN203">
            <v>0</v>
          </cell>
          <cell r="AO203">
            <v>7</v>
          </cell>
          <cell r="AP203">
            <v>9</v>
          </cell>
        </row>
        <row r="204">
          <cell r="B204" t="str">
            <v>PO15817</v>
          </cell>
          <cell r="C204" t="str">
            <v>Vet Pann</v>
          </cell>
          <cell r="D204" t="str">
            <v>SPS- E</v>
          </cell>
          <cell r="E204" t="str">
            <v xml:space="preserve">Machinist                     </v>
          </cell>
          <cell r="F204">
            <v>42319</v>
          </cell>
          <cell r="I204" t="str">
            <v>11/01/2023-11/30/2023</v>
          </cell>
          <cell r="J204">
            <v>1</v>
          </cell>
          <cell r="K204">
            <v>2</v>
          </cell>
          <cell r="L204">
            <v>3</v>
          </cell>
          <cell r="M204">
            <v>200</v>
          </cell>
          <cell r="O204">
            <v>184</v>
          </cell>
          <cell r="P204">
            <v>24</v>
          </cell>
          <cell r="Q204">
            <v>198</v>
          </cell>
          <cell r="R204">
            <v>8</v>
          </cell>
          <cell r="S204">
            <v>0</v>
          </cell>
          <cell r="T204">
            <v>8</v>
          </cell>
          <cell r="U204">
            <v>22</v>
          </cell>
          <cell r="V204">
            <v>0</v>
          </cell>
          <cell r="W204">
            <v>22</v>
          </cell>
          <cell r="X204">
            <v>130.49</v>
          </cell>
          <cell r="Y204">
            <v>7.69</v>
          </cell>
          <cell r="Z204">
            <v>10.57386</v>
          </cell>
          <cell r="AA204">
            <v>0</v>
          </cell>
          <cell r="AB204">
            <v>10.57386</v>
          </cell>
          <cell r="AC204">
            <v>0</v>
          </cell>
          <cell r="AD204">
            <v>59.837719999999997</v>
          </cell>
          <cell r="AF204">
            <v>0</v>
          </cell>
          <cell r="AG204">
            <v>5.35</v>
          </cell>
          <cell r="AH204">
            <v>23.08</v>
          </cell>
          <cell r="AJ204">
            <v>0</v>
          </cell>
          <cell r="AK204">
            <v>10</v>
          </cell>
          <cell r="AL204">
            <v>6</v>
          </cell>
          <cell r="AM204">
            <v>0</v>
          </cell>
          <cell r="AN204">
            <v>0</v>
          </cell>
          <cell r="AO204">
            <v>7</v>
          </cell>
          <cell r="AP204">
            <v>9</v>
          </cell>
        </row>
        <row r="205">
          <cell r="B205" t="str">
            <v>PO15819</v>
          </cell>
          <cell r="C205" t="str">
            <v>Sreydy Vy</v>
          </cell>
          <cell r="D205" t="str">
            <v>Maternity Leave</v>
          </cell>
          <cell r="E205" t="str">
            <v xml:space="preserve">Machinist                     </v>
          </cell>
          <cell r="F205">
            <v>42339</v>
          </cell>
          <cell r="I205" t="str">
            <v>11/01/2023-11/30/2023</v>
          </cell>
          <cell r="J205">
            <v>1</v>
          </cell>
          <cell r="K205">
            <v>0</v>
          </cell>
          <cell r="L205">
            <v>1</v>
          </cell>
          <cell r="M205">
            <v>200</v>
          </cell>
          <cell r="O205">
            <v>8</v>
          </cell>
          <cell r="P205">
            <v>0</v>
          </cell>
          <cell r="Q205">
            <v>7</v>
          </cell>
          <cell r="R205">
            <v>1</v>
          </cell>
          <cell r="S205">
            <v>0</v>
          </cell>
          <cell r="T205">
            <v>1</v>
          </cell>
          <cell r="U205">
            <v>0</v>
          </cell>
          <cell r="V205">
            <v>0</v>
          </cell>
          <cell r="W205">
            <v>0</v>
          </cell>
          <cell r="X205">
            <v>4.18</v>
          </cell>
          <cell r="Y205">
            <v>0.96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2.5499999999999998</v>
          </cell>
          <cell r="AF205">
            <v>0</v>
          </cell>
          <cell r="AG205">
            <v>0</v>
          </cell>
          <cell r="AH205">
            <v>0</v>
          </cell>
          <cell r="AJ205">
            <v>0</v>
          </cell>
          <cell r="AK205">
            <v>0.38461538461538464</v>
          </cell>
          <cell r="AL205">
            <v>0</v>
          </cell>
          <cell r="AM205">
            <v>0</v>
          </cell>
          <cell r="AN205">
            <v>0</v>
          </cell>
          <cell r="AO205">
            <v>7</v>
          </cell>
          <cell r="AP205">
            <v>9</v>
          </cell>
        </row>
        <row r="206">
          <cell r="B206" t="str">
            <v>PO15821</v>
          </cell>
          <cell r="C206" t="str">
            <v>Eam Sin</v>
          </cell>
          <cell r="D206" t="str">
            <v>SPS- B</v>
          </cell>
          <cell r="E206" t="str">
            <v xml:space="preserve">Machinist                     </v>
          </cell>
          <cell r="F206">
            <v>42339</v>
          </cell>
          <cell r="I206" t="str">
            <v>11/01/2023-11/30/2023</v>
          </cell>
          <cell r="J206">
            <v>0</v>
          </cell>
          <cell r="K206">
            <v>0</v>
          </cell>
          <cell r="L206">
            <v>0</v>
          </cell>
          <cell r="M206">
            <v>200</v>
          </cell>
          <cell r="O206">
            <v>160</v>
          </cell>
          <cell r="P206">
            <v>24</v>
          </cell>
          <cell r="Q206">
            <v>164</v>
          </cell>
          <cell r="R206">
            <v>0</v>
          </cell>
          <cell r="S206">
            <v>0</v>
          </cell>
          <cell r="T206">
            <v>0</v>
          </cell>
          <cell r="U206">
            <v>4</v>
          </cell>
          <cell r="V206">
            <v>0</v>
          </cell>
          <cell r="W206">
            <v>4</v>
          </cell>
          <cell r="X206">
            <v>204.26</v>
          </cell>
          <cell r="Y206">
            <v>0</v>
          </cell>
          <cell r="Z206">
            <v>1.92252</v>
          </cell>
          <cell r="AA206">
            <v>0</v>
          </cell>
          <cell r="AB206">
            <v>1.92252</v>
          </cell>
          <cell r="AC206">
            <v>0</v>
          </cell>
          <cell r="AD206">
            <v>11.21504</v>
          </cell>
          <cell r="AF206">
            <v>0</v>
          </cell>
          <cell r="AG206">
            <v>0.97</v>
          </cell>
          <cell r="AH206">
            <v>23.08</v>
          </cell>
          <cell r="AJ206">
            <v>0</v>
          </cell>
          <cell r="AK206">
            <v>10</v>
          </cell>
          <cell r="AL206">
            <v>6</v>
          </cell>
          <cell r="AM206">
            <v>0</v>
          </cell>
          <cell r="AN206">
            <v>0</v>
          </cell>
          <cell r="AO206">
            <v>7</v>
          </cell>
          <cell r="AP206">
            <v>9</v>
          </cell>
        </row>
        <row r="207">
          <cell r="B207" t="str">
            <v>PO15832</v>
          </cell>
          <cell r="C207" t="str">
            <v>Ravy Ran</v>
          </cell>
          <cell r="D207" t="str">
            <v>SPS- E</v>
          </cell>
          <cell r="E207" t="str">
            <v xml:space="preserve">French Seam(A)                </v>
          </cell>
          <cell r="F207">
            <v>42339</v>
          </cell>
          <cell r="I207" t="str">
            <v>11/01/2023-11/30/2023</v>
          </cell>
          <cell r="J207">
            <v>1</v>
          </cell>
          <cell r="K207">
            <v>2</v>
          </cell>
          <cell r="L207">
            <v>3</v>
          </cell>
          <cell r="M207">
            <v>200</v>
          </cell>
          <cell r="O207">
            <v>159.5</v>
          </cell>
          <cell r="P207">
            <v>24</v>
          </cell>
          <cell r="Q207">
            <v>169.5</v>
          </cell>
          <cell r="R207">
            <v>16</v>
          </cell>
          <cell r="S207">
            <v>0</v>
          </cell>
          <cell r="T207">
            <v>16</v>
          </cell>
          <cell r="U207">
            <v>26</v>
          </cell>
          <cell r="V207">
            <v>0</v>
          </cell>
          <cell r="W207">
            <v>26</v>
          </cell>
          <cell r="X207">
            <v>131.27000000000001</v>
          </cell>
          <cell r="Y207">
            <v>15.38</v>
          </cell>
          <cell r="Z207">
            <v>12.608033000000001</v>
          </cell>
          <cell r="AA207">
            <v>0</v>
          </cell>
          <cell r="AB207">
            <v>12.608033000000001</v>
          </cell>
          <cell r="AC207">
            <v>0</v>
          </cell>
          <cell r="AD207">
            <v>31.886066</v>
          </cell>
          <cell r="AF207">
            <v>0</v>
          </cell>
          <cell r="AG207">
            <v>6.32</v>
          </cell>
          <cell r="AH207">
            <v>23.08</v>
          </cell>
          <cell r="AJ207">
            <v>0</v>
          </cell>
          <cell r="AK207">
            <v>10</v>
          </cell>
          <cell r="AL207">
            <v>6</v>
          </cell>
          <cell r="AM207">
            <v>0</v>
          </cell>
          <cell r="AN207">
            <v>0</v>
          </cell>
          <cell r="AO207">
            <v>7</v>
          </cell>
          <cell r="AP207">
            <v>9</v>
          </cell>
        </row>
        <row r="208">
          <cell r="B208" t="str">
            <v>PO15835</v>
          </cell>
          <cell r="C208" t="str">
            <v>Noy Tom</v>
          </cell>
          <cell r="D208" t="str">
            <v>SPS- F</v>
          </cell>
          <cell r="E208" t="str">
            <v xml:space="preserve">Cuff Attach(A+)               </v>
          </cell>
          <cell r="F208">
            <v>42339</v>
          </cell>
          <cell r="I208" t="str">
            <v>11/01/2023-11/30/2023</v>
          </cell>
          <cell r="J208">
            <v>1</v>
          </cell>
          <cell r="K208">
            <v>1</v>
          </cell>
          <cell r="L208">
            <v>2</v>
          </cell>
          <cell r="M208">
            <v>200</v>
          </cell>
          <cell r="O208">
            <v>176</v>
          </cell>
          <cell r="P208">
            <v>24</v>
          </cell>
          <cell r="Q208">
            <v>206</v>
          </cell>
          <cell r="R208">
            <v>0</v>
          </cell>
          <cell r="S208">
            <v>0</v>
          </cell>
          <cell r="T208">
            <v>0</v>
          </cell>
          <cell r="U208">
            <v>30</v>
          </cell>
          <cell r="V208">
            <v>0</v>
          </cell>
          <cell r="W208">
            <v>30</v>
          </cell>
          <cell r="X208">
            <v>280.51</v>
          </cell>
          <cell r="Y208">
            <v>0</v>
          </cell>
          <cell r="Z208">
            <v>18.645340999999998</v>
          </cell>
          <cell r="AA208">
            <v>0</v>
          </cell>
          <cell r="AB208">
            <v>18.645340999999998</v>
          </cell>
          <cell r="AC208">
            <v>0</v>
          </cell>
          <cell r="AD208">
            <v>0</v>
          </cell>
          <cell r="AF208">
            <v>0</v>
          </cell>
          <cell r="AG208">
            <v>7.29</v>
          </cell>
          <cell r="AH208">
            <v>23.08</v>
          </cell>
          <cell r="AJ208">
            <v>8</v>
          </cell>
          <cell r="AK208">
            <v>10</v>
          </cell>
          <cell r="AL208">
            <v>6</v>
          </cell>
          <cell r="AN208">
            <v>0</v>
          </cell>
          <cell r="AO208">
            <v>7</v>
          </cell>
          <cell r="AP208">
            <v>9</v>
          </cell>
        </row>
        <row r="209">
          <cell r="B209" t="str">
            <v>PO15839</v>
          </cell>
          <cell r="C209" t="str">
            <v>Ouk Thok</v>
          </cell>
          <cell r="D209" t="str">
            <v>SPS- D</v>
          </cell>
          <cell r="E209" t="str">
            <v xml:space="preserve">Sew close collar              </v>
          </cell>
          <cell r="F209">
            <v>42339</v>
          </cell>
          <cell r="I209" t="str">
            <v>11/01/2023-11/30/2023</v>
          </cell>
          <cell r="J209">
            <v>1</v>
          </cell>
          <cell r="K209">
            <v>2</v>
          </cell>
          <cell r="L209">
            <v>3</v>
          </cell>
          <cell r="M209">
            <v>200</v>
          </cell>
          <cell r="O209">
            <v>176</v>
          </cell>
          <cell r="P209">
            <v>24</v>
          </cell>
          <cell r="Q209">
            <v>210</v>
          </cell>
          <cell r="R209">
            <v>0</v>
          </cell>
          <cell r="S209">
            <v>0</v>
          </cell>
          <cell r="T209">
            <v>0</v>
          </cell>
          <cell r="U209">
            <v>34</v>
          </cell>
          <cell r="V209">
            <v>0</v>
          </cell>
          <cell r="W209">
            <v>34</v>
          </cell>
          <cell r="X209">
            <v>183.46</v>
          </cell>
          <cell r="Y209">
            <v>0</v>
          </cell>
          <cell r="Z209">
            <v>16.892206000000002</v>
          </cell>
          <cell r="AA209">
            <v>0</v>
          </cell>
          <cell r="AB209">
            <v>16.892206000000002</v>
          </cell>
          <cell r="AC209">
            <v>0</v>
          </cell>
          <cell r="AD209">
            <v>24.607800000000001</v>
          </cell>
          <cell r="AF209">
            <v>0</v>
          </cell>
          <cell r="AG209">
            <v>8.26</v>
          </cell>
          <cell r="AH209">
            <v>23.08</v>
          </cell>
          <cell r="AJ209">
            <v>0</v>
          </cell>
          <cell r="AK209">
            <v>10</v>
          </cell>
          <cell r="AL209">
            <v>6</v>
          </cell>
          <cell r="AM209">
            <v>0</v>
          </cell>
          <cell r="AN209">
            <v>0</v>
          </cell>
          <cell r="AO209">
            <v>7</v>
          </cell>
          <cell r="AP209">
            <v>9</v>
          </cell>
        </row>
        <row r="210">
          <cell r="B210" t="str">
            <v>PO15851</v>
          </cell>
          <cell r="C210" t="str">
            <v>Chhat Kaeut</v>
          </cell>
          <cell r="D210" t="str">
            <v>S1- 1</v>
          </cell>
          <cell r="E210" t="str">
            <v xml:space="preserve">Press Pocket(B)               </v>
          </cell>
          <cell r="F210">
            <v>42354</v>
          </cell>
          <cell r="I210" t="str">
            <v>11/01/2023-11/30/2023</v>
          </cell>
          <cell r="J210">
            <v>0</v>
          </cell>
          <cell r="K210">
            <v>0</v>
          </cell>
          <cell r="L210">
            <v>0</v>
          </cell>
          <cell r="M210">
            <v>200</v>
          </cell>
          <cell r="O210">
            <v>184</v>
          </cell>
          <cell r="P210">
            <v>24</v>
          </cell>
          <cell r="Q210">
            <v>204</v>
          </cell>
          <cell r="R210">
            <v>0</v>
          </cell>
          <cell r="S210">
            <v>0</v>
          </cell>
          <cell r="T210">
            <v>0</v>
          </cell>
          <cell r="U210">
            <v>20</v>
          </cell>
          <cell r="V210">
            <v>0</v>
          </cell>
          <cell r="W210">
            <v>20</v>
          </cell>
          <cell r="X210">
            <v>117.26</v>
          </cell>
          <cell r="Y210">
            <v>0</v>
          </cell>
          <cell r="Z210">
            <v>9.6126000000000005</v>
          </cell>
          <cell r="AA210">
            <v>0</v>
          </cell>
          <cell r="AB210">
            <v>9.6126000000000005</v>
          </cell>
          <cell r="AC210">
            <v>0</v>
          </cell>
          <cell r="AD210">
            <v>78.8352</v>
          </cell>
          <cell r="AF210">
            <v>0</v>
          </cell>
          <cell r="AG210">
            <v>4.8600000000000003</v>
          </cell>
          <cell r="AH210">
            <v>23.08</v>
          </cell>
          <cell r="AJ210">
            <v>0</v>
          </cell>
          <cell r="AK210">
            <v>10</v>
          </cell>
          <cell r="AL210">
            <v>0</v>
          </cell>
          <cell r="AM210">
            <v>0</v>
          </cell>
          <cell r="AN210">
            <v>0</v>
          </cell>
          <cell r="AO210">
            <v>7</v>
          </cell>
          <cell r="AP210">
            <v>8</v>
          </cell>
        </row>
        <row r="211">
          <cell r="B211" t="str">
            <v>PO15857</v>
          </cell>
          <cell r="C211" t="str">
            <v>Sreyneath Veng</v>
          </cell>
          <cell r="D211" t="str">
            <v>SPS- E</v>
          </cell>
          <cell r="E211" t="str">
            <v xml:space="preserve">Topstitch Sleeve(A)           </v>
          </cell>
          <cell r="F211">
            <v>42354</v>
          </cell>
          <cell r="I211" t="str">
            <v>11/01/2023-11/30/2023</v>
          </cell>
          <cell r="J211">
            <v>1</v>
          </cell>
          <cell r="K211">
            <v>2</v>
          </cell>
          <cell r="L211">
            <v>3</v>
          </cell>
          <cell r="M211">
            <v>200</v>
          </cell>
          <cell r="O211">
            <v>176</v>
          </cell>
          <cell r="P211">
            <v>24</v>
          </cell>
          <cell r="Q211">
            <v>200</v>
          </cell>
          <cell r="R211">
            <v>8</v>
          </cell>
          <cell r="S211">
            <v>0</v>
          </cell>
          <cell r="T211">
            <v>8</v>
          </cell>
          <cell r="U211">
            <v>32</v>
          </cell>
          <cell r="V211">
            <v>0</v>
          </cell>
          <cell r="W211">
            <v>32</v>
          </cell>
          <cell r="X211">
            <v>188.54</v>
          </cell>
          <cell r="Y211">
            <v>7.69</v>
          </cell>
          <cell r="Z211">
            <v>16.061668000000001</v>
          </cell>
          <cell r="AA211">
            <v>0</v>
          </cell>
          <cell r="AB211">
            <v>16.061668000000001</v>
          </cell>
          <cell r="AC211">
            <v>0</v>
          </cell>
          <cell r="AD211">
            <v>15.47505</v>
          </cell>
          <cell r="AF211">
            <v>0</v>
          </cell>
          <cell r="AG211">
            <v>7.78</v>
          </cell>
          <cell r="AH211">
            <v>23.08</v>
          </cell>
          <cell r="AJ211">
            <v>0</v>
          </cell>
          <cell r="AK211">
            <v>10</v>
          </cell>
          <cell r="AL211">
            <v>6</v>
          </cell>
          <cell r="AM211">
            <v>0</v>
          </cell>
          <cell r="AN211">
            <v>0</v>
          </cell>
          <cell r="AO211">
            <v>7</v>
          </cell>
          <cell r="AP211">
            <v>8</v>
          </cell>
        </row>
        <row r="212">
          <cell r="B212" t="str">
            <v>PO15895</v>
          </cell>
          <cell r="C212" t="str">
            <v>Sina Thon</v>
          </cell>
          <cell r="D212" t="str">
            <v>SPS- B</v>
          </cell>
          <cell r="E212" t="str">
            <v xml:space="preserve">ATTACH BONE POCKET(B)         </v>
          </cell>
          <cell r="F212">
            <v>42396</v>
          </cell>
          <cell r="I212" t="str">
            <v>11/01/2023-11/30/2023</v>
          </cell>
          <cell r="J212">
            <v>0</v>
          </cell>
          <cell r="K212">
            <v>0</v>
          </cell>
          <cell r="L212">
            <v>0</v>
          </cell>
          <cell r="M212">
            <v>200</v>
          </cell>
          <cell r="O212">
            <v>176</v>
          </cell>
          <cell r="P212">
            <v>24</v>
          </cell>
          <cell r="Q212">
            <v>208</v>
          </cell>
          <cell r="R212">
            <v>0</v>
          </cell>
          <cell r="S212">
            <v>0</v>
          </cell>
          <cell r="T212">
            <v>0</v>
          </cell>
          <cell r="U212">
            <v>32</v>
          </cell>
          <cell r="V212">
            <v>0</v>
          </cell>
          <cell r="W212">
            <v>32</v>
          </cell>
          <cell r="X212">
            <v>169.89</v>
          </cell>
          <cell r="Y212">
            <v>0</v>
          </cell>
          <cell r="Z212">
            <v>15.871903</v>
          </cell>
          <cell r="AA212">
            <v>0</v>
          </cell>
          <cell r="AB212">
            <v>15.871903</v>
          </cell>
          <cell r="AC212">
            <v>0</v>
          </cell>
          <cell r="AD212">
            <v>31.033805999999998</v>
          </cell>
          <cell r="AF212">
            <v>0</v>
          </cell>
          <cell r="AG212">
            <v>7.78</v>
          </cell>
          <cell r="AH212">
            <v>23.08</v>
          </cell>
          <cell r="AJ212">
            <v>0</v>
          </cell>
          <cell r="AK212">
            <v>10</v>
          </cell>
          <cell r="AL212">
            <v>6</v>
          </cell>
          <cell r="AM212">
            <v>0</v>
          </cell>
          <cell r="AN212">
            <v>0</v>
          </cell>
          <cell r="AO212">
            <v>7</v>
          </cell>
          <cell r="AP212">
            <v>8</v>
          </cell>
        </row>
        <row r="213">
          <cell r="B213" t="str">
            <v>PO1591</v>
          </cell>
          <cell r="C213" t="str">
            <v>Sothy Top</v>
          </cell>
          <cell r="D213" t="str">
            <v>SPS- D</v>
          </cell>
          <cell r="E213" t="str">
            <v xml:space="preserve">Sew close collar              </v>
          </cell>
          <cell r="F213">
            <v>39265</v>
          </cell>
          <cell r="I213" t="str">
            <v>11/01/2023-11/30/2023</v>
          </cell>
          <cell r="J213">
            <v>0</v>
          </cell>
          <cell r="K213">
            <v>0</v>
          </cell>
          <cell r="L213">
            <v>0</v>
          </cell>
          <cell r="M213">
            <v>200</v>
          </cell>
          <cell r="O213">
            <v>184</v>
          </cell>
          <cell r="P213">
            <v>24</v>
          </cell>
          <cell r="Q213">
            <v>218</v>
          </cell>
          <cell r="R213">
            <v>0</v>
          </cell>
          <cell r="S213">
            <v>0</v>
          </cell>
          <cell r="T213">
            <v>0</v>
          </cell>
          <cell r="U213">
            <v>34</v>
          </cell>
          <cell r="V213">
            <v>0</v>
          </cell>
          <cell r="W213">
            <v>34</v>
          </cell>
          <cell r="X213">
            <v>151.47</v>
          </cell>
          <cell r="Y213">
            <v>0</v>
          </cell>
          <cell r="Z213">
            <v>16.341419999999999</v>
          </cell>
          <cell r="AA213">
            <v>0</v>
          </cell>
          <cell r="AB213">
            <v>16.341419999999999</v>
          </cell>
          <cell r="AC213">
            <v>0</v>
          </cell>
          <cell r="AD213">
            <v>58.082839999999997</v>
          </cell>
          <cell r="AF213">
            <v>0</v>
          </cell>
          <cell r="AG213">
            <v>8.26</v>
          </cell>
          <cell r="AH213">
            <v>23.08</v>
          </cell>
          <cell r="AJ213">
            <v>0</v>
          </cell>
          <cell r="AK213">
            <v>10</v>
          </cell>
          <cell r="AL213">
            <v>6</v>
          </cell>
          <cell r="AM213">
            <v>0</v>
          </cell>
          <cell r="AN213">
            <v>0</v>
          </cell>
          <cell r="AO213">
            <v>7</v>
          </cell>
          <cell r="AP213">
            <v>11</v>
          </cell>
        </row>
        <row r="214">
          <cell r="B214" t="str">
            <v>PO15969</v>
          </cell>
          <cell r="C214" t="str">
            <v>Chenda Preap</v>
          </cell>
          <cell r="D214" t="str">
            <v>QC</v>
          </cell>
          <cell r="E214" t="str">
            <v xml:space="preserve">Topstitch Cuff(A)             </v>
          </cell>
          <cell r="F214">
            <v>42425</v>
          </cell>
          <cell r="I214" t="str">
            <v>11/01/2023-11/30/2023</v>
          </cell>
          <cell r="J214">
            <v>0</v>
          </cell>
          <cell r="K214">
            <v>3</v>
          </cell>
          <cell r="L214">
            <v>3</v>
          </cell>
          <cell r="M214">
            <v>227</v>
          </cell>
          <cell r="O214">
            <v>184</v>
          </cell>
          <cell r="P214">
            <v>24</v>
          </cell>
          <cell r="Q214">
            <v>224</v>
          </cell>
          <cell r="R214">
            <v>0</v>
          </cell>
          <cell r="S214">
            <v>0</v>
          </cell>
          <cell r="T214">
            <v>0</v>
          </cell>
          <cell r="U214">
            <v>40</v>
          </cell>
          <cell r="V214">
            <v>0</v>
          </cell>
          <cell r="W214">
            <v>40</v>
          </cell>
          <cell r="X214">
            <v>174.93</v>
          </cell>
          <cell r="Y214">
            <v>0</v>
          </cell>
          <cell r="Z214">
            <v>21.825600000000001</v>
          </cell>
          <cell r="AA214">
            <v>0</v>
          </cell>
          <cell r="AB214">
            <v>21.825600000000001</v>
          </cell>
          <cell r="AC214">
            <v>0</v>
          </cell>
          <cell r="AD214">
            <v>70.410656000000003</v>
          </cell>
          <cell r="AF214">
            <v>0</v>
          </cell>
          <cell r="AG214">
            <v>9.7200000000000006</v>
          </cell>
          <cell r="AH214">
            <v>26.19</v>
          </cell>
          <cell r="AJ214">
            <v>0</v>
          </cell>
          <cell r="AK214">
            <v>10</v>
          </cell>
          <cell r="AL214">
            <v>6</v>
          </cell>
          <cell r="AM214">
            <v>0</v>
          </cell>
          <cell r="AN214">
            <v>0</v>
          </cell>
          <cell r="AO214">
            <v>7</v>
          </cell>
          <cell r="AP214">
            <v>8</v>
          </cell>
        </row>
        <row r="215">
          <cell r="B215" t="str">
            <v>PO16025</v>
          </cell>
          <cell r="C215" t="str">
            <v>Chanda Thy</v>
          </cell>
          <cell r="D215" t="str">
            <v>Finishing B</v>
          </cell>
          <cell r="E215" t="str">
            <v xml:space="preserve">Body Press                    </v>
          </cell>
          <cell r="F215">
            <v>42493</v>
          </cell>
          <cell r="I215" t="str">
            <v>11/01/2023-11/30/2023</v>
          </cell>
          <cell r="J215">
            <v>1</v>
          </cell>
          <cell r="K215">
            <v>2</v>
          </cell>
          <cell r="L215">
            <v>3</v>
          </cell>
          <cell r="M215">
            <v>200</v>
          </cell>
          <cell r="O215">
            <v>184</v>
          </cell>
          <cell r="P215">
            <v>24</v>
          </cell>
          <cell r="Q215">
            <v>226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42</v>
          </cell>
          <cell r="X215">
            <v>219.42</v>
          </cell>
          <cell r="Y215">
            <v>0</v>
          </cell>
          <cell r="Z215">
            <v>21.176549000000001</v>
          </cell>
          <cell r="AA215">
            <v>0</v>
          </cell>
          <cell r="AB215">
            <v>21.176549000000001</v>
          </cell>
          <cell r="AC215">
            <v>0</v>
          </cell>
          <cell r="AD215">
            <v>12.673298000000001</v>
          </cell>
          <cell r="AF215">
            <v>0</v>
          </cell>
          <cell r="AG215">
            <v>10.210000000000001</v>
          </cell>
          <cell r="AH215">
            <v>23.08</v>
          </cell>
          <cell r="AJ215">
            <v>0</v>
          </cell>
          <cell r="AK215">
            <v>10</v>
          </cell>
          <cell r="AL215">
            <v>6</v>
          </cell>
          <cell r="AM215">
            <v>0</v>
          </cell>
          <cell r="AN215">
            <v>0</v>
          </cell>
          <cell r="AO215">
            <v>7</v>
          </cell>
          <cell r="AP215">
            <v>8</v>
          </cell>
        </row>
        <row r="216">
          <cell r="B216" t="str">
            <v>PO16027</v>
          </cell>
          <cell r="C216" t="str">
            <v>Sreynang Phoeun</v>
          </cell>
          <cell r="D216" t="str">
            <v>QC</v>
          </cell>
          <cell r="E216" t="str">
            <v xml:space="preserve">Examining(B)                  </v>
          </cell>
          <cell r="F216">
            <v>42493</v>
          </cell>
          <cell r="I216" t="str">
            <v>11/01/2023-11/30/2023</v>
          </cell>
          <cell r="J216">
            <v>0</v>
          </cell>
          <cell r="K216">
            <v>0</v>
          </cell>
          <cell r="L216">
            <v>0</v>
          </cell>
          <cell r="M216">
            <v>227</v>
          </cell>
          <cell r="O216">
            <v>171</v>
          </cell>
          <cell r="P216">
            <v>24</v>
          </cell>
          <cell r="Q216">
            <v>203</v>
          </cell>
          <cell r="R216">
            <v>0</v>
          </cell>
          <cell r="S216">
            <v>0</v>
          </cell>
          <cell r="T216">
            <v>0</v>
          </cell>
          <cell r="U216">
            <v>32</v>
          </cell>
          <cell r="V216">
            <v>0</v>
          </cell>
          <cell r="W216">
            <v>32</v>
          </cell>
          <cell r="X216">
            <v>196.7</v>
          </cell>
          <cell r="Y216">
            <v>0</v>
          </cell>
          <cell r="Z216">
            <v>17.602978</v>
          </cell>
          <cell r="AA216">
            <v>0</v>
          </cell>
          <cell r="AB216">
            <v>17.602978</v>
          </cell>
          <cell r="AC216">
            <v>0</v>
          </cell>
          <cell r="AD216">
            <v>25.70158</v>
          </cell>
          <cell r="AF216">
            <v>0</v>
          </cell>
          <cell r="AG216">
            <v>7.78</v>
          </cell>
          <cell r="AH216">
            <v>26.19</v>
          </cell>
          <cell r="AJ216">
            <v>0</v>
          </cell>
          <cell r="AK216">
            <v>10</v>
          </cell>
          <cell r="AL216">
            <v>6</v>
          </cell>
          <cell r="AM216">
            <v>0</v>
          </cell>
          <cell r="AN216">
            <v>0</v>
          </cell>
          <cell r="AO216">
            <v>7</v>
          </cell>
          <cell r="AP216">
            <v>8</v>
          </cell>
        </row>
        <row r="217">
          <cell r="B217" t="str">
            <v>PO16035</v>
          </cell>
          <cell r="C217" t="str">
            <v>Sreypeou Ran</v>
          </cell>
          <cell r="D217" t="str">
            <v>SPS- A</v>
          </cell>
          <cell r="E217" t="str">
            <v xml:space="preserve">Attach Pocket.(A)             </v>
          </cell>
          <cell r="F217">
            <v>42499</v>
          </cell>
          <cell r="I217" t="str">
            <v>11/01/2023-11/30/2023</v>
          </cell>
          <cell r="J217">
            <v>1</v>
          </cell>
          <cell r="K217">
            <v>2</v>
          </cell>
          <cell r="L217">
            <v>3</v>
          </cell>
          <cell r="M217">
            <v>200</v>
          </cell>
          <cell r="O217">
            <v>176</v>
          </cell>
          <cell r="P217">
            <v>24</v>
          </cell>
          <cell r="Q217">
            <v>196</v>
          </cell>
          <cell r="R217">
            <v>0</v>
          </cell>
          <cell r="S217">
            <v>0</v>
          </cell>
          <cell r="T217">
            <v>0</v>
          </cell>
          <cell r="U217">
            <v>20</v>
          </cell>
          <cell r="V217">
            <v>0</v>
          </cell>
          <cell r="W217">
            <v>20</v>
          </cell>
          <cell r="X217">
            <v>215.62</v>
          </cell>
          <cell r="Y217">
            <v>0</v>
          </cell>
          <cell r="Z217">
            <v>11.383787999999999</v>
          </cell>
          <cell r="AA217">
            <v>0</v>
          </cell>
          <cell r="AB217">
            <v>11.383787999999999</v>
          </cell>
          <cell r="AC217">
            <v>0</v>
          </cell>
          <cell r="AD217">
            <v>11.19136</v>
          </cell>
          <cell r="AF217">
            <v>0</v>
          </cell>
          <cell r="AG217">
            <v>4.8600000000000003</v>
          </cell>
          <cell r="AH217">
            <v>23.08</v>
          </cell>
          <cell r="AJ217">
            <v>0</v>
          </cell>
          <cell r="AK217">
            <v>10</v>
          </cell>
          <cell r="AL217">
            <v>6</v>
          </cell>
          <cell r="AM217">
            <v>0</v>
          </cell>
          <cell r="AN217">
            <v>0</v>
          </cell>
          <cell r="AO217">
            <v>7</v>
          </cell>
          <cell r="AP217">
            <v>8</v>
          </cell>
        </row>
        <row r="218">
          <cell r="B218" t="str">
            <v>PO16036</v>
          </cell>
          <cell r="C218" t="str">
            <v>Suntrean Neang</v>
          </cell>
          <cell r="D218" t="str">
            <v>SIT REPAIR</v>
          </cell>
          <cell r="E218" t="str">
            <v xml:space="preserve">Examining(B)                  </v>
          </cell>
          <cell r="F218">
            <v>42499</v>
          </cell>
          <cell r="I218" t="str">
            <v>11/01/2023-11/30/2023</v>
          </cell>
          <cell r="J218">
            <v>1</v>
          </cell>
          <cell r="K218">
            <v>0</v>
          </cell>
          <cell r="L218">
            <v>1</v>
          </cell>
          <cell r="M218">
            <v>200</v>
          </cell>
          <cell r="O218">
            <v>160</v>
          </cell>
          <cell r="P218">
            <v>24</v>
          </cell>
          <cell r="Q218">
            <v>164</v>
          </cell>
          <cell r="R218">
            <v>0</v>
          </cell>
          <cell r="S218">
            <v>0</v>
          </cell>
          <cell r="T218">
            <v>0</v>
          </cell>
          <cell r="U218">
            <v>4</v>
          </cell>
          <cell r="V218">
            <v>0</v>
          </cell>
          <cell r="W218">
            <v>4</v>
          </cell>
          <cell r="X218">
            <v>99.36</v>
          </cell>
          <cell r="Y218">
            <v>0</v>
          </cell>
          <cell r="Z218">
            <v>1.92252</v>
          </cell>
          <cell r="AA218">
            <v>0</v>
          </cell>
          <cell r="AB218">
            <v>1.92252</v>
          </cell>
          <cell r="AC218">
            <v>0</v>
          </cell>
          <cell r="AD218">
            <v>58.285040000000002</v>
          </cell>
          <cell r="AF218">
            <v>0</v>
          </cell>
          <cell r="AG218">
            <v>0.97</v>
          </cell>
          <cell r="AH218">
            <v>23.08</v>
          </cell>
          <cell r="AJ218">
            <v>0</v>
          </cell>
          <cell r="AK218">
            <v>10</v>
          </cell>
          <cell r="AL218">
            <v>0</v>
          </cell>
          <cell r="AM218">
            <v>0</v>
          </cell>
          <cell r="AN218">
            <v>15.384615384615385</v>
          </cell>
          <cell r="AO218">
            <v>7</v>
          </cell>
          <cell r="AP218">
            <v>8</v>
          </cell>
        </row>
        <row r="219">
          <cell r="B219" t="str">
            <v>PO16051</v>
          </cell>
          <cell r="C219" t="str">
            <v>Soknoeun Ry</v>
          </cell>
          <cell r="D219" t="str">
            <v>SIT Checking</v>
          </cell>
          <cell r="E219" t="str">
            <v xml:space="preserve">B/sew front auto (T11)        </v>
          </cell>
          <cell r="F219">
            <v>42499</v>
          </cell>
          <cell r="I219" t="str">
            <v>11/01/2023-11/30/2023</v>
          </cell>
          <cell r="J219">
            <v>1</v>
          </cell>
          <cell r="K219">
            <v>2</v>
          </cell>
          <cell r="L219">
            <v>3</v>
          </cell>
          <cell r="M219">
            <v>200</v>
          </cell>
          <cell r="O219">
            <v>176</v>
          </cell>
          <cell r="P219">
            <v>24</v>
          </cell>
          <cell r="Q219">
            <v>200</v>
          </cell>
          <cell r="R219">
            <v>0</v>
          </cell>
          <cell r="S219">
            <v>0</v>
          </cell>
          <cell r="T219">
            <v>0</v>
          </cell>
          <cell r="U219">
            <v>24</v>
          </cell>
          <cell r="V219">
            <v>0</v>
          </cell>
          <cell r="W219">
            <v>24</v>
          </cell>
          <cell r="X219">
            <v>111.79</v>
          </cell>
          <cell r="Y219">
            <v>0</v>
          </cell>
          <cell r="Z219">
            <v>11.535119999999999</v>
          </cell>
          <cell r="AA219">
            <v>0</v>
          </cell>
          <cell r="AB219">
            <v>11.535119999999999</v>
          </cell>
          <cell r="AC219">
            <v>0</v>
          </cell>
          <cell r="AD219">
            <v>80.460239999999999</v>
          </cell>
          <cell r="AF219">
            <v>0</v>
          </cell>
          <cell r="AG219">
            <v>5.83</v>
          </cell>
          <cell r="AH219">
            <v>23.08</v>
          </cell>
          <cell r="AJ219">
            <v>0</v>
          </cell>
          <cell r="AK219">
            <v>10</v>
          </cell>
          <cell r="AL219">
            <v>0</v>
          </cell>
          <cell r="AM219">
            <v>0</v>
          </cell>
          <cell r="AN219">
            <v>0</v>
          </cell>
          <cell r="AO219">
            <v>7</v>
          </cell>
          <cell r="AP219">
            <v>8</v>
          </cell>
        </row>
        <row r="220">
          <cell r="B220" t="str">
            <v>PO16102</v>
          </cell>
          <cell r="C220" t="str">
            <v>Chantey Bun</v>
          </cell>
          <cell r="D220" t="str">
            <v>SPS- F</v>
          </cell>
          <cell r="E220" t="str">
            <v xml:space="preserve">Cuff Attach(A+)               </v>
          </cell>
          <cell r="F220">
            <v>42548</v>
          </cell>
          <cell r="I220" t="str">
            <v>11/01/2023-11/30/2023</v>
          </cell>
          <cell r="J220">
            <v>1</v>
          </cell>
          <cell r="K220">
            <v>2</v>
          </cell>
          <cell r="L220">
            <v>3</v>
          </cell>
          <cell r="M220">
            <v>200</v>
          </cell>
          <cell r="O220">
            <v>184</v>
          </cell>
          <cell r="P220">
            <v>24</v>
          </cell>
          <cell r="Q220">
            <v>222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  <cell r="W220">
            <v>38</v>
          </cell>
          <cell r="X220">
            <v>295.91000000000003</v>
          </cell>
          <cell r="Y220">
            <v>0</v>
          </cell>
          <cell r="Z220">
            <v>22.333846000000001</v>
          </cell>
          <cell r="AA220">
            <v>0</v>
          </cell>
          <cell r="AB220">
            <v>22.333846000000001</v>
          </cell>
          <cell r="AC220">
            <v>0</v>
          </cell>
          <cell r="AD220">
            <v>0.66590400000000005</v>
          </cell>
          <cell r="AF220">
            <v>0</v>
          </cell>
          <cell r="AG220">
            <v>9.24</v>
          </cell>
          <cell r="AH220">
            <v>23.08</v>
          </cell>
          <cell r="AJ220">
            <v>0</v>
          </cell>
          <cell r="AK220">
            <v>10</v>
          </cell>
          <cell r="AL220">
            <v>6</v>
          </cell>
          <cell r="AM220">
            <v>0</v>
          </cell>
          <cell r="AN220">
            <v>0</v>
          </cell>
          <cell r="AO220">
            <v>7</v>
          </cell>
          <cell r="AP220">
            <v>8</v>
          </cell>
        </row>
        <row r="221">
          <cell r="B221" t="str">
            <v>PO16132</v>
          </cell>
          <cell r="C221" t="str">
            <v>Sarin Ty</v>
          </cell>
          <cell r="D221" t="str">
            <v>Finishing A</v>
          </cell>
          <cell r="E221" t="str">
            <v xml:space="preserve">B/Sew B/Down(B)               </v>
          </cell>
          <cell r="F221">
            <v>42552</v>
          </cell>
          <cell r="I221" t="str">
            <v>11/01/2023-11/30/2023</v>
          </cell>
          <cell r="J221">
            <v>1</v>
          </cell>
          <cell r="K221">
            <v>3</v>
          </cell>
          <cell r="L221">
            <v>4</v>
          </cell>
          <cell r="M221">
            <v>200</v>
          </cell>
          <cell r="O221">
            <v>184</v>
          </cell>
          <cell r="P221">
            <v>24</v>
          </cell>
          <cell r="Q221">
            <v>176</v>
          </cell>
          <cell r="R221">
            <v>8</v>
          </cell>
          <cell r="S221">
            <v>0</v>
          </cell>
          <cell r="T221">
            <v>8</v>
          </cell>
          <cell r="U221">
            <v>0</v>
          </cell>
          <cell r="V221">
            <v>0</v>
          </cell>
          <cell r="W221">
            <v>0</v>
          </cell>
          <cell r="X221">
            <v>130.30000000000001</v>
          </cell>
          <cell r="Y221">
            <v>7.69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39.61</v>
          </cell>
          <cell r="AF221">
            <v>0</v>
          </cell>
          <cell r="AG221">
            <v>0</v>
          </cell>
          <cell r="AH221">
            <v>23.08</v>
          </cell>
          <cell r="AJ221">
            <v>0</v>
          </cell>
          <cell r="AK221">
            <v>10</v>
          </cell>
          <cell r="AL221">
            <v>6</v>
          </cell>
          <cell r="AM221">
            <v>0</v>
          </cell>
          <cell r="AN221">
            <v>0</v>
          </cell>
          <cell r="AO221">
            <v>7</v>
          </cell>
          <cell r="AP221">
            <v>8</v>
          </cell>
        </row>
        <row r="222">
          <cell r="B222" t="str">
            <v>PO16146</v>
          </cell>
          <cell r="C222" t="str">
            <v>Rumduol At</v>
          </cell>
          <cell r="D222" t="str">
            <v>SPS- C</v>
          </cell>
          <cell r="E222" t="str">
            <v xml:space="preserve">Set Gauntlet(A)               </v>
          </cell>
          <cell r="F222">
            <v>42557</v>
          </cell>
          <cell r="I222" t="str">
            <v>11/01/2023-11/30/2023</v>
          </cell>
          <cell r="J222">
            <v>1</v>
          </cell>
          <cell r="K222">
            <v>1</v>
          </cell>
          <cell r="L222">
            <v>2</v>
          </cell>
          <cell r="M222">
            <v>200</v>
          </cell>
          <cell r="O222">
            <v>184</v>
          </cell>
          <cell r="P222">
            <v>24</v>
          </cell>
          <cell r="Q222">
            <v>204</v>
          </cell>
          <cell r="R222">
            <v>0</v>
          </cell>
          <cell r="S222">
            <v>0</v>
          </cell>
          <cell r="T222">
            <v>0</v>
          </cell>
          <cell r="U222">
            <v>20</v>
          </cell>
          <cell r="V222">
            <v>0</v>
          </cell>
          <cell r="W222">
            <v>20</v>
          </cell>
          <cell r="X222">
            <v>224.52</v>
          </cell>
          <cell r="Y222">
            <v>0</v>
          </cell>
          <cell r="Z222">
            <v>11.608888</v>
          </cell>
          <cell r="AA222">
            <v>0</v>
          </cell>
          <cell r="AB222">
            <v>11.608888</v>
          </cell>
          <cell r="AC222">
            <v>0</v>
          </cell>
          <cell r="AD222">
            <v>8.6946539999999999</v>
          </cell>
          <cell r="AF222">
            <v>0</v>
          </cell>
          <cell r="AG222">
            <v>4.8600000000000003</v>
          </cell>
          <cell r="AH222">
            <v>23.08</v>
          </cell>
          <cell r="AJ222">
            <v>0</v>
          </cell>
          <cell r="AK222">
            <v>10</v>
          </cell>
          <cell r="AL222">
            <v>6</v>
          </cell>
          <cell r="AM222">
            <v>0</v>
          </cell>
          <cell r="AN222">
            <v>0</v>
          </cell>
          <cell r="AO222">
            <v>7</v>
          </cell>
          <cell r="AP222">
            <v>8</v>
          </cell>
        </row>
        <row r="223">
          <cell r="B223" t="str">
            <v>PO16149</v>
          </cell>
          <cell r="C223" t="str">
            <v>Monyroth Yoem</v>
          </cell>
          <cell r="D223" t="str">
            <v>SPS- F</v>
          </cell>
          <cell r="E223" t="str">
            <v xml:space="preserve">Hem Bottom(A)                 </v>
          </cell>
          <cell r="F223">
            <v>42562</v>
          </cell>
          <cell r="I223" t="str">
            <v>11/01/2023-11/30/2023</v>
          </cell>
          <cell r="J223">
            <v>0</v>
          </cell>
          <cell r="K223">
            <v>0</v>
          </cell>
          <cell r="L223">
            <v>0</v>
          </cell>
          <cell r="M223">
            <v>200</v>
          </cell>
          <cell r="O223">
            <v>184</v>
          </cell>
          <cell r="P223">
            <v>24</v>
          </cell>
          <cell r="Q223">
            <v>214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  <cell r="W223">
            <v>30</v>
          </cell>
          <cell r="X223">
            <v>236.38</v>
          </cell>
          <cell r="Y223">
            <v>0</v>
          </cell>
          <cell r="Z223">
            <v>17.167300999999998</v>
          </cell>
          <cell r="AA223">
            <v>0</v>
          </cell>
          <cell r="AB223">
            <v>17.167300999999998</v>
          </cell>
          <cell r="AC223">
            <v>0</v>
          </cell>
          <cell r="AD223">
            <v>2.05166</v>
          </cell>
          <cell r="AF223">
            <v>0</v>
          </cell>
          <cell r="AG223">
            <v>7.29</v>
          </cell>
          <cell r="AH223">
            <v>23.08</v>
          </cell>
          <cell r="AJ223">
            <v>8</v>
          </cell>
          <cell r="AK223">
            <v>10</v>
          </cell>
          <cell r="AL223">
            <v>6</v>
          </cell>
          <cell r="AM223">
            <v>0</v>
          </cell>
          <cell r="AN223">
            <v>0</v>
          </cell>
          <cell r="AO223">
            <v>7</v>
          </cell>
          <cell r="AP223">
            <v>8</v>
          </cell>
        </row>
        <row r="224">
          <cell r="B224" t="str">
            <v>PO16190</v>
          </cell>
          <cell r="C224" t="str">
            <v>Pheakdey Huoy</v>
          </cell>
          <cell r="D224" t="str">
            <v>SPS- B</v>
          </cell>
          <cell r="E224" t="str">
            <v xml:space="preserve">Midle row(B)                  </v>
          </cell>
          <cell r="F224">
            <v>42607</v>
          </cell>
          <cell r="I224" t="str">
            <v>11/01/2023-11/30/2023</v>
          </cell>
          <cell r="J224">
            <v>0</v>
          </cell>
          <cell r="K224">
            <v>0</v>
          </cell>
          <cell r="L224">
            <v>0</v>
          </cell>
          <cell r="M224">
            <v>200</v>
          </cell>
          <cell r="O224">
            <v>182</v>
          </cell>
          <cell r="P224">
            <v>24</v>
          </cell>
          <cell r="Q224">
            <v>210</v>
          </cell>
          <cell r="R224">
            <v>0</v>
          </cell>
          <cell r="S224">
            <v>0</v>
          </cell>
          <cell r="T224">
            <v>0</v>
          </cell>
          <cell r="U224">
            <v>28</v>
          </cell>
          <cell r="V224">
            <v>0</v>
          </cell>
          <cell r="W224">
            <v>28</v>
          </cell>
          <cell r="X224">
            <v>266.42</v>
          </cell>
          <cell r="Y224">
            <v>0</v>
          </cell>
          <cell r="Z224">
            <v>17.380692</v>
          </cell>
          <cell r="AA224">
            <v>0</v>
          </cell>
          <cell r="AB224">
            <v>17.380692</v>
          </cell>
          <cell r="AC224">
            <v>0</v>
          </cell>
          <cell r="AD224">
            <v>0</v>
          </cell>
          <cell r="AF224">
            <v>0</v>
          </cell>
          <cell r="AG224">
            <v>6.81</v>
          </cell>
          <cell r="AH224">
            <v>23.08</v>
          </cell>
          <cell r="AJ224">
            <v>0</v>
          </cell>
          <cell r="AK224">
            <v>10</v>
          </cell>
          <cell r="AL224">
            <v>6</v>
          </cell>
          <cell r="AM224">
            <v>0</v>
          </cell>
          <cell r="AN224">
            <v>0</v>
          </cell>
          <cell r="AO224">
            <v>7</v>
          </cell>
          <cell r="AP224">
            <v>8</v>
          </cell>
        </row>
        <row r="225">
          <cell r="B225" t="str">
            <v>PO16215</v>
          </cell>
          <cell r="C225" t="str">
            <v>Sabun Kruoch</v>
          </cell>
          <cell r="D225" t="str">
            <v>SPS- D</v>
          </cell>
          <cell r="E225" t="str">
            <v xml:space="preserve">Collar attach                 </v>
          </cell>
          <cell r="F225">
            <v>42618</v>
          </cell>
          <cell r="I225" t="str">
            <v>11/01/2023-11/30/2023</v>
          </cell>
          <cell r="J225">
            <v>1</v>
          </cell>
          <cell r="K225">
            <v>2</v>
          </cell>
          <cell r="L225">
            <v>3</v>
          </cell>
          <cell r="M225">
            <v>200</v>
          </cell>
          <cell r="O225">
            <v>168</v>
          </cell>
          <cell r="P225">
            <v>24</v>
          </cell>
          <cell r="Q225">
            <v>190</v>
          </cell>
          <cell r="R225">
            <v>0</v>
          </cell>
          <cell r="S225">
            <v>0</v>
          </cell>
          <cell r="T225">
            <v>0</v>
          </cell>
          <cell r="U225">
            <v>22</v>
          </cell>
          <cell r="V225">
            <v>0</v>
          </cell>
          <cell r="W225">
            <v>22</v>
          </cell>
          <cell r="X225">
            <v>140.65</v>
          </cell>
          <cell r="Y225">
            <v>0</v>
          </cell>
          <cell r="Z225">
            <v>10.57386</v>
          </cell>
          <cell r="AA225">
            <v>0</v>
          </cell>
          <cell r="AB225">
            <v>10.57386</v>
          </cell>
          <cell r="AC225">
            <v>0</v>
          </cell>
          <cell r="AD225">
            <v>41.987720000000003</v>
          </cell>
          <cell r="AF225">
            <v>0</v>
          </cell>
          <cell r="AG225">
            <v>5.35</v>
          </cell>
          <cell r="AH225">
            <v>23.08</v>
          </cell>
          <cell r="AJ225">
            <v>0</v>
          </cell>
          <cell r="AK225">
            <v>10</v>
          </cell>
          <cell r="AL225">
            <v>6</v>
          </cell>
          <cell r="AM225">
            <v>0</v>
          </cell>
          <cell r="AN225">
            <v>0</v>
          </cell>
          <cell r="AO225">
            <v>7</v>
          </cell>
          <cell r="AP225">
            <v>8</v>
          </cell>
        </row>
        <row r="226">
          <cell r="B226" t="str">
            <v>PO16230</v>
          </cell>
          <cell r="C226" t="str">
            <v>Vanny Neang</v>
          </cell>
          <cell r="D226" t="str">
            <v>Finishing B</v>
          </cell>
          <cell r="E226" t="str">
            <v xml:space="preserve">Bagging                       </v>
          </cell>
          <cell r="F226">
            <v>42653</v>
          </cell>
          <cell r="I226" t="str">
            <v>11/01/2023-11/30/2023</v>
          </cell>
          <cell r="J226">
            <v>1</v>
          </cell>
          <cell r="K226">
            <v>5</v>
          </cell>
          <cell r="L226">
            <v>6</v>
          </cell>
          <cell r="M226">
            <v>200</v>
          </cell>
          <cell r="O226">
            <v>184</v>
          </cell>
          <cell r="P226">
            <v>24</v>
          </cell>
          <cell r="Q226">
            <v>212</v>
          </cell>
          <cell r="R226">
            <v>0</v>
          </cell>
          <cell r="S226">
            <v>8</v>
          </cell>
          <cell r="T226">
            <v>8</v>
          </cell>
          <cell r="U226">
            <v>36</v>
          </cell>
          <cell r="V226">
            <v>0</v>
          </cell>
          <cell r="W226">
            <v>36</v>
          </cell>
          <cell r="X226">
            <v>209.86</v>
          </cell>
          <cell r="Y226">
            <v>0</v>
          </cell>
          <cell r="Z226">
            <v>18.274861000000001</v>
          </cell>
          <cell r="AA226">
            <v>0</v>
          </cell>
          <cell r="AB226">
            <v>18.274861000000001</v>
          </cell>
          <cell r="AC226">
            <v>0</v>
          </cell>
          <cell r="AD226">
            <v>8.7382580000000001</v>
          </cell>
          <cell r="AF226">
            <v>0</v>
          </cell>
          <cell r="AG226">
            <v>8.75</v>
          </cell>
          <cell r="AH226">
            <v>23.08</v>
          </cell>
          <cell r="AJ226">
            <v>0</v>
          </cell>
          <cell r="AK226">
            <v>10</v>
          </cell>
          <cell r="AL226">
            <v>6</v>
          </cell>
          <cell r="AM226">
            <v>0</v>
          </cell>
          <cell r="AN226">
            <v>0</v>
          </cell>
          <cell r="AO226">
            <v>7</v>
          </cell>
          <cell r="AP226">
            <v>8</v>
          </cell>
        </row>
        <row r="227">
          <cell r="B227" t="str">
            <v>PO16234</v>
          </cell>
          <cell r="C227" t="str">
            <v>Tevy Ny</v>
          </cell>
          <cell r="D227" t="str">
            <v>SIT REPAIR</v>
          </cell>
          <cell r="E227" t="str">
            <v xml:space="preserve">B/Hole Cuff(B)                </v>
          </cell>
          <cell r="F227">
            <v>42653</v>
          </cell>
          <cell r="I227" t="str">
            <v>11/01/2023-11/30/2023</v>
          </cell>
          <cell r="J227">
            <v>1</v>
          </cell>
          <cell r="K227">
            <v>3</v>
          </cell>
          <cell r="L227">
            <v>4</v>
          </cell>
          <cell r="M227">
            <v>200</v>
          </cell>
          <cell r="O227">
            <v>184</v>
          </cell>
          <cell r="P227">
            <v>24</v>
          </cell>
          <cell r="Q227">
            <v>210</v>
          </cell>
          <cell r="R227">
            <v>0</v>
          </cell>
          <cell r="S227">
            <v>0</v>
          </cell>
          <cell r="T227">
            <v>0</v>
          </cell>
          <cell r="U227">
            <v>26</v>
          </cell>
          <cell r="V227">
            <v>0</v>
          </cell>
          <cell r="W227">
            <v>26</v>
          </cell>
          <cell r="X227">
            <v>57.38</v>
          </cell>
          <cell r="Y227">
            <v>0</v>
          </cell>
          <cell r="Z227">
            <v>12.49638</v>
          </cell>
          <cell r="AA227">
            <v>0</v>
          </cell>
          <cell r="AB227">
            <v>12.49638</v>
          </cell>
          <cell r="AC227">
            <v>0.94</v>
          </cell>
          <cell r="AD227">
            <v>143.54275999999999</v>
          </cell>
          <cell r="AF227">
            <v>0</v>
          </cell>
          <cell r="AG227">
            <v>6.32</v>
          </cell>
          <cell r="AH227">
            <v>23.08</v>
          </cell>
          <cell r="AJ227">
            <v>0</v>
          </cell>
          <cell r="AK227">
            <v>10</v>
          </cell>
          <cell r="AL227">
            <v>0</v>
          </cell>
          <cell r="AM227">
            <v>0</v>
          </cell>
          <cell r="AN227">
            <v>0</v>
          </cell>
          <cell r="AO227">
            <v>7</v>
          </cell>
          <cell r="AP227">
            <v>8</v>
          </cell>
        </row>
        <row r="228">
          <cell r="B228" t="str">
            <v>PO16243</v>
          </cell>
          <cell r="C228" t="str">
            <v>Soeun Heng</v>
          </cell>
          <cell r="D228" t="str">
            <v>SPS- D</v>
          </cell>
          <cell r="E228" t="str">
            <v xml:space="preserve">Cuff Attach(A+)               </v>
          </cell>
          <cell r="F228">
            <v>42655</v>
          </cell>
          <cell r="I228" t="str">
            <v>11/01/2023-11/30/2023</v>
          </cell>
          <cell r="J228">
            <v>1</v>
          </cell>
          <cell r="K228">
            <v>2</v>
          </cell>
          <cell r="L228">
            <v>3</v>
          </cell>
          <cell r="M228">
            <v>200</v>
          </cell>
          <cell r="O228">
            <v>184</v>
          </cell>
          <cell r="P228">
            <v>24</v>
          </cell>
          <cell r="Q228">
            <v>220</v>
          </cell>
          <cell r="R228">
            <v>0</v>
          </cell>
          <cell r="S228">
            <v>0</v>
          </cell>
          <cell r="T228">
            <v>0</v>
          </cell>
          <cell r="U228">
            <v>36</v>
          </cell>
          <cell r="V228">
            <v>0</v>
          </cell>
          <cell r="W228">
            <v>36</v>
          </cell>
          <cell r="X228">
            <v>240.55</v>
          </cell>
          <cell r="Y228">
            <v>0</v>
          </cell>
          <cell r="Z228">
            <v>19.344272</v>
          </cell>
          <cell r="AA228">
            <v>0</v>
          </cell>
          <cell r="AB228">
            <v>19.344272</v>
          </cell>
          <cell r="AC228">
            <v>0</v>
          </cell>
          <cell r="AD228">
            <v>4.0770879999999998</v>
          </cell>
          <cell r="AF228">
            <v>0</v>
          </cell>
          <cell r="AG228">
            <v>8.75</v>
          </cell>
          <cell r="AH228">
            <v>23.08</v>
          </cell>
          <cell r="AJ228">
            <v>0</v>
          </cell>
          <cell r="AK228">
            <v>10</v>
          </cell>
          <cell r="AL228">
            <v>6</v>
          </cell>
          <cell r="AM228">
            <v>0</v>
          </cell>
          <cell r="AN228">
            <v>0</v>
          </cell>
          <cell r="AO228">
            <v>7</v>
          </cell>
          <cell r="AP228">
            <v>8</v>
          </cell>
        </row>
        <row r="229">
          <cell r="B229" t="str">
            <v>PO16254</v>
          </cell>
          <cell r="C229" t="str">
            <v>Kan Veng</v>
          </cell>
          <cell r="D229" t="str">
            <v>SPS- D</v>
          </cell>
          <cell r="E229" t="str">
            <v xml:space="preserve">Join Shoulder(A)              </v>
          </cell>
          <cell r="F229">
            <v>42661</v>
          </cell>
          <cell r="I229" t="str">
            <v>11/01/2023-11/30/2023</v>
          </cell>
          <cell r="J229">
            <v>1</v>
          </cell>
          <cell r="K229">
            <v>1</v>
          </cell>
          <cell r="L229">
            <v>2</v>
          </cell>
          <cell r="M229">
            <v>200</v>
          </cell>
          <cell r="O229">
            <v>184</v>
          </cell>
          <cell r="P229">
            <v>24</v>
          </cell>
          <cell r="Q229">
            <v>212</v>
          </cell>
          <cell r="R229">
            <v>0</v>
          </cell>
          <cell r="S229">
            <v>0</v>
          </cell>
          <cell r="T229">
            <v>0</v>
          </cell>
          <cell r="U229">
            <v>28</v>
          </cell>
          <cell r="V229">
            <v>0</v>
          </cell>
          <cell r="W229">
            <v>28</v>
          </cell>
          <cell r="X229">
            <v>389.28</v>
          </cell>
          <cell r="Y229">
            <v>0</v>
          </cell>
          <cell r="Z229">
            <v>22.585442</v>
          </cell>
          <cell r="AA229">
            <v>0</v>
          </cell>
          <cell r="AB229">
            <v>22.585442</v>
          </cell>
          <cell r="AC229">
            <v>0</v>
          </cell>
          <cell r="AD229">
            <v>0</v>
          </cell>
          <cell r="AF229">
            <v>0</v>
          </cell>
          <cell r="AG229">
            <v>6.81</v>
          </cell>
          <cell r="AH229">
            <v>23.08</v>
          </cell>
          <cell r="AJ229">
            <v>0</v>
          </cell>
          <cell r="AK229">
            <v>10</v>
          </cell>
          <cell r="AL229">
            <v>6</v>
          </cell>
          <cell r="AM229">
            <v>0</v>
          </cell>
          <cell r="AN229">
            <v>0</v>
          </cell>
          <cell r="AO229">
            <v>7</v>
          </cell>
          <cell r="AP229">
            <v>8</v>
          </cell>
        </row>
        <row r="230">
          <cell r="B230" t="str">
            <v>PO16265</v>
          </cell>
          <cell r="C230" t="str">
            <v>Nim Kong</v>
          </cell>
          <cell r="D230" t="str">
            <v>SPS- C</v>
          </cell>
          <cell r="E230" t="str">
            <v xml:space="preserve">Press Patch(B)                </v>
          </cell>
          <cell r="F230">
            <v>42661</v>
          </cell>
          <cell r="I230" t="str">
            <v>11/01/2023-11/30/2023</v>
          </cell>
          <cell r="J230">
            <v>0</v>
          </cell>
          <cell r="K230">
            <v>0</v>
          </cell>
          <cell r="L230">
            <v>0</v>
          </cell>
          <cell r="M230">
            <v>200</v>
          </cell>
          <cell r="O230">
            <v>184</v>
          </cell>
          <cell r="P230">
            <v>24</v>
          </cell>
          <cell r="Q230">
            <v>208</v>
          </cell>
          <cell r="R230">
            <v>8</v>
          </cell>
          <cell r="S230">
            <v>0</v>
          </cell>
          <cell r="T230">
            <v>8</v>
          </cell>
          <cell r="U230">
            <v>32</v>
          </cell>
          <cell r="V230">
            <v>0</v>
          </cell>
          <cell r="W230">
            <v>32</v>
          </cell>
          <cell r="X230">
            <v>275</v>
          </cell>
          <cell r="Y230">
            <v>7.69</v>
          </cell>
          <cell r="Z230">
            <v>19.989777</v>
          </cell>
          <cell r="AA230">
            <v>0</v>
          </cell>
          <cell r="AB230">
            <v>19.989777</v>
          </cell>
          <cell r="AC230">
            <v>0</v>
          </cell>
          <cell r="AD230">
            <v>0</v>
          </cell>
          <cell r="AF230">
            <v>0</v>
          </cell>
          <cell r="AG230">
            <v>7.78</v>
          </cell>
          <cell r="AH230">
            <v>23.08</v>
          </cell>
          <cell r="AJ230">
            <v>0</v>
          </cell>
          <cell r="AK230">
            <v>10</v>
          </cell>
          <cell r="AL230">
            <v>6</v>
          </cell>
          <cell r="AM230">
            <v>0</v>
          </cell>
          <cell r="AN230">
            <v>0</v>
          </cell>
          <cell r="AO230">
            <v>7</v>
          </cell>
          <cell r="AP230">
            <v>8</v>
          </cell>
        </row>
        <row r="231">
          <cell r="B231" t="str">
            <v>PO16307</v>
          </cell>
          <cell r="C231" t="str">
            <v>Soklen Voeun</v>
          </cell>
          <cell r="D231" t="str">
            <v>Finishing A</v>
          </cell>
          <cell r="E231" t="str">
            <v xml:space="preserve">Folding(B)                    </v>
          </cell>
          <cell r="F231">
            <v>42702</v>
          </cell>
          <cell r="I231" t="str">
            <v>11/01/2023-11/30/2023</v>
          </cell>
          <cell r="J231">
            <v>0</v>
          </cell>
          <cell r="K231">
            <v>2</v>
          </cell>
          <cell r="L231">
            <v>2</v>
          </cell>
          <cell r="M231">
            <v>200</v>
          </cell>
          <cell r="O231">
            <v>184</v>
          </cell>
          <cell r="P231">
            <v>24</v>
          </cell>
          <cell r="Q231">
            <v>218</v>
          </cell>
          <cell r="R231">
            <v>0</v>
          </cell>
          <cell r="S231">
            <v>0</v>
          </cell>
          <cell r="T231">
            <v>0</v>
          </cell>
          <cell r="U231">
            <v>34</v>
          </cell>
          <cell r="V231">
            <v>0</v>
          </cell>
          <cell r="W231">
            <v>34</v>
          </cell>
          <cell r="X231">
            <v>142.22999999999999</v>
          </cell>
          <cell r="Y231">
            <v>0</v>
          </cell>
          <cell r="Z231">
            <v>16.341419999999999</v>
          </cell>
          <cell r="AA231">
            <v>0</v>
          </cell>
          <cell r="AB231">
            <v>16.341419999999999</v>
          </cell>
          <cell r="AC231">
            <v>0</v>
          </cell>
          <cell r="AD231">
            <v>67.582279999999997</v>
          </cell>
          <cell r="AF231">
            <v>0</v>
          </cell>
          <cell r="AG231">
            <v>8.26</v>
          </cell>
          <cell r="AH231">
            <v>23.08</v>
          </cell>
          <cell r="AJ231">
            <v>0</v>
          </cell>
          <cell r="AK231">
            <v>10</v>
          </cell>
          <cell r="AL231">
            <v>6</v>
          </cell>
          <cell r="AM231">
            <v>0</v>
          </cell>
          <cell r="AN231">
            <v>0</v>
          </cell>
          <cell r="AO231">
            <v>7</v>
          </cell>
          <cell r="AP231">
            <v>8</v>
          </cell>
        </row>
        <row r="232">
          <cell r="B232" t="str">
            <v>PO16351</v>
          </cell>
          <cell r="C232" t="str">
            <v>Pha Duk</v>
          </cell>
          <cell r="D232" t="str">
            <v>SPS- E</v>
          </cell>
          <cell r="E232" t="str">
            <v xml:space="preserve">Lapseam Sides(A)              </v>
          </cell>
          <cell r="F232">
            <v>42723</v>
          </cell>
          <cell r="I232" t="str">
            <v>11/01/2023-11/30/2023</v>
          </cell>
          <cell r="J232">
            <v>1</v>
          </cell>
          <cell r="K232">
            <v>2</v>
          </cell>
          <cell r="L232">
            <v>3</v>
          </cell>
          <cell r="M232">
            <v>200</v>
          </cell>
          <cell r="O232">
            <v>184</v>
          </cell>
          <cell r="P232">
            <v>24</v>
          </cell>
          <cell r="Q232">
            <v>212</v>
          </cell>
          <cell r="R232">
            <v>0</v>
          </cell>
          <cell r="S232">
            <v>0</v>
          </cell>
          <cell r="T232">
            <v>0</v>
          </cell>
          <cell r="U232">
            <v>28</v>
          </cell>
          <cell r="V232">
            <v>0</v>
          </cell>
          <cell r="W232">
            <v>28</v>
          </cell>
          <cell r="X232">
            <v>123.19</v>
          </cell>
          <cell r="Y232">
            <v>0</v>
          </cell>
          <cell r="Z232">
            <v>13.45764</v>
          </cell>
          <cell r="AA232">
            <v>0</v>
          </cell>
          <cell r="AB232">
            <v>13.45764</v>
          </cell>
          <cell r="AC232">
            <v>0</v>
          </cell>
          <cell r="AD232">
            <v>80.595280000000002</v>
          </cell>
          <cell r="AF232">
            <v>0</v>
          </cell>
          <cell r="AG232">
            <v>6.81</v>
          </cell>
          <cell r="AH232">
            <v>23.08</v>
          </cell>
          <cell r="AJ232">
            <v>0</v>
          </cell>
          <cell r="AK232">
            <v>10</v>
          </cell>
          <cell r="AL232">
            <v>0</v>
          </cell>
          <cell r="AM232">
            <v>0</v>
          </cell>
          <cell r="AN232">
            <v>0</v>
          </cell>
          <cell r="AO232">
            <v>7</v>
          </cell>
          <cell r="AP232">
            <v>7</v>
          </cell>
        </row>
        <row r="233">
          <cell r="B233" t="str">
            <v>PO16388</v>
          </cell>
          <cell r="C233" t="str">
            <v>Chandara Hem</v>
          </cell>
          <cell r="D233" t="str">
            <v>SPS- D</v>
          </cell>
          <cell r="E233" t="str">
            <v xml:space="preserve">Collar Attach Only(A+)        </v>
          </cell>
          <cell r="F233">
            <v>42745</v>
          </cell>
          <cell r="I233" t="str">
            <v>11/01/2023-11/30/2023</v>
          </cell>
          <cell r="J233">
            <v>1</v>
          </cell>
          <cell r="K233">
            <v>2</v>
          </cell>
          <cell r="L233">
            <v>3</v>
          </cell>
          <cell r="M233">
            <v>200</v>
          </cell>
          <cell r="O233">
            <v>144</v>
          </cell>
          <cell r="P233">
            <v>24</v>
          </cell>
          <cell r="Q233">
            <v>161</v>
          </cell>
          <cell r="R233">
            <v>1</v>
          </cell>
          <cell r="S233">
            <v>0</v>
          </cell>
          <cell r="T233">
            <v>1</v>
          </cell>
          <cell r="U233">
            <v>18</v>
          </cell>
          <cell r="V233">
            <v>0</v>
          </cell>
          <cell r="W233">
            <v>18</v>
          </cell>
          <cell r="X233">
            <v>111.22</v>
          </cell>
          <cell r="Y233">
            <v>0.96</v>
          </cell>
          <cell r="Z233">
            <v>8.7364130000000007</v>
          </cell>
          <cell r="AA233">
            <v>0</v>
          </cell>
          <cell r="AB233">
            <v>8.7364130000000007</v>
          </cell>
          <cell r="AC233">
            <v>0</v>
          </cell>
          <cell r="AD233">
            <v>46.047640000000001</v>
          </cell>
          <cell r="AF233">
            <v>0</v>
          </cell>
          <cell r="AG233">
            <v>4.38</v>
          </cell>
          <cell r="AH233">
            <v>23.08</v>
          </cell>
          <cell r="AJ233">
            <v>0</v>
          </cell>
          <cell r="AK233">
            <v>10</v>
          </cell>
          <cell r="AL233">
            <v>0</v>
          </cell>
          <cell r="AM233">
            <v>0</v>
          </cell>
          <cell r="AN233">
            <v>0</v>
          </cell>
          <cell r="AO233">
            <v>7</v>
          </cell>
          <cell r="AP233">
            <v>7</v>
          </cell>
        </row>
        <row r="234">
          <cell r="B234" t="str">
            <v>PO16443</v>
          </cell>
          <cell r="C234" t="str">
            <v>Sengmay Mey</v>
          </cell>
          <cell r="D234" t="str">
            <v>Finishing A</v>
          </cell>
          <cell r="E234" t="str">
            <v xml:space="preserve">Loading                       </v>
          </cell>
          <cell r="F234">
            <v>42747</v>
          </cell>
          <cell r="I234" t="str">
            <v>11/01/2023-11/30/2023</v>
          </cell>
          <cell r="J234">
            <v>0</v>
          </cell>
          <cell r="K234">
            <v>0</v>
          </cell>
          <cell r="L234">
            <v>0</v>
          </cell>
          <cell r="M234">
            <v>203</v>
          </cell>
          <cell r="O234">
            <v>184</v>
          </cell>
          <cell r="P234">
            <v>24</v>
          </cell>
          <cell r="Q234">
            <v>168</v>
          </cell>
          <cell r="R234">
            <v>8</v>
          </cell>
          <cell r="S234">
            <v>8</v>
          </cell>
          <cell r="T234">
            <v>16</v>
          </cell>
          <cell r="U234">
            <v>0</v>
          </cell>
          <cell r="V234">
            <v>0</v>
          </cell>
          <cell r="W234">
            <v>0</v>
          </cell>
          <cell r="X234">
            <v>118.34</v>
          </cell>
          <cell r="Y234">
            <v>7.81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45.67</v>
          </cell>
          <cell r="AF234">
            <v>0</v>
          </cell>
          <cell r="AG234">
            <v>0</v>
          </cell>
          <cell r="AH234">
            <v>23.42</v>
          </cell>
          <cell r="AJ234">
            <v>0</v>
          </cell>
          <cell r="AK234">
            <v>9.615384615384615</v>
          </cell>
          <cell r="AL234">
            <v>0</v>
          </cell>
          <cell r="AM234">
            <v>0</v>
          </cell>
          <cell r="AN234">
            <v>0</v>
          </cell>
          <cell r="AO234">
            <v>7</v>
          </cell>
          <cell r="AP234">
            <v>7</v>
          </cell>
        </row>
        <row r="235">
          <cell r="B235" t="str">
            <v>PO16445</v>
          </cell>
          <cell r="C235" t="str">
            <v>Sreynoeum Hul</v>
          </cell>
          <cell r="D235" t="str">
            <v>SPS- A</v>
          </cell>
          <cell r="E235" t="str">
            <v xml:space="preserve">Button Hole                   </v>
          </cell>
          <cell r="F235">
            <v>42747</v>
          </cell>
          <cell r="I235" t="str">
            <v>11/01/2023-11/30/2023</v>
          </cell>
          <cell r="J235">
            <v>1</v>
          </cell>
          <cell r="K235">
            <v>2</v>
          </cell>
          <cell r="L235">
            <v>3</v>
          </cell>
          <cell r="M235">
            <v>200</v>
          </cell>
          <cell r="O235">
            <v>184</v>
          </cell>
          <cell r="P235">
            <v>24</v>
          </cell>
          <cell r="Q235">
            <v>214</v>
          </cell>
          <cell r="R235">
            <v>0</v>
          </cell>
          <cell r="S235">
            <v>0</v>
          </cell>
          <cell r="T235">
            <v>0</v>
          </cell>
          <cell r="U235">
            <v>30</v>
          </cell>
          <cell r="V235">
            <v>0</v>
          </cell>
          <cell r="W235">
            <v>30</v>
          </cell>
          <cell r="X235">
            <v>145.72999999999999</v>
          </cell>
          <cell r="Y235">
            <v>0</v>
          </cell>
          <cell r="Z235">
            <v>14.607058</v>
          </cell>
          <cell r="AA235">
            <v>0</v>
          </cell>
          <cell r="AB235">
            <v>14.607058</v>
          </cell>
          <cell r="AC235">
            <v>0</v>
          </cell>
          <cell r="AD235">
            <v>60.354115999999998</v>
          </cell>
          <cell r="AF235">
            <v>0</v>
          </cell>
          <cell r="AG235">
            <v>7.29</v>
          </cell>
          <cell r="AH235">
            <v>23.08</v>
          </cell>
          <cell r="AJ235">
            <v>0</v>
          </cell>
          <cell r="AK235">
            <v>10</v>
          </cell>
          <cell r="AL235">
            <v>6</v>
          </cell>
          <cell r="AM235">
            <v>0</v>
          </cell>
          <cell r="AN235">
            <v>0</v>
          </cell>
          <cell r="AO235">
            <v>7</v>
          </cell>
          <cell r="AP235">
            <v>7</v>
          </cell>
        </row>
        <row r="236">
          <cell r="B236" t="str">
            <v>PO16453</v>
          </cell>
          <cell r="C236" t="str">
            <v>Seyla Seng</v>
          </cell>
          <cell r="D236" t="str">
            <v>Finishing A</v>
          </cell>
          <cell r="E236" t="str">
            <v xml:space="preserve">Hand Press(B)                 </v>
          </cell>
          <cell r="F236">
            <v>42751</v>
          </cell>
          <cell r="I236" t="str">
            <v>11/01/2023-11/30/2023</v>
          </cell>
          <cell r="J236">
            <v>0</v>
          </cell>
          <cell r="K236">
            <v>0</v>
          </cell>
          <cell r="L236">
            <v>0</v>
          </cell>
          <cell r="M236">
            <v>200</v>
          </cell>
          <cell r="O236">
            <v>184</v>
          </cell>
          <cell r="P236">
            <v>24</v>
          </cell>
          <cell r="Q236">
            <v>136</v>
          </cell>
          <cell r="R236">
            <v>40</v>
          </cell>
          <cell r="S236">
            <v>8</v>
          </cell>
          <cell r="T236">
            <v>48</v>
          </cell>
          <cell r="U236">
            <v>0</v>
          </cell>
          <cell r="V236">
            <v>0</v>
          </cell>
          <cell r="W236">
            <v>0</v>
          </cell>
          <cell r="X236">
            <v>136.47</v>
          </cell>
          <cell r="Y236">
            <v>38.450000000000003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2.77</v>
          </cell>
          <cell r="AF236">
            <v>0</v>
          </cell>
          <cell r="AG236">
            <v>0</v>
          </cell>
          <cell r="AH236">
            <v>23.08</v>
          </cell>
          <cell r="AJ236">
            <v>8</v>
          </cell>
          <cell r="AK236">
            <v>9.615384615384615</v>
          </cell>
          <cell r="AL236">
            <v>6</v>
          </cell>
          <cell r="AM236">
            <v>0</v>
          </cell>
          <cell r="AN236">
            <v>0</v>
          </cell>
          <cell r="AO236">
            <v>7</v>
          </cell>
          <cell r="AP236">
            <v>7</v>
          </cell>
        </row>
        <row r="237">
          <cell r="B237" t="str">
            <v>PO16470</v>
          </cell>
          <cell r="C237" t="str">
            <v>Sopheann Chin</v>
          </cell>
          <cell r="D237" t="str">
            <v>SPS- A</v>
          </cell>
          <cell r="E237" t="str">
            <v xml:space="preserve">Topstitch Collar(A)           </v>
          </cell>
          <cell r="F237">
            <v>42751</v>
          </cell>
          <cell r="I237" t="str">
            <v>11/01/2023-11/30/2023</v>
          </cell>
          <cell r="J237">
            <v>1</v>
          </cell>
          <cell r="K237">
            <v>2</v>
          </cell>
          <cell r="L237">
            <v>3</v>
          </cell>
          <cell r="M237">
            <v>200</v>
          </cell>
          <cell r="O237">
            <v>184</v>
          </cell>
          <cell r="P237">
            <v>24</v>
          </cell>
          <cell r="Q237">
            <v>210</v>
          </cell>
          <cell r="R237">
            <v>0</v>
          </cell>
          <cell r="S237">
            <v>0</v>
          </cell>
          <cell r="T237">
            <v>0</v>
          </cell>
          <cell r="U237">
            <v>26</v>
          </cell>
          <cell r="V237">
            <v>0</v>
          </cell>
          <cell r="W237">
            <v>26</v>
          </cell>
          <cell r="X237">
            <v>138.77000000000001</v>
          </cell>
          <cell r="Y237">
            <v>0</v>
          </cell>
          <cell r="Z237">
            <v>12.49638</v>
          </cell>
          <cell r="AA237">
            <v>0</v>
          </cell>
          <cell r="AB237">
            <v>12.49638</v>
          </cell>
          <cell r="AC237">
            <v>0</v>
          </cell>
          <cell r="AD237">
            <v>63.092759999999998</v>
          </cell>
          <cell r="AF237">
            <v>0</v>
          </cell>
          <cell r="AG237">
            <v>6.32</v>
          </cell>
          <cell r="AH237">
            <v>23.08</v>
          </cell>
          <cell r="AJ237">
            <v>0</v>
          </cell>
          <cell r="AK237">
            <v>10</v>
          </cell>
          <cell r="AL237">
            <v>6</v>
          </cell>
          <cell r="AM237">
            <v>0</v>
          </cell>
          <cell r="AN237">
            <v>0</v>
          </cell>
          <cell r="AO237">
            <v>7</v>
          </cell>
          <cell r="AP237">
            <v>7</v>
          </cell>
        </row>
        <row r="238">
          <cell r="B238" t="str">
            <v>PO16479</v>
          </cell>
          <cell r="C238" t="str">
            <v>Sona Chhoun</v>
          </cell>
          <cell r="D238" t="str">
            <v>SPS- E</v>
          </cell>
          <cell r="E238" t="str">
            <v xml:space="preserve">Topstitch Sleeve(A)           </v>
          </cell>
          <cell r="F238">
            <v>42753</v>
          </cell>
          <cell r="I238" t="str">
            <v>11/01/2023-11/30/2023</v>
          </cell>
          <cell r="J238">
            <v>0</v>
          </cell>
          <cell r="K238">
            <v>1</v>
          </cell>
          <cell r="L238">
            <v>1</v>
          </cell>
          <cell r="M238">
            <v>200</v>
          </cell>
          <cell r="O238">
            <v>184</v>
          </cell>
          <cell r="P238">
            <v>24</v>
          </cell>
          <cell r="Q238">
            <v>220</v>
          </cell>
          <cell r="R238">
            <v>0</v>
          </cell>
          <cell r="S238">
            <v>0</v>
          </cell>
          <cell r="T238">
            <v>0</v>
          </cell>
          <cell r="U238">
            <v>36</v>
          </cell>
          <cell r="V238">
            <v>0</v>
          </cell>
          <cell r="W238">
            <v>36</v>
          </cell>
          <cell r="X238">
            <v>345.49</v>
          </cell>
          <cell r="Y238">
            <v>0</v>
          </cell>
          <cell r="Z238">
            <v>24.856832000000001</v>
          </cell>
          <cell r="AA238">
            <v>0</v>
          </cell>
          <cell r="AB238">
            <v>24.856832000000001</v>
          </cell>
          <cell r="AC238">
            <v>0</v>
          </cell>
          <cell r="AD238">
            <v>0</v>
          </cell>
          <cell r="AF238">
            <v>0</v>
          </cell>
          <cell r="AG238">
            <v>8.75</v>
          </cell>
          <cell r="AH238">
            <v>23.08</v>
          </cell>
          <cell r="AJ238">
            <v>0</v>
          </cell>
          <cell r="AK238">
            <v>10</v>
          </cell>
          <cell r="AL238">
            <v>6</v>
          </cell>
          <cell r="AM238">
            <v>0</v>
          </cell>
          <cell r="AN238">
            <v>0</v>
          </cell>
          <cell r="AO238">
            <v>7</v>
          </cell>
          <cell r="AP238">
            <v>7</v>
          </cell>
        </row>
        <row r="239">
          <cell r="B239" t="str">
            <v>PO16496</v>
          </cell>
          <cell r="C239" t="str">
            <v>Saory Khat</v>
          </cell>
          <cell r="D239" t="str">
            <v>S1- 2</v>
          </cell>
          <cell r="E239" t="str">
            <v xml:space="preserve">Topstitch Sleeve(A)           </v>
          </cell>
          <cell r="F239">
            <v>42758</v>
          </cell>
          <cell r="I239" t="str">
            <v>11/01/2023-11/30/2023</v>
          </cell>
          <cell r="J239">
            <v>1</v>
          </cell>
          <cell r="K239">
            <v>1</v>
          </cell>
          <cell r="L239">
            <v>2</v>
          </cell>
          <cell r="M239">
            <v>200</v>
          </cell>
          <cell r="O239">
            <v>184</v>
          </cell>
          <cell r="P239">
            <v>24</v>
          </cell>
          <cell r="Q239">
            <v>190</v>
          </cell>
          <cell r="R239">
            <v>16</v>
          </cell>
          <cell r="S239">
            <v>0</v>
          </cell>
          <cell r="T239">
            <v>16</v>
          </cell>
          <cell r="U239">
            <v>22</v>
          </cell>
          <cell r="V239">
            <v>0</v>
          </cell>
          <cell r="W239">
            <v>22</v>
          </cell>
          <cell r="X239">
            <v>152.16</v>
          </cell>
          <cell r="Y239">
            <v>15.38</v>
          </cell>
          <cell r="Z239">
            <v>11.014936000000001</v>
          </cell>
          <cell r="AA239">
            <v>0</v>
          </cell>
          <cell r="AB239">
            <v>11.014936000000001</v>
          </cell>
          <cell r="AC239">
            <v>0</v>
          </cell>
          <cell r="AD239">
            <v>32.226751999999998</v>
          </cell>
          <cell r="AF239">
            <v>0</v>
          </cell>
          <cell r="AG239">
            <v>5.35</v>
          </cell>
          <cell r="AH239">
            <v>23.08</v>
          </cell>
          <cell r="AJ239">
            <v>0</v>
          </cell>
          <cell r="AK239">
            <v>10</v>
          </cell>
          <cell r="AL239">
            <v>6</v>
          </cell>
          <cell r="AM239">
            <v>0</v>
          </cell>
          <cell r="AN239">
            <v>0</v>
          </cell>
          <cell r="AO239">
            <v>7</v>
          </cell>
          <cell r="AP239">
            <v>7</v>
          </cell>
        </row>
        <row r="240">
          <cell r="B240" t="str">
            <v>PO16520</v>
          </cell>
          <cell r="C240" t="str">
            <v>Sreytouch Koem</v>
          </cell>
          <cell r="D240" t="str">
            <v>Finishing B</v>
          </cell>
          <cell r="E240" t="str">
            <v xml:space="preserve">Presentation Examiner(B)      </v>
          </cell>
          <cell r="F240">
            <v>42760</v>
          </cell>
          <cell r="I240" t="str">
            <v>11/01/2023-11/30/2023</v>
          </cell>
          <cell r="J240">
            <v>1</v>
          </cell>
          <cell r="K240">
            <v>2</v>
          </cell>
          <cell r="L240">
            <v>3</v>
          </cell>
          <cell r="M240">
            <v>200</v>
          </cell>
          <cell r="O240">
            <v>184</v>
          </cell>
          <cell r="P240">
            <v>24</v>
          </cell>
          <cell r="Q240">
            <v>226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42</v>
          </cell>
          <cell r="X240">
            <v>218.08</v>
          </cell>
          <cell r="Y240">
            <v>0</v>
          </cell>
          <cell r="Z240">
            <v>21.122819</v>
          </cell>
          <cell r="AA240">
            <v>0</v>
          </cell>
          <cell r="AB240">
            <v>21.122819</v>
          </cell>
          <cell r="AC240">
            <v>0</v>
          </cell>
          <cell r="AD240">
            <v>13.905818</v>
          </cell>
          <cell r="AF240">
            <v>0</v>
          </cell>
          <cell r="AG240">
            <v>10.210000000000001</v>
          </cell>
          <cell r="AH240">
            <v>23.08</v>
          </cell>
          <cell r="AJ240">
            <v>0</v>
          </cell>
          <cell r="AK240">
            <v>10</v>
          </cell>
          <cell r="AL240">
            <v>6</v>
          </cell>
          <cell r="AM240">
            <v>0</v>
          </cell>
          <cell r="AN240">
            <v>0</v>
          </cell>
          <cell r="AO240">
            <v>7</v>
          </cell>
          <cell r="AP240">
            <v>7</v>
          </cell>
        </row>
        <row r="241">
          <cell r="B241" t="str">
            <v>PO16572</v>
          </cell>
          <cell r="C241" t="str">
            <v>Navy Luon</v>
          </cell>
          <cell r="D241" t="str">
            <v>SPS- F</v>
          </cell>
          <cell r="E241" t="str">
            <v xml:space="preserve">Bottom Hem(A)                 </v>
          </cell>
          <cell r="F241">
            <v>42780</v>
          </cell>
          <cell r="I241" t="str">
            <v>11/01/2023-11/30/2023</v>
          </cell>
          <cell r="J241">
            <v>0</v>
          </cell>
          <cell r="K241">
            <v>0</v>
          </cell>
          <cell r="L241">
            <v>0</v>
          </cell>
          <cell r="M241">
            <v>200</v>
          </cell>
          <cell r="O241">
            <v>176</v>
          </cell>
          <cell r="P241">
            <v>24</v>
          </cell>
          <cell r="Q241">
            <v>194</v>
          </cell>
          <cell r="R241">
            <v>0</v>
          </cell>
          <cell r="S241">
            <v>0</v>
          </cell>
          <cell r="T241">
            <v>0</v>
          </cell>
          <cell r="U241">
            <v>18</v>
          </cell>
          <cell r="V241">
            <v>0</v>
          </cell>
          <cell r="W241">
            <v>18</v>
          </cell>
          <cell r="X241">
            <v>151.38999999999999</v>
          </cell>
          <cell r="Y241">
            <v>0</v>
          </cell>
          <cell r="Z241">
            <v>9.6415459999999999</v>
          </cell>
          <cell r="AA241">
            <v>0</v>
          </cell>
          <cell r="AB241">
            <v>9.6415459999999999</v>
          </cell>
          <cell r="AC241">
            <v>0</v>
          </cell>
          <cell r="AD241">
            <v>46.806606000000002</v>
          </cell>
          <cell r="AF241">
            <v>0</v>
          </cell>
          <cell r="AG241">
            <v>4.38</v>
          </cell>
          <cell r="AH241">
            <v>23.08</v>
          </cell>
          <cell r="AJ241">
            <v>0</v>
          </cell>
          <cell r="AK241">
            <v>10</v>
          </cell>
          <cell r="AL241">
            <v>6</v>
          </cell>
          <cell r="AM241">
            <v>0</v>
          </cell>
          <cell r="AN241">
            <v>0</v>
          </cell>
          <cell r="AO241">
            <v>7</v>
          </cell>
          <cell r="AP241">
            <v>7</v>
          </cell>
        </row>
        <row r="242">
          <cell r="B242" t="str">
            <v>PO16621</v>
          </cell>
          <cell r="C242" t="str">
            <v>Sreyroth Mon</v>
          </cell>
          <cell r="D242" t="str">
            <v>Finishing A</v>
          </cell>
          <cell r="E242" t="str">
            <v xml:space="preserve">PRESS FRONT&amp;BACK              </v>
          </cell>
          <cell r="F242">
            <v>42786</v>
          </cell>
          <cell r="I242" t="str">
            <v>11/01/2023-11/30/2023</v>
          </cell>
          <cell r="J242">
            <v>0</v>
          </cell>
          <cell r="K242">
            <v>0</v>
          </cell>
          <cell r="L242">
            <v>0</v>
          </cell>
          <cell r="M242">
            <v>200</v>
          </cell>
          <cell r="O242">
            <v>184</v>
          </cell>
          <cell r="P242">
            <v>24</v>
          </cell>
          <cell r="Q242">
            <v>168</v>
          </cell>
          <cell r="R242">
            <v>12</v>
          </cell>
          <cell r="S242">
            <v>4</v>
          </cell>
          <cell r="T242">
            <v>16</v>
          </cell>
          <cell r="U242">
            <v>0</v>
          </cell>
          <cell r="V242">
            <v>0</v>
          </cell>
          <cell r="W242">
            <v>0</v>
          </cell>
          <cell r="X242">
            <v>146.57</v>
          </cell>
          <cell r="Y242">
            <v>11.54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18.38</v>
          </cell>
          <cell r="AF242">
            <v>0</v>
          </cell>
          <cell r="AG242">
            <v>0</v>
          </cell>
          <cell r="AH242">
            <v>23.08</v>
          </cell>
          <cell r="AJ242">
            <v>0</v>
          </cell>
          <cell r="AK242">
            <v>9.8380566801619427</v>
          </cell>
          <cell r="AL242">
            <v>6</v>
          </cell>
          <cell r="AM242">
            <v>0</v>
          </cell>
          <cell r="AN242">
            <v>0</v>
          </cell>
          <cell r="AO242">
            <v>7</v>
          </cell>
          <cell r="AP242">
            <v>7</v>
          </cell>
        </row>
        <row r="243">
          <cell r="B243" t="str">
            <v>PO16632</v>
          </cell>
          <cell r="C243" t="str">
            <v>Phorb Rom</v>
          </cell>
          <cell r="D243" t="str">
            <v>Finishing A</v>
          </cell>
          <cell r="E243" t="str">
            <v xml:space="preserve">Hand Press(B)                 </v>
          </cell>
          <cell r="F243">
            <v>42788</v>
          </cell>
          <cell r="I243" t="str">
            <v>11/01/2023-11/30/2023</v>
          </cell>
          <cell r="J243">
            <v>1</v>
          </cell>
          <cell r="K243">
            <v>1</v>
          </cell>
          <cell r="L243">
            <v>2</v>
          </cell>
          <cell r="M243">
            <v>200</v>
          </cell>
          <cell r="O243">
            <v>184</v>
          </cell>
          <cell r="P243">
            <v>24</v>
          </cell>
          <cell r="Q243">
            <v>208</v>
          </cell>
          <cell r="R243">
            <v>0</v>
          </cell>
          <cell r="S243">
            <v>0</v>
          </cell>
          <cell r="T243">
            <v>0</v>
          </cell>
          <cell r="U243">
            <v>24</v>
          </cell>
          <cell r="V243">
            <v>0</v>
          </cell>
          <cell r="W243">
            <v>24</v>
          </cell>
          <cell r="X243">
            <v>216.6</v>
          </cell>
          <cell r="Y243">
            <v>0</v>
          </cell>
          <cell r="Z243">
            <v>14.194212</v>
          </cell>
          <cell r="AA243">
            <v>0</v>
          </cell>
          <cell r="AB243">
            <v>14.194212</v>
          </cell>
          <cell r="AC243">
            <v>0</v>
          </cell>
          <cell r="AD243">
            <v>3.8457919999999999</v>
          </cell>
          <cell r="AF243">
            <v>0</v>
          </cell>
          <cell r="AG243">
            <v>5.83</v>
          </cell>
          <cell r="AH243">
            <v>23.08</v>
          </cell>
          <cell r="AJ243">
            <v>0</v>
          </cell>
          <cell r="AK243">
            <v>10</v>
          </cell>
          <cell r="AL243">
            <v>6</v>
          </cell>
          <cell r="AM243">
            <v>0</v>
          </cell>
          <cell r="AN243">
            <v>0</v>
          </cell>
          <cell r="AO243">
            <v>7</v>
          </cell>
          <cell r="AP243">
            <v>7</v>
          </cell>
        </row>
        <row r="244">
          <cell r="B244" t="str">
            <v>PO16637</v>
          </cell>
          <cell r="C244" t="str">
            <v>Leap Peang</v>
          </cell>
          <cell r="D244" t="str">
            <v>SPS- D</v>
          </cell>
          <cell r="E244" t="str">
            <v xml:space="preserve">Collar attach                 </v>
          </cell>
          <cell r="F244">
            <v>42788</v>
          </cell>
          <cell r="I244" t="str">
            <v>11/01/2023-11/30/2023</v>
          </cell>
          <cell r="J244">
            <v>1</v>
          </cell>
          <cell r="K244">
            <v>1</v>
          </cell>
          <cell r="L244">
            <v>2</v>
          </cell>
          <cell r="M244">
            <v>200</v>
          </cell>
          <cell r="O244">
            <v>183.33</v>
          </cell>
          <cell r="P244">
            <v>24</v>
          </cell>
          <cell r="Q244">
            <v>201.33</v>
          </cell>
          <cell r="R244">
            <v>0</v>
          </cell>
          <cell r="S244">
            <v>8</v>
          </cell>
          <cell r="T244">
            <v>8</v>
          </cell>
          <cell r="U244">
            <v>26</v>
          </cell>
          <cell r="V244">
            <v>0</v>
          </cell>
          <cell r="W244">
            <v>26</v>
          </cell>
          <cell r="X244">
            <v>207.64</v>
          </cell>
          <cell r="Y244">
            <v>0</v>
          </cell>
          <cell r="Z244">
            <v>14.224335</v>
          </cell>
          <cell r="AA244">
            <v>0</v>
          </cell>
          <cell r="AB244">
            <v>14.224335</v>
          </cell>
          <cell r="AC244">
            <v>0</v>
          </cell>
          <cell r="AD244">
            <v>14.747605999999999</v>
          </cell>
          <cell r="AF244">
            <v>0</v>
          </cell>
          <cell r="AG244">
            <v>6.32</v>
          </cell>
          <cell r="AH244">
            <v>23.08</v>
          </cell>
          <cell r="AJ244">
            <v>0</v>
          </cell>
          <cell r="AK244">
            <v>10</v>
          </cell>
          <cell r="AL244">
            <v>6</v>
          </cell>
          <cell r="AM244">
            <v>0</v>
          </cell>
          <cell r="AN244">
            <v>0</v>
          </cell>
          <cell r="AO244">
            <v>7</v>
          </cell>
          <cell r="AP244">
            <v>7</v>
          </cell>
        </row>
        <row r="245">
          <cell r="B245" t="str">
            <v>PO1664</v>
          </cell>
          <cell r="C245" t="str">
            <v>Thida Sann</v>
          </cell>
          <cell r="D245" t="str">
            <v>Finishing B</v>
          </cell>
          <cell r="E245" t="str">
            <v xml:space="preserve">Issue UPC(A)                  </v>
          </cell>
          <cell r="F245">
            <v>39328</v>
          </cell>
          <cell r="I245" t="str">
            <v>11/01/2023-11/30/2023</v>
          </cell>
          <cell r="J245">
            <v>1</v>
          </cell>
          <cell r="K245">
            <v>1</v>
          </cell>
          <cell r="L245">
            <v>2</v>
          </cell>
          <cell r="M245">
            <v>200</v>
          </cell>
          <cell r="O245">
            <v>184</v>
          </cell>
          <cell r="P245">
            <v>24</v>
          </cell>
          <cell r="Q245">
            <v>214</v>
          </cell>
          <cell r="R245">
            <v>0</v>
          </cell>
          <cell r="S245">
            <v>0</v>
          </cell>
          <cell r="T245">
            <v>0</v>
          </cell>
          <cell r="U245">
            <v>30</v>
          </cell>
          <cell r="V245">
            <v>0</v>
          </cell>
          <cell r="W245">
            <v>30</v>
          </cell>
          <cell r="X245">
            <v>207.37</v>
          </cell>
          <cell r="Y245">
            <v>0</v>
          </cell>
          <cell r="Z245">
            <v>14.649497</v>
          </cell>
          <cell r="AA245">
            <v>0</v>
          </cell>
          <cell r="AB245">
            <v>14.649497</v>
          </cell>
          <cell r="AC245">
            <v>0</v>
          </cell>
          <cell r="AD245">
            <v>13.226316000000001</v>
          </cell>
          <cell r="AF245">
            <v>0</v>
          </cell>
          <cell r="AG245">
            <v>7.29</v>
          </cell>
          <cell r="AH245">
            <v>23.08</v>
          </cell>
          <cell r="AJ245">
            <v>0</v>
          </cell>
          <cell r="AK245">
            <v>10</v>
          </cell>
          <cell r="AL245">
            <v>6</v>
          </cell>
          <cell r="AM245">
            <v>0</v>
          </cell>
          <cell r="AN245">
            <v>0</v>
          </cell>
          <cell r="AO245">
            <v>7</v>
          </cell>
          <cell r="AP245">
            <v>11</v>
          </cell>
        </row>
        <row r="246">
          <cell r="B246" t="str">
            <v>PO16656</v>
          </cell>
          <cell r="C246" t="str">
            <v>Samieng Khin</v>
          </cell>
          <cell r="D246" t="str">
            <v>SPS- C</v>
          </cell>
          <cell r="E246" t="str">
            <v xml:space="preserve">Button Hole                   </v>
          </cell>
          <cell r="F246">
            <v>42800</v>
          </cell>
          <cell r="I246" t="str">
            <v>11/01/2023-11/30/2023</v>
          </cell>
          <cell r="J246">
            <v>1</v>
          </cell>
          <cell r="K246">
            <v>0</v>
          </cell>
          <cell r="L246">
            <v>1</v>
          </cell>
          <cell r="M246">
            <v>200</v>
          </cell>
          <cell r="O246">
            <v>184</v>
          </cell>
          <cell r="P246">
            <v>24</v>
          </cell>
          <cell r="Q246">
            <v>222</v>
          </cell>
          <cell r="R246">
            <v>0</v>
          </cell>
          <cell r="S246">
            <v>0</v>
          </cell>
          <cell r="T246">
            <v>0</v>
          </cell>
          <cell r="U246">
            <v>38</v>
          </cell>
          <cell r="V246">
            <v>0</v>
          </cell>
          <cell r="W246">
            <v>38</v>
          </cell>
          <cell r="X246">
            <v>242.66</v>
          </cell>
          <cell r="Y246">
            <v>0</v>
          </cell>
          <cell r="Z246">
            <v>21.643265</v>
          </cell>
          <cell r="AA246">
            <v>0</v>
          </cell>
          <cell r="AB246">
            <v>21.643265</v>
          </cell>
          <cell r="AC246">
            <v>0</v>
          </cell>
          <cell r="AD246">
            <v>7.1779359999999999</v>
          </cell>
          <cell r="AF246">
            <v>0</v>
          </cell>
          <cell r="AG246">
            <v>9.24</v>
          </cell>
          <cell r="AH246">
            <v>23.08</v>
          </cell>
          <cell r="AJ246">
            <v>0</v>
          </cell>
          <cell r="AK246">
            <v>10</v>
          </cell>
          <cell r="AL246">
            <v>6</v>
          </cell>
          <cell r="AM246">
            <v>0</v>
          </cell>
          <cell r="AN246">
            <v>0</v>
          </cell>
          <cell r="AO246">
            <v>7</v>
          </cell>
          <cell r="AP246">
            <v>7</v>
          </cell>
        </row>
        <row r="247">
          <cell r="B247" t="str">
            <v>PO16669</v>
          </cell>
          <cell r="C247" t="str">
            <v>Den Lay</v>
          </cell>
          <cell r="D247" t="str">
            <v>SPS- F</v>
          </cell>
          <cell r="E247" t="str">
            <v xml:space="preserve">Hem Bottom(A)                 </v>
          </cell>
          <cell r="F247">
            <v>42807</v>
          </cell>
          <cell r="I247" t="str">
            <v>11/01/2023-11/30/2023</v>
          </cell>
          <cell r="J247">
            <v>0</v>
          </cell>
          <cell r="K247">
            <v>0</v>
          </cell>
          <cell r="L247">
            <v>0</v>
          </cell>
          <cell r="M247">
            <v>200</v>
          </cell>
          <cell r="O247">
            <v>184</v>
          </cell>
          <cell r="P247">
            <v>24</v>
          </cell>
          <cell r="Q247">
            <v>218</v>
          </cell>
          <cell r="R247">
            <v>0</v>
          </cell>
          <cell r="S247">
            <v>0</v>
          </cell>
          <cell r="T247">
            <v>0</v>
          </cell>
          <cell r="U247">
            <v>34</v>
          </cell>
          <cell r="V247">
            <v>0</v>
          </cell>
          <cell r="W247">
            <v>34</v>
          </cell>
          <cell r="X247">
            <v>241.43</v>
          </cell>
          <cell r="Y247">
            <v>0</v>
          </cell>
          <cell r="Z247">
            <v>19.363548000000002</v>
          </cell>
          <cell r="AA247">
            <v>0</v>
          </cell>
          <cell r="AB247">
            <v>19.363548000000002</v>
          </cell>
          <cell r="AC247">
            <v>0</v>
          </cell>
          <cell r="AD247">
            <v>6.0991239999999998</v>
          </cell>
          <cell r="AF247">
            <v>0</v>
          </cell>
          <cell r="AG247">
            <v>8.26</v>
          </cell>
          <cell r="AH247">
            <v>23.08</v>
          </cell>
          <cell r="AJ247">
            <v>0</v>
          </cell>
          <cell r="AK247">
            <v>10</v>
          </cell>
          <cell r="AL247">
            <v>6</v>
          </cell>
          <cell r="AM247">
            <v>0</v>
          </cell>
          <cell r="AN247">
            <v>0</v>
          </cell>
          <cell r="AO247">
            <v>7</v>
          </cell>
          <cell r="AP247">
            <v>7</v>
          </cell>
        </row>
        <row r="248">
          <cell r="B248" t="str">
            <v>PO16673</v>
          </cell>
          <cell r="C248" t="str">
            <v>Sreyleak Yan</v>
          </cell>
          <cell r="D248" t="str">
            <v>SPS- A</v>
          </cell>
          <cell r="E248" t="str">
            <v xml:space="preserve">B/Sew Sleeve(B)               </v>
          </cell>
          <cell r="F248">
            <v>42807</v>
          </cell>
          <cell r="I248" t="str">
            <v>11/01/2023-11/30/2023</v>
          </cell>
          <cell r="J248">
            <v>0</v>
          </cell>
          <cell r="K248">
            <v>0</v>
          </cell>
          <cell r="L248">
            <v>0</v>
          </cell>
          <cell r="M248">
            <v>200</v>
          </cell>
          <cell r="O248">
            <v>184</v>
          </cell>
          <cell r="P248">
            <v>24</v>
          </cell>
          <cell r="Q248">
            <v>208</v>
          </cell>
          <cell r="R248">
            <v>8</v>
          </cell>
          <cell r="S248">
            <v>0</v>
          </cell>
          <cell r="T248">
            <v>8</v>
          </cell>
          <cell r="U248">
            <v>32</v>
          </cell>
          <cell r="V248">
            <v>0</v>
          </cell>
          <cell r="W248">
            <v>32</v>
          </cell>
          <cell r="X248">
            <v>227.54</v>
          </cell>
          <cell r="Y248">
            <v>7.69</v>
          </cell>
          <cell r="Z248">
            <v>17.474979999999999</v>
          </cell>
          <cell r="AA248">
            <v>0</v>
          </cell>
          <cell r="AB248">
            <v>17.474979999999999</v>
          </cell>
          <cell r="AC248">
            <v>0</v>
          </cell>
          <cell r="AD248">
            <v>6.3069199999999999</v>
          </cell>
          <cell r="AF248">
            <v>0</v>
          </cell>
          <cell r="AG248">
            <v>7.78</v>
          </cell>
          <cell r="AH248">
            <v>23.08</v>
          </cell>
          <cell r="AJ248">
            <v>8</v>
          </cell>
          <cell r="AK248">
            <v>10</v>
          </cell>
          <cell r="AL248">
            <v>6</v>
          </cell>
          <cell r="AM248">
            <v>0</v>
          </cell>
          <cell r="AN248">
            <v>0</v>
          </cell>
          <cell r="AO248">
            <v>7</v>
          </cell>
          <cell r="AP248">
            <v>7</v>
          </cell>
        </row>
        <row r="249">
          <cell r="B249" t="str">
            <v>PO16696</v>
          </cell>
          <cell r="C249" t="str">
            <v>Hut Nat</v>
          </cell>
          <cell r="D249" t="str">
            <v>SPS- A</v>
          </cell>
          <cell r="E249" t="str">
            <v xml:space="preserve">B/Sew Collar(B)               </v>
          </cell>
          <cell r="F249">
            <v>42814</v>
          </cell>
          <cell r="I249" t="str">
            <v>11/01/2023-11/30/2023</v>
          </cell>
          <cell r="J249">
            <v>0</v>
          </cell>
          <cell r="K249">
            <v>0</v>
          </cell>
          <cell r="L249">
            <v>0</v>
          </cell>
          <cell r="M249">
            <v>200</v>
          </cell>
          <cell r="O249">
            <v>184</v>
          </cell>
          <cell r="P249">
            <v>24</v>
          </cell>
          <cell r="Q249">
            <v>208</v>
          </cell>
          <cell r="R249">
            <v>0</v>
          </cell>
          <cell r="S249">
            <v>0</v>
          </cell>
          <cell r="T249">
            <v>0</v>
          </cell>
          <cell r="U249">
            <v>24</v>
          </cell>
          <cell r="V249">
            <v>0</v>
          </cell>
          <cell r="W249">
            <v>24</v>
          </cell>
          <cell r="X249">
            <v>149.01</v>
          </cell>
          <cell r="Y249">
            <v>0</v>
          </cell>
          <cell r="Z249">
            <v>11.535119999999999</v>
          </cell>
          <cell r="AA249">
            <v>0</v>
          </cell>
          <cell r="AB249">
            <v>11.535119999999999</v>
          </cell>
          <cell r="AC249">
            <v>0</v>
          </cell>
          <cell r="AD249">
            <v>50.930239999999998</v>
          </cell>
          <cell r="AF249">
            <v>0</v>
          </cell>
          <cell r="AG249">
            <v>5.83</v>
          </cell>
          <cell r="AH249">
            <v>23.08</v>
          </cell>
          <cell r="AJ249">
            <v>0</v>
          </cell>
          <cell r="AK249">
            <v>10</v>
          </cell>
          <cell r="AL249">
            <v>6</v>
          </cell>
          <cell r="AM249">
            <v>0</v>
          </cell>
          <cell r="AN249">
            <v>0</v>
          </cell>
          <cell r="AO249">
            <v>7</v>
          </cell>
          <cell r="AP249">
            <v>7</v>
          </cell>
        </row>
        <row r="250">
          <cell r="B250" t="str">
            <v>PO16697</v>
          </cell>
          <cell r="C250" t="str">
            <v>Bol Thoy</v>
          </cell>
          <cell r="D250" t="str">
            <v>OPA S1- 1 &amp; 2</v>
          </cell>
          <cell r="E250" t="str">
            <v xml:space="preserve">B/Sew B/Down(B)               </v>
          </cell>
          <cell r="F250">
            <v>42814</v>
          </cell>
          <cell r="I250" t="str">
            <v>11/01/2023-11/30/2023</v>
          </cell>
          <cell r="J250">
            <v>0</v>
          </cell>
          <cell r="K250">
            <v>0</v>
          </cell>
          <cell r="L250">
            <v>0</v>
          </cell>
          <cell r="M250">
            <v>200</v>
          </cell>
          <cell r="O250">
            <v>142.25</v>
          </cell>
          <cell r="P250">
            <v>24</v>
          </cell>
          <cell r="Q250">
            <v>148.25</v>
          </cell>
          <cell r="R250">
            <v>0</v>
          </cell>
          <cell r="S250">
            <v>0</v>
          </cell>
          <cell r="T250">
            <v>0</v>
          </cell>
          <cell r="U250">
            <v>6</v>
          </cell>
          <cell r="V250">
            <v>0</v>
          </cell>
          <cell r="W250">
            <v>6</v>
          </cell>
          <cell r="X250">
            <v>36.56</v>
          </cell>
          <cell r="Y250">
            <v>0</v>
          </cell>
          <cell r="Z250">
            <v>2.8837799999999998</v>
          </cell>
          <cell r="AA250">
            <v>0</v>
          </cell>
          <cell r="AB250">
            <v>2.8837799999999998</v>
          </cell>
          <cell r="AC250">
            <v>0</v>
          </cell>
          <cell r="AD250">
            <v>105.94756</v>
          </cell>
          <cell r="AF250">
            <v>0</v>
          </cell>
          <cell r="AG250">
            <v>1.46</v>
          </cell>
          <cell r="AH250">
            <v>23.08</v>
          </cell>
          <cell r="AJ250">
            <v>0</v>
          </cell>
          <cell r="AK250">
            <v>10</v>
          </cell>
          <cell r="AL250">
            <v>0</v>
          </cell>
          <cell r="AM250">
            <v>0</v>
          </cell>
          <cell r="AN250">
            <v>15.384615384615385</v>
          </cell>
          <cell r="AO250">
            <v>7</v>
          </cell>
          <cell r="AP250">
            <v>7</v>
          </cell>
        </row>
        <row r="251">
          <cell r="B251" t="str">
            <v>PO16735</v>
          </cell>
          <cell r="C251" t="str">
            <v>SomAng Nary</v>
          </cell>
          <cell r="D251" t="str">
            <v>SPS- A</v>
          </cell>
          <cell r="E251" t="str">
            <v xml:space="preserve">B/Hole Collar(B)              </v>
          </cell>
          <cell r="F251">
            <v>42823</v>
          </cell>
          <cell r="I251" t="str">
            <v>11/01/2023-11/30/2023</v>
          </cell>
          <cell r="J251">
            <v>0</v>
          </cell>
          <cell r="K251">
            <v>0</v>
          </cell>
          <cell r="L251">
            <v>0</v>
          </cell>
          <cell r="M251">
            <v>200</v>
          </cell>
          <cell r="O251">
            <v>184</v>
          </cell>
          <cell r="P251">
            <v>24</v>
          </cell>
          <cell r="Q251">
            <v>200</v>
          </cell>
          <cell r="R251">
            <v>0</v>
          </cell>
          <cell r="S251">
            <v>0</v>
          </cell>
          <cell r="T251">
            <v>0</v>
          </cell>
          <cell r="U251">
            <v>16</v>
          </cell>
          <cell r="V251">
            <v>0</v>
          </cell>
          <cell r="W251">
            <v>16</v>
          </cell>
          <cell r="X251">
            <v>135.97999999999999</v>
          </cell>
          <cell r="Y251">
            <v>0</v>
          </cell>
          <cell r="Z251">
            <v>8.0536980000000007</v>
          </cell>
          <cell r="AA251">
            <v>0</v>
          </cell>
          <cell r="AB251">
            <v>8.0536980000000007</v>
          </cell>
          <cell r="AC251">
            <v>0</v>
          </cell>
          <cell r="AD251">
            <v>56.997396000000002</v>
          </cell>
          <cell r="AF251">
            <v>0</v>
          </cell>
          <cell r="AG251">
            <v>3.89</v>
          </cell>
          <cell r="AH251">
            <v>23.08</v>
          </cell>
          <cell r="AJ251">
            <v>0</v>
          </cell>
          <cell r="AK251">
            <v>10</v>
          </cell>
          <cell r="AL251">
            <v>6</v>
          </cell>
          <cell r="AM251">
            <v>0</v>
          </cell>
          <cell r="AN251">
            <v>0</v>
          </cell>
          <cell r="AO251">
            <v>7</v>
          </cell>
          <cell r="AP251">
            <v>7</v>
          </cell>
        </row>
        <row r="252">
          <cell r="B252" t="str">
            <v>PO16754</v>
          </cell>
          <cell r="C252" t="str">
            <v>Sithat Ea</v>
          </cell>
          <cell r="D252" t="str">
            <v>Finishing A</v>
          </cell>
          <cell r="E252" t="str">
            <v xml:space="preserve">Folding(B)                    </v>
          </cell>
          <cell r="F252">
            <v>42849</v>
          </cell>
          <cell r="I252" t="str">
            <v>11/01/2023-11/30/2023</v>
          </cell>
          <cell r="J252">
            <v>1</v>
          </cell>
          <cell r="K252">
            <v>1</v>
          </cell>
          <cell r="L252">
            <v>2</v>
          </cell>
          <cell r="M252">
            <v>200</v>
          </cell>
          <cell r="O252">
            <v>184</v>
          </cell>
          <cell r="P252">
            <v>24</v>
          </cell>
          <cell r="Q252">
            <v>198</v>
          </cell>
          <cell r="R252">
            <v>0</v>
          </cell>
          <cell r="S252">
            <v>0</v>
          </cell>
          <cell r="T252">
            <v>0</v>
          </cell>
          <cell r="U252">
            <v>14</v>
          </cell>
          <cell r="V252">
            <v>0</v>
          </cell>
          <cell r="W252">
            <v>14</v>
          </cell>
          <cell r="X252">
            <v>118.44</v>
          </cell>
          <cell r="Y252">
            <v>0</v>
          </cell>
          <cell r="Z252">
            <v>6.7288199999999998</v>
          </cell>
          <cell r="AA252">
            <v>0</v>
          </cell>
          <cell r="AB252">
            <v>6.7288199999999998</v>
          </cell>
          <cell r="AC252">
            <v>0</v>
          </cell>
          <cell r="AD252">
            <v>71.887640000000005</v>
          </cell>
          <cell r="AF252">
            <v>0</v>
          </cell>
          <cell r="AG252">
            <v>3.4</v>
          </cell>
          <cell r="AH252">
            <v>23.08</v>
          </cell>
          <cell r="AJ252">
            <v>0</v>
          </cell>
          <cell r="AK252">
            <v>10</v>
          </cell>
          <cell r="AL252">
            <v>0</v>
          </cell>
          <cell r="AM252">
            <v>0</v>
          </cell>
          <cell r="AN252">
            <v>0</v>
          </cell>
          <cell r="AO252">
            <v>7</v>
          </cell>
          <cell r="AP252">
            <v>7</v>
          </cell>
        </row>
        <row r="253">
          <cell r="B253" t="str">
            <v>PO16755</v>
          </cell>
          <cell r="C253" t="str">
            <v>Chanan Sorn</v>
          </cell>
          <cell r="D253" t="str">
            <v>Finishing A</v>
          </cell>
          <cell r="E253" t="str">
            <v xml:space="preserve">Folding(B)                    </v>
          </cell>
          <cell r="F253">
            <v>42849</v>
          </cell>
          <cell r="I253" t="str">
            <v>11/01/2023-11/30/2023</v>
          </cell>
          <cell r="J253">
            <v>1</v>
          </cell>
          <cell r="K253">
            <v>1</v>
          </cell>
          <cell r="L253">
            <v>2</v>
          </cell>
          <cell r="M253">
            <v>200</v>
          </cell>
          <cell r="O253">
            <v>184</v>
          </cell>
          <cell r="P253">
            <v>24</v>
          </cell>
          <cell r="Q253">
            <v>172</v>
          </cell>
          <cell r="R253">
            <v>16</v>
          </cell>
          <cell r="S253">
            <v>0</v>
          </cell>
          <cell r="T253">
            <v>16</v>
          </cell>
          <cell r="U253">
            <v>4</v>
          </cell>
          <cell r="V253">
            <v>0</v>
          </cell>
          <cell r="W253">
            <v>4</v>
          </cell>
          <cell r="X253">
            <v>159.56</v>
          </cell>
          <cell r="Y253">
            <v>15.38</v>
          </cell>
          <cell r="Z253">
            <v>2.12046</v>
          </cell>
          <cell r="AA253">
            <v>0</v>
          </cell>
          <cell r="AB253">
            <v>2.12046</v>
          </cell>
          <cell r="AC253">
            <v>0</v>
          </cell>
          <cell r="AD253">
            <v>7.1325200000000004</v>
          </cell>
          <cell r="AF253">
            <v>0</v>
          </cell>
          <cell r="AG253">
            <v>0.97</v>
          </cell>
          <cell r="AH253">
            <v>23.08</v>
          </cell>
          <cell r="AJ253">
            <v>0</v>
          </cell>
          <cell r="AK253">
            <v>10</v>
          </cell>
          <cell r="AL253">
            <v>6</v>
          </cell>
          <cell r="AM253">
            <v>0</v>
          </cell>
          <cell r="AN253">
            <v>0</v>
          </cell>
          <cell r="AO253">
            <v>7</v>
          </cell>
          <cell r="AP253">
            <v>7</v>
          </cell>
        </row>
        <row r="254">
          <cell r="B254" t="str">
            <v>PO16756</v>
          </cell>
          <cell r="C254" t="str">
            <v>Sophors Phun</v>
          </cell>
          <cell r="D254" t="str">
            <v>Finishing A</v>
          </cell>
          <cell r="E254" t="str">
            <v xml:space="preserve">Folding(B)                    </v>
          </cell>
          <cell r="F254">
            <v>42849</v>
          </cell>
          <cell r="I254" t="str">
            <v>11/01/2023-11/30/2023</v>
          </cell>
          <cell r="J254">
            <v>1</v>
          </cell>
          <cell r="K254">
            <v>2</v>
          </cell>
          <cell r="L254">
            <v>3</v>
          </cell>
          <cell r="M254">
            <v>200</v>
          </cell>
          <cell r="O254">
            <v>184</v>
          </cell>
          <cell r="P254">
            <v>24</v>
          </cell>
          <cell r="Q254">
            <v>206</v>
          </cell>
          <cell r="R254">
            <v>0</v>
          </cell>
          <cell r="S254">
            <v>0</v>
          </cell>
          <cell r="T254">
            <v>0</v>
          </cell>
          <cell r="U254">
            <v>22</v>
          </cell>
          <cell r="V254">
            <v>0</v>
          </cell>
          <cell r="W254">
            <v>22</v>
          </cell>
          <cell r="X254">
            <v>133.82</v>
          </cell>
          <cell r="Y254">
            <v>0</v>
          </cell>
          <cell r="Z254">
            <v>10.57386</v>
          </cell>
          <cell r="AA254">
            <v>0</v>
          </cell>
          <cell r="AB254">
            <v>10.57386</v>
          </cell>
          <cell r="AC254">
            <v>0</v>
          </cell>
          <cell r="AD254">
            <v>64.197720000000004</v>
          </cell>
          <cell r="AF254">
            <v>0</v>
          </cell>
          <cell r="AG254">
            <v>5.35</v>
          </cell>
          <cell r="AH254">
            <v>23.08</v>
          </cell>
          <cell r="AJ254">
            <v>0</v>
          </cell>
          <cell r="AK254">
            <v>10</v>
          </cell>
          <cell r="AL254">
            <v>0</v>
          </cell>
          <cell r="AM254">
            <v>0</v>
          </cell>
          <cell r="AN254">
            <v>0</v>
          </cell>
          <cell r="AO254">
            <v>7</v>
          </cell>
          <cell r="AP254">
            <v>7</v>
          </cell>
        </row>
        <row r="255">
          <cell r="B255" t="str">
            <v>PO16814</v>
          </cell>
          <cell r="C255" t="str">
            <v>Vanney Chhim</v>
          </cell>
          <cell r="D255" t="str">
            <v>OPA S1- 1 &amp; 2</v>
          </cell>
          <cell r="E255" t="str">
            <v xml:space="preserve">Pocket                        </v>
          </cell>
          <cell r="F255">
            <v>42857</v>
          </cell>
          <cell r="I255" t="str">
            <v>11/01/2023-11/30/2023</v>
          </cell>
          <cell r="J255">
            <v>1</v>
          </cell>
          <cell r="K255">
            <v>1</v>
          </cell>
          <cell r="L255">
            <v>2</v>
          </cell>
          <cell r="M255">
            <v>200</v>
          </cell>
          <cell r="O255">
            <v>176</v>
          </cell>
          <cell r="P255">
            <v>24</v>
          </cell>
          <cell r="Q255">
            <v>199</v>
          </cell>
          <cell r="R255">
            <v>1</v>
          </cell>
          <cell r="S255">
            <v>0</v>
          </cell>
          <cell r="T255">
            <v>1</v>
          </cell>
          <cell r="U255">
            <v>24</v>
          </cell>
          <cell r="V255">
            <v>0</v>
          </cell>
          <cell r="W255">
            <v>24</v>
          </cell>
          <cell r="X255">
            <v>102.34</v>
          </cell>
          <cell r="Y255">
            <v>0.96</v>
          </cell>
          <cell r="Z255">
            <v>11.535119999999999</v>
          </cell>
          <cell r="AA255">
            <v>0</v>
          </cell>
          <cell r="AB255">
            <v>11.535119999999999</v>
          </cell>
          <cell r="AC255">
            <v>0</v>
          </cell>
          <cell r="AD255">
            <v>88.950239999999994</v>
          </cell>
          <cell r="AF255">
            <v>0</v>
          </cell>
          <cell r="AG255">
            <v>5.83</v>
          </cell>
          <cell r="AH255">
            <v>23.08</v>
          </cell>
          <cell r="AJ255">
            <v>0</v>
          </cell>
          <cell r="AK255">
            <v>10</v>
          </cell>
          <cell r="AL255">
            <v>0</v>
          </cell>
          <cell r="AM255">
            <v>0</v>
          </cell>
          <cell r="AN255">
            <v>0</v>
          </cell>
          <cell r="AO255">
            <v>7</v>
          </cell>
          <cell r="AP255">
            <v>7</v>
          </cell>
        </row>
        <row r="256">
          <cell r="B256" t="str">
            <v>PO16853</v>
          </cell>
          <cell r="C256" t="str">
            <v>Chann Sor</v>
          </cell>
          <cell r="D256" t="str">
            <v>SPS- D</v>
          </cell>
          <cell r="E256" t="str">
            <v xml:space="preserve">Collar Attach Only(A+)        </v>
          </cell>
          <cell r="F256">
            <v>42859</v>
          </cell>
          <cell r="I256" t="str">
            <v>11/01/2023-11/30/2023</v>
          </cell>
          <cell r="J256">
            <v>1</v>
          </cell>
          <cell r="K256">
            <v>2</v>
          </cell>
          <cell r="L256">
            <v>3</v>
          </cell>
          <cell r="M256">
            <v>200</v>
          </cell>
          <cell r="O256">
            <v>184</v>
          </cell>
          <cell r="P256">
            <v>24</v>
          </cell>
          <cell r="Q256">
            <v>202</v>
          </cell>
          <cell r="R256">
            <v>0</v>
          </cell>
          <cell r="S256">
            <v>0</v>
          </cell>
          <cell r="T256">
            <v>0</v>
          </cell>
          <cell r="U256">
            <v>18</v>
          </cell>
          <cell r="V256">
            <v>0</v>
          </cell>
          <cell r="W256">
            <v>18</v>
          </cell>
          <cell r="X256">
            <v>182.29</v>
          </cell>
          <cell r="Y256">
            <v>0</v>
          </cell>
          <cell r="Z256">
            <v>10.312856999999999</v>
          </cell>
          <cell r="AA256">
            <v>0</v>
          </cell>
          <cell r="AB256">
            <v>10.312856999999999</v>
          </cell>
          <cell r="AC256">
            <v>0</v>
          </cell>
          <cell r="AD256">
            <v>37.780611999999998</v>
          </cell>
          <cell r="AF256">
            <v>0</v>
          </cell>
          <cell r="AG256">
            <v>4.38</v>
          </cell>
          <cell r="AH256">
            <v>23.08</v>
          </cell>
          <cell r="AJ256">
            <v>0</v>
          </cell>
          <cell r="AK256">
            <v>10</v>
          </cell>
          <cell r="AL256">
            <v>6</v>
          </cell>
          <cell r="AM256">
            <v>0</v>
          </cell>
          <cell r="AN256">
            <v>0</v>
          </cell>
          <cell r="AO256">
            <v>7</v>
          </cell>
          <cell r="AP256">
            <v>7</v>
          </cell>
        </row>
        <row r="257">
          <cell r="B257" t="str">
            <v>PO16948</v>
          </cell>
          <cell r="C257" t="str">
            <v>Thida Em</v>
          </cell>
          <cell r="D257" t="str">
            <v>SPS- F</v>
          </cell>
          <cell r="E257" t="str">
            <v xml:space="preserve">Cuff Attach(A+)               </v>
          </cell>
          <cell r="F257">
            <v>42879</v>
          </cell>
          <cell r="I257" t="str">
            <v>11/01/2023-11/30/2023</v>
          </cell>
          <cell r="J257">
            <v>0</v>
          </cell>
          <cell r="K257">
            <v>0</v>
          </cell>
          <cell r="L257">
            <v>0</v>
          </cell>
          <cell r="M257">
            <v>200</v>
          </cell>
          <cell r="O257">
            <v>184</v>
          </cell>
          <cell r="P257">
            <v>24</v>
          </cell>
          <cell r="Q257">
            <v>222</v>
          </cell>
          <cell r="R257">
            <v>0</v>
          </cell>
          <cell r="S257">
            <v>0</v>
          </cell>
          <cell r="T257">
            <v>0</v>
          </cell>
          <cell r="U257">
            <v>38</v>
          </cell>
          <cell r="V257">
            <v>0</v>
          </cell>
          <cell r="W257">
            <v>38</v>
          </cell>
          <cell r="X257">
            <v>188.39</v>
          </cell>
          <cell r="Y257">
            <v>0</v>
          </cell>
          <cell r="Z257">
            <v>18.580622000000002</v>
          </cell>
          <cell r="AA257">
            <v>0</v>
          </cell>
          <cell r="AB257">
            <v>18.580622000000002</v>
          </cell>
          <cell r="AC257">
            <v>0</v>
          </cell>
          <cell r="AD257">
            <v>31.866038</v>
          </cell>
          <cell r="AF257">
            <v>0</v>
          </cell>
          <cell r="AG257">
            <v>9.24</v>
          </cell>
          <cell r="AH257">
            <v>23.08</v>
          </cell>
          <cell r="AJ257">
            <v>0</v>
          </cell>
          <cell r="AK257">
            <v>10</v>
          </cell>
          <cell r="AL257">
            <v>6</v>
          </cell>
          <cell r="AM257">
            <v>0</v>
          </cell>
          <cell r="AN257">
            <v>0</v>
          </cell>
          <cell r="AO257">
            <v>7</v>
          </cell>
          <cell r="AP257">
            <v>7</v>
          </cell>
        </row>
        <row r="258">
          <cell r="B258" t="str">
            <v>PO16985</v>
          </cell>
          <cell r="C258" t="str">
            <v>Sinuon Vuthy</v>
          </cell>
          <cell r="D258" t="str">
            <v>SPS- B</v>
          </cell>
          <cell r="E258" t="str">
            <v xml:space="preserve">Att.Body Dart(B)              </v>
          </cell>
          <cell r="F258">
            <v>42892</v>
          </cell>
          <cell r="I258" t="str">
            <v>11/01/2023-11/30/2023</v>
          </cell>
          <cell r="J258">
            <v>1</v>
          </cell>
          <cell r="K258">
            <v>0</v>
          </cell>
          <cell r="L258">
            <v>1</v>
          </cell>
          <cell r="M258">
            <v>200</v>
          </cell>
          <cell r="O258">
            <v>184</v>
          </cell>
          <cell r="P258">
            <v>24</v>
          </cell>
          <cell r="Q258">
            <v>183</v>
          </cell>
          <cell r="R258">
            <v>21</v>
          </cell>
          <cell r="S258">
            <v>0</v>
          </cell>
          <cell r="T258">
            <v>21</v>
          </cell>
          <cell r="U258">
            <v>20</v>
          </cell>
          <cell r="V258">
            <v>0</v>
          </cell>
          <cell r="W258">
            <v>20</v>
          </cell>
          <cell r="X258">
            <v>92.73</v>
          </cell>
          <cell r="Y258">
            <v>20.170000000000002</v>
          </cell>
          <cell r="Z258">
            <v>9.6126000000000005</v>
          </cell>
          <cell r="AA258">
            <v>0</v>
          </cell>
          <cell r="AB258">
            <v>9.6126000000000005</v>
          </cell>
          <cell r="AC258">
            <v>0</v>
          </cell>
          <cell r="AD258">
            <v>84.150559999999999</v>
          </cell>
          <cell r="AF258">
            <v>0</v>
          </cell>
          <cell r="AG258">
            <v>4.8600000000000003</v>
          </cell>
          <cell r="AH258">
            <v>23.08</v>
          </cell>
          <cell r="AJ258">
            <v>8</v>
          </cell>
          <cell r="AK258">
            <v>10</v>
          </cell>
          <cell r="AL258">
            <v>0</v>
          </cell>
          <cell r="AM258">
            <v>0</v>
          </cell>
          <cell r="AN258">
            <v>0</v>
          </cell>
          <cell r="AO258">
            <v>7</v>
          </cell>
          <cell r="AP258">
            <v>7</v>
          </cell>
        </row>
        <row r="259">
          <cell r="B259" t="str">
            <v>PO17074</v>
          </cell>
          <cell r="C259" t="str">
            <v>Chantrea Soem</v>
          </cell>
          <cell r="D259" t="str">
            <v>SPS- A</v>
          </cell>
          <cell r="E259" t="str">
            <v xml:space="preserve">Set Gussett(A)                </v>
          </cell>
          <cell r="F259">
            <v>42914</v>
          </cell>
          <cell r="I259" t="str">
            <v>11/01/2023-11/30/2023</v>
          </cell>
          <cell r="J259">
            <v>0</v>
          </cell>
          <cell r="K259">
            <v>0</v>
          </cell>
          <cell r="L259">
            <v>0</v>
          </cell>
          <cell r="M259">
            <v>200</v>
          </cell>
          <cell r="O259">
            <v>184</v>
          </cell>
          <cell r="P259">
            <v>24</v>
          </cell>
          <cell r="Q259">
            <v>218</v>
          </cell>
          <cell r="R259">
            <v>0</v>
          </cell>
          <cell r="S259">
            <v>0</v>
          </cell>
          <cell r="T259">
            <v>0</v>
          </cell>
          <cell r="U259">
            <v>34</v>
          </cell>
          <cell r="V259">
            <v>0</v>
          </cell>
          <cell r="W259">
            <v>34</v>
          </cell>
          <cell r="X259">
            <v>158.91</v>
          </cell>
          <cell r="Y259">
            <v>0</v>
          </cell>
          <cell r="Z259">
            <v>17.092860000000002</v>
          </cell>
          <cell r="AA259">
            <v>0</v>
          </cell>
          <cell r="AB259">
            <v>17.092860000000002</v>
          </cell>
          <cell r="AC259">
            <v>40.090000000000003</v>
          </cell>
          <cell r="AD259">
            <v>17.70684</v>
          </cell>
          <cell r="AF259">
            <v>0</v>
          </cell>
          <cell r="AG259">
            <v>8.26</v>
          </cell>
          <cell r="AH259">
            <v>23.08</v>
          </cell>
          <cell r="AJ259">
            <v>0</v>
          </cell>
          <cell r="AK259">
            <v>10</v>
          </cell>
          <cell r="AL259">
            <v>6</v>
          </cell>
          <cell r="AM259">
            <v>0</v>
          </cell>
          <cell r="AN259">
            <v>0</v>
          </cell>
          <cell r="AO259">
            <v>7</v>
          </cell>
          <cell r="AP259">
            <v>7</v>
          </cell>
        </row>
        <row r="260">
          <cell r="B260" t="str">
            <v>PO17076</v>
          </cell>
          <cell r="C260" t="str">
            <v>Sreyyim Cheng</v>
          </cell>
          <cell r="D260" t="str">
            <v>SPS- A</v>
          </cell>
          <cell r="E260" t="str">
            <v xml:space="preserve">Run Cuff(A)                   </v>
          </cell>
          <cell r="F260">
            <v>42914</v>
          </cell>
          <cell r="I260" t="str">
            <v>11/01/2023-11/30/2023</v>
          </cell>
          <cell r="J260">
            <v>1</v>
          </cell>
          <cell r="K260">
            <v>2</v>
          </cell>
          <cell r="L260">
            <v>3</v>
          </cell>
          <cell r="M260">
            <v>200</v>
          </cell>
          <cell r="O260">
            <v>184</v>
          </cell>
          <cell r="P260">
            <v>24</v>
          </cell>
          <cell r="Q260">
            <v>218</v>
          </cell>
          <cell r="R260">
            <v>0</v>
          </cell>
          <cell r="S260">
            <v>0</v>
          </cell>
          <cell r="T260">
            <v>0</v>
          </cell>
          <cell r="U260">
            <v>34</v>
          </cell>
          <cell r="V260">
            <v>0</v>
          </cell>
          <cell r="W260">
            <v>34</v>
          </cell>
          <cell r="X260">
            <v>144.41</v>
          </cell>
          <cell r="Y260">
            <v>0</v>
          </cell>
          <cell r="Z260">
            <v>16.341419999999999</v>
          </cell>
          <cell r="AA260">
            <v>0</v>
          </cell>
          <cell r="AB260">
            <v>16.341419999999999</v>
          </cell>
          <cell r="AC260">
            <v>0</v>
          </cell>
          <cell r="AD260">
            <v>65.142840000000007</v>
          </cell>
          <cell r="AF260">
            <v>0</v>
          </cell>
          <cell r="AG260">
            <v>8.26</v>
          </cell>
          <cell r="AH260">
            <v>23.08</v>
          </cell>
          <cell r="AJ260">
            <v>0</v>
          </cell>
          <cell r="AK260">
            <v>10</v>
          </cell>
          <cell r="AL260">
            <v>6</v>
          </cell>
          <cell r="AM260">
            <v>0</v>
          </cell>
          <cell r="AN260">
            <v>0</v>
          </cell>
          <cell r="AO260">
            <v>7</v>
          </cell>
          <cell r="AP260">
            <v>7</v>
          </cell>
        </row>
        <row r="261">
          <cell r="B261" t="str">
            <v>PO17083</v>
          </cell>
          <cell r="C261" t="str">
            <v>Sreysuoy Nhoeun</v>
          </cell>
          <cell r="D261" t="str">
            <v>SPS- D</v>
          </cell>
          <cell r="E261" t="str">
            <v xml:space="preserve">Collar Attach Only(A+)        </v>
          </cell>
          <cell r="F261">
            <v>42914</v>
          </cell>
          <cell r="I261" t="str">
            <v>11/01/2023-11/30/2023</v>
          </cell>
          <cell r="J261">
            <v>0</v>
          </cell>
          <cell r="K261">
            <v>0</v>
          </cell>
          <cell r="L261">
            <v>0</v>
          </cell>
          <cell r="M261">
            <v>200</v>
          </cell>
          <cell r="O261">
            <v>184</v>
          </cell>
          <cell r="P261">
            <v>24</v>
          </cell>
          <cell r="Q261">
            <v>210</v>
          </cell>
          <cell r="R261">
            <v>0</v>
          </cell>
          <cell r="S261">
            <v>0</v>
          </cell>
          <cell r="T261">
            <v>0</v>
          </cell>
          <cell r="U261">
            <v>26</v>
          </cell>
          <cell r="V261">
            <v>0</v>
          </cell>
          <cell r="W261">
            <v>26</v>
          </cell>
          <cell r="X261">
            <v>153.65</v>
          </cell>
          <cell r="Y261">
            <v>0</v>
          </cell>
          <cell r="Z261">
            <v>12.49638</v>
          </cell>
          <cell r="AA261">
            <v>0</v>
          </cell>
          <cell r="AB261">
            <v>12.49638</v>
          </cell>
          <cell r="AC261">
            <v>0</v>
          </cell>
          <cell r="AD261">
            <v>48.212760000000003</v>
          </cell>
          <cell r="AF261">
            <v>0</v>
          </cell>
          <cell r="AG261">
            <v>6.32</v>
          </cell>
          <cell r="AH261">
            <v>23.08</v>
          </cell>
          <cell r="AJ261">
            <v>0</v>
          </cell>
          <cell r="AK261">
            <v>10</v>
          </cell>
          <cell r="AL261">
            <v>6</v>
          </cell>
          <cell r="AM261">
            <v>0</v>
          </cell>
          <cell r="AN261">
            <v>0</v>
          </cell>
          <cell r="AO261">
            <v>7</v>
          </cell>
          <cell r="AP261">
            <v>7</v>
          </cell>
        </row>
        <row r="262">
          <cell r="B262" t="str">
            <v>PO17117</v>
          </cell>
          <cell r="C262" t="str">
            <v>Samnang Tuoch</v>
          </cell>
          <cell r="D262" t="str">
            <v>SPS- B</v>
          </cell>
          <cell r="E262" t="str">
            <v xml:space="preserve">Loading                       </v>
          </cell>
          <cell r="F262">
            <v>42920</v>
          </cell>
          <cell r="I262" t="str">
            <v>11/01/2023-11/30/2023</v>
          </cell>
          <cell r="J262">
            <v>0</v>
          </cell>
          <cell r="K262">
            <v>0</v>
          </cell>
          <cell r="L262">
            <v>0</v>
          </cell>
          <cell r="M262">
            <v>203</v>
          </cell>
          <cell r="O262">
            <v>184</v>
          </cell>
          <cell r="P262">
            <v>24</v>
          </cell>
          <cell r="Q262">
            <v>224</v>
          </cell>
          <cell r="R262">
            <v>0</v>
          </cell>
          <cell r="S262">
            <v>0</v>
          </cell>
          <cell r="T262">
            <v>0</v>
          </cell>
          <cell r="U262">
            <v>40</v>
          </cell>
          <cell r="V262">
            <v>0</v>
          </cell>
          <cell r="W262">
            <v>40</v>
          </cell>
          <cell r="X262">
            <v>142.62</v>
          </cell>
          <cell r="Y262">
            <v>0</v>
          </cell>
          <cell r="Z262">
            <v>19.525200000000002</v>
          </cell>
          <cell r="AA262">
            <v>0</v>
          </cell>
          <cell r="AB262">
            <v>19.525200000000002</v>
          </cell>
          <cell r="AC262">
            <v>0</v>
          </cell>
          <cell r="AD262">
            <v>81.680400000000006</v>
          </cell>
          <cell r="AF262">
            <v>0</v>
          </cell>
          <cell r="AG262">
            <v>9.7200000000000006</v>
          </cell>
          <cell r="AH262">
            <v>23.42</v>
          </cell>
          <cell r="AJ262">
            <v>0</v>
          </cell>
          <cell r="AK262">
            <v>10</v>
          </cell>
          <cell r="AL262">
            <v>6</v>
          </cell>
          <cell r="AM262">
            <v>0</v>
          </cell>
          <cell r="AN262">
            <v>0</v>
          </cell>
          <cell r="AO262">
            <v>7</v>
          </cell>
          <cell r="AP262">
            <v>7</v>
          </cell>
        </row>
        <row r="263">
          <cell r="B263" t="str">
            <v>PO17147</v>
          </cell>
          <cell r="C263" t="str">
            <v>Sokha You</v>
          </cell>
          <cell r="D263" t="str">
            <v>QC</v>
          </cell>
          <cell r="E263" t="str">
            <v xml:space="preserve">Examining(B)                  </v>
          </cell>
          <cell r="F263">
            <v>42923</v>
          </cell>
          <cell r="I263" t="str">
            <v>11/01/2023-11/30/2023</v>
          </cell>
          <cell r="J263">
            <v>1</v>
          </cell>
          <cell r="K263">
            <v>2</v>
          </cell>
          <cell r="L263">
            <v>3</v>
          </cell>
          <cell r="M263">
            <v>227</v>
          </cell>
          <cell r="O263">
            <v>184</v>
          </cell>
          <cell r="P263">
            <v>24</v>
          </cell>
          <cell r="Q263">
            <v>214</v>
          </cell>
          <cell r="R263">
            <v>8</v>
          </cell>
          <cell r="S263">
            <v>0</v>
          </cell>
          <cell r="T263">
            <v>8</v>
          </cell>
          <cell r="U263">
            <v>38</v>
          </cell>
          <cell r="V263">
            <v>0</v>
          </cell>
          <cell r="W263">
            <v>38</v>
          </cell>
          <cell r="X263">
            <v>161.6</v>
          </cell>
          <cell r="Y263">
            <v>8.73</v>
          </cell>
          <cell r="Z263">
            <v>20.73432</v>
          </cell>
          <cell r="AA263">
            <v>0</v>
          </cell>
          <cell r="AB263">
            <v>20.73432</v>
          </cell>
          <cell r="AC263">
            <v>0</v>
          </cell>
          <cell r="AD263">
            <v>71.928640000000001</v>
          </cell>
          <cell r="AF263">
            <v>0</v>
          </cell>
          <cell r="AG263">
            <v>9.24</v>
          </cell>
          <cell r="AH263">
            <v>26.19</v>
          </cell>
          <cell r="AJ263">
            <v>0</v>
          </cell>
          <cell r="AK263">
            <v>10</v>
          </cell>
          <cell r="AL263">
            <v>6</v>
          </cell>
          <cell r="AM263">
            <v>0</v>
          </cell>
          <cell r="AN263">
            <v>0</v>
          </cell>
          <cell r="AO263">
            <v>7</v>
          </cell>
          <cell r="AP263">
            <v>7</v>
          </cell>
        </row>
        <row r="264">
          <cell r="B264" t="str">
            <v>PO1716</v>
          </cell>
          <cell r="C264" t="str">
            <v>Thy Sath</v>
          </cell>
          <cell r="D264" t="str">
            <v>SPS- B</v>
          </cell>
          <cell r="E264" t="str">
            <v xml:space="preserve">Collar attach                 </v>
          </cell>
          <cell r="F264">
            <v>39387</v>
          </cell>
          <cell r="I264" t="str">
            <v>11/01/2023-11/30/2023</v>
          </cell>
          <cell r="J264">
            <v>1</v>
          </cell>
          <cell r="K264">
            <v>3</v>
          </cell>
          <cell r="L264">
            <v>4</v>
          </cell>
          <cell r="M264">
            <v>200</v>
          </cell>
          <cell r="O264">
            <v>184</v>
          </cell>
          <cell r="P264">
            <v>24</v>
          </cell>
          <cell r="Q264">
            <v>226</v>
          </cell>
          <cell r="R264">
            <v>0</v>
          </cell>
          <cell r="S264">
            <v>0</v>
          </cell>
          <cell r="T264">
            <v>0</v>
          </cell>
          <cell r="U264">
            <v>42</v>
          </cell>
          <cell r="V264">
            <v>0</v>
          </cell>
          <cell r="W264">
            <v>42</v>
          </cell>
          <cell r="X264">
            <v>183.67</v>
          </cell>
          <cell r="Y264">
            <v>0</v>
          </cell>
          <cell r="Z264">
            <v>20.816064999999998</v>
          </cell>
          <cell r="AA264">
            <v>0</v>
          </cell>
          <cell r="AB264">
            <v>20.816064999999998</v>
          </cell>
          <cell r="AC264">
            <v>0</v>
          </cell>
          <cell r="AD264">
            <v>34.832129999999999</v>
          </cell>
          <cell r="AF264">
            <v>0</v>
          </cell>
          <cell r="AG264">
            <v>10.210000000000001</v>
          </cell>
          <cell r="AH264">
            <v>23.08</v>
          </cell>
          <cell r="AJ264">
            <v>0</v>
          </cell>
          <cell r="AK264">
            <v>10</v>
          </cell>
          <cell r="AL264">
            <v>6</v>
          </cell>
          <cell r="AM264">
            <v>0</v>
          </cell>
          <cell r="AN264">
            <v>0</v>
          </cell>
          <cell r="AO264">
            <v>7</v>
          </cell>
          <cell r="AP264">
            <v>11</v>
          </cell>
        </row>
        <row r="265">
          <cell r="B265" t="str">
            <v>PO17177</v>
          </cell>
          <cell r="C265" t="str">
            <v>Deoung Kao</v>
          </cell>
          <cell r="D265" t="str">
            <v>SPS- F</v>
          </cell>
          <cell r="E265" t="str">
            <v xml:space="preserve">Set Gussett(A)                </v>
          </cell>
          <cell r="F265">
            <v>42928</v>
          </cell>
          <cell r="I265" t="str">
            <v>11/01/2023-11/30/2023</v>
          </cell>
          <cell r="J265">
            <v>0</v>
          </cell>
          <cell r="K265">
            <v>0</v>
          </cell>
          <cell r="L265">
            <v>0</v>
          </cell>
          <cell r="M265">
            <v>200</v>
          </cell>
          <cell r="O265">
            <v>184</v>
          </cell>
          <cell r="P265">
            <v>24</v>
          </cell>
          <cell r="Q265">
            <v>226</v>
          </cell>
          <cell r="R265">
            <v>0</v>
          </cell>
          <cell r="S265">
            <v>0</v>
          </cell>
          <cell r="T265">
            <v>0</v>
          </cell>
          <cell r="U265">
            <v>42</v>
          </cell>
          <cell r="V265">
            <v>0</v>
          </cell>
          <cell r="W265">
            <v>42</v>
          </cell>
          <cell r="X265">
            <v>197.11</v>
          </cell>
          <cell r="Y265">
            <v>0</v>
          </cell>
          <cell r="Z265">
            <v>20.759920000000001</v>
          </cell>
          <cell r="AA265">
            <v>0</v>
          </cell>
          <cell r="AB265">
            <v>20.759920000000001</v>
          </cell>
          <cell r="AC265">
            <v>0</v>
          </cell>
          <cell r="AD265">
            <v>23.666346000000001</v>
          </cell>
          <cell r="AF265">
            <v>0</v>
          </cell>
          <cell r="AG265">
            <v>10.210000000000001</v>
          </cell>
          <cell r="AH265">
            <v>23.08</v>
          </cell>
          <cell r="AJ265">
            <v>8</v>
          </cell>
          <cell r="AK265">
            <v>10</v>
          </cell>
          <cell r="AL265">
            <v>6</v>
          </cell>
          <cell r="AM265">
            <v>0</v>
          </cell>
          <cell r="AN265">
            <v>0</v>
          </cell>
          <cell r="AO265">
            <v>7</v>
          </cell>
          <cell r="AP265">
            <v>7</v>
          </cell>
        </row>
        <row r="266">
          <cell r="B266" t="str">
            <v>PO1719</v>
          </cell>
          <cell r="C266" t="str">
            <v>Chomroeun Nuorn</v>
          </cell>
          <cell r="D266" t="str">
            <v>Maternity Leave</v>
          </cell>
          <cell r="E266" t="str">
            <v xml:space="preserve">Trim and mark Collar(B)       </v>
          </cell>
          <cell r="F266">
            <v>39387</v>
          </cell>
          <cell r="I266" t="str">
            <v>11/01/2023-11/30/2023</v>
          </cell>
          <cell r="J266">
            <v>1</v>
          </cell>
          <cell r="K266">
            <v>0</v>
          </cell>
          <cell r="L266">
            <v>1</v>
          </cell>
          <cell r="M266">
            <v>200</v>
          </cell>
          <cell r="O266">
            <v>56</v>
          </cell>
          <cell r="Q266">
            <v>40</v>
          </cell>
          <cell r="R266">
            <v>16</v>
          </cell>
          <cell r="S266">
            <v>0</v>
          </cell>
          <cell r="T266">
            <v>16</v>
          </cell>
          <cell r="U266">
            <v>0</v>
          </cell>
          <cell r="V266">
            <v>0</v>
          </cell>
          <cell r="W266">
            <v>0</v>
          </cell>
          <cell r="AF266">
            <v>0</v>
          </cell>
          <cell r="AG266">
            <v>0</v>
          </cell>
          <cell r="AH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</row>
        <row r="267">
          <cell r="B267" t="str">
            <v>PO17198</v>
          </cell>
          <cell r="C267" t="str">
            <v>Rin Kin</v>
          </cell>
          <cell r="D267" t="str">
            <v>CT</v>
          </cell>
          <cell r="E267" t="str">
            <v xml:space="preserve">Bundling(P)                   </v>
          </cell>
          <cell r="F267">
            <v>42933</v>
          </cell>
          <cell r="I267" t="str">
            <v>11/01/2023-11/30/2023</v>
          </cell>
          <cell r="J267">
            <v>1</v>
          </cell>
          <cell r="K267">
            <v>0</v>
          </cell>
          <cell r="L267">
            <v>1</v>
          </cell>
          <cell r="M267">
            <v>209</v>
          </cell>
          <cell r="O267">
            <v>184</v>
          </cell>
          <cell r="P267">
            <v>24</v>
          </cell>
          <cell r="Q267">
            <v>184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284.98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F267">
            <v>0</v>
          </cell>
          <cell r="AG267">
            <v>0</v>
          </cell>
          <cell r="AH267">
            <v>24.12</v>
          </cell>
          <cell r="AJ267">
            <v>0</v>
          </cell>
          <cell r="AK267">
            <v>10</v>
          </cell>
          <cell r="AL267">
            <v>6</v>
          </cell>
          <cell r="AM267">
            <v>0</v>
          </cell>
          <cell r="AN267">
            <v>0</v>
          </cell>
          <cell r="AO267">
            <v>7</v>
          </cell>
          <cell r="AP267">
            <v>7</v>
          </cell>
        </row>
        <row r="268">
          <cell r="B268" t="str">
            <v>PO17219</v>
          </cell>
          <cell r="C268" t="str">
            <v>Sros Sem</v>
          </cell>
          <cell r="D268" t="str">
            <v>SPS- B</v>
          </cell>
          <cell r="E268" t="str">
            <v xml:space="preserve">Trim and mark Collar(B)       </v>
          </cell>
          <cell r="F268">
            <v>42935</v>
          </cell>
          <cell r="I268" t="str">
            <v>11/01/2023-11/30/2023</v>
          </cell>
          <cell r="J268">
            <v>1</v>
          </cell>
          <cell r="K268">
            <v>3</v>
          </cell>
          <cell r="L268">
            <v>4</v>
          </cell>
          <cell r="M268">
            <v>200</v>
          </cell>
          <cell r="O268">
            <v>184</v>
          </cell>
          <cell r="P268">
            <v>24</v>
          </cell>
          <cell r="Q268">
            <v>216</v>
          </cell>
          <cell r="R268">
            <v>8</v>
          </cell>
          <cell r="S268">
            <v>0</v>
          </cell>
          <cell r="T268">
            <v>8</v>
          </cell>
          <cell r="U268">
            <v>40</v>
          </cell>
          <cell r="V268">
            <v>0</v>
          </cell>
          <cell r="W268">
            <v>40</v>
          </cell>
          <cell r="X268">
            <v>163.11000000000001</v>
          </cell>
          <cell r="Y268">
            <v>7.69</v>
          </cell>
          <cell r="Z268">
            <v>19.225200000000001</v>
          </cell>
          <cell r="AA268">
            <v>0</v>
          </cell>
          <cell r="AB268">
            <v>19.225200000000001</v>
          </cell>
          <cell r="AC268">
            <v>0</v>
          </cell>
          <cell r="AD268">
            <v>44.520400000000002</v>
          </cell>
          <cell r="AF268">
            <v>0</v>
          </cell>
          <cell r="AG268">
            <v>9.7200000000000006</v>
          </cell>
          <cell r="AH268">
            <v>23.08</v>
          </cell>
          <cell r="AJ268">
            <v>0</v>
          </cell>
          <cell r="AK268">
            <v>10</v>
          </cell>
          <cell r="AL268">
            <v>6</v>
          </cell>
          <cell r="AM268">
            <v>0</v>
          </cell>
          <cell r="AN268">
            <v>0</v>
          </cell>
          <cell r="AO268">
            <v>7</v>
          </cell>
          <cell r="AP268">
            <v>7</v>
          </cell>
        </row>
        <row r="269">
          <cell r="B269" t="str">
            <v>PO17225</v>
          </cell>
          <cell r="C269" t="str">
            <v>Sokong Rin</v>
          </cell>
          <cell r="D269" t="str">
            <v>SPS- A</v>
          </cell>
          <cell r="E269" t="str">
            <v xml:space="preserve">Mark Button Down Collar       </v>
          </cell>
          <cell r="F269">
            <v>42936</v>
          </cell>
          <cell r="I269" t="str">
            <v>11/01/2023-11/30/2023</v>
          </cell>
          <cell r="J269">
            <v>1</v>
          </cell>
          <cell r="K269">
            <v>0</v>
          </cell>
          <cell r="L269">
            <v>1</v>
          </cell>
          <cell r="M269">
            <v>200</v>
          </cell>
          <cell r="O269">
            <v>184</v>
          </cell>
          <cell r="P269">
            <v>24</v>
          </cell>
          <cell r="Q269">
            <v>196</v>
          </cell>
          <cell r="R269">
            <v>8</v>
          </cell>
          <cell r="S269">
            <v>0</v>
          </cell>
          <cell r="T269">
            <v>8</v>
          </cell>
          <cell r="U269">
            <v>20</v>
          </cell>
          <cell r="V269">
            <v>0</v>
          </cell>
          <cell r="W269">
            <v>20</v>
          </cell>
          <cell r="X269">
            <v>155.36000000000001</v>
          </cell>
          <cell r="Y269">
            <v>7.69</v>
          </cell>
          <cell r="Z269">
            <v>9.6126000000000005</v>
          </cell>
          <cell r="AA269">
            <v>0</v>
          </cell>
          <cell r="AB269">
            <v>9.6126000000000005</v>
          </cell>
          <cell r="AC269">
            <v>0</v>
          </cell>
          <cell r="AD269">
            <v>33.068640000000002</v>
          </cell>
          <cell r="AF269">
            <v>0</v>
          </cell>
          <cell r="AG269">
            <v>4.8600000000000003</v>
          </cell>
          <cell r="AH269">
            <v>23.08</v>
          </cell>
          <cell r="AJ269">
            <v>0</v>
          </cell>
          <cell r="AK269">
            <v>10</v>
          </cell>
          <cell r="AL269">
            <v>6</v>
          </cell>
          <cell r="AM269">
            <v>0</v>
          </cell>
          <cell r="AN269">
            <v>0</v>
          </cell>
          <cell r="AO269">
            <v>7</v>
          </cell>
          <cell r="AP269">
            <v>7</v>
          </cell>
        </row>
        <row r="270">
          <cell r="B270" t="str">
            <v>PO17236</v>
          </cell>
          <cell r="C270" t="str">
            <v>Khorn Va</v>
          </cell>
          <cell r="D270" t="str">
            <v>SPS- C</v>
          </cell>
          <cell r="E270" t="str">
            <v xml:space="preserve">Bottom Sew(B)                 </v>
          </cell>
          <cell r="F270">
            <v>42940</v>
          </cell>
          <cell r="I270" t="str">
            <v>11/01/2023-11/30/2023</v>
          </cell>
          <cell r="J270">
            <v>1</v>
          </cell>
          <cell r="K270">
            <v>1</v>
          </cell>
          <cell r="L270">
            <v>2</v>
          </cell>
          <cell r="M270">
            <v>200</v>
          </cell>
          <cell r="O270">
            <v>184</v>
          </cell>
          <cell r="P270">
            <v>24</v>
          </cell>
          <cell r="Q270">
            <v>206</v>
          </cell>
          <cell r="R270">
            <v>16</v>
          </cell>
          <cell r="S270">
            <v>0</v>
          </cell>
          <cell r="T270">
            <v>16</v>
          </cell>
          <cell r="U270">
            <v>38</v>
          </cell>
          <cell r="V270">
            <v>0</v>
          </cell>
          <cell r="W270">
            <v>38</v>
          </cell>
          <cell r="X270">
            <v>129.41999999999999</v>
          </cell>
          <cell r="Y270">
            <v>15.38</v>
          </cell>
          <cell r="Z270">
            <v>18.263940000000002</v>
          </cell>
          <cell r="AA270">
            <v>0</v>
          </cell>
          <cell r="AB270">
            <v>18.263940000000002</v>
          </cell>
          <cell r="AC270">
            <v>0</v>
          </cell>
          <cell r="AD270">
            <v>68.597880000000004</v>
          </cell>
          <cell r="AF270">
            <v>0</v>
          </cell>
          <cell r="AG270">
            <v>9.24</v>
          </cell>
          <cell r="AH270">
            <v>23.08</v>
          </cell>
          <cell r="AJ270">
            <v>0</v>
          </cell>
          <cell r="AK270">
            <v>10</v>
          </cell>
          <cell r="AL270">
            <v>6</v>
          </cell>
          <cell r="AM270">
            <v>0</v>
          </cell>
          <cell r="AN270">
            <v>0</v>
          </cell>
          <cell r="AO270">
            <v>7</v>
          </cell>
          <cell r="AP270">
            <v>7</v>
          </cell>
        </row>
        <row r="271">
          <cell r="B271" t="str">
            <v>PO17245</v>
          </cell>
          <cell r="C271" t="str">
            <v>Sreynou Khan</v>
          </cell>
          <cell r="D271" t="str">
            <v>SPS- C</v>
          </cell>
          <cell r="E271" t="str">
            <v xml:space="preserve">Bottom Sew(B)                 </v>
          </cell>
          <cell r="F271">
            <v>42941</v>
          </cell>
          <cell r="I271" t="str">
            <v>11/01/2023-11/30/2023</v>
          </cell>
          <cell r="J271">
            <v>0</v>
          </cell>
          <cell r="K271">
            <v>0</v>
          </cell>
          <cell r="L271">
            <v>0</v>
          </cell>
          <cell r="M271">
            <v>200</v>
          </cell>
          <cell r="O271">
            <v>184</v>
          </cell>
          <cell r="P271">
            <v>24</v>
          </cell>
          <cell r="Q271">
            <v>218</v>
          </cell>
          <cell r="R271">
            <v>0</v>
          </cell>
          <cell r="S271">
            <v>0</v>
          </cell>
          <cell r="T271">
            <v>0</v>
          </cell>
          <cell r="U271">
            <v>34</v>
          </cell>
          <cell r="V271">
            <v>0</v>
          </cell>
          <cell r="W271">
            <v>34</v>
          </cell>
          <cell r="X271">
            <v>155.72999999999999</v>
          </cell>
          <cell r="Y271">
            <v>0</v>
          </cell>
          <cell r="Z271">
            <v>16.341419999999999</v>
          </cell>
          <cell r="AA271">
            <v>0</v>
          </cell>
          <cell r="AB271">
            <v>16.341419999999999</v>
          </cell>
          <cell r="AC271">
            <v>0</v>
          </cell>
          <cell r="AD271">
            <v>53.822839999999999</v>
          </cell>
          <cell r="AF271">
            <v>0</v>
          </cell>
          <cell r="AG271">
            <v>8.26</v>
          </cell>
          <cell r="AH271">
            <v>23.08</v>
          </cell>
          <cell r="AJ271">
            <v>0</v>
          </cell>
          <cell r="AK271">
            <v>10</v>
          </cell>
          <cell r="AL271">
            <v>6</v>
          </cell>
          <cell r="AM271">
            <v>0</v>
          </cell>
          <cell r="AN271">
            <v>0</v>
          </cell>
          <cell r="AO271">
            <v>7</v>
          </cell>
          <cell r="AP271">
            <v>7</v>
          </cell>
        </row>
        <row r="272">
          <cell r="B272" t="str">
            <v>PO17257</v>
          </cell>
          <cell r="C272" t="str">
            <v>Sreynet Yim</v>
          </cell>
          <cell r="D272" t="str">
            <v>SPS- E</v>
          </cell>
          <cell r="E272" t="str">
            <v xml:space="preserve">French Seam(A)                </v>
          </cell>
          <cell r="F272">
            <v>42942</v>
          </cell>
          <cell r="I272" t="str">
            <v>11/01/2023-11/30/2023</v>
          </cell>
          <cell r="J272">
            <v>1</v>
          </cell>
          <cell r="K272">
            <v>2</v>
          </cell>
          <cell r="L272">
            <v>3</v>
          </cell>
          <cell r="M272">
            <v>200</v>
          </cell>
          <cell r="O272">
            <v>160</v>
          </cell>
          <cell r="P272">
            <v>24</v>
          </cell>
          <cell r="Q272">
            <v>184</v>
          </cell>
          <cell r="R272">
            <v>0</v>
          </cell>
          <cell r="S272">
            <v>0</v>
          </cell>
          <cell r="T272">
            <v>0</v>
          </cell>
          <cell r="U272">
            <v>24</v>
          </cell>
          <cell r="V272">
            <v>0</v>
          </cell>
          <cell r="W272">
            <v>24</v>
          </cell>
          <cell r="X272">
            <v>119.22</v>
          </cell>
          <cell r="Y272">
            <v>0</v>
          </cell>
          <cell r="Z272">
            <v>11.535119999999999</v>
          </cell>
          <cell r="AA272">
            <v>0</v>
          </cell>
          <cell r="AB272">
            <v>11.535119999999999</v>
          </cell>
          <cell r="AC272">
            <v>0</v>
          </cell>
          <cell r="AD272">
            <v>57.650239999999997</v>
          </cell>
          <cell r="AF272">
            <v>0</v>
          </cell>
          <cell r="AG272">
            <v>5.83</v>
          </cell>
          <cell r="AH272">
            <v>23.08</v>
          </cell>
          <cell r="AJ272">
            <v>8</v>
          </cell>
          <cell r="AK272">
            <v>10</v>
          </cell>
          <cell r="AL272">
            <v>0</v>
          </cell>
          <cell r="AM272">
            <v>0</v>
          </cell>
          <cell r="AN272">
            <v>0</v>
          </cell>
          <cell r="AO272">
            <v>7</v>
          </cell>
          <cell r="AP272">
            <v>7</v>
          </cell>
        </row>
        <row r="273">
          <cell r="B273" t="str">
            <v>PO17269</v>
          </cell>
          <cell r="C273" t="str">
            <v>Kimheang Hort</v>
          </cell>
          <cell r="D273" t="str">
            <v>SPS- D</v>
          </cell>
          <cell r="E273" t="str">
            <v xml:space="preserve">Collar Attach (A+)            </v>
          </cell>
          <cell r="F273">
            <v>42944</v>
          </cell>
          <cell r="I273" t="str">
            <v>11/01/2023-11/30/2023</v>
          </cell>
          <cell r="J273">
            <v>0</v>
          </cell>
          <cell r="K273">
            <v>0</v>
          </cell>
          <cell r="L273">
            <v>0</v>
          </cell>
          <cell r="M273">
            <v>200</v>
          </cell>
          <cell r="O273">
            <v>184</v>
          </cell>
          <cell r="P273">
            <v>24</v>
          </cell>
          <cell r="Q273">
            <v>188</v>
          </cell>
          <cell r="R273">
            <v>0</v>
          </cell>
          <cell r="S273">
            <v>0</v>
          </cell>
          <cell r="T273">
            <v>0</v>
          </cell>
          <cell r="U273">
            <v>4</v>
          </cell>
          <cell r="V273">
            <v>0</v>
          </cell>
          <cell r="W273">
            <v>4</v>
          </cell>
          <cell r="X273">
            <v>174.79</v>
          </cell>
          <cell r="Y273">
            <v>0</v>
          </cell>
          <cell r="Z273">
            <v>2.043323</v>
          </cell>
          <cell r="AA273">
            <v>0</v>
          </cell>
          <cell r="AB273">
            <v>2.043323</v>
          </cell>
          <cell r="AC273">
            <v>0</v>
          </cell>
          <cell r="AD273">
            <v>19.072520000000001</v>
          </cell>
          <cell r="AF273">
            <v>0</v>
          </cell>
          <cell r="AG273">
            <v>0.97</v>
          </cell>
          <cell r="AH273">
            <v>23.08</v>
          </cell>
          <cell r="AJ273">
            <v>0</v>
          </cell>
          <cell r="AK273">
            <v>10</v>
          </cell>
          <cell r="AL273">
            <v>6</v>
          </cell>
          <cell r="AM273">
            <v>0</v>
          </cell>
          <cell r="AN273">
            <v>0</v>
          </cell>
          <cell r="AO273">
            <v>7</v>
          </cell>
          <cell r="AP273">
            <v>7</v>
          </cell>
        </row>
        <row r="274">
          <cell r="B274" t="str">
            <v>PO17340</v>
          </cell>
          <cell r="C274" t="str">
            <v>Kimly Prek</v>
          </cell>
          <cell r="D274" t="str">
            <v>SPS- B</v>
          </cell>
          <cell r="E274" t="str">
            <v xml:space="preserve">Unload Collar(B)              </v>
          </cell>
          <cell r="F274">
            <v>42957</v>
          </cell>
          <cell r="I274" t="str">
            <v>11/01/2023-11/30/2023</v>
          </cell>
          <cell r="J274">
            <v>1</v>
          </cell>
          <cell r="K274">
            <v>2</v>
          </cell>
          <cell r="L274">
            <v>3</v>
          </cell>
          <cell r="M274">
            <v>200</v>
          </cell>
          <cell r="O274">
            <v>176</v>
          </cell>
          <cell r="P274">
            <v>24</v>
          </cell>
          <cell r="Q274">
            <v>216</v>
          </cell>
          <cell r="R274">
            <v>0</v>
          </cell>
          <cell r="S274">
            <v>0</v>
          </cell>
          <cell r="T274">
            <v>0</v>
          </cell>
          <cell r="U274">
            <v>40</v>
          </cell>
          <cell r="V274">
            <v>0</v>
          </cell>
          <cell r="W274">
            <v>40</v>
          </cell>
          <cell r="X274">
            <v>127.91</v>
          </cell>
          <cell r="Y274">
            <v>0</v>
          </cell>
          <cell r="Z274">
            <v>19.225200000000001</v>
          </cell>
          <cell r="AA274">
            <v>0</v>
          </cell>
          <cell r="AB274">
            <v>19.225200000000001</v>
          </cell>
          <cell r="AC274">
            <v>0</v>
          </cell>
          <cell r="AD274">
            <v>79.720399999999998</v>
          </cell>
          <cell r="AF274">
            <v>0</v>
          </cell>
          <cell r="AG274">
            <v>9.7200000000000006</v>
          </cell>
          <cell r="AH274">
            <v>23.08</v>
          </cell>
          <cell r="AJ274">
            <v>0</v>
          </cell>
          <cell r="AK274">
            <v>10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  <cell r="AP274">
            <v>7</v>
          </cell>
        </row>
        <row r="275">
          <cell r="B275" t="str">
            <v>PO17345</v>
          </cell>
          <cell r="C275" t="str">
            <v>Reth Mao</v>
          </cell>
          <cell r="D275" t="str">
            <v>FUSING</v>
          </cell>
          <cell r="E275" t="str">
            <v xml:space="preserve">Fuse Cuff(B)                  </v>
          </cell>
          <cell r="F275">
            <v>42957</v>
          </cell>
          <cell r="I275" t="str">
            <v>11/01/2023-11/30/2023</v>
          </cell>
          <cell r="J275">
            <v>1</v>
          </cell>
          <cell r="K275">
            <v>3</v>
          </cell>
          <cell r="L275">
            <v>4</v>
          </cell>
          <cell r="M275">
            <v>200</v>
          </cell>
          <cell r="O275">
            <v>184</v>
          </cell>
          <cell r="P275">
            <v>24</v>
          </cell>
          <cell r="Q275">
            <v>218</v>
          </cell>
          <cell r="R275">
            <v>0</v>
          </cell>
          <cell r="S275">
            <v>0</v>
          </cell>
          <cell r="T275">
            <v>0</v>
          </cell>
          <cell r="U275">
            <v>34</v>
          </cell>
          <cell r="V275">
            <v>0</v>
          </cell>
          <cell r="W275">
            <v>34</v>
          </cell>
          <cell r="X275">
            <v>131.12</v>
          </cell>
          <cell r="Y275">
            <v>82.71</v>
          </cell>
          <cell r="Z275">
            <v>19.860484</v>
          </cell>
          <cell r="AA275">
            <v>0</v>
          </cell>
          <cell r="AB275">
            <v>19.860484</v>
          </cell>
          <cell r="AC275">
            <v>0.26</v>
          </cell>
          <cell r="AD275">
            <v>38.225746000000001</v>
          </cell>
          <cell r="AF275">
            <v>0</v>
          </cell>
          <cell r="AG275">
            <v>8.26</v>
          </cell>
          <cell r="AH275">
            <v>23.08</v>
          </cell>
          <cell r="AJ275">
            <v>0</v>
          </cell>
          <cell r="AK275">
            <v>10</v>
          </cell>
          <cell r="AL275">
            <v>6</v>
          </cell>
          <cell r="AM275">
            <v>0</v>
          </cell>
          <cell r="AN275">
            <v>0</v>
          </cell>
          <cell r="AO275">
            <v>7</v>
          </cell>
          <cell r="AP275">
            <v>7</v>
          </cell>
        </row>
        <row r="276">
          <cell r="B276" t="str">
            <v>PO17388</v>
          </cell>
          <cell r="C276" t="str">
            <v>Sopheap Moeun</v>
          </cell>
          <cell r="D276" t="str">
            <v>SPS- D</v>
          </cell>
          <cell r="E276" t="str">
            <v xml:space="preserve">Join Shoulder(A)              </v>
          </cell>
          <cell r="F276">
            <v>42963</v>
          </cell>
          <cell r="I276" t="str">
            <v>11/01/2023-11/30/2023</v>
          </cell>
          <cell r="J276">
            <v>1</v>
          </cell>
          <cell r="K276">
            <v>2</v>
          </cell>
          <cell r="L276">
            <v>3</v>
          </cell>
          <cell r="M276">
            <v>200</v>
          </cell>
          <cell r="O276">
            <v>184</v>
          </cell>
          <cell r="P276">
            <v>24</v>
          </cell>
          <cell r="Q276">
            <v>212</v>
          </cell>
          <cell r="R276">
            <v>0</v>
          </cell>
          <cell r="S276">
            <v>0</v>
          </cell>
          <cell r="T276">
            <v>0</v>
          </cell>
          <cell r="U276">
            <v>28</v>
          </cell>
          <cell r="V276">
            <v>0</v>
          </cell>
          <cell r="W276">
            <v>28</v>
          </cell>
          <cell r="X276">
            <v>391</v>
          </cell>
          <cell r="Y276">
            <v>0</v>
          </cell>
          <cell r="Z276">
            <v>23.81016</v>
          </cell>
          <cell r="AA276">
            <v>0</v>
          </cell>
          <cell r="AB276">
            <v>23.81016</v>
          </cell>
          <cell r="AC276">
            <v>0</v>
          </cell>
          <cell r="AD276">
            <v>0</v>
          </cell>
          <cell r="AF276">
            <v>0</v>
          </cell>
          <cell r="AG276">
            <v>6.81</v>
          </cell>
          <cell r="AH276">
            <v>23.08</v>
          </cell>
          <cell r="AJ276">
            <v>0</v>
          </cell>
          <cell r="AK276">
            <v>10</v>
          </cell>
          <cell r="AL276">
            <v>6</v>
          </cell>
          <cell r="AM276">
            <v>0</v>
          </cell>
          <cell r="AN276">
            <v>0</v>
          </cell>
          <cell r="AO276">
            <v>7</v>
          </cell>
          <cell r="AP276">
            <v>7</v>
          </cell>
        </row>
        <row r="277">
          <cell r="B277" t="str">
            <v>PO17437</v>
          </cell>
          <cell r="C277" t="str">
            <v>Dina Sok</v>
          </cell>
          <cell r="D277" t="str">
            <v>S1- 2</v>
          </cell>
          <cell r="E277" t="str">
            <v xml:space="preserve">Cuff Attach(A+)               </v>
          </cell>
          <cell r="F277">
            <v>42975</v>
          </cell>
          <cell r="I277" t="str">
            <v>11/01/2023-11/30/2023</v>
          </cell>
          <cell r="J277">
            <v>0</v>
          </cell>
          <cell r="K277">
            <v>0</v>
          </cell>
          <cell r="L277">
            <v>0</v>
          </cell>
          <cell r="M277">
            <v>200</v>
          </cell>
          <cell r="O277">
            <v>184</v>
          </cell>
          <cell r="P277">
            <v>24</v>
          </cell>
          <cell r="Q277">
            <v>208</v>
          </cell>
          <cell r="R277">
            <v>0</v>
          </cell>
          <cell r="S277">
            <v>0</v>
          </cell>
          <cell r="T277">
            <v>0</v>
          </cell>
          <cell r="U277">
            <v>24</v>
          </cell>
          <cell r="V277">
            <v>0</v>
          </cell>
          <cell r="W277">
            <v>24</v>
          </cell>
          <cell r="X277">
            <v>166.65</v>
          </cell>
          <cell r="Y277">
            <v>0</v>
          </cell>
          <cell r="Z277">
            <v>12.298415</v>
          </cell>
          <cell r="AA277">
            <v>0</v>
          </cell>
          <cell r="AB277">
            <v>12.298415</v>
          </cell>
          <cell r="AC277">
            <v>0</v>
          </cell>
          <cell r="AD277">
            <v>39.627986</v>
          </cell>
          <cell r="AF277">
            <v>0</v>
          </cell>
          <cell r="AG277">
            <v>5.83</v>
          </cell>
          <cell r="AH277">
            <v>23.08</v>
          </cell>
          <cell r="AJ277">
            <v>0</v>
          </cell>
          <cell r="AK277">
            <v>10</v>
          </cell>
          <cell r="AL277">
            <v>6</v>
          </cell>
          <cell r="AM277">
            <v>0</v>
          </cell>
          <cell r="AN277">
            <v>0</v>
          </cell>
          <cell r="AO277">
            <v>7</v>
          </cell>
          <cell r="AP277">
            <v>7</v>
          </cell>
        </row>
        <row r="278">
          <cell r="B278" t="str">
            <v>PO17467</v>
          </cell>
          <cell r="C278" t="str">
            <v>Salin Ro</v>
          </cell>
          <cell r="D278" t="str">
            <v>SPS- C</v>
          </cell>
          <cell r="E278" t="str">
            <v xml:space="preserve">Attach Side Label(B)          </v>
          </cell>
          <cell r="F278">
            <v>42984</v>
          </cell>
          <cell r="I278" t="str">
            <v>11/01/2023-11/30/2023</v>
          </cell>
          <cell r="J278">
            <v>1</v>
          </cell>
          <cell r="K278">
            <v>1</v>
          </cell>
          <cell r="L278">
            <v>2</v>
          </cell>
          <cell r="M278">
            <v>200</v>
          </cell>
          <cell r="O278">
            <v>176</v>
          </cell>
          <cell r="P278">
            <v>24</v>
          </cell>
          <cell r="Q278">
            <v>198</v>
          </cell>
          <cell r="R278">
            <v>0</v>
          </cell>
          <cell r="S278">
            <v>0</v>
          </cell>
          <cell r="T278">
            <v>0</v>
          </cell>
          <cell r="U278">
            <v>22</v>
          </cell>
          <cell r="V278">
            <v>0</v>
          </cell>
          <cell r="W278">
            <v>22</v>
          </cell>
          <cell r="X278">
            <v>161.22</v>
          </cell>
          <cell r="Y278">
            <v>0</v>
          </cell>
          <cell r="Z278">
            <v>11.668362</v>
          </cell>
          <cell r="AA278">
            <v>0</v>
          </cell>
          <cell r="AB278">
            <v>11.668362</v>
          </cell>
          <cell r="AC278">
            <v>0</v>
          </cell>
          <cell r="AD278">
            <v>39.185184</v>
          </cell>
          <cell r="AF278">
            <v>0</v>
          </cell>
          <cell r="AG278">
            <v>5.35</v>
          </cell>
          <cell r="AH278">
            <v>23.08</v>
          </cell>
          <cell r="AJ278">
            <v>8</v>
          </cell>
          <cell r="AK278">
            <v>10</v>
          </cell>
          <cell r="AL278">
            <v>6</v>
          </cell>
          <cell r="AM278">
            <v>0</v>
          </cell>
          <cell r="AN278">
            <v>0</v>
          </cell>
          <cell r="AO278">
            <v>7</v>
          </cell>
          <cell r="AP278">
            <v>7</v>
          </cell>
        </row>
        <row r="279">
          <cell r="B279" t="str">
            <v>PO17474</v>
          </cell>
          <cell r="C279" t="str">
            <v>Kolab Lay</v>
          </cell>
          <cell r="D279" t="str">
            <v>SPS- B</v>
          </cell>
          <cell r="E279" t="str">
            <v xml:space="preserve">JOIN SPLITE YOKE STR          </v>
          </cell>
          <cell r="F279">
            <v>42989</v>
          </cell>
          <cell r="I279" t="str">
            <v>11/01/2023-11/30/2023</v>
          </cell>
          <cell r="J279">
            <v>1</v>
          </cell>
          <cell r="K279">
            <v>2</v>
          </cell>
          <cell r="L279">
            <v>3</v>
          </cell>
          <cell r="M279">
            <v>200</v>
          </cell>
          <cell r="O279">
            <v>184</v>
          </cell>
          <cell r="P279">
            <v>24</v>
          </cell>
          <cell r="Q279">
            <v>226</v>
          </cell>
          <cell r="R279">
            <v>0</v>
          </cell>
          <cell r="S279">
            <v>0</v>
          </cell>
          <cell r="T279">
            <v>0</v>
          </cell>
          <cell r="U279">
            <v>42</v>
          </cell>
          <cell r="V279">
            <v>0</v>
          </cell>
          <cell r="W279">
            <v>42</v>
          </cell>
          <cell r="X279">
            <v>190.64</v>
          </cell>
          <cell r="Y279">
            <v>0</v>
          </cell>
          <cell r="Z279">
            <v>21.596914999999999</v>
          </cell>
          <cell r="AA279">
            <v>0</v>
          </cell>
          <cell r="AB279">
            <v>21.596914999999999</v>
          </cell>
          <cell r="AC279">
            <v>10.67</v>
          </cell>
          <cell r="AD279">
            <v>28.947984000000002</v>
          </cell>
          <cell r="AF279">
            <v>0</v>
          </cell>
          <cell r="AG279">
            <v>10.210000000000001</v>
          </cell>
          <cell r="AH279">
            <v>23.08</v>
          </cell>
          <cell r="AJ279">
            <v>0</v>
          </cell>
          <cell r="AK279">
            <v>10</v>
          </cell>
          <cell r="AL279">
            <v>6</v>
          </cell>
          <cell r="AM279">
            <v>0</v>
          </cell>
          <cell r="AN279">
            <v>0</v>
          </cell>
          <cell r="AO279">
            <v>7</v>
          </cell>
          <cell r="AP279">
            <v>7</v>
          </cell>
        </row>
        <row r="280">
          <cell r="B280" t="str">
            <v>PO17505</v>
          </cell>
          <cell r="C280" t="str">
            <v>Savoeurn Chaim</v>
          </cell>
          <cell r="D280" t="str">
            <v>SPS- D</v>
          </cell>
          <cell r="E280" t="str">
            <v xml:space="preserve">Sew close collar              </v>
          </cell>
          <cell r="F280">
            <v>43005</v>
          </cell>
          <cell r="I280" t="str">
            <v>11/01/2023-11/30/2023</v>
          </cell>
          <cell r="J280">
            <v>0</v>
          </cell>
          <cell r="K280">
            <v>2</v>
          </cell>
          <cell r="L280">
            <v>2</v>
          </cell>
          <cell r="M280">
            <v>200</v>
          </cell>
          <cell r="O280">
            <v>184</v>
          </cell>
          <cell r="P280">
            <v>24</v>
          </cell>
          <cell r="Q280">
            <v>218</v>
          </cell>
          <cell r="R280">
            <v>0</v>
          </cell>
          <cell r="S280">
            <v>0</v>
          </cell>
          <cell r="T280">
            <v>0</v>
          </cell>
          <cell r="U280">
            <v>34</v>
          </cell>
          <cell r="V280">
            <v>0</v>
          </cell>
          <cell r="W280">
            <v>34</v>
          </cell>
          <cell r="X280">
            <v>177.11</v>
          </cell>
          <cell r="Y280">
            <v>0</v>
          </cell>
          <cell r="Z280">
            <v>16.420335000000001</v>
          </cell>
          <cell r="AA280">
            <v>0</v>
          </cell>
          <cell r="AB280">
            <v>16.420335000000001</v>
          </cell>
          <cell r="AC280">
            <v>0</v>
          </cell>
          <cell r="AD280">
            <v>33.574826000000002</v>
          </cell>
          <cell r="AF280">
            <v>0</v>
          </cell>
          <cell r="AG280">
            <v>8.26</v>
          </cell>
          <cell r="AH280">
            <v>23.08</v>
          </cell>
          <cell r="AJ280">
            <v>8</v>
          </cell>
          <cell r="AK280">
            <v>10</v>
          </cell>
          <cell r="AL280">
            <v>6</v>
          </cell>
          <cell r="AM280">
            <v>0</v>
          </cell>
          <cell r="AN280">
            <v>0</v>
          </cell>
          <cell r="AO280">
            <v>7</v>
          </cell>
          <cell r="AP280">
            <v>7</v>
          </cell>
        </row>
        <row r="281">
          <cell r="B281" t="str">
            <v>PO17535</v>
          </cell>
          <cell r="C281" t="str">
            <v>Sreymao Horn</v>
          </cell>
          <cell r="D281" t="str">
            <v>S1- 2</v>
          </cell>
          <cell r="E281" t="str">
            <v xml:space="preserve">Topstitch Side Seam(A)        </v>
          </cell>
          <cell r="F281">
            <v>43010</v>
          </cell>
          <cell r="I281" t="str">
            <v>11/01/2023-11/30/2023</v>
          </cell>
          <cell r="J281">
            <v>1</v>
          </cell>
          <cell r="K281">
            <v>2</v>
          </cell>
          <cell r="L281">
            <v>3</v>
          </cell>
          <cell r="M281">
            <v>200</v>
          </cell>
          <cell r="O281">
            <v>184</v>
          </cell>
          <cell r="P281">
            <v>24</v>
          </cell>
          <cell r="Q281">
            <v>212</v>
          </cell>
          <cell r="R281">
            <v>0</v>
          </cell>
          <cell r="S281">
            <v>0</v>
          </cell>
          <cell r="T281">
            <v>0</v>
          </cell>
          <cell r="U281">
            <v>28</v>
          </cell>
          <cell r="V281">
            <v>0</v>
          </cell>
          <cell r="W281">
            <v>28</v>
          </cell>
          <cell r="X281">
            <v>115.96</v>
          </cell>
          <cell r="Y281">
            <v>0</v>
          </cell>
          <cell r="Z281">
            <v>13.698581000000001</v>
          </cell>
          <cell r="AA281">
            <v>0</v>
          </cell>
          <cell r="AB281">
            <v>13.698581000000001</v>
          </cell>
          <cell r="AC281">
            <v>0</v>
          </cell>
          <cell r="AD281">
            <v>88.630234000000002</v>
          </cell>
          <cell r="AF281">
            <v>0</v>
          </cell>
          <cell r="AG281">
            <v>6.81</v>
          </cell>
          <cell r="AH281">
            <v>23.08</v>
          </cell>
          <cell r="AJ281">
            <v>0</v>
          </cell>
          <cell r="AK281">
            <v>10</v>
          </cell>
          <cell r="AL281">
            <v>0</v>
          </cell>
          <cell r="AM281">
            <v>0</v>
          </cell>
          <cell r="AN281">
            <v>0</v>
          </cell>
          <cell r="AO281">
            <v>7</v>
          </cell>
          <cell r="AP281">
            <v>7</v>
          </cell>
        </row>
        <row r="282">
          <cell r="B282" t="str">
            <v>PO17536</v>
          </cell>
          <cell r="C282" t="str">
            <v>Sreynich Em</v>
          </cell>
          <cell r="D282" t="str">
            <v>SPS- A</v>
          </cell>
          <cell r="E282" t="str">
            <v xml:space="preserve">ATTACH BONE POCKET(B)         </v>
          </cell>
          <cell r="F282">
            <v>43010</v>
          </cell>
          <cell r="I282" t="str">
            <v>11/01/2023-11/30/2023</v>
          </cell>
          <cell r="J282">
            <v>1</v>
          </cell>
          <cell r="K282">
            <v>1</v>
          </cell>
          <cell r="L282">
            <v>2</v>
          </cell>
          <cell r="M282">
            <v>200</v>
          </cell>
          <cell r="O282">
            <v>184</v>
          </cell>
          <cell r="P282">
            <v>24</v>
          </cell>
          <cell r="Q282">
            <v>218</v>
          </cell>
          <cell r="R282">
            <v>0</v>
          </cell>
          <cell r="S282">
            <v>0</v>
          </cell>
          <cell r="T282">
            <v>0</v>
          </cell>
          <cell r="U282">
            <v>34</v>
          </cell>
          <cell r="V282">
            <v>0</v>
          </cell>
          <cell r="W282">
            <v>34</v>
          </cell>
          <cell r="X282">
            <v>173.76</v>
          </cell>
          <cell r="Y282">
            <v>0</v>
          </cell>
          <cell r="Z282">
            <v>17.251080000000002</v>
          </cell>
          <cell r="AA282">
            <v>0</v>
          </cell>
          <cell r="AB282">
            <v>17.251080000000002</v>
          </cell>
          <cell r="AC282">
            <v>22.82</v>
          </cell>
          <cell r="AD282">
            <v>26.59196</v>
          </cell>
          <cell r="AF282">
            <v>0</v>
          </cell>
          <cell r="AG282">
            <v>8.26</v>
          </cell>
          <cell r="AH282">
            <v>23.08</v>
          </cell>
          <cell r="AJ282">
            <v>0</v>
          </cell>
          <cell r="AK282">
            <v>10</v>
          </cell>
          <cell r="AL282">
            <v>6</v>
          </cell>
          <cell r="AM282">
            <v>0</v>
          </cell>
          <cell r="AN282">
            <v>0</v>
          </cell>
          <cell r="AO282">
            <v>7</v>
          </cell>
          <cell r="AP282">
            <v>7</v>
          </cell>
        </row>
        <row r="283">
          <cell r="B283" t="str">
            <v>PO17565</v>
          </cell>
          <cell r="C283" t="str">
            <v>Saphors Yann</v>
          </cell>
          <cell r="D283" t="str">
            <v>S1- 2</v>
          </cell>
          <cell r="E283" t="str">
            <v xml:space="preserve">Collar Attach Only(A+)        </v>
          </cell>
          <cell r="F283">
            <v>43010</v>
          </cell>
          <cell r="I283" t="str">
            <v>11/01/2023-11/30/2023</v>
          </cell>
          <cell r="J283">
            <v>1</v>
          </cell>
          <cell r="K283">
            <v>0</v>
          </cell>
          <cell r="L283">
            <v>1</v>
          </cell>
          <cell r="M283">
            <v>200</v>
          </cell>
          <cell r="O283">
            <v>184</v>
          </cell>
          <cell r="P283">
            <v>24</v>
          </cell>
          <cell r="Q283">
            <v>204</v>
          </cell>
          <cell r="R283">
            <v>0</v>
          </cell>
          <cell r="S283">
            <v>0</v>
          </cell>
          <cell r="T283">
            <v>0</v>
          </cell>
          <cell r="U283">
            <v>20</v>
          </cell>
          <cell r="V283">
            <v>0</v>
          </cell>
          <cell r="W283">
            <v>20</v>
          </cell>
          <cell r="X283">
            <v>130.94999999999999</v>
          </cell>
          <cell r="Y283">
            <v>0</v>
          </cell>
          <cell r="Z283">
            <v>9.6126000000000005</v>
          </cell>
          <cell r="AA283">
            <v>0</v>
          </cell>
          <cell r="AB283">
            <v>9.6126000000000005</v>
          </cell>
          <cell r="AC283">
            <v>0</v>
          </cell>
          <cell r="AD283">
            <v>65.145200000000003</v>
          </cell>
          <cell r="AF283">
            <v>0</v>
          </cell>
          <cell r="AG283">
            <v>4.8600000000000003</v>
          </cell>
          <cell r="AH283">
            <v>23.08</v>
          </cell>
          <cell r="AJ283">
            <v>0</v>
          </cell>
          <cell r="AK283">
            <v>10</v>
          </cell>
          <cell r="AL283">
            <v>0</v>
          </cell>
          <cell r="AM283">
            <v>0</v>
          </cell>
          <cell r="AN283">
            <v>0</v>
          </cell>
          <cell r="AO283">
            <v>7</v>
          </cell>
          <cell r="AP283">
            <v>7</v>
          </cell>
        </row>
        <row r="284">
          <cell r="B284" t="str">
            <v>PO1757</v>
          </cell>
          <cell r="C284" t="str">
            <v>Sinan Lang</v>
          </cell>
          <cell r="D284" t="str">
            <v>Maternity Leave</v>
          </cell>
          <cell r="E284" t="str">
            <v xml:space="preserve">Examining(B)                  </v>
          </cell>
          <cell r="F284">
            <v>39419</v>
          </cell>
          <cell r="I284" t="str">
            <v>11/01/2023-11/30/2023</v>
          </cell>
          <cell r="J284">
            <v>1</v>
          </cell>
          <cell r="K284">
            <v>0</v>
          </cell>
          <cell r="L284">
            <v>1</v>
          </cell>
          <cell r="M284">
            <v>200</v>
          </cell>
          <cell r="O284">
            <v>8</v>
          </cell>
          <cell r="Q284">
            <v>8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</row>
        <row r="285">
          <cell r="B285" t="str">
            <v>PO17575</v>
          </cell>
          <cell r="C285" t="str">
            <v>Sreynet Vy</v>
          </cell>
          <cell r="D285" t="str">
            <v>SPS- F</v>
          </cell>
          <cell r="E285" t="str">
            <v xml:space="preserve">Bottom Hem(A)                 </v>
          </cell>
          <cell r="F285">
            <v>43010</v>
          </cell>
          <cell r="I285" t="str">
            <v>11/01/2023-11/30/2023</v>
          </cell>
          <cell r="J285">
            <v>1</v>
          </cell>
          <cell r="K285">
            <v>2</v>
          </cell>
          <cell r="L285">
            <v>3</v>
          </cell>
          <cell r="M285">
            <v>200</v>
          </cell>
          <cell r="O285">
            <v>184</v>
          </cell>
          <cell r="P285">
            <v>24</v>
          </cell>
          <cell r="Q285">
            <v>198</v>
          </cell>
          <cell r="R285">
            <v>8</v>
          </cell>
          <cell r="S285">
            <v>0</v>
          </cell>
          <cell r="T285">
            <v>8</v>
          </cell>
          <cell r="U285">
            <v>22</v>
          </cell>
          <cell r="V285">
            <v>0</v>
          </cell>
          <cell r="W285">
            <v>22</v>
          </cell>
          <cell r="X285">
            <v>219.95</v>
          </cell>
          <cell r="Y285">
            <v>7.69</v>
          </cell>
          <cell r="Z285">
            <v>11.903017999999999</v>
          </cell>
          <cell r="AA285">
            <v>0</v>
          </cell>
          <cell r="AB285">
            <v>11.903017999999999</v>
          </cell>
          <cell r="AC285">
            <v>0</v>
          </cell>
          <cell r="AD285">
            <v>0.832538</v>
          </cell>
          <cell r="AF285">
            <v>0</v>
          </cell>
          <cell r="AG285">
            <v>5.35</v>
          </cell>
          <cell r="AH285">
            <v>23.08</v>
          </cell>
          <cell r="AJ285">
            <v>0</v>
          </cell>
          <cell r="AK285">
            <v>10</v>
          </cell>
          <cell r="AL285">
            <v>6</v>
          </cell>
          <cell r="AM285">
            <v>0</v>
          </cell>
          <cell r="AN285">
            <v>0</v>
          </cell>
          <cell r="AO285">
            <v>7</v>
          </cell>
          <cell r="AP285">
            <v>7</v>
          </cell>
        </row>
        <row r="286">
          <cell r="B286" t="str">
            <v>PO17576</v>
          </cell>
          <cell r="C286" t="str">
            <v>Bopha Kry</v>
          </cell>
          <cell r="D286" t="str">
            <v>SPS- A</v>
          </cell>
          <cell r="E286" t="str">
            <v xml:space="preserve">Set Gauntlet(A)               </v>
          </cell>
          <cell r="F286">
            <v>43010</v>
          </cell>
          <cell r="I286" t="str">
            <v>11/01/2023-11/30/2023</v>
          </cell>
          <cell r="J286">
            <v>1</v>
          </cell>
          <cell r="K286">
            <v>1</v>
          </cell>
          <cell r="L286">
            <v>2</v>
          </cell>
          <cell r="M286">
            <v>200</v>
          </cell>
          <cell r="O286">
            <v>184</v>
          </cell>
          <cell r="P286">
            <v>24</v>
          </cell>
          <cell r="Q286">
            <v>220</v>
          </cell>
          <cell r="R286">
            <v>0</v>
          </cell>
          <cell r="S286">
            <v>0</v>
          </cell>
          <cell r="T286">
            <v>0</v>
          </cell>
          <cell r="U286">
            <v>36</v>
          </cell>
          <cell r="V286">
            <v>0</v>
          </cell>
          <cell r="W286">
            <v>36</v>
          </cell>
          <cell r="X286">
            <v>226.2</v>
          </cell>
          <cell r="Y286">
            <v>0</v>
          </cell>
          <cell r="Z286">
            <v>19.007999999999999</v>
          </cell>
          <cell r="AA286">
            <v>0</v>
          </cell>
          <cell r="AB286">
            <v>19.007999999999999</v>
          </cell>
          <cell r="AC286">
            <v>0</v>
          </cell>
          <cell r="AD286">
            <v>13.79496</v>
          </cell>
          <cell r="AF286">
            <v>0</v>
          </cell>
          <cell r="AG286">
            <v>8.75</v>
          </cell>
          <cell r="AH286">
            <v>23.08</v>
          </cell>
          <cell r="AJ286">
            <v>0</v>
          </cell>
          <cell r="AK286">
            <v>10</v>
          </cell>
          <cell r="AL286">
            <v>6</v>
          </cell>
          <cell r="AM286">
            <v>0</v>
          </cell>
          <cell r="AN286">
            <v>0</v>
          </cell>
          <cell r="AO286">
            <v>7</v>
          </cell>
          <cell r="AP286">
            <v>7</v>
          </cell>
        </row>
        <row r="287">
          <cell r="B287" t="str">
            <v>PO17587</v>
          </cell>
          <cell r="C287" t="str">
            <v>Sokny Poch</v>
          </cell>
          <cell r="D287" t="str">
            <v>SPS- A</v>
          </cell>
          <cell r="E287" t="str">
            <v xml:space="preserve">Run Cuff(A)                   </v>
          </cell>
          <cell r="F287">
            <v>43010</v>
          </cell>
          <cell r="I287" t="str">
            <v>11/01/2023-11/30/2023</v>
          </cell>
          <cell r="J287">
            <v>1</v>
          </cell>
          <cell r="K287">
            <v>1</v>
          </cell>
          <cell r="L287">
            <v>2</v>
          </cell>
          <cell r="M287">
            <v>200</v>
          </cell>
          <cell r="O287">
            <v>184</v>
          </cell>
          <cell r="P287">
            <v>24</v>
          </cell>
          <cell r="Q287">
            <v>198</v>
          </cell>
          <cell r="R287">
            <v>8</v>
          </cell>
          <cell r="S287">
            <v>0</v>
          </cell>
          <cell r="T287">
            <v>8</v>
          </cell>
          <cell r="U287">
            <v>22</v>
          </cell>
          <cell r="V287">
            <v>0</v>
          </cell>
          <cell r="W287">
            <v>22</v>
          </cell>
          <cell r="X287">
            <v>226.66</v>
          </cell>
          <cell r="Y287">
            <v>7.69</v>
          </cell>
          <cell r="Z287">
            <v>13.444103999999999</v>
          </cell>
          <cell r="AA287">
            <v>0</v>
          </cell>
          <cell r="AB287">
            <v>13.444103999999999</v>
          </cell>
          <cell r="AC287">
            <v>0</v>
          </cell>
          <cell r="AD287">
            <v>20.29504</v>
          </cell>
          <cell r="AF287">
            <v>0</v>
          </cell>
          <cell r="AG287">
            <v>5.35</v>
          </cell>
          <cell r="AH287">
            <v>23.08</v>
          </cell>
          <cell r="AJ287">
            <v>0</v>
          </cell>
          <cell r="AK287">
            <v>10</v>
          </cell>
          <cell r="AL287">
            <v>6</v>
          </cell>
          <cell r="AM287">
            <v>0</v>
          </cell>
          <cell r="AN287">
            <v>0</v>
          </cell>
          <cell r="AO287">
            <v>7</v>
          </cell>
          <cell r="AP287">
            <v>7</v>
          </cell>
        </row>
        <row r="288">
          <cell r="B288" t="str">
            <v>PO17603</v>
          </cell>
          <cell r="C288" t="str">
            <v>Chy Un</v>
          </cell>
          <cell r="D288" t="str">
            <v>SPS- F</v>
          </cell>
          <cell r="E288" t="str">
            <v xml:space="preserve">Bottom Hem(A)                 </v>
          </cell>
          <cell r="F288">
            <v>43012</v>
          </cell>
          <cell r="I288" t="str">
            <v>11/01/2023-11/30/2023</v>
          </cell>
          <cell r="J288">
            <v>1</v>
          </cell>
          <cell r="K288">
            <v>2</v>
          </cell>
          <cell r="L288">
            <v>3</v>
          </cell>
          <cell r="M288">
            <v>200</v>
          </cell>
          <cell r="O288">
            <v>184</v>
          </cell>
          <cell r="P288">
            <v>24</v>
          </cell>
          <cell r="Q288">
            <v>202</v>
          </cell>
          <cell r="R288">
            <v>8</v>
          </cell>
          <cell r="S288">
            <v>0</v>
          </cell>
          <cell r="T288">
            <v>8</v>
          </cell>
          <cell r="U288">
            <v>26</v>
          </cell>
          <cell r="V288">
            <v>0</v>
          </cell>
          <cell r="W288">
            <v>26</v>
          </cell>
          <cell r="X288">
            <v>213.35</v>
          </cell>
          <cell r="Y288">
            <v>7.69</v>
          </cell>
          <cell r="Z288">
            <v>15.223445</v>
          </cell>
          <cell r="AA288">
            <v>0</v>
          </cell>
          <cell r="AB288">
            <v>15.223445</v>
          </cell>
          <cell r="AC288">
            <v>0</v>
          </cell>
          <cell r="AD288">
            <v>16.375</v>
          </cell>
          <cell r="AF288">
            <v>0</v>
          </cell>
          <cell r="AG288">
            <v>6.32</v>
          </cell>
          <cell r="AH288">
            <v>23.08</v>
          </cell>
          <cell r="AJ288">
            <v>8</v>
          </cell>
          <cell r="AK288">
            <v>10</v>
          </cell>
          <cell r="AL288">
            <v>6</v>
          </cell>
          <cell r="AM288">
            <v>0</v>
          </cell>
          <cell r="AN288">
            <v>0</v>
          </cell>
          <cell r="AO288">
            <v>7</v>
          </cell>
          <cell r="AP288">
            <v>7</v>
          </cell>
        </row>
        <row r="289">
          <cell r="B289" t="str">
            <v>PO17615</v>
          </cell>
          <cell r="C289" t="str">
            <v>Savoeun Neak</v>
          </cell>
          <cell r="D289" t="str">
            <v>SIT Checking</v>
          </cell>
          <cell r="E289" t="str">
            <v xml:space="preserve">Run Collar(A)                 </v>
          </cell>
          <cell r="F289">
            <v>43012</v>
          </cell>
          <cell r="I289" t="str">
            <v>11/01/2023-11/30/2023</v>
          </cell>
          <cell r="J289">
            <v>1</v>
          </cell>
          <cell r="K289">
            <v>2</v>
          </cell>
          <cell r="L289">
            <v>3</v>
          </cell>
          <cell r="M289">
            <v>200</v>
          </cell>
          <cell r="O289">
            <v>184</v>
          </cell>
          <cell r="P289">
            <v>24</v>
          </cell>
          <cell r="Q289">
            <v>226</v>
          </cell>
          <cell r="R289">
            <v>0</v>
          </cell>
          <cell r="S289">
            <v>0</v>
          </cell>
          <cell r="T289">
            <v>0</v>
          </cell>
          <cell r="U289">
            <v>42</v>
          </cell>
          <cell r="V289">
            <v>0</v>
          </cell>
          <cell r="W289">
            <v>42</v>
          </cell>
          <cell r="X289">
            <v>207.91</v>
          </cell>
          <cell r="Y289">
            <v>0</v>
          </cell>
          <cell r="Z289">
            <v>20.493065999999999</v>
          </cell>
          <cell r="AA289">
            <v>0</v>
          </cell>
          <cell r="AB289">
            <v>20.493065999999999</v>
          </cell>
          <cell r="AC289">
            <v>0</v>
          </cell>
          <cell r="AD289">
            <v>14.912789999999999</v>
          </cell>
          <cell r="AF289">
            <v>0</v>
          </cell>
          <cell r="AG289">
            <v>10.210000000000001</v>
          </cell>
          <cell r="AH289">
            <v>23.08</v>
          </cell>
          <cell r="AJ289">
            <v>0</v>
          </cell>
          <cell r="AK289">
            <v>10</v>
          </cell>
          <cell r="AL289">
            <v>6</v>
          </cell>
          <cell r="AM289">
            <v>0</v>
          </cell>
          <cell r="AN289">
            <v>0</v>
          </cell>
          <cell r="AO289">
            <v>7</v>
          </cell>
          <cell r="AP289">
            <v>7</v>
          </cell>
        </row>
        <row r="290">
          <cell r="B290" t="str">
            <v>PO17636</v>
          </cell>
          <cell r="C290" t="str">
            <v>Sotheary Moeun</v>
          </cell>
          <cell r="D290" t="str">
            <v>SPS- A</v>
          </cell>
          <cell r="E290" t="str">
            <v xml:space="preserve">Bottom Hem(A)                 </v>
          </cell>
          <cell r="F290">
            <v>43012</v>
          </cell>
          <cell r="I290" t="str">
            <v>11/01/2023-11/30/2023</v>
          </cell>
          <cell r="J290">
            <v>1</v>
          </cell>
          <cell r="K290">
            <v>1</v>
          </cell>
          <cell r="L290">
            <v>2</v>
          </cell>
          <cell r="M290">
            <v>200</v>
          </cell>
          <cell r="O290">
            <v>120</v>
          </cell>
          <cell r="P290">
            <v>24</v>
          </cell>
          <cell r="Q290">
            <v>135</v>
          </cell>
          <cell r="R290">
            <v>1</v>
          </cell>
          <cell r="S290">
            <v>0</v>
          </cell>
          <cell r="T290">
            <v>1</v>
          </cell>
          <cell r="U290">
            <v>16</v>
          </cell>
          <cell r="V290">
            <v>0</v>
          </cell>
          <cell r="W290">
            <v>16</v>
          </cell>
          <cell r="X290">
            <v>117.18</v>
          </cell>
          <cell r="Y290">
            <v>0.96</v>
          </cell>
          <cell r="Z290">
            <v>7.7187270000000003</v>
          </cell>
          <cell r="AA290">
            <v>0</v>
          </cell>
          <cell r="AB290">
            <v>7.7187270000000003</v>
          </cell>
          <cell r="AC290">
            <v>0</v>
          </cell>
          <cell r="AD290">
            <v>13.313167999999999</v>
          </cell>
          <cell r="AF290">
            <v>0</v>
          </cell>
          <cell r="AG290">
            <v>3.89</v>
          </cell>
          <cell r="AH290">
            <v>23.08</v>
          </cell>
          <cell r="AJ290">
            <v>0</v>
          </cell>
          <cell r="AK290">
            <v>10</v>
          </cell>
          <cell r="AL290">
            <v>0</v>
          </cell>
          <cell r="AM290">
            <v>0</v>
          </cell>
          <cell r="AN290">
            <v>0</v>
          </cell>
          <cell r="AO290">
            <v>7</v>
          </cell>
          <cell r="AP290">
            <v>7</v>
          </cell>
        </row>
        <row r="291">
          <cell r="B291" t="str">
            <v>PO17657</v>
          </cell>
          <cell r="C291" t="str">
            <v>Channra Soen</v>
          </cell>
          <cell r="D291" t="str">
            <v>SPS- A</v>
          </cell>
          <cell r="E291" t="str">
            <v xml:space="preserve">B/Hole Sleeve(B)              </v>
          </cell>
          <cell r="F291">
            <v>43017</v>
          </cell>
          <cell r="I291" t="str">
            <v>11/01/2023-11/30/2023</v>
          </cell>
          <cell r="J291">
            <v>0</v>
          </cell>
          <cell r="K291">
            <v>0</v>
          </cell>
          <cell r="L291">
            <v>0</v>
          </cell>
          <cell r="M291">
            <v>200</v>
          </cell>
          <cell r="O291">
            <v>184</v>
          </cell>
          <cell r="P291">
            <v>24</v>
          </cell>
          <cell r="Q291">
            <v>200</v>
          </cell>
          <cell r="R291">
            <v>8</v>
          </cell>
          <cell r="S291">
            <v>0</v>
          </cell>
          <cell r="T291">
            <v>8</v>
          </cell>
          <cell r="U291">
            <v>24</v>
          </cell>
          <cell r="V291">
            <v>0</v>
          </cell>
          <cell r="W291">
            <v>24</v>
          </cell>
          <cell r="X291">
            <v>229.68</v>
          </cell>
          <cell r="Y291">
            <v>7.69</v>
          </cell>
          <cell r="Z291">
            <v>14.626334999999999</v>
          </cell>
          <cell r="AA291">
            <v>0</v>
          </cell>
          <cell r="AB291">
            <v>14.626334999999999</v>
          </cell>
          <cell r="AC291">
            <v>0</v>
          </cell>
          <cell r="AD291">
            <v>1.34</v>
          </cell>
          <cell r="AF291">
            <v>0</v>
          </cell>
          <cell r="AG291">
            <v>5.83</v>
          </cell>
          <cell r="AH291">
            <v>23.08</v>
          </cell>
          <cell r="AJ291">
            <v>0</v>
          </cell>
          <cell r="AK291">
            <v>10</v>
          </cell>
          <cell r="AL291">
            <v>6</v>
          </cell>
          <cell r="AM291">
            <v>0</v>
          </cell>
          <cell r="AN291">
            <v>0</v>
          </cell>
          <cell r="AO291">
            <v>7</v>
          </cell>
          <cell r="AP291">
            <v>7</v>
          </cell>
        </row>
        <row r="292">
          <cell r="B292" t="str">
            <v>PO17661</v>
          </cell>
          <cell r="C292" t="str">
            <v>Kimsr Meng</v>
          </cell>
          <cell r="D292" t="str">
            <v>SPS- B</v>
          </cell>
          <cell r="E292" t="str">
            <v xml:space="preserve">Turn+Press Collar(B)          </v>
          </cell>
          <cell r="F292">
            <v>43017</v>
          </cell>
          <cell r="I292" t="str">
            <v>11/01/2023-11/30/2023</v>
          </cell>
          <cell r="J292">
            <v>1</v>
          </cell>
          <cell r="K292">
            <v>2</v>
          </cell>
          <cell r="L292">
            <v>3</v>
          </cell>
          <cell r="M292">
            <v>200</v>
          </cell>
          <cell r="O292">
            <v>160</v>
          </cell>
          <cell r="P292">
            <v>24</v>
          </cell>
          <cell r="Q292">
            <v>188</v>
          </cell>
          <cell r="R292">
            <v>0</v>
          </cell>
          <cell r="S292">
            <v>0</v>
          </cell>
          <cell r="T292">
            <v>0</v>
          </cell>
          <cell r="U292">
            <v>28</v>
          </cell>
          <cell r="V292">
            <v>0</v>
          </cell>
          <cell r="W292">
            <v>28</v>
          </cell>
          <cell r="X292">
            <v>214.27</v>
          </cell>
          <cell r="Y292">
            <v>0</v>
          </cell>
          <cell r="Z292">
            <v>15.054779999999999</v>
          </cell>
          <cell r="AA292">
            <v>0</v>
          </cell>
          <cell r="AB292">
            <v>15.054779999999999</v>
          </cell>
          <cell r="AC292">
            <v>0</v>
          </cell>
          <cell r="AD292">
            <v>2.8850280000000001</v>
          </cell>
          <cell r="AF292">
            <v>0</v>
          </cell>
          <cell r="AG292">
            <v>6.81</v>
          </cell>
          <cell r="AH292">
            <v>23.08</v>
          </cell>
          <cell r="AJ292">
            <v>0</v>
          </cell>
          <cell r="AK292">
            <v>10</v>
          </cell>
          <cell r="AL292">
            <v>6</v>
          </cell>
          <cell r="AM292">
            <v>0</v>
          </cell>
          <cell r="AN292">
            <v>0</v>
          </cell>
          <cell r="AO292">
            <v>7</v>
          </cell>
          <cell r="AP292">
            <v>7</v>
          </cell>
        </row>
        <row r="293">
          <cell r="B293" t="str">
            <v>PO17670</v>
          </cell>
          <cell r="C293" t="str">
            <v>Ryna Ven</v>
          </cell>
          <cell r="D293" t="str">
            <v>SPS- B</v>
          </cell>
          <cell r="E293" t="str">
            <v xml:space="preserve">Set Pleats+W/Care(B)          </v>
          </cell>
          <cell r="F293">
            <v>43017</v>
          </cell>
          <cell r="I293" t="str">
            <v>11/01/2023-11/30/2023</v>
          </cell>
          <cell r="J293">
            <v>0</v>
          </cell>
          <cell r="K293">
            <v>0</v>
          </cell>
          <cell r="L293">
            <v>0</v>
          </cell>
          <cell r="M293">
            <v>200</v>
          </cell>
          <cell r="O293">
            <v>176</v>
          </cell>
          <cell r="P293">
            <v>24</v>
          </cell>
          <cell r="Q293">
            <v>165</v>
          </cell>
          <cell r="R293">
            <v>11</v>
          </cell>
          <cell r="S293">
            <v>0</v>
          </cell>
          <cell r="T293">
            <v>11</v>
          </cell>
          <cell r="U293">
            <v>0</v>
          </cell>
          <cell r="V293">
            <v>0</v>
          </cell>
          <cell r="W293">
            <v>0</v>
          </cell>
          <cell r="X293">
            <v>184.96</v>
          </cell>
          <cell r="Y293">
            <v>10.56</v>
          </cell>
          <cell r="Z293">
            <v>0</v>
          </cell>
          <cell r="AA293">
            <v>0</v>
          </cell>
          <cell r="AB293">
            <v>0</v>
          </cell>
          <cell r="AC293">
            <v>10.15</v>
          </cell>
          <cell r="AD293">
            <v>8.64</v>
          </cell>
          <cell r="AF293">
            <v>0</v>
          </cell>
          <cell r="AG293">
            <v>0</v>
          </cell>
          <cell r="AH293">
            <v>23.08</v>
          </cell>
          <cell r="AJ293">
            <v>0</v>
          </cell>
          <cell r="AK293">
            <v>10</v>
          </cell>
          <cell r="AL293">
            <v>6</v>
          </cell>
          <cell r="AM293">
            <v>0</v>
          </cell>
          <cell r="AN293">
            <v>0</v>
          </cell>
          <cell r="AO293">
            <v>7</v>
          </cell>
          <cell r="AP293">
            <v>7</v>
          </cell>
        </row>
        <row r="294">
          <cell r="B294" t="str">
            <v>PO17673</v>
          </cell>
          <cell r="C294" t="str">
            <v>Saren Som</v>
          </cell>
          <cell r="D294" t="str">
            <v>QC</v>
          </cell>
          <cell r="E294" t="str">
            <v xml:space="preserve">Examiner(B)                   </v>
          </cell>
          <cell r="F294">
            <v>43017</v>
          </cell>
          <cell r="I294" t="str">
            <v>11/01/2023-11/30/2023</v>
          </cell>
          <cell r="J294">
            <v>0</v>
          </cell>
          <cell r="K294">
            <v>0</v>
          </cell>
          <cell r="L294">
            <v>0</v>
          </cell>
          <cell r="M294">
            <v>227</v>
          </cell>
          <cell r="O294">
            <v>184</v>
          </cell>
          <cell r="P294">
            <v>24</v>
          </cell>
          <cell r="Q294">
            <v>206</v>
          </cell>
          <cell r="R294">
            <v>0</v>
          </cell>
          <cell r="S294">
            <v>0</v>
          </cell>
          <cell r="T294">
            <v>0</v>
          </cell>
          <cell r="U294">
            <v>22</v>
          </cell>
          <cell r="V294">
            <v>0</v>
          </cell>
          <cell r="W294">
            <v>22</v>
          </cell>
          <cell r="X294">
            <v>125.37</v>
          </cell>
          <cell r="Y294">
            <v>0</v>
          </cell>
          <cell r="Z294">
            <v>12.00408</v>
          </cell>
          <cell r="AA294">
            <v>0</v>
          </cell>
          <cell r="AB294">
            <v>12.00408</v>
          </cell>
          <cell r="AC294">
            <v>0</v>
          </cell>
          <cell r="AD294">
            <v>99.428160000000005</v>
          </cell>
          <cell r="AF294">
            <v>0</v>
          </cell>
          <cell r="AG294">
            <v>5.35</v>
          </cell>
          <cell r="AH294">
            <v>26.19</v>
          </cell>
          <cell r="AJ294">
            <v>0</v>
          </cell>
          <cell r="AK294">
            <v>10</v>
          </cell>
          <cell r="AL294">
            <v>0</v>
          </cell>
          <cell r="AM294">
            <v>0</v>
          </cell>
          <cell r="AN294">
            <v>0</v>
          </cell>
          <cell r="AO294">
            <v>7</v>
          </cell>
          <cell r="AP294">
            <v>7</v>
          </cell>
        </row>
        <row r="295">
          <cell r="B295" t="str">
            <v>PO17692</v>
          </cell>
          <cell r="C295" t="str">
            <v>Sreyleak Khlork</v>
          </cell>
          <cell r="D295" t="str">
            <v>OPA S1- 1 &amp; 2</v>
          </cell>
          <cell r="E295" t="str">
            <v xml:space="preserve">Run Collar(A)                 </v>
          </cell>
          <cell r="F295">
            <v>43017</v>
          </cell>
          <cell r="I295" t="str">
            <v>11/01/2023-11/30/2023</v>
          </cell>
          <cell r="J295">
            <v>1</v>
          </cell>
          <cell r="K295">
            <v>1</v>
          </cell>
          <cell r="L295">
            <v>2</v>
          </cell>
          <cell r="M295">
            <v>200</v>
          </cell>
          <cell r="O295">
            <v>176</v>
          </cell>
          <cell r="P295">
            <v>24</v>
          </cell>
          <cell r="Q295">
            <v>208</v>
          </cell>
          <cell r="R295">
            <v>0</v>
          </cell>
          <cell r="S295">
            <v>0</v>
          </cell>
          <cell r="T295">
            <v>0</v>
          </cell>
          <cell r="U295">
            <v>32</v>
          </cell>
          <cell r="V295">
            <v>0</v>
          </cell>
          <cell r="W295">
            <v>32</v>
          </cell>
          <cell r="X295">
            <v>103.3</v>
          </cell>
          <cell r="Y295">
            <v>0</v>
          </cell>
          <cell r="Z295">
            <v>15.384209999999999</v>
          </cell>
          <cell r="AA295">
            <v>0</v>
          </cell>
          <cell r="AB295">
            <v>15.384209999999999</v>
          </cell>
          <cell r="AC295">
            <v>0</v>
          </cell>
          <cell r="AD295">
            <v>96.648420000000002</v>
          </cell>
          <cell r="AF295">
            <v>0</v>
          </cell>
          <cell r="AG295">
            <v>7.78</v>
          </cell>
          <cell r="AH295">
            <v>23.08</v>
          </cell>
          <cell r="AJ295">
            <v>0</v>
          </cell>
          <cell r="AK295">
            <v>10</v>
          </cell>
          <cell r="AL295">
            <v>0</v>
          </cell>
          <cell r="AM295">
            <v>0</v>
          </cell>
          <cell r="AN295">
            <v>0</v>
          </cell>
          <cell r="AO295">
            <v>7</v>
          </cell>
          <cell r="AP295">
            <v>7</v>
          </cell>
        </row>
        <row r="296">
          <cell r="B296" t="str">
            <v>PO17736</v>
          </cell>
          <cell r="C296" t="str">
            <v>Sokhoeun Team</v>
          </cell>
          <cell r="D296" t="str">
            <v>SPS- C</v>
          </cell>
          <cell r="E296" t="str">
            <v xml:space="preserve">Set Yoke(A)                   </v>
          </cell>
          <cell r="F296">
            <v>43025</v>
          </cell>
          <cell r="I296" t="str">
            <v>11/01/2023-11/30/2023</v>
          </cell>
          <cell r="J296">
            <v>1</v>
          </cell>
          <cell r="K296">
            <v>4</v>
          </cell>
          <cell r="L296">
            <v>5</v>
          </cell>
          <cell r="M296">
            <v>200</v>
          </cell>
          <cell r="O296">
            <v>173.5</v>
          </cell>
          <cell r="P296">
            <v>24</v>
          </cell>
          <cell r="Q296">
            <v>209.5</v>
          </cell>
          <cell r="R296">
            <v>0</v>
          </cell>
          <cell r="S296">
            <v>0</v>
          </cell>
          <cell r="T296">
            <v>0</v>
          </cell>
          <cell r="U296">
            <v>36</v>
          </cell>
          <cell r="V296">
            <v>0</v>
          </cell>
          <cell r="W296">
            <v>36</v>
          </cell>
          <cell r="X296">
            <v>138.54</v>
          </cell>
          <cell r="Y296">
            <v>0</v>
          </cell>
          <cell r="Z296">
            <v>17.417719999999999</v>
          </cell>
          <cell r="AA296">
            <v>0</v>
          </cell>
          <cell r="AB296">
            <v>17.417719999999999</v>
          </cell>
          <cell r="AC296">
            <v>0</v>
          </cell>
          <cell r="AD296">
            <v>63.46284</v>
          </cell>
          <cell r="AF296">
            <v>0</v>
          </cell>
          <cell r="AG296">
            <v>8.75</v>
          </cell>
          <cell r="AH296">
            <v>23.08</v>
          </cell>
          <cell r="AJ296">
            <v>0</v>
          </cell>
          <cell r="AK296">
            <v>10</v>
          </cell>
          <cell r="AL296">
            <v>6</v>
          </cell>
          <cell r="AM296">
            <v>0</v>
          </cell>
          <cell r="AN296">
            <v>0</v>
          </cell>
          <cell r="AO296">
            <v>7</v>
          </cell>
          <cell r="AP296">
            <v>7</v>
          </cell>
        </row>
        <row r="297">
          <cell r="B297" t="str">
            <v>PO17746</v>
          </cell>
          <cell r="C297" t="str">
            <v>Kunthea Noem</v>
          </cell>
          <cell r="D297" t="str">
            <v>SPS- D</v>
          </cell>
          <cell r="E297" t="str">
            <v xml:space="preserve">Collar Attach Only(A+)        </v>
          </cell>
          <cell r="F297">
            <v>43025</v>
          </cell>
          <cell r="I297" t="str">
            <v>11/01/2023-11/30/2023</v>
          </cell>
          <cell r="J297">
            <v>1</v>
          </cell>
          <cell r="K297">
            <v>1</v>
          </cell>
          <cell r="L297">
            <v>2</v>
          </cell>
          <cell r="M297">
            <v>200</v>
          </cell>
          <cell r="O297">
            <v>176</v>
          </cell>
          <cell r="P297">
            <v>24</v>
          </cell>
          <cell r="Q297">
            <v>204</v>
          </cell>
          <cell r="R297">
            <v>0</v>
          </cell>
          <cell r="S297">
            <v>0</v>
          </cell>
          <cell r="T297">
            <v>0</v>
          </cell>
          <cell r="U297">
            <v>28</v>
          </cell>
          <cell r="V297">
            <v>0</v>
          </cell>
          <cell r="W297">
            <v>28</v>
          </cell>
          <cell r="X297">
            <v>187.06</v>
          </cell>
          <cell r="Y297">
            <v>0</v>
          </cell>
          <cell r="Z297">
            <v>14.428103999999999</v>
          </cell>
          <cell r="AA297">
            <v>0</v>
          </cell>
          <cell r="AB297">
            <v>14.428103999999999</v>
          </cell>
          <cell r="AC297">
            <v>0</v>
          </cell>
          <cell r="AD297">
            <v>15.385910000000001</v>
          </cell>
          <cell r="AF297">
            <v>0</v>
          </cell>
          <cell r="AG297">
            <v>6.81</v>
          </cell>
          <cell r="AH297">
            <v>23.08</v>
          </cell>
          <cell r="AJ297">
            <v>0</v>
          </cell>
          <cell r="AK297">
            <v>10</v>
          </cell>
          <cell r="AL297">
            <v>6</v>
          </cell>
          <cell r="AM297">
            <v>0</v>
          </cell>
          <cell r="AN297">
            <v>0</v>
          </cell>
          <cell r="AO297">
            <v>7</v>
          </cell>
          <cell r="AP297">
            <v>7</v>
          </cell>
        </row>
        <row r="298">
          <cell r="B298" t="str">
            <v>PO1775</v>
          </cell>
          <cell r="C298" t="str">
            <v>Set Bin</v>
          </cell>
          <cell r="D298" t="str">
            <v>SIT REPAIR</v>
          </cell>
          <cell r="E298" t="str">
            <v xml:space="preserve">BAND ATTACH(A+)               </v>
          </cell>
          <cell r="F298">
            <v>39455</v>
          </cell>
          <cell r="I298" t="str">
            <v>11/01/2023-11/30/2023</v>
          </cell>
          <cell r="J298">
            <v>1</v>
          </cell>
          <cell r="K298">
            <v>3</v>
          </cell>
          <cell r="L298">
            <v>4</v>
          </cell>
          <cell r="M298">
            <v>200</v>
          </cell>
          <cell r="O298">
            <v>149</v>
          </cell>
          <cell r="P298">
            <v>24</v>
          </cell>
          <cell r="Q298">
            <v>157</v>
          </cell>
          <cell r="R298">
            <v>0</v>
          </cell>
          <cell r="S298">
            <v>0</v>
          </cell>
          <cell r="T298">
            <v>0</v>
          </cell>
          <cell r="U298">
            <v>8</v>
          </cell>
          <cell r="V298">
            <v>0</v>
          </cell>
          <cell r="W298">
            <v>8</v>
          </cell>
          <cell r="X298">
            <v>68.8</v>
          </cell>
          <cell r="Y298">
            <v>0</v>
          </cell>
          <cell r="Z298">
            <v>3.84504</v>
          </cell>
          <cell r="AA298">
            <v>0</v>
          </cell>
          <cell r="AB298">
            <v>3.84504</v>
          </cell>
          <cell r="AC298">
            <v>0</v>
          </cell>
          <cell r="AD298">
            <v>82.120080000000002</v>
          </cell>
          <cell r="AF298">
            <v>0</v>
          </cell>
          <cell r="AG298">
            <v>1.94</v>
          </cell>
          <cell r="AH298">
            <v>23.08</v>
          </cell>
          <cell r="AJ298">
            <v>0</v>
          </cell>
          <cell r="AK298">
            <v>10</v>
          </cell>
          <cell r="AL298">
            <v>0</v>
          </cell>
          <cell r="AM298">
            <v>0</v>
          </cell>
          <cell r="AN298">
            <v>15.384615384615385</v>
          </cell>
          <cell r="AO298">
            <v>7</v>
          </cell>
          <cell r="AP298">
            <v>11</v>
          </cell>
        </row>
        <row r="299">
          <cell r="B299" t="str">
            <v>PO17801</v>
          </cell>
          <cell r="C299" t="str">
            <v>Chenda Lang</v>
          </cell>
          <cell r="D299" t="str">
            <v>Finishing A</v>
          </cell>
          <cell r="E299" t="str">
            <v xml:space="preserve">Trim Thread(B)                </v>
          </cell>
          <cell r="F299">
            <v>43052</v>
          </cell>
          <cell r="I299" t="str">
            <v>11/01/2023-11/30/2023</v>
          </cell>
          <cell r="J299">
            <v>0</v>
          </cell>
          <cell r="K299">
            <v>0</v>
          </cell>
          <cell r="L299">
            <v>0</v>
          </cell>
          <cell r="M299">
            <v>209</v>
          </cell>
          <cell r="O299">
            <v>184</v>
          </cell>
          <cell r="P299">
            <v>24</v>
          </cell>
          <cell r="Q299">
            <v>186</v>
          </cell>
          <cell r="R299">
            <v>0</v>
          </cell>
          <cell r="S299">
            <v>0</v>
          </cell>
          <cell r="T299">
            <v>0</v>
          </cell>
          <cell r="U299">
            <v>2</v>
          </cell>
          <cell r="V299">
            <v>0</v>
          </cell>
          <cell r="W299">
            <v>2</v>
          </cell>
          <cell r="X299">
            <v>131.66999999999999</v>
          </cell>
          <cell r="Y299">
            <v>0</v>
          </cell>
          <cell r="Z299">
            <v>1.0049999999999999</v>
          </cell>
          <cell r="AA299">
            <v>0</v>
          </cell>
          <cell r="AB299">
            <v>1.0049999999999999</v>
          </cell>
          <cell r="AC299">
            <v>0</v>
          </cell>
          <cell r="AD299">
            <v>56.76</v>
          </cell>
          <cell r="AF299">
            <v>0</v>
          </cell>
          <cell r="AG299">
            <v>0.49</v>
          </cell>
          <cell r="AH299">
            <v>24.12</v>
          </cell>
          <cell r="AJ299">
            <v>0</v>
          </cell>
          <cell r="AK299">
            <v>10</v>
          </cell>
          <cell r="AL299">
            <v>0</v>
          </cell>
          <cell r="AM299">
            <v>0</v>
          </cell>
          <cell r="AN299">
            <v>0</v>
          </cell>
          <cell r="AO299">
            <v>7</v>
          </cell>
          <cell r="AP299">
            <v>7</v>
          </cell>
        </row>
        <row r="300">
          <cell r="B300" t="str">
            <v>PO17803</v>
          </cell>
          <cell r="C300" t="str">
            <v>Sreymeas Sem</v>
          </cell>
          <cell r="D300" t="str">
            <v>FUSING</v>
          </cell>
          <cell r="E300" t="str">
            <v xml:space="preserve">Lay lining                    </v>
          </cell>
          <cell r="F300">
            <v>43052</v>
          </cell>
          <cell r="I300" t="str">
            <v>11/01/2023-11/30/2023</v>
          </cell>
          <cell r="J300">
            <v>1</v>
          </cell>
          <cell r="K300">
            <v>1</v>
          </cell>
          <cell r="L300">
            <v>2</v>
          </cell>
          <cell r="M300">
            <v>200</v>
          </cell>
          <cell r="O300">
            <v>136</v>
          </cell>
          <cell r="P300">
            <v>24</v>
          </cell>
          <cell r="Q300">
            <v>136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200.08</v>
          </cell>
          <cell r="Y300">
            <v>10.59</v>
          </cell>
          <cell r="Z300">
            <v>0</v>
          </cell>
          <cell r="AA300">
            <v>0</v>
          </cell>
          <cell r="AB300">
            <v>0</v>
          </cell>
          <cell r="AC300">
            <v>2.8</v>
          </cell>
          <cell r="AD300">
            <v>4.79</v>
          </cell>
          <cell r="AF300">
            <v>0</v>
          </cell>
          <cell r="AG300">
            <v>0</v>
          </cell>
          <cell r="AH300">
            <v>23.08</v>
          </cell>
          <cell r="AJ300">
            <v>10</v>
          </cell>
          <cell r="AK300">
            <v>10</v>
          </cell>
          <cell r="AL300">
            <v>6</v>
          </cell>
          <cell r="AM300">
            <v>0</v>
          </cell>
          <cell r="AN300">
            <v>0</v>
          </cell>
          <cell r="AO300">
            <v>7</v>
          </cell>
          <cell r="AP300">
            <v>7</v>
          </cell>
        </row>
        <row r="301">
          <cell r="B301" t="str">
            <v>PO17805</v>
          </cell>
          <cell r="C301" t="str">
            <v>Yim Ben</v>
          </cell>
          <cell r="D301" t="str">
            <v>SPS- F</v>
          </cell>
          <cell r="E301" t="str">
            <v xml:space="preserve">Machinist                     </v>
          </cell>
          <cell r="F301">
            <v>43052</v>
          </cell>
          <cell r="I301" t="str">
            <v>11/01/2023-11/30/2023</v>
          </cell>
          <cell r="J301">
            <v>1</v>
          </cell>
          <cell r="K301">
            <v>2</v>
          </cell>
          <cell r="L301">
            <v>3</v>
          </cell>
          <cell r="M301">
            <v>200</v>
          </cell>
          <cell r="O301">
            <v>184</v>
          </cell>
          <cell r="P301">
            <v>24</v>
          </cell>
          <cell r="Q301">
            <v>218</v>
          </cell>
          <cell r="R301">
            <v>0</v>
          </cell>
          <cell r="S301">
            <v>0</v>
          </cell>
          <cell r="T301">
            <v>0</v>
          </cell>
          <cell r="U301">
            <v>34</v>
          </cell>
          <cell r="V301">
            <v>0</v>
          </cell>
          <cell r="W301">
            <v>34</v>
          </cell>
          <cell r="X301">
            <v>272.89</v>
          </cell>
          <cell r="Y301">
            <v>0</v>
          </cell>
          <cell r="Z301">
            <v>20.198228</v>
          </cell>
          <cell r="AA301">
            <v>0</v>
          </cell>
          <cell r="AB301">
            <v>20.198228</v>
          </cell>
          <cell r="AC301">
            <v>0</v>
          </cell>
          <cell r="AD301">
            <v>2.65259</v>
          </cell>
          <cell r="AF301">
            <v>0</v>
          </cell>
          <cell r="AG301">
            <v>8.26</v>
          </cell>
          <cell r="AH301">
            <v>23.08</v>
          </cell>
          <cell r="AJ301">
            <v>0</v>
          </cell>
          <cell r="AK301">
            <v>10</v>
          </cell>
          <cell r="AL301">
            <v>6</v>
          </cell>
          <cell r="AM301">
            <v>0</v>
          </cell>
          <cell r="AN301">
            <v>0</v>
          </cell>
          <cell r="AO301">
            <v>7</v>
          </cell>
          <cell r="AP301">
            <v>7</v>
          </cell>
        </row>
        <row r="302">
          <cell r="B302" t="str">
            <v>PO17806</v>
          </cell>
          <cell r="C302" t="str">
            <v>Chantho Pat</v>
          </cell>
          <cell r="D302" t="str">
            <v>SPS- B</v>
          </cell>
          <cell r="E302" t="str">
            <v xml:space="preserve">Press Split Yoke(B)           </v>
          </cell>
          <cell r="F302">
            <v>43052</v>
          </cell>
          <cell r="I302" t="str">
            <v>11/01/2023-11/30/2023</v>
          </cell>
          <cell r="J302">
            <v>1</v>
          </cell>
          <cell r="K302">
            <v>2</v>
          </cell>
          <cell r="L302">
            <v>3</v>
          </cell>
          <cell r="M302">
            <v>200</v>
          </cell>
          <cell r="O302">
            <v>184</v>
          </cell>
          <cell r="P302">
            <v>24</v>
          </cell>
          <cell r="Q302">
            <v>218</v>
          </cell>
          <cell r="R302">
            <v>0</v>
          </cell>
          <cell r="S302">
            <v>0</v>
          </cell>
          <cell r="T302">
            <v>0</v>
          </cell>
          <cell r="U302">
            <v>34</v>
          </cell>
          <cell r="V302">
            <v>0</v>
          </cell>
          <cell r="W302">
            <v>34</v>
          </cell>
          <cell r="X302">
            <v>179.5</v>
          </cell>
          <cell r="Y302">
            <v>0</v>
          </cell>
          <cell r="Z302">
            <v>16.636882</v>
          </cell>
          <cell r="AA302">
            <v>0</v>
          </cell>
          <cell r="AB302">
            <v>16.636882</v>
          </cell>
          <cell r="AC302">
            <v>0</v>
          </cell>
          <cell r="AD302">
            <v>30.613764</v>
          </cell>
          <cell r="AF302">
            <v>0</v>
          </cell>
          <cell r="AG302">
            <v>8.26</v>
          </cell>
          <cell r="AH302">
            <v>23.08</v>
          </cell>
          <cell r="AJ302">
            <v>8</v>
          </cell>
          <cell r="AK302">
            <v>10</v>
          </cell>
          <cell r="AL302">
            <v>6</v>
          </cell>
          <cell r="AM302">
            <v>0</v>
          </cell>
          <cell r="AN302">
            <v>0</v>
          </cell>
          <cell r="AO302">
            <v>7</v>
          </cell>
          <cell r="AP302">
            <v>7</v>
          </cell>
        </row>
        <row r="303">
          <cell r="B303" t="str">
            <v>PO17810</v>
          </cell>
          <cell r="C303" t="str">
            <v>Mary Chroeun</v>
          </cell>
          <cell r="D303" t="str">
            <v>SPS- A</v>
          </cell>
          <cell r="E303" t="str">
            <v xml:space="preserve">Hem Cuff(B)                   </v>
          </cell>
          <cell r="F303">
            <v>43052</v>
          </cell>
          <cell r="I303" t="str">
            <v>11/01/2023-11/30/2023</v>
          </cell>
          <cell r="J303">
            <v>0</v>
          </cell>
          <cell r="K303">
            <v>0</v>
          </cell>
          <cell r="L303">
            <v>0</v>
          </cell>
          <cell r="M303">
            <v>200</v>
          </cell>
          <cell r="O303">
            <v>184</v>
          </cell>
          <cell r="P303">
            <v>24</v>
          </cell>
          <cell r="Q303">
            <v>212</v>
          </cell>
          <cell r="R303">
            <v>0</v>
          </cell>
          <cell r="S303">
            <v>0</v>
          </cell>
          <cell r="T303">
            <v>0</v>
          </cell>
          <cell r="U303">
            <v>28</v>
          </cell>
          <cell r="V303">
            <v>0</v>
          </cell>
          <cell r="W303">
            <v>28</v>
          </cell>
          <cell r="X303">
            <v>114.95</v>
          </cell>
          <cell r="Y303">
            <v>0</v>
          </cell>
          <cell r="Z303">
            <v>13.521926000000001</v>
          </cell>
          <cell r="AA303">
            <v>0</v>
          </cell>
          <cell r="AB303">
            <v>13.521926000000001</v>
          </cell>
          <cell r="AC303">
            <v>11.31</v>
          </cell>
          <cell r="AD303">
            <v>77.653852000000001</v>
          </cell>
          <cell r="AF303">
            <v>0</v>
          </cell>
          <cell r="AG303">
            <v>6.81</v>
          </cell>
          <cell r="AH303">
            <v>23.08</v>
          </cell>
          <cell r="AJ303">
            <v>0</v>
          </cell>
          <cell r="AK303">
            <v>10</v>
          </cell>
          <cell r="AL303">
            <v>0</v>
          </cell>
          <cell r="AM303">
            <v>0</v>
          </cell>
          <cell r="AN303">
            <v>0</v>
          </cell>
          <cell r="AO303">
            <v>7</v>
          </cell>
          <cell r="AP303">
            <v>7</v>
          </cell>
        </row>
        <row r="304">
          <cell r="B304" t="str">
            <v>PO17823</v>
          </cell>
          <cell r="C304" t="str">
            <v>Taivann Loch</v>
          </cell>
          <cell r="D304" t="str">
            <v>SPS- E</v>
          </cell>
          <cell r="E304" t="str">
            <v xml:space="preserve">Topstitch Side Seam(A)        </v>
          </cell>
          <cell r="F304">
            <v>43052</v>
          </cell>
          <cell r="I304" t="str">
            <v>11/01/2023-11/30/2023</v>
          </cell>
          <cell r="J304">
            <v>1</v>
          </cell>
          <cell r="K304">
            <v>1</v>
          </cell>
          <cell r="L304">
            <v>2</v>
          </cell>
          <cell r="M304">
            <v>200</v>
          </cell>
          <cell r="O304">
            <v>168</v>
          </cell>
          <cell r="P304">
            <v>24</v>
          </cell>
          <cell r="Q304">
            <v>192</v>
          </cell>
          <cell r="R304">
            <v>0</v>
          </cell>
          <cell r="S304">
            <v>0</v>
          </cell>
          <cell r="T304">
            <v>0</v>
          </cell>
          <cell r="U304">
            <v>24</v>
          </cell>
          <cell r="V304">
            <v>0</v>
          </cell>
          <cell r="W304">
            <v>24</v>
          </cell>
          <cell r="X304">
            <v>169.52</v>
          </cell>
          <cell r="Y304">
            <v>0</v>
          </cell>
          <cell r="Z304">
            <v>11.908823999999999</v>
          </cell>
          <cell r="AA304">
            <v>0</v>
          </cell>
          <cell r="AB304">
            <v>11.908823999999999</v>
          </cell>
          <cell r="AC304">
            <v>0</v>
          </cell>
          <cell r="AD304">
            <v>15.787648000000001</v>
          </cell>
          <cell r="AF304">
            <v>0</v>
          </cell>
          <cell r="AG304">
            <v>5.83</v>
          </cell>
          <cell r="AH304">
            <v>23.08</v>
          </cell>
          <cell r="AJ304">
            <v>0</v>
          </cell>
          <cell r="AK304">
            <v>10</v>
          </cell>
          <cell r="AL304">
            <v>6</v>
          </cell>
          <cell r="AM304">
            <v>0</v>
          </cell>
          <cell r="AN304">
            <v>0</v>
          </cell>
          <cell r="AO304">
            <v>12</v>
          </cell>
          <cell r="AP304">
            <v>7</v>
          </cell>
          <cell r="AQ304">
            <v>0</v>
          </cell>
        </row>
        <row r="305">
          <cell r="B305" t="str">
            <v>PO17843</v>
          </cell>
          <cell r="C305" t="str">
            <v>Mary Lang</v>
          </cell>
          <cell r="D305" t="str">
            <v>SPS- B</v>
          </cell>
          <cell r="E305" t="str">
            <v xml:space="preserve">Trim+Manual Mark(B)           </v>
          </cell>
          <cell r="F305">
            <v>43054</v>
          </cell>
          <cell r="I305" t="str">
            <v>11/01/2023-11/30/2023</v>
          </cell>
          <cell r="J305">
            <v>0</v>
          </cell>
          <cell r="K305">
            <v>1</v>
          </cell>
          <cell r="L305">
            <v>1</v>
          </cell>
          <cell r="M305">
            <v>200</v>
          </cell>
          <cell r="O305">
            <v>184</v>
          </cell>
          <cell r="P305">
            <v>24</v>
          </cell>
          <cell r="Q305">
            <v>220</v>
          </cell>
          <cell r="R305">
            <v>0</v>
          </cell>
          <cell r="S305">
            <v>0</v>
          </cell>
          <cell r="T305">
            <v>0</v>
          </cell>
          <cell r="U305">
            <v>36</v>
          </cell>
          <cell r="V305">
            <v>0</v>
          </cell>
          <cell r="W305">
            <v>36</v>
          </cell>
          <cell r="X305">
            <v>143.06</v>
          </cell>
          <cell r="Y305">
            <v>0</v>
          </cell>
          <cell r="Z305">
            <v>17.400120000000001</v>
          </cell>
          <cell r="AA305">
            <v>0</v>
          </cell>
          <cell r="AB305">
            <v>17.400120000000001</v>
          </cell>
          <cell r="AC305">
            <v>0</v>
          </cell>
          <cell r="AD305">
            <v>68.610240000000005</v>
          </cell>
          <cell r="AF305">
            <v>0</v>
          </cell>
          <cell r="AG305">
            <v>8.75</v>
          </cell>
          <cell r="AH305">
            <v>23.08</v>
          </cell>
          <cell r="AJ305">
            <v>0</v>
          </cell>
          <cell r="AK305">
            <v>10</v>
          </cell>
          <cell r="AL305">
            <v>6</v>
          </cell>
          <cell r="AM305">
            <v>0</v>
          </cell>
          <cell r="AN305">
            <v>0</v>
          </cell>
          <cell r="AO305">
            <v>7</v>
          </cell>
          <cell r="AP305">
            <v>7</v>
          </cell>
        </row>
        <row r="306">
          <cell r="B306" t="str">
            <v>PO17847</v>
          </cell>
          <cell r="C306" t="str">
            <v>Sreymao Sek</v>
          </cell>
          <cell r="D306" t="str">
            <v>S1- 2</v>
          </cell>
          <cell r="E306" t="str">
            <v xml:space="preserve">Hem Bottom(A)                 </v>
          </cell>
          <cell r="F306">
            <v>43054</v>
          </cell>
          <cell r="I306" t="str">
            <v>11/01/2023-11/30/2023</v>
          </cell>
          <cell r="J306">
            <v>1</v>
          </cell>
          <cell r="K306">
            <v>1</v>
          </cell>
          <cell r="L306">
            <v>2</v>
          </cell>
          <cell r="M306">
            <v>200</v>
          </cell>
          <cell r="O306">
            <v>184</v>
          </cell>
          <cell r="P306">
            <v>24</v>
          </cell>
          <cell r="Q306">
            <v>208</v>
          </cell>
          <cell r="R306">
            <v>0</v>
          </cell>
          <cell r="S306">
            <v>0</v>
          </cell>
          <cell r="T306">
            <v>0</v>
          </cell>
          <cell r="U306">
            <v>24</v>
          </cell>
          <cell r="V306">
            <v>0</v>
          </cell>
          <cell r="W306">
            <v>24</v>
          </cell>
          <cell r="X306">
            <v>99.21</v>
          </cell>
          <cell r="Y306">
            <v>0</v>
          </cell>
          <cell r="Z306">
            <v>11.535119999999999</v>
          </cell>
          <cell r="AA306">
            <v>0</v>
          </cell>
          <cell r="AB306">
            <v>11.535119999999999</v>
          </cell>
          <cell r="AC306">
            <v>0</v>
          </cell>
          <cell r="AD306">
            <v>100.73023999999999</v>
          </cell>
          <cell r="AF306">
            <v>0</v>
          </cell>
          <cell r="AG306">
            <v>5.83</v>
          </cell>
          <cell r="AH306">
            <v>23.08</v>
          </cell>
          <cell r="AJ306">
            <v>0</v>
          </cell>
          <cell r="AK306">
            <v>10</v>
          </cell>
          <cell r="AL306">
            <v>0</v>
          </cell>
          <cell r="AM306">
            <v>0</v>
          </cell>
          <cell r="AN306">
            <v>0</v>
          </cell>
          <cell r="AO306">
            <v>7</v>
          </cell>
          <cell r="AP306">
            <v>7</v>
          </cell>
        </row>
        <row r="307">
          <cell r="B307" t="str">
            <v>PO1785</v>
          </cell>
          <cell r="C307" t="str">
            <v>Leakkhena Phy</v>
          </cell>
          <cell r="D307" t="str">
            <v>SPS- E</v>
          </cell>
          <cell r="E307" t="str">
            <v xml:space="preserve">Lapseam Sides(A)              </v>
          </cell>
          <cell r="F307">
            <v>39455</v>
          </cell>
          <cell r="I307" t="str">
            <v>11/01/2023-11/30/2023</v>
          </cell>
          <cell r="J307">
            <v>1</v>
          </cell>
          <cell r="K307">
            <v>2</v>
          </cell>
          <cell r="L307">
            <v>3</v>
          </cell>
          <cell r="M307">
            <v>200</v>
          </cell>
          <cell r="O307">
            <v>176</v>
          </cell>
          <cell r="P307">
            <v>24</v>
          </cell>
          <cell r="Q307">
            <v>214</v>
          </cell>
          <cell r="R307">
            <v>0</v>
          </cell>
          <cell r="S307">
            <v>0</v>
          </cell>
          <cell r="T307">
            <v>0</v>
          </cell>
          <cell r="U307">
            <v>38</v>
          </cell>
          <cell r="V307">
            <v>0</v>
          </cell>
          <cell r="W307">
            <v>38</v>
          </cell>
          <cell r="X307">
            <v>172.11</v>
          </cell>
          <cell r="Y307">
            <v>0</v>
          </cell>
          <cell r="Z307">
            <v>18.263940000000002</v>
          </cell>
          <cell r="AA307">
            <v>0</v>
          </cell>
          <cell r="AB307">
            <v>18.263940000000002</v>
          </cell>
          <cell r="AC307">
            <v>0</v>
          </cell>
          <cell r="AD307">
            <v>34.108967999999997</v>
          </cell>
          <cell r="AF307">
            <v>0</v>
          </cell>
          <cell r="AG307">
            <v>9.24</v>
          </cell>
          <cell r="AH307">
            <v>23.08</v>
          </cell>
          <cell r="AJ307">
            <v>0</v>
          </cell>
          <cell r="AK307">
            <v>10</v>
          </cell>
          <cell r="AL307">
            <v>6</v>
          </cell>
          <cell r="AM307">
            <v>0</v>
          </cell>
          <cell r="AN307">
            <v>0</v>
          </cell>
          <cell r="AO307">
            <v>7</v>
          </cell>
          <cell r="AP307">
            <v>11</v>
          </cell>
        </row>
        <row r="308">
          <cell r="B308" t="str">
            <v>PO17857</v>
          </cell>
          <cell r="C308" t="str">
            <v>Makara Horn</v>
          </cell>
          <cell r="D308" t="str">
            <v>SPS- E</v>
          </cell>
          <cell r="E308" t="str">
            <v xml:space="preserve">Topstitch Sleeve(A)           </v>
          </cell>
          <cell r="F308">
            <v>43054</v>
          </cell>
          <cell r="I308" t="str">
            <v>11/01/2023-11/30/2023</v>
          </cell>
          <cell r="J308">
            <v>0</v>
          </cell>
          <cell r="K308">
            <v>0</v>
          </cell>
          <cell r="L308">
            <v>0</v>
          </cell>
          <cell r="M308">
            <v>200</v>
          </cell>
          <cell r="O308">
            <v>176</v>
          </cell>
          <cell r="P308">
            <v>24</v>
          </cell>
          <cell r="Q308">
            <v>168</v>
          </cell>
          <cell r="R308">
            <v>8</v>
          </cell>
          <cell r="S308">
            <v>0</v>
          </cell>
          <cell r="T308">
            <v>8</v>
          </cell>
          <cell r="U308">
            <v>0</v>
          </cell>
          <cell r="V308">
            <v>0</v>
          </cell>
          <cell r="W308">
            <v>0</v>
          </cell>
          <cell r="X308">
            <v>179.5</v>
          </cell>
          <cell r="Y308">
            <v>7.69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3.04</v>
          </cell>
          <cell r="AF308">
            <v>0</v>
          </cell>
          <cell r="AG308">
            <v>0</v>
          </cell>
          <cell r="AH308">
            <v>23.08</v>
          </cell>
          <cell r="AJ308">
            <v>0</v>
          </cell>
          <cell r="AK308">
            <v>10</v>
          </cell>
          <cell r="AL308">
            <v>6</v>
          </cell>
          <cell r="AM308">
            <v>0</v>
          </cell>
          <cell r="AN308">
            <v>0</v>
          </cell>
          <cell r="AO308">
            <v>7</v>
          </cell>
          <cell r="AP308">
            <v>7</v>
          </cell>
        </row>
        <row r="309">
          <cell r="B309" t="str">
            <v>PO17866</v>
          </cell>
          <cell r="C309" t="str">
            <v>Noem Chanthy</v>
          </cell>
          <cell r="D309" t="str">
            <v>Finishing B</v>
          </cell>
          <cell r="E309" t="str">
            <v xml:space="preserve">Press Short Sleeves(B)        </v>
          </cell>
          <cell r="F309">
            <v>43059</v>
          </cell>
          <cell r="I309" t="str">
            <v>11/01/2023-11/30/2023</v>
          </cell>
          <cell r="J309">
            <v>0</v>
          </cell>
          <cell r="K309">
            <v>0</v>
          </cell>
          <cell r="L309">
            <v>0</v>
          </cell>
          <cell r="M309">
            <v>200</v>
          </cell>
          <cell r="O309">
            <v>176</v>
          </cell>
          <cell r="P309">
            <v>24</v>
          </cell>
          <cell r="Q309">
            <v>214</v>
          </cell>
          <cell r="R309">
            <v>0</v>
          </cell>
          <cell r="S309">
            <v>0</v>
          </cell>
          <cell r="T309">
            <v>0</v>
          </cell>
          <cell r="U309">
            <v>38</v>
          </cell>
          <cell r="V309">
            <v>0</v>
          </cell>
          <cell r="W309">
            <v>38</v>
          </cell>
          <cell r="X309">
            <v>206.29</v>
          </cell>
          <cell r="Y309">
            <v>0</v>
          </cell>
          <cell r="Z309">
            <v>18.855744999999999</v>
          </cell>
          <cell r="AA309">
            <v>0</v>
          </cell>
          <cell r="AB309">
            <v>18.855744999999999</v>
          </cell>
          <cell r="AC309">
            <v>0</v>
          </cell>
          <cell r="AD309">
            <v>13.983298</v>
          </cell>
          <cell r="AF309">
            <v>0</v>
          </cell>
          <cell r="AG309">
            <v>9.24</v>
          </cell>
          <cell r="AH309">
            <v>23.08</v>
          </cell>
          <cell r="AJ309">
            <v>0</v>
          </cell>
          <cell r="AK309">
            <v>10</v>
          </cell>
          <cell r="AL309">
            <v>6</v>
          </cell>
          <cell r="AM309">
            <v>0</v>
          </cell>
          <cell r="AN309">
            <v>0</v>
          </cell>
          <cell r="AO309">
            <v>7</v>
          </cell>
          <cell r="AP309">
            <v>7</v>
          </cell>
        </row>
        <row r="310">
          <cell r="B310" t="str">
            <v>PO17948</v>
          </cell>
          <cell r="C310" t="str">
            <v>Sinoun Chhoeb</v>
          </cell>
          <cell r="D310" t="str">
            <v>SPS- B</v>
          </cell>
          <cell r="E310" t="str">
            <v xml:space="preserve">Trim Thread(B)                </v>
          </cell>
          <cell r="F310">
            <v>43075</v>
          </cell>
          <cell r="I310" t="str">
            <v>11/01/2023-11/30/2023</v>
          </cell>
          <cell r="J310">
            <v>0</v>
          </cell>
          <cell r="K310">
            <v>2</v>
          </cell>
          <cell r="L310">
            <v>2</v>
          </cell>
          <cell r="M310">
            <v>209</v>
          </cell>
          <cell r="O310">
            <v>176</v>
          </cell>
          <cell r="P310">
            <v>24</v>
          </cell>
          <cell r="Q310">
            <v>210</v>
          </cell>
          <cell r="R310">
            <v>0</v>
          </cell>
          <cell r="S310">
            <v>0</v>
          </cell>
          <cell r="T310">
            <v>0</v>
          </cell>
          <cell r="U310">
            <v>34</v>
          </cell>
          <cell r="V310">
            <v>0</v>
          </cell>
          <cell r="W310">
            <v>34</v>
          </cell>
          <cell r="X310">
            <v>106.11</v>
          </cell>
          <cell r="Y310">
            <v>0</v>
          </cell>
          <cell r="Z310">
            <v>17.085000000000001</v>
          </cell>
          <cell r="AA310">
            <v>0</v>
          </cell>
          <cell r="AB310">
            <v>17.085000000000001</v>
          </cell>
          <cell r="AC310">
            <v>0</v>
          </cell>
          <cell r="AD310">
            <v>108.52</v>
          </cell>
          <cell r="AF310">
            <v>0</v>
          </cell>
          <cell r="AG310">
            <v>8.26</v>
          </cell>
          <cell r="AH310">
            <v>24.12</v>
          </cell>
          <cell r="AJ310">
            <v>0</v>
          </cell>
          <cell r="AK310">
            <v>10</v>
          </cell>
          <cell r="AL310">
            <v>0</v>
          </cell>
          <cell r="AM310">
            <v>0</v>
          </cell>
          <cell r="AN310">
            <v>0</v>
          </cell>
          <cell r="AO310">
            <v>7</v>
          </cell>
          <cell r="AP310">
            <v>6</v>
          </cell>
        </row>
        <row r="311">
          <cell r="B311" t="str">
            <v>PO17950</v>
          </cell>
          <cell r="C311" t="str">
            <v>Sabbay Seab</v>
          </cell>
          <cell r="D311" t="str">
            <v>QC</v>
          </cell>
          <cell r="E311" t="str">
            <v xml:space="preserve">Examining(B)                  </v>
          </cell>
          <cell r="F311">
            <v>43075</v>
          </cell>
          <cell r="I311" t="str">
            <v>11/01/2023-11/30/2023</v>
          </cell>
          <cell r="J311">
            <v>1</v>
          </cell>
          <cell r="K311">
            <v>1</v>
          </cell>
          <cell r="L311">
            <v>2</v>
          </cell>
          <cell r="M311">
            <v>227</v>
          </cell>
          <cell r="O311">
            <v>184</v>
          </cell>
          <cell r="P311">
            <v>24</v>
          </cell>
          <cell r="Q311">
            <v>226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42</v>
          </cell>
          <cell r="X311">
            <v>207.36</v>
          </cell>
          <cell r="Y311">
            <v>0</v>
          </cell>
          <cell r="Z311">
            <v>23.018806000000001</v>
          </cell>
          <cell r="AA311">
            <v>0</v>
          </cell>
          <cell r="AB311">
            <v>23.018806000000001</v>
          </cell>
          <cell r="AC311">
            <v>0</v>
          </cell>
          <cell r="AD311">
            <v>39.467612000000003</v>
          </cell>
          <cell r="AF311">
            <v>0</v>
          </cell>
          <cell r="AG311">
            <v>10.210000000000001</v>
          </cell>
          <cell r="AH311">
            <v>26.19</v>
          </cell>
          <cell r="AJ311">
            <v>8</v>
          </cell>
          <cell r="AK311">
            <v>10</v>
          </cell>
          <cell r="AL311">
            <v>6</v>
          </cell>
          <cell r="AM311">
            <v>0</v>
          </cell>
          <cell r="AN311">
            <v>0</v>
          </cell>
          <cell r="AO311">
            <v>7</v>
          </cell>
          <cell r="AP311">
            <v>6</v>
          </cell>
        </row>
        <row r="312">
          <cell r="B312" t="str">
            <v>PO17980</v>
          </cell>
          <cell r="C312" t="str">
            <v>Rotana Ngan</v>
          </cell>
          <cell r="D312" t="str">
            <v>SPS- E</v>
          </cell>
          <cell r="E312" t="str">
            <v xml:space="preserve">Topstitch Sleeve(A)           </v>
          </cell>
          <cell r="F312">
            <v>43081</v>
          </cell>
          <cell r="I312" t="str">
            <v>11/01/2023-11/30/2023</v>
          </cell>
          <cell r="J312">
            <v>0</v>
          </cell>
          <cell r="K312">
            <v>0</v>
          </cell>
          <cell r="L312">
            <v>0</v>
          </cell>
          <cell r="M312">
            <v>200</v>
          </cell>
          <cell r="O312">
            <v>176</v>
          </cell>
          <cell r="P312">
            <v>24</v>
          </cell>
          <cell r="Q312">
            <v>208</v>
          </cell>
          <cell r="R312">
            <v>0</v>
          </cell>
          <cell r="S312">
            <v>0</v>
          </cell>
          <cell r="T312">
            <v>0</v>
          </cell>
          <cell r="U312">
            <v>32</v>
          </cell>
          <cell r="V312">
            <v>0</v>
          </cell>
          <cell r="W312">
            <v>32</v>
          </cell>
          <cell r="X312">
            <v>319.35000000000002</v>
          </cell>
          <cell r="Y312">
            <v>0</v>
          </cell>
          <cell r="Z312">
            <v>22.049664</v>
          </cell>
          <cell r="AA312">
            <v>0</v>
          </cell>
          <cell r="AB312">
            <v>22.049664</v>
          </cell>
          <cell r="AC312">
            <v>0</v>
          </cell>
          <cell r="AD312">
            <v>0</v>
          </cell>
          <cell r="AF312">
            <v>0</v>
          </cell>
          <cell r="AG312">
            <v>7.78</v>
          </cell>
          <cell r="AH312">
            <v>23.08</v>
          </cell>
          <cell r="AJ312">
            <v>0</v>
          </cell>
          <cell r="AK312">
            <v>10</v>
          </cell>
          <cell r="AL312">
            <v>6</v>
          </cell>
          <cell r="AM312">
            <v>0</v>
          </cell>
          <cell r="AN312">
            <v>0</v>
          </cell>
          <cell r="AO312">
            <v>7</v>
          </cell>
          <cell r="AP312">
            <v>6</v>
          </cell>
        </row>
        <row r="313">
          <cell r="B313" t="str">
            <v>PO17993</v>
          </cell>
          <cell r="C313" t="str">
            <v>Sothea Pao</v>
          </cell>
          <cell r="D313" t="str">
            <v>Finishing B</v>
          </cell>
          <cell r="E313" t="str">
            <v xml:space="preserve">Folding(B)                    </v>
          </cell>
          <cell r="F313">
            <v>43083</v>
          </cell>
          <cell r="I313" t="str">
            <v>11/01/2023-11/30/2023</v>
          </cell>
          <cell r="J313">
            <v>1</v>
          </cell>
          <cell r="K313">
            <v>1</v>
          </cell>
          <cell r="L313">
            <v>2</v>
          </cell>
          <cell r="M313">
            <v>200</v>
          </cell>
          <cell r="O313">
            <v>180</v>
          </cell>
          <cell r="P313">
            <v>24</v>
          </cell>
          <cell r="Q313">
            <v>174</v>
          </cell>
          <cell r="R313">
            <v>8</v>
          </cell>
          <cell r="S313">
            <v>0</v>
          </cell>
          <cell r="T313">
            <v>8</v>
          </cell>
          <cell r="U313">
            <v>2</v>
          </cell>
          <cell r="V313">
            <v>0</v>
          </cell>
          <cell r="W313">
            <v>2</v>
          </cell>
          <cell r="X313">
            <v>171.66</v>
          </cell>
          <cell r="Y313">
            <v>7.69</v>
          </cell>
          <cell r="Z313">
            <v>0.96126</v>
          </cell>
          <cell r="AA313">
            <v>0</v>
          </cell>
          <cell r="AB313">
            <v>0.96126</v>
          </cell>
          <cell r="AC313">
            <v>0</v>
          </cell>
          <cell r="AD313">
            <v>4.3403799999999997</v>
          </cell>
          <cell r="AF313">
            <v>0</v>
          </cell>
          <cell r="AG313">
            <v>0.49</v>
          </cell>
          <cell r="AH313">
            <v>23.08</v>
          </cell>
          <cell r="AJ313">
            <v>0</v>
          </cell>
          <cell r="AK313">
            <v>10</v>
          </cell>
          <cell r="AL313">
            <v>6</v>
          </cell>
          <cell r="AM313">
            <v>0</v>
          </cell>
          <cell r="AN313">
            <v>0</v>
          </cell>
          <cell r="AO313">
            <v>7</v>
          </cell>
          <cell r="AP313">
            <v>6</v>
          </cell>
        </row>
        <row r="314">
          <cell r="B314" t="str">
            <v>PO17994</v>
          </cell>
          <cell r="C314" t="str">
            <v>Ren Rus</v>
          </cell>
          <cell r="D314" t="str">
            <v>SIT Checking</v>
          </cell>
          <cell r="E314" t="str">
            <v xml:space="preserve">Examining(B)                  </v>
          </cell>
          <cell r="F314">
            <v>43083</v>
          </cell>
          <cell r="I314" t="str">
            <v>11/01/2023-11/30/2023</v>
          </cell>
          <cell r="J314">
            <v>0</v>
          </cell>
          <cell r="K314">
            <v>0</v>
          </cell>
          <cell r="L314">
            <v>0</v>
          </cell>
          <cell r="M314">
            <v>227</v>
          </cell>
          <cell r="O314">
            <v>168</v>
          </cell>
          <cell r="P314">
            <v>24</v>
          </cell>
          <cell r="Q314">
            <v>204</v>
          </cell>
          <cell r="R314">
            <v>0</v>
          </cell>
          <cell r="S314">
            <v>0</v>
          </cell>
          <cell r="T314">
            <v>0</v>
          </cell>
          <cell r="U314">
            <v>36</v>
          </cell>
          <cell r="V314">
            <v>0</v>
          </cell>
          <cell r="W314">
            <v>36</v>
          </cell>
          <cell r="X314">
            <v>188.55</v>
          </cell>
          <cell r="Y314">
            <v>0</v>
          </cell>
          <cell r="Z314">
            <v>19.744966000000002</v>
          </cell>
          <cell r="AA314">
            <v>0</v>
          </cell>
          <cell r="AB314">
            <v>19.744966000000002</v>
          </cell>
          <cell r="AC314">
            <v>0</v>
          </cell>
          <cell r="AD314">
            <v>34.269931999999997</v>
          </cell>
          <cell r="AF314">
            <v>0</v>
          </cell>
          <cell r="AG314">
            <v>8.75</v>
          </cell>
          <cell r="AH314">
            <v>26.19</v>
          </cell>
          <cell r="AJ314">
            <v>0</v>
          </cell>
          <cell r="AK314">
            <v>10</v>
          </cell>
          <cell r="AL314">
            <v>6</v>
          </cell>
          <cell r="AM314">
            <v>0</v>
          </cell>
          <cell r="AN314">
            <v>0</v>
          </cell>
          <cell r="AO314">
            <v>7</v>
          </cell>
          <cell r="AP314">
            <v>6</v>
          </cell>
        </row>
        <row r="315">
          <cell r="B315" t="str">
            <v>PO18012</v>
          </cell>
          <cell r="C315" t="str">
            <v>Sreyrath Sun</v>
          </cell>
          <cell r="D315" t="str">
            <v>S1- 2</v>
          </cell>
          <cell r="E315" t="str">
            <v xml:space="preserve">Cuff Attach(A+)               </v>
          </cell>
          <cell r="F315">
            <v>43083</v>
          </cell>
          <cell r="I315" t="str">
            <v>11/01/2023-11/30/2023</v>
          </cell>
          <cell r="J315">
            <v>0</v>
          </cell>
          <cell r="K315">
            <v>0</v>
          </cell>
          <cell r="L315">
            <v>0</v>
          </cell>
          <cell r="M315">
            <v>200</v>
          </cell>
          <cell r="O315">
            <v>184</v>
          </cell>
          <cell r="P315">
            <v>24</v>
          </cell>
          <cell r="Q315">
            <v>210</v>
          </cell>
          <cell r="R315">
            <v>0</v>
          </cell>
          <cell r="S315">
            <v>0</v>
          </cell>
          <cell r="T315">
            <v>0</v>
          </cell>
          <cell r="U315">
            <v>26</v>
          </cell>
          <cell r="V315">
            <v>0</v>
          </cell>
          <cell r="W315">
            <v>26</v>
          </cell>
          <cell r="X315">
            <v>158.1</v>
          </cell>
          <cell r="Y315">
            <v>0</v>
          </cell>
          <cell r="Z315">
            <v>13.175952000000001</v>
          </cell>
          <cell r="AA315">
            <v>0</v>
          </cell>
          <cell r="AB315">
            <v>13.175952000000001</v>
          </cell>
          <cell r="AC315">
            <v>0</v>
          </cell>
          <cell r="AD315">
            <v>46.925792000000001</v>
          </cell>
          <cell r="AF315">
            <v>0</v>
          </cell>
          <cell r="AG315">
            <v>6.32</v>
          </cell>
          <cell r="AH315">
            <v>23.08</v>
          </cell>
          <cell r="AJ315">
            <v>0</v>
          </cell>
          <cell r="AK315">
            <v>10</v>
          </cell>
          <cell r="AL315">
            <v>6</v>
          </cell>
          <cell r="AM315">
            <v>0</v>
          </cell>
          <cell r="AN315">
            <v>0</v>
          </cell>
          <cell r="AO315">
            <v>7</v>
          </cell>
          <cell r="AP315">
            <v>6</v>
          </cell>
        </row>
        <row r="316">
          <cell r="B316" t="str">
            <v>PO18035</v>
          </cell>
          <cell r="C316" t="str">
            <v>Vannrong Ny</v>
          </cell>
          <cell r="D316" t="str">
            <v>SPS- C</v>
          </cell>
          <cell r="E316" t="str">
            <v xml:space="preserve">Press Patch(B)                </v>
          </cell>
          <cell r="F316">
            <v>43089</v>
          </cell>
          <cell r="I316" t="str">
            <v>11/01/2023-11/30/2023</v>
          </cell>
          <cell r="J316">
            <v>0</v>
          </cell>
          <cell r="K316">
            <v>0</v>
          </cell>
          <cell r="L316">
            <v>0</v>
          </cell>
          <cell r="M316">
            <v>200</v>
          </cell>
          <cell r="O316">
            <v>143</v>
          </cell>
          <cell r="P316">
            <v>24</v>
          </cell>
          <cell r="Q316">
            <v>165</v>
          </cell>
          <cell r="R316">
            <v>0</v>
          </cell>
          <cell r="S316">
            <v>0</v>
          </cell>
          <cell r="T316">
            <v>0</v>
          </cell>
          <cell r="U316">
            <v>22</v>
          </cell>
          <cell r="V316">
            <v>0</v>
          </cell>
          <cell r="W316">
            <v>22</v>
          </cell>
          <cell r="X316">
            <v>72.239999999999995</v>
          </cell>
          <cell r="Y316">
            <v>0</v>
          </cell>
          <cell r="Z316">
            <v>10.57386</v>
          </cell>
          <cell r="AA316">
            <v>0</v>
          </cell>
          <cell r="AB316">
            <v>10.57386</v>
          </cell>
          <cell r="AC316">
            <v>0</v>
          </cell>
          <cell r="AD316">
            <v>86.367720000000006</v>
          </cell>
          <cell r="AF316">
            <v>0</v>
          </cell>
          <cell r="AG316">
            <v>5.35</v>
          </cell>
          <cell r="AH316">
            <v>23.08</v>
          </cell>
          <cell r="AJ316">
            <v>0</v>
          </cell>
          <cell r="AK316">
            <v>10</v>
          </cell>
          <cell r="AL316">
            <v>0</v>
          </cell>
          <cell r="AM316">
            <v>0</v>
          </cell>
          <cell r="AN316">
            <v>0</v>
          </cell>
          <cell r="AO316">
            <v>7</v>
          </cell>
          <cell r="AP316">
            <v>6</v>
          </cell>
        </row>
        <row r="317">
          <cell r="B317" t="str">
            <v>PO18046</v>
          </cell>
          <cell r="C317" t="str">
            <v>Koeun Thorn</v>
          </cell>
          <cell r="D317" t="str">
            <v>S1- 2</v>
          </cell>
          <cell r="E317" t="str">
            <v xml:space="preserve">French Seam(A)                </v>
          </cell>
          <cell r="F317">
            <v>43089</v>
          </cell>
          <cell r="I317" t="str">
            <v>11/01/2023-11/30/2023</v>
          </cell>
          <cell r="J317">
            <v>0</v>
          </cell>
          <cell r="K317">
            <v>2</v>
          </cell>
          <cell r="L317">
            <v>2</v>
          </cell>
          <cell r="M317">
            <v>200</v>
          </cell>
          <cell r="O317">
            <v>176</v>
          </cell>
          <cell r="P317">
            <v>24</v>
          </cell>
          <cell r="Q317">
            <v>198</v>
          </cell>
          <cell r="R317">
            <v>0</v>
          </cell>
          <cell r="S317">
            <v>0</v>
          </cell>
          <cell r="T317">
            <v>0</v>
          </cell>
          <cell r="U317">
            <v>22</v>
          </cell>
          <cell r="V317">
            <v>0</v>
          </cell>
          <cell r="W317">
            <v>22</v>
          </cell>
          <cell r="X317">
            <v>106.36</v>
          </cell>
          <cell r="Y317">
            <v>0</v>
          </cell>
          <cell r="Z317">
            <v>10.57386</v>
          </cell>
          <cell r="AA317">
            <v>0</v>
          </cell>
          <cell r="AB317">
            <v>10.57386</v>
          </cell>
          <cell r="AC317">
            <v>0</v>
          </cell>
          <cell r="AD317">
            <v>83.96772</v>
          </cell>
          <cell r="AF317">
            <v>0</v>
          </cell>
          <cell r="AG317">
            <v>5.35</v>
          </cell>
          <cell r="AH317">
            <v>23.08</v>
          </cell>
          <cell r="AJ317">
            <v>0</v>
          </cell>
          <cell r="AK317">
            <v>10</v>
          </cell>
          <cell r="AL317">
            <v>0</v>
          </cell>
          <cell r="AM317">
            <v>0</v>
          </cell>
          <cell r="AN317">
            <v>0</v>
          </cell>
          <cell r="AO317">
            <v>7</v>
          </cell>
          <cell r="AP317">
            <v>6</v>
          </cell>
        </row>
        <row r="318">
          <cell r="B318" t="str">
            <v>PO18057</v>
          </cell>
          <cell r="C318" t="str">
            <v>Koemsorn Chre</v>
          </cell>
          <cell r="D318" t="str">
            <v>QC</v>
          </cell>
          <cell r="E318" t="str">
            <v xml:space="preserve">Examining(B)                  </v>
          </cell>
          <cell r="F318">
            <v>43089</v>
          </cell>
          <cell r="I318" t="str">
            <v>11/01/2023-11/30/2023</v>
          </cell>
          <cell r="J318">
            <v>0</v>
          </cell>
          <cell r="K318">
            <v>2</v>
          </cell>
          <cell r="L318">
            <v>2</v>
          </cell>
          <cell r="M318">
            <v>227</v>
          </cell>
          <cell r="O318">
            <v>184</v>
          </cell>
          <cell r="P318">
            <v>24</v>
          </cell>
          <cell r="Q318">
            <v>220</v>
          </cell>
          <cell r="R318">
            <v>0</v>
          </cell>
          <cell r="S318">
            <v>0</v>
          </cell>
          <cell r="T318">
            <v>0</v>
          </cell>
          <cell r="U318">
            <v>36</v>
          </cell>
          <cell r="V318">
            <v>0</v>
          </cell>
          <cell r="W318">
            <v>36</v>
          </cell>
          <cell r="X318">
            <v>189.12</v>
          </cell>
          <cell r="Y318">
            <v>0</v>
          </cell>
          <cell r="Z318">
            <v>19.643039999999999</v>
          </cell>
          <cell r="AA318">
            <v>0</v>
          </cell>
          <cell r="AB318">
            <v>19.643039999999999</v>
          </cell>
          <cell r="AC318">
            <v>0</v>
          </cell>
          <cell r="AD318">
            <v>50.95608</v>
          </cell>
          <cell r="AF318">
            <v>0</v>
          </cell>
          <cell r="AG318">
            <v>8.75</v>
          </cell>
          <cell r="AH318">
            <v>26.19</v>
          </cell>
          <cell r="AJ318">
            <v>0</v>
          </cell>
          <cell r="AK318">
            <v>10</v>
          </cell>
          <cell r="AL318">
            <v>6</v>
          </cell>
          <cell r="AM318">
            <v>0</v>
          </cell>
          <cell r="AN318">
            <v>0</v>
          </cell>
          <cell r="AO318">
            <v>7</v>
          </cell>
          <cell r="AP318">
            <v>6</v>
          </cell>
        </row>
        <row r="319">
          <cell r="B319" t="str">
            <v>PO1808</v>
          </cell>
          <cell r="C319" t="str">
            <v>Saron Em</v>
          </cell>
          <cell r="D319" t="str">
            <v>SPS- C</v>
          </cell>
          <cell r="E319" t="str">
            <v xml:space="preserve">Set Yoke(A)                   </v>
          </cell>
          <cell r="F319">
            <v>39475</v>
          </cell>
          <cell r="I319" t="str">
            <v>11/01/2023-11/30/2023</v>
          </cell>
          <cell r="J319">
            <v>1</v>
          </cell>
          <cell r="K319">
            <v>2</v>
          </cell>
          <cell r="L319">
            <v>3</v>
          </cell>
          <cell r="M319">
            <v>200</v>
          </cell>
          <cell r="O319">
            <v>162.33000000000001</v>
          </cell>
          <cell r="P319">
            <v>24</v>
          </cell>
          <cell r="Q319">
            <v>190.33</v>
          </cell>
          <cell r="R319">
            <v>0</v>
          </cell>
          <cell r="S319">
            <v>0</v>
          </cell>
          <cell r="T319">
            <v>0</v>
          </cell>
          <cell r="U319">
            <v>28</v>
          </cell>
          <cell r="V319">
            <v>0</v>
          </cell>
          <cell r="W319">
            <v>28</v>
          </cell>
          <cell r="X319">
            <v>230.65</v>
          </cell>
          <cell r="Y319">
            <v>0</v>
          </cell>
          <cell r="Z319">
            <v>16.762402999999999</v>
          </cell>
          <cell r="AA319">
            <v>0</v>
          </cell>
          <cell r="AB319">
            <v>16.762402999999999</v>
          </cell>
          <cell r="AC319">
            <v>0</v>
          </cell>
          <cell r="AD319">
            <v>0.40654200000000001</v>
          </cell>
          <cell r="AF319">
            <v>0</v>
          </cell>
          <cell r="AG319">
            <v>6.81</v>
          </cell>
          <cell r="AH319">
            <v>23.08</v>
          </cell>
          <cell r="AJ319">
            <v>0</v>
          </cell>
          <cell r="AK319">
            <v>10</v>
          </cell>
          <cell r="AL319">
            <v>6</v>
          </cell>
          <cell r="AM319">
            <v>0</v>
          </cell>
          <cell r="AN319">
            <v>0</v>
          </cell>
          <cell r="AO319">
            <v>7</v>
          </cell>
          <cell r="AP319">
            <v>11</v>
          </cell>
        </row>
        <row r="320">
          <cell r="B320" t="str">
            <v>PO18081</v>
          </cell>
          <cell r="C320" t="str">
            <v>Pheaktra Sav</v>
          </cell>
          <cell r="D320" t="str">
            <v>SPS- F</v>
          </cell>
          <cell r="E320" t="str">
            <v xml:space="preserve">Press Gussett(B)              </v>
          </cell>
          <cell r="F320">
            <v>43094</v>
          </cell>
          <cell r="I320" t="str">
            <v>11/01/2023-11/30/2023</v>
          </cell>
          <cell r="J320">
            <v>0</v>
          </cell>
          <cell r="K320">
            <v>0</v>
          </cell>
          <cell r="L320">
            <v>0</v>
          </cell>
          <cell r="M320">
            <v>200</v>
          </cell>
          <cell r="O320">
            <v>168</v>
          </cell>
          <cell r="P320">
            <v>24</v>
          </cell>
          <cell r="Q320">
            <v>190</v>
          </cell>
          <cell r="R320">
            <v>8</v>
          </cell>
          <cell r="S320">
            <v>0</v>
          </cell>
          <cell r="T320">
            <v>8</v>
          </cell>
          <cell r="U320">
            <v>30</v>
          </cell>
          <cell r="V320">
            <v>0</v>
          </cell>
          <cell r="W320">
            <v>30</v>
          </cell>
          <cell r="X320">
            <v>277.75</v>
          </cell>
          <cell r="Y320">
            <v>7.69</v>
          </cell>
          <cell r="Z320">
            <v>19.703606000000001</v>
          </cell>
          <cell r="AA320">
            <v>0</v>
          </cell>
          <cell r="AB320">
            <v>19.703606000000001</v>
          </cell>
          <cell r="AC320">
            <v>0</v>
          </cell>
          <cell r="AD320">
            <v>0</v>
          </cell>
          <cell r="AF320">
            <v>0</v>
          </cell>
          <cell r="AG320">
            <v>7.29</v>
          </cell>
          <cell r="AH320">
            <v>23.08</v>
          </cell>
          <cell r="AJ320">
            <v>0</v>
          </cell>
          <cell r="AK320">
            <v>10</v>
          </cell>
          <cell r="AL320">
            <v>6</v>
          </cell>
          <cell r="AM320">
            <v>0</v>
          </cell>
          <cell r="AN320">
            <v>0</v>
          </cell>
          <cell r="AO320">
            <v>7</v>
          </cell>
          <cell r="AP320">
            <v>6</v>
          </cell>
        </row>
        <row r="321">
          <cell r="B321" t="str">
            <v>PO18084</v>
          </cell>
          <cell r="C321" t="str">
            <v>Soklim Thon</v>
          </cell>
          <cell r="D321" t="str">
            <v>SPS- C</v>
          </cell>
          <cell r="E321" t="str">
            <v xml:space="preserve">Set Main Label (B)            </v>
          </cell>
          <cell r="F321">
            <v>43094</v>
          </cell>
          <cell r="I321" t="str">
            <v>11/01/2023-11/30/2023</v>
          </cell>
          <cell r="J321">
            <v>0</v>
          </cell>
          <cell r="K321">
            <v>0</v>
          </cell>
          <cell r="L321">
            <v>0</v>
          </cell>
          <cell r="M321">
            <v>200</v>
          </cell>
          <cell r="O321">
            <v>184</v>
          </cell>
          <cell r="P321">
            <v>24</v>
          </cell>
          <cell r="Q321">
            <v>212</v>
          </cell>
          <cell r="R321">
            <v>0</v>
          </cell>
          <cell r="S321">
            <v>0</v>
          </cell>
          <cell r="T321">
            <v>0</v>
          </cell>
          <cell r="U321">
            <v>28</v>
          </cell>
          <cell r="V321">
            <v>0</v>
          </cell>
          <cell r="W321">
            <v>28</v>
          </cell>
          <cell r="X321">
            <v>107.12</v>
          </cell>
          <cell r="Y321">
            <v>0</v>
          </cell>
          <cell r="Z321">
            <v>13.568405</v>
          </cell>
          <cell r="AA321">
            <v>0</v>
          </cell>
          <cell r="AB321">
            <v>13.568405</v>
          </cell>
          <cell r="AC321">
            <v>0</v>
          </cell>
          <cell r="AD321">
            <v>96.886809999999997</v>
          </cell>
          <cell r="AF321">
            <v>0</v>
          </cell>
          <cell r="AG321">
            <v>6.81</v>
          </cell>
          <cell r="AH321">
            <v>23.08</v>
          </cell>
          <cell r="AJ321">
            <v>0</v>
          </cell>
          <cell r="AK321">
            <v>10</v>
          </cell>
          <cell r="AL321">
            <v>0</v>
          </cell>
          <cell r="AM321">
            <v>0</v>
          </cell>
          <cell r="AN321">
            <v>0</v>
          </cell>
          <cell r="AO321">
            <v>7</v>
          </cell>
          <cell r="AP321">
            <v>6</v>
          </cell>
        </row>
        <row r="322">
          <cell r="B322" t="str">
            <v>PO18092</v>
          </cell>
          <cell r="C322" t="str">
            <v>Channa Thang</v>
          </cell>
          <cell r="D322" t="str">
            <v>SPS- D</v>
          </cell>
          <cell r="E322" t="str">
            <v xml:space="preserve">Collar Attach Only(A+)        </v>
          </cell>
          <cell r="F322">
            <v>43094</v>
          </cell>
          <cell r="I322" t="str">
            <v>11/01/2023-11/30/2023</v>
          </cell>
          <cell r="J322">
            <v>1</v>
          </cell>
          <cell r="K322">
            <v>3</v>
          </cell>
          <cell r="L322">
            <v>4</v>
          </cell>
          <cell r="M322">
            <v>200</v>
          </cell>
          <cell r="O322">
            <v>176</v>
          </cell>
          <cell r="P322">
            <v>24</v>
          </cell>
          <cell r="Q322">
            <v>206</v>
          </cell>
          <cell r="R322">
            <v>0</v>
          </cell>
          <cell r="S322">
            <v>0</v>
          </cell>
          <cell r="T322">
            <v>0</v>
          </cell>
          <cell r="U322">
            <v>30</v>
          </cell>
          <cell r="V322">
            <v>0</v>
          </cell>
          <cell r="W322">
            <v>30</v>
          </cell>
          <cell r="X322">
            <v>146.69999999999999</v>
          </cell>
          <cell r="Y322">
            <v>0</v>
          </cell>
          <cell r="Z322">
            <v>14.418900000000001</v>
          </cell>
          <cell r="AA322">
            <v>0</v>
          </cell>
          <cell r="AB322">
            <v>14.418900000000001</v>
          </cell>
          <cell r="AC322">
            <v>0</v>
          </cell>
          <cell r="AD322">
            <v>51.317799999999998</v>
          </cell>
          <cell r="AF322">
            <v>0</v>
          </cell>
          <cell r="AG322">
            <v>7.29</v>
          </cell>
          <cell r="AH322">
            <v>23.08</v>
          </cell>
          <cell r="AJ322">
            <v>0</v>
          </cell>
          <cell r="AK322">
            <v>10</v>
          </cell>
          <cell r="AL322">
            <v>6</v>
          </cell>
          <cell r="AM322">
            <v>0</v>
          </cell>
          <cell r="AN322">
            <v>0</v>
          </cell>
          <cell r="AO322">
            <v>7</v>
          </cell>
          <cell r="AP322">
            <v>6</v>
          </cell>
        </row>
        <row r="323">
          <cell r="B323" t="str">
            <v>PO18097</v>
          </cell>
          <cell r="C323" t="str">
            <v>Theary Sambath</v>
          </cell>
          <cell r="D323" t="str">
            <v>SPS- E</v>
          </cell>
          <cell r="E323" t="str">
            <v xml:space="preserve">Machinist                     </v>
          </cell>
          <cell r="F323">
            <v>43094</v>
          </cell>
          <cell r="I323" t="str">
            <v>11/01/2023-11/30/2023</v>
          </cell>
          <cell r="J323">
            <v>0</v>
          </cell>
          <cell r="K323">
            <v>0</v>
          </cell>
          <cell r="L323">
            <v>0</v>
          </cell>
          <cell r="M323">
            <v>200</v>
          </cell>
          <cell r="O323">
            <v>184</v>
          </cell>
          <cell r="P323">
            <v>24</v>
          </cell>
          <cell r="Q323">
            <v>222</v>
          </cell>
          <cell r="R323">
            <v>0</v>
          </cell>
          <cell r="S323">
            <v>0</v>
          </cell>
          <cell r="T323">
            <v>0</v>
          </cell>
          <cell r="U323">
            <v>38</v>
          </cell>
          <cell r="V323">
            <v>0</v>
          </cell>
          <cell r="W323">
            <v>38</v>
          </cell>
          <cell r="X323">
            <v>140.37</v>
          </cell>
          <cell r="Y323">
            <v>0</v>
          </cell>
          <cell r="Z323">
            <v>18.263940000000002</v>
          </cell>
          <cell r="AA323">
            <v>0</v>
          </cell>
          <cell r="AB323">
            <v>18.263940000000002</v>
          </cell>
          <cell r="AC323">
            <v>0</v>
          </cell>
          <cell r="AD323">
            <v>73.027879999999996</v>
          </cell>
          <cell r="AF323">
            <v>0</v>
          </cell>
          <cell r="AG323">
            <v>9.24</v>
          </cell>
          <cell r="AH323">
            <v>23.08</v>
          </cell>
          <cell r="AJ323">
            <v>0</v>
          </cell>
          <cell r="AK323">
            <v>10</v>
          </cell>
          <cell r="AL323">
            <v>6</v>
          </cell>
          <cell r="AM323">
            <v>0</v>
          </cell>
          <cell r="AN323">
            <v>0</v>
          </cell>
          <cell r="AO323">
            <v>7</v>
          </cell>
          <cell r="AP323">
            <v>6</v>
          </cell>
        </row>
        <row r="324">
          <cell r="B324" t="str">
            <v>PO18133</v>
          </cell>
          <cell r="C324" t="str">
            <v>La Ly</v>
          </cell>
          <cell r="D324" t="str">
            <v>OPA S1- 1 &amp; 2</v>
          </cell>
          <cell r="E324" t="str">
            <v xml:space="preserve">Machinist                     </v>
          </cell>
          <cell r="F324">
            <v>43109</v>
          </cell>
          <cell r="I324" t="str">
            <v>11/01/2023-11/30/2023</v>
          </cell>
          <cell r="J324">
            <v>1</v>
          </cell>
          <cell r="K324">
            <v>1</v>
          </cell>
          <cell r="L324">
            <v>2</v>
          </cell>
          <cell r="M324">
            <v>200</v>
          </cell>
          <cell r="O324">
            <v>172</v>
          </cell>
          <cell r="P324">
            <v>24</v>
          </cell>
          <cell r="Q324">
            <v>198</v>
          </cell>
          <cell r="R324">
            <v>0</v>
          </cell>
          <cell r="S324">
            <v>0</v>
          </cell>
          <cell r="T324">
            <v>0</v>
          </cell>
          <cell r="U324">
            <v>26</v>
          </cell>
          <cell r="V324">
            <v>0</v>
          </cell>
          <cell r="W324">
            <v>26</v>
          </cell>
          <cell r="X324">
            <v>110.83</v>
          </cell>
          <cell r="Y324">
            <v>0</v>
          </cell>
          <cell r="Z324">
            <v>12.49638</v>
          </cell>
          <cell r="AA324">
            <v>0</v>
          </cell>
          <cell r="AB324">
            <v>12.49638</v>
          </cell>
          <cell r="AC324">
            <v>0</v>
          </cell>
          <cell r="AD324">
            <v>79.502759999999995</v>
          </cell>
          <cell r="AF324">
            <v>0</v>
          </cell>
          <cell r="AG324">
            <v>6.32</v>
          </cell>
          <cell r="AH324">
            <v>23.08</v>
          </cell>
          <cell r="AJ324">
            <v>0</v>
          </cell>
          <cell r="AK324">
            <v>10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6</v>
          </cell>
        </row>
        <row r="325">
          <cell r="B325" t="str">
            <v>PO18142</v>
          </cell>
          <cell r="C325" t="str">
            <v>Phorn Chy</v>
          </cell>
          <cell r="D325" t="str">
            <v>SPS- D</v>
          </cell>
          <cell r="E325" t="str">
            <v xml:space="preserve">French Seam(A)                </v>
          </cell>
          <cell r="F325">
            <v>43111</v>
          </cell>
          <cell r="I325" t="str">
            <v>11/01/2023-11/30/2023</v>
          </cell>
          <cell r="J325">
            <v>0</v>
          </cell>
          <cell r="K325">
            <v>0</v>
          </cell>
          <cell r="L325">
            <v>0</v>
          </cell>
          <cell r="M325">
            <v>200</v>
          </cell>
          <cell r="O325">
            <v>184</v>
          </cell>
          <cell r="P325">
            <v>24</v>
          </cell>
          <cell r="Q325">
            <v>209.75</v>
          </cell>
          <cell r="R325">
            <v>6.25</v>
          </cell>
          <cell r="S325">
            <v>0</v>
          </cell>
          <cell r="T325">
            <v>6.25</v>
          </cell>
          <cell r="U325">
            <v>32</v>
          </cell>
          <cell r="V325">
            <v>0</v>
          </cell>
          <cell r="W325">
            <v>32</v>
          </cell>
          <cell r="X325">
            <v>184.13</v>
          </cell>
          <cell r="Y325">
            <v>6.01</v>
          </cell>
          <cell r="Z325">
            <v>15.608775</v>
          </cell>
          <cell r="AA325">
            <v>0</v>
          </cell>
          <cell r="AB325">
            <v>15.608775</v>
          </cell>
          <cell r="AC325">
            <v>0</v>
          </cell>
          <cell r="AD325">
            <v>18.97119</v>
          </cell>
          <cell r="AF325">
            <v>0</v>
          </cell>
          <cell r="AG325">
            <v>7.78</v>
          </cell>
          <cell r="AH325">
            <v>23.08</v>
          </cell>
          <cell r="AJ325">
            <v>0</v>
          </cell>
          <cell r="AK325">
            <v>10</v>
          </cell>
          <cell r="AL325">
            <v>6</v>
          </cell>
          <cell r="AM325">
            <v>0</v>
          </cell>
          <cell r="AN325">
            <v>0</v>
          </cell>
          <cell r="AO325">
            <v>7</v>
          </cell>
          <cell r="AP325">
            <v>6</v>
          </cell>
        </row>
        <row r="326">
          <cell r="B326" t="str">
            <v>PO18177</v>
          </cell>
          <cell r="C326" t="str">
            <v>Navy Mey</v>
          </cell>
          <cell r="D326" t="str">
            <v>SPS- B</v>
          </cell>
          <cell r="E326" t="str">
            <v xml:space="preserve">Turn+Press Collar(B)          </v>
          </cell>
          <cell r="F326">
            <v>43117</v>
          </cell>
          <cell r="I326" t="str">
            <v>11/01/2023-11/30/2023</v>
          </cell>
          <cell r="J326">
            <v>0</v>
          </cell>
          <cell r="K326">
            <v>0</v>
          </cell>
          <cell r="L326">
            <v>0</v>
          </cell>
          <cell r="M326">
            <v>200</v>
          </cell>
          <cell r="O326">
            <v>168</v>
          </cell>
          <cell r="P326">
            <v>24</v>
          </cell>
          <cell r="Q326">
            <v>128</v>
          </cell>
          <cell r="R326">
            <v>56</v>
          </cell>
          <cell r="S326">
            <v>0</v>
          </cell>
          <cell r="T326">
            <v>56</v>
          </cell>
          <cell r="U326">
            <v>16</v>
          </cell>
          <cell r="V326">
            <v>0</v>
          </cell>
          <cell r="W326">
            <v>16</v>
          </cell>
          <cell r="X326">
            <v>117.12</v>
          </cell>
          <cell r="Y326">
            <v>53.83</v>
          </cell>
          <cell r="Z326">
            <v>8.5619999999999994</v>
          </cell>
          <cell r="AA326">
            <v>0</v>
          </cell>
          <cell r="AB326">
            <v>8.5619999999999994</v>
          </cell>
          <cell r="AC326">
            <v>0</v>
          </cell>
          <cell r="AD326">
            <v>29.601009999999999</v>
          </cell>
          <cell r="AF326">
            <v>0</v>
          </cell>
          <cell r="AG326">
            <v>3.89</v>
          </cell>
          <cell r="AH326">
            <v>23.08</v>
          </cell>
          <cell r="AJ326">
            <v>0</v>
          </cell>
          <cell r="AK326">
            <v>9.2307692307692299</v>
          </cell>
          <cell r="AL326">
            <v>6</v>
          </cell>
          <cell r="AM326">
            <v>0</v>
          </cell>
          <cell r="AN326">
            <v>0</v>
          </cell>
          <cell r="AO326">
            <v>7</v>
          </cell>
          <cell r="AP326">
            <v>6</v>
          </cell>
        </row>
        <row r="327">
          <cell r="B327" t="str">
            <v>PO18179</v>
          </cell>
          <cell r="C327" t="str">
            <v>Kou San</v>
          </cell>
          <cell r="D327" t="str">
            <v>SPS- E</v>
          </cell>
          <cell r="E327" t="str">
            <v xml:space="preserve">Lapseam Sides(A)              </v>
          </cell>
          <cell r="F327">
            <v>43122</v>
          </cell>
          <cell r="I327" t="str">
            <v>11/01/2023-11/30/2023</v>
          </cell>
          <cell r="J327">
            <v>1</v>
          </cell>
          <cell r="K327">
            <v>0</v>
          </cell>
          <cell r="L327">
            <v>1</v>
          </cell>
          <cell r="M327">
            <v>200</v>
          </cell>
          <cell r="O327">
            <v>176</v>
          </cell>
          <cell r="P327">
            <v>24</v>
          </cell>
          <cell r="Q327">
            <v>196</v>
          </cell>
          <cell r="R327">
            <v>0</v>
          </cell>
          <cell r="S327">
            <v>0</v>
          </cell>
          <cell r="T327">
            <v>0</v>
          </cell>
          <cell r="U327">
            <v>20</v>
          </cell>
          <cell r="V327">
            <v>0</v>
          </cell>
          <cell r="W327">
            <v>20</v>
          </cell>
          <cell r="X327">
            <v>151.47999999999999</v>
          </cell>
          <cell r="Y327">
            <v>0</v>
          </cell>
          <cell r="Z327">
            <v>9.6126000000000005</v>
          </cell>
          <cell r="AA327">
            <v>0</v>
          </cell>
          <cell r="AB327">
            <v>9.6126000000000005</v>
          </cell>
          <cell r="AC327">
            <v>0</v>
          </cell>
          <cell r="AD327">
            <v>36.925199999999997</v>
          </cell>
          <cell r="AF327">
            <v>0</v>
          </cell>
          <cell r="AG327">
            <v>4.8600000000000003</v>
          </cell>
          <cell r="AH327">
            <v>23.08</v>
          </cell>
          <cell r="AJ327">
            <v>0</v>
          </cell>
          <cell r="AK327">
            <v>10</v>
          </cell>
          <cell r="AL327">
            <v>6</v>
          </cell>
          <cell r="AN327">
            <v>0</v>
          </cell>
          <cell r="AO327">
            <v>7</v>
          </cell>
          <cell r="AP327">
            <v>6</v>
          </cell>
        </row>
        <row r="328">
          <cell r="B328" t="str">
            <v>PO18196</v>
          </cell>
          <cell r="C328" t="str">
            <v>Rort  Toem</v>
          </cell>
          <cell r="D328" t="str">
            <v>SPS- C</v>
          </cell>
          <cell r="E328" t="str">
            <v xml:space="preserve">Set Main Label (B)            </v>
          </cell>
          <cell r="F328">
            <v>43124</v>
          </cell>
          <cell r="I328" t="str">
            <v>11/01/2023-11/30/2023</v>
          </cell>
          <cell r="J328">
            <v>0</v>
          </cell>
          <cell r="K328">
            <v>2</v>
          </cell>
          <cell r="L328">
            <v>2</v>
          </cell>
          <cell r="M328">
            <v>200</v>
          </cell>
          <cell r="O328">
            <v>176</v>
          </cell>
          <cell r="P328">
            <v>24</v>
          </cell>
          <cell r="Q328">
            <v>216</v>
          </cell>
          <cell r="R328">
            <v>0</v>
          </cell>
          <cell r="S328">
            <v>0</v>
          </cell>
          <cell r="T328">
            <v>0</v>
          </cell>
          <cell r="U328">
            <v>40</v>
          </cell>
          <cell r="V328">
            <v>0</v>
          </cell>
          <cell r="W328">
            <v>40</v>
          </cell>
          <cell r="X328">
            <v>249.81</v>
          </cell>
          <cell r="Y328">
            <v>0</v>
          </cell>
          <cell r="Z328">
            <v>23.158273000000001</v>
          </cell>
          <cell r="AA328">
            <v>0</v>
          </cell>
          <cell r="AB328">
            <v>23.158273000000001</v>
          </cell>
          <cell r="AC328">
            <v>0</v>
          </cell>
          <cell r="AD328">
            <v>8.9705879999999993</v>
          </cell>
          <cell r="AF328">
            <v>0</v>
          </cell>
          <cell r="AG328">
            <v>9.7200000000000006</v>
          </cell>
          <cell r="AH328">
            <v>23.08</v>
          </cell>
          <cell r="AJ328">
            <v>0</v>
          </cell>
          <cell r="AK328">
            <v>10</v>
          </cell>
          <cell r="AL328">
            <v>6</v>
          </cell>
          <cell r="AM328">
            <v>0</v>
          </cell>
          <cell r="AN328">
            <v>0</v>
          </cell>
          <cell r="AO328">
            <v>7</v>
          </cell>
          <cell r="AP328">
            <v>6</v>
          </cell>
        </row>
        <row r="329">
          <cell r="B329" t="str">
            <v>PO18201</v>
          </cell>
          <cell r="C329" t="str">
            <v>Sopheak Pheap</v>
          </cell>
          <cell r="D329" t="str">
            <v>SPS- A</v>
          </cell>
          <cell r="E329" t="str">
            <v xml:space="preserve">Topstitch Cuff(A)             </v>
          </cell>
          <cell r="F329">
            <v>43124</v>
          </cell>
          <cell r="I329" t="str">
            <v>11/01/2023-11/30/2023</v>
          </cell>
          <cell r="J329">
            <v>1</v>
          </cell>
          <cell r="K329">
            <v>2</v>
          </cell>
          <cell r="L329">
            <v>3</v>
          </cell>
          <cell r="M329">
            <v>200</v>
          </cell>
          <cell r="O329">
            <v>184</v>
          </cell>
          <cell r="P329">
            <v>24</v>
          </cell>
          <cell r="Q329">
            <v>204</v>
          </cell>
          <cell r="R329">
            <v>0</v>
          </cell>
          <cell r="S329">
            <v>0</v>
          </cell>
          <cell r="T329">
            <v>0</v>
          </cell>
          <cell r="U329">
            <v>20</v>
          </cell>
          <cell r="V329">
            <v>0</v>
          </cell>
          <cell r="W329">
            <v>20</v>
          </cell>
          <cell r="X329">
            <v>227.58</v>
          </cell>
          <cell r="Y329">
            <v>0</v>
          </cell>
          <cell r="Z329">
            <v>11.634482</v>
          </cell>
          <cell r="AA329">
            <v>0</v>
          </cell>
          <cell r="AB329">
            <v>11.634482</v>
          </cell>
          <cell r="AC329">
            <v>0</v>
          </cell>
          <cell r="AD329">
            <v>7.7524179999999996</v>
          </cell>
          <cell r="AF329">
            <v>0</v>
          </cell>
          <cell r="AG329">
            <v>4.8600000000000003</v>
          </cell>
          <cell r="AH329">
            <v>23.08</v>
          </cell>
          <cell r="AJ329">
            <v>0</v>
          </cell>
          <cell r="AK329">
            <v>10</v>
          </cell>
          <cell r="AL329">
            <v>6</v>
          </cell>
          <cell r="AM329">
            <v>0</v>
          </cell>
          <cell r="AN329">
            <v>0</v>
          </cell>
          <cell r="AO329">
            <v>7</v>
          </cell>
          <cell r="AP329">
            <v>6</v>
          </cell>
        </row>
        <row r="330">
          <cell r="B330" t="str">
            <v>PO18206</v>
          </cell>
          <cell r="C330" t="str">
            <v>SreyAun Nuon</v>
          </cell>
          <cell r="D330" t="str">
            <v>Finishing A</v>
          </cell>
          <cell r="E330" t="str">
            <v xml:space="preserve">Cuffling(B)                   </v>
          </cell>
          <cell r="F330">
            <v>43124</v>
          </cell>
          <cell r="I330" t="str">
            <v>11/01/2023-11/30/2023</v>
          </cell>
          <cell r="J330">
            <v>0</v>
          </cell>
          <cell r="K330">
            <v>2</v>
          </cell>
          <cell r="L330">
            <v>2</v>
          </cell>
          <cell r="M330">
            <v>200</v>
          </cell>
          <cell r="O330">
            <v>184</v>
          </cell>
          <cell r="P330">
            <v>24</v>
          </cell>
          <cell r="Q330">
            <v>194</v>
          </cell>
          <cell r="R330">
            <v>0</v>
          </cell>
          <cell r="S330">
            <v>0</v>
          </cell>
          <cell r="T330">
            <v>0</v>
          </cell>
          <cell r="U330">
            <v>10</v>
          </cell>
          <cell r="V330">
            <v>0</v>
          </cell>
          <cell r="W330">
            <v>10</v>
          </cell>
          <cell r="X330">
            <v>200.34</v>
          </cell>
          <cell r="Y330">
            <v>0</v>
          </cell>
          <cell r="Z330">
            <v>5.6441759999999999</v>
          </cell>
          <cell r="AA330">
            <v>0</v>
          </cell>
          <cell r="AB330">
            <v>5.6441759999999999</v>
          </cell>
          <cell r="AC330">
            <v>0</v>
          </cell>
          <cell r="AD330">
            <v>2.4500000000000002</v>
          </cell>
          <cell r="AF330">
            <v>0</v>
          </cell>
          <cell r="AG330">
            <v>2.4300000000000002</v>
          </cell>
          <cell r="AH330">
            <v>23.08</v>
          </cell>
          <cell r="AJ330">
            <v>0</v>
          </cell>
          <cell r="AK330">
            <v>10</v>
          </cell>
          <cell r="AL330">
            <v>6</v>
          </cell>
          <cell r="AM330">
            <v>0</v>
          </cell>
          <cell r="AN330">
            <v>0</v>
          </cell>
          <cell r="AO330">
            <v>7</v>
          </cell>
          <cell r="AP330">
            <v>6</v>
          </cell>
        </row>
        <row r="331">
          <cell r="B331" t="str">
            <v>PO18217</v>
          </cell>
          <cell r="C331" t="str">
            <v>Phanny Ma</v>
          </cell>
          <cell r="D331" t="str">
            <v>SPS- A</v>
          </cell>
          <cell r="E331" t="str">
            <v xml:space="preserve">Loading                       </v>
          </cell>
          <cell r="F331">
            <v>43129</v>
          </cell>
          <cell r="I331" t="str">
            <v>11/01/2023-11/30/2023</v>
          </cell>
          <cell r="J331">
            <v>1</v>
          </cell>
          <cell r="K331">
            <v>1</v>
          </cell>
          <cell r="L331">
            <v>2</v>
          </cell>
          <cell r="M331">
            <v>200</v>
          </cell>
          <cell r="O331">
            <v>184</v>
          </cell>
          <cell r="P331">
            <v>24</v>
          </cell>
          <cell r="Q331">
            <v>214</v>
          </cell>
          <cell r="R331">
            <v>0</v>
          </cell>
          <cell r="S331">
            <v>0</v>
          </cell>
          <cell r="T331">
            <v>0</v>
          </cell>
          <cell r="U331">
            <v>30</v>
          </cell>
          <cell r="V331">
            <v>0</v>
          </cell>
          <cell r="W331">
            <v>30</v>
          </cell>
          <cell r="X331">
            <v>191.11</v>
          </cell>
          <cell r="Y331">
            <v>0</v>
          </cell>
          <cell r="Z331">
            <v>14.671008</v>
          </cell>
          <cell r="AA331">
            <v>0</v>
          </cell>
          <cell r="AB331">
            <v>14.671008</v>
          </cell>
          <cell r="AC331">
            <v>0</v>
          </cell>
          <cell r="AD331">
            <v>18.795424000000001</v>
          </cell>
          <cell r="AF331">
            <v>0</v>
          </cell>
          <cell r="AG331">
            <v>7.29</v>
          </cell>
          <cell r="AH331">
            <v>23.08</v>
          </cell>
          <cell r="AJ331">
            <v>0</v>
          </cell>
          <cell r="AK331">
            <v>10</v>
          </cell>
          <cell r="AL331">
            <v>6</v>
          </cell>
          <cell r="AM331">
            <v>0</v>
          </cell>
          <cell r="AN331">
            <v>0</v>
          </cell>
          <cell r="AO331">
            <v>7</v>
          </cell>
          <cell r="AP331">
            <v>6</v>
          </cell>
        </row>
        <row r="332">
          <cell r="B332" t="str">
            <v>PO18285</v>
          </cell>
          <cell r="C332" t="str">
            <v>Sovanphalla Voeurn</v>
          </cell>
          <cell r="D332" t="str">
            <v>SIT Checking</v>
          </cell>
          <cell r="E332" t="str">
            <v xml:space="preserve">Examining(B)                  </v>
          </cell>
          <cell r="F332">
            <v>43436</v>
          </cell>
          <cell r="I332" t="str">
            <v>11/01/2023-11/30/2023</v>
          </cell>
          <cell r="J332">
            <v>0</v>
          </cell>
          <cell r="K332">
            <v>0</v>
          </cell>
          <cell r="L332">
            <v>0</v>
          </cell>
          <cell r="M332">
            <v>200</v>
          </cell>
          <cell r="O332">
            <v>184</v>
          </cell>
          <cell r="P332">
            <v>24</v>
          </cell>
          <cell r="Q332">
            <v>224</v>
          </cell>
          <cell r="R332">
            <v>0</v>
          </cell>
          <cell r="S332">
            <v>0</v>
          </cell>
          <cell r="T332">
            <v>0</v>
          </cell>
          <cell r="U332">
            <v>40</v>
          </cell>
          <cell r="V332">
            <v>0</v>
          </cell>
          <cell r="W332">
            <v>40</v>
          </cell>
          <cell r="X332">
            <v>216.66</v>
          </cell>
          <cell r="Y332">
            <v>0</v>
          </cell>
          <cell r="Z332">
            <v>20.095101</v>
          </cell>
          <cell r="AA332">
            <v>0</v>
          </cell>
          <cell r="AB332">
            <v>20.095101</v>
          </cell>
          <cell r="AC332">
            <v>0</v>
          </cell>
          <cell r="AD332">
            <v>9.7945919999999997</v>
          </cell>
          <cell r="AF332">
            <v>0</v>
          </cell>
          <cell r="AG332">
            <v>9.7200000000000006</v>
          </cell>
          <cell r="AH332">
            <v>23.08</v>
          </cell>
          <cell r="AJ332">
            <v>0</v>
          </cell>
          <cell r="AK332">
            <v>10</v>
          </cell>
          <cell r="AL332">
            <v>6</v>
          </cell>
          <cell r="AM332">
            <v>0</v>
          </cell>
          <cell r="AN332">
            <v>0</v>
          </cell>
          <cell r="AO332">
            <v>7</v>
          </cell>
          <cell r="AP332">
            <v>5</v>
          </cell>
        </row>
        <row r="333">
          <cell r="B333" t="str">
            <v>PO18286</v>
          </cell>
          <cell r="C333" t="str">
            <v>Kanha Nho</v>
          </cell>
          <cell r="D333" t="str">
            <v>SPS- C</v>
          </cell>
          <cell r="E333" t="str">
            <v xml:space="preserve">Attach Patch                  </v>
          </cell>
          <cell r="F333">
            <v>43144</v>
          </cell>
          <cell r="I333" t="str">
            <v>11/01/2023-11/30/2023</v>
          </cell>
          <cell r="J333">
            <v>1</v>
          </cell>
          <cell r="K333">
            <v>2</v>
          </cell>
          <cell r="L333">
            <v>3</v>
          </cell>
          <cell r="M333">
            <v>200</v>
          </cell>
          <cell r="O333">
            <v>184</v>
          </cell>
          <cell r="P333">
            <v>24</v>
          </cell>
          <cell r="Q333">
            <v>228</v>
          </cell>
          <cell r="R333">
            <v>0</v>
          </cell>
          <cell r="S333">
            <v>0</v>
          </cell>
          <cell r="T333">
            <v>0</v>
          </cell>
          <cell r="U333">
            <v>44</v>
          </cell>
          <cell r="V333">
            <v>0</v>
          </cell>
          <cell r="W333">
            <v>44</v>
          </cell>
          <cell r="X333">
            <v>249.7</v>
          </cell>
          <cell r="Y333">
            <v>0</v>
          </cell>
          <cell r="Z333">
            <v>23.768013</v>
          </cell>
          <cell r="AA333">
            <v>0</v>
          </cell>
          <cell r="AB333">
            <v>23.768013</v>
          </cell>
          <cell r="AC333">
            <v>0</v>
          </cell>
          <cell r="AD333">
            <v>3.7518379999999998</v>
          </cell>
          <cell r="AF333">
            <v>0</v>
          </cell>
          <cell r="AG333">
            <v>10.7</v>
          </cell>
          <cell r="AH333">
            <v>23.08</v>
          </cell>
          <cell r="AJ333">
            <v>0</v>
          </cell>
          <cell r="AK333">
            <v>10</v>
          </cell>
          <cell r="AL333">
            <v>6</v>
          </cell>
          <cell r="AN333">
            <v>0</v>
          </cell>
          <cell r="AO333">
            <v>7</v>
          </cell>
          <cell r="AP333">
            <v>6</v>
          </cell>
        </row>
        <row r="334">
          <cell r="B334" t="str">
            <v>PO18310</v>
          </cell>
          <cell r="C334" t="str">
            <v>Thai Sorn</v>
          </cell>
          <cell r="D334" t="str">
            <v>SPS- F</v>
          </cell>
          <cell r="E334" t="str">
            <v xml:space="preserve">Cuff Attach(A+)               </v>
          </cell>
          <cell r="F334">
            <v>43146</v>
          </cell>
          <cell r="I334" t="str">
            <v>11/01/2023-11/30/2023</v>
          </cell>
          <cell r="J334">
            <v>1</v>
          </cell>
          <cell r="K334">
            <v>2</v>
          </cell>
          <cell r="L334">
            <v>3</v>
          </cell>
          <cell r="M334">
            <v>200</v>
          </cell>
          <cell r="O334">
            <v>176</v>
          </cell>
          <cell r="P334">
            <v>24</v>
          </cell>
          <cell r="Q334">
            <v>202</v>
          </cell>
          <cell r="R334">
            <v>8</v>
          </cell>
          <cell r="S334">
            <v>0</v>
          </cell>
          <cell r="T334">
            <v>8</v>
          </cell>
          <cell r="U334">
            <v>34</v>
          </cell>
          <cell r="V334">
            <v>0</v>
          </cell>
          <cell r="W334">
            <v>34</v>
          </cell>
          <cell r="X334">
            <v>187.04</v>
          </cell>
          <cell r="Y334">
            <v>7.69</v>
          </cell>
          <cell r="Z334">
            <v>16.722093000000001</v>
          </cell>
          <cell r="AA334">
            <v>0</v>
          </cell>
          <cell r="AB334">
            <v>16.722093000000001</v>
          </cell>
          <cell r="AC334">
            <v>0</v>
          </cell>
          <cell r="AD334">
            <v>11.962788</v>
          </cell>
          <cell r="AF334">
            <v>0</v>
          </cell>
          <cell r="AG334">
            <v>8.26</v>
          </cell>
          <cell r="AH334">
            <v>23.08</v>
          </cell>
          <cell r="AJ334">
            <v>0</v>
          </cell>
          <cell r="AK334">
            <v>10</v>
          </cell>
          <cell r="AL334">
            <v>6</v>
          </cell>
          <cell r="AM334">
            <v>0</v>
          </cell>
          <cell r="AN334">
            <v>0</v>
          </cell>
          <cell r="AO334">
            <v>7</v>
          </cell>
          <cell r="AP334">
            <v>6</v>
          </cell>
        </row>
        <row r="335">
          <cell r="B335" t="str">
            <v>PO18321</v>
          </cell>
          <cell r="C335" t="str">
            <v>Sopheak Sam</v>
          </cell>
          <cell r="D335" t="str">
            <v>Finishing A</v>
          </cell>
          <cell r="E335" t="str">
            <v xml:space="preserve">PRESS FRONT&amp;BACK              </v>
          </cell>
          <cell r="F335">
            <v>43146</v>
          </cell>
          <cell r="I335" t="str">
            <v>11/01/2023-11/30/2023</v>
          </cell>
          <cell r="J335">
            <v>0</v>
          </cell>
          <cell r="K335">
            <v>0</v>
          </cell>
          <cell r="L335">
            <v>0</v>
          </cell>
          <cell r="M335">
            <v>200</v>
          </cell>
          <cell r="O335">
            <v>169</v>
          </cell>
          <cell r="P335">
            <v>24</v>
          </cell>
          <cell r="Q335">
            <v>169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149.61000000000001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21.33</v>
          </cell>
          <cell r="AF335">
            <v>0</v>
          </cell>
          <cell r="AG335">
            <v>0</v>
          </cell>
          <cell r="AH335">
            <v>23.08</v>
          </cell>
          <cell r="AJ335">
            <v>0</v>
          </cell>
          <cell r="AK335">
            <v>9.3252361673414299</v>
          </cell>
          <cell r="AL335">
            <v>6</v>
          </cell>
          <cell r="AM335">
            <v>0</v>
          </cell>
          <cell r="AN335">
            <v>0</v>
          </cell>
          <cell r="AO335">
            <v>7</v>
          </cell>
          <cell r="AP335">
            <v>6</v>
          </cell>
        </row>
        <row r="336">
          <cell r="B336" t="str">
            <v>PO1834</v>
          </cell>
          <cell r="C336" t="str">
            <v>Phallim Sok</v>
          </cell>
          <cell r="D336" t="str">
            <v>SPS- B</v>
          </cell>
          <cell r="E336" t="str">
            <v xml:space="preserve">BAND ATTACH(A+)               </v>
          </cell>
          <cell r="F336">
            <v>39489</v>
          </cell>
          <cell r="I336" t="str">
            <v>11/01/2023-11/30/2023</v>
          </cell>
          <cell r="J336">
            <v>1</v>
          </cell>
          <cell r="K336">
            <v>0</v>
          </cell>
          <cell r="L336">
            <v>1</v>
          </cell>
          <cell r="M336">
            <v>200</v>
          </cell>
          <cell r="O336">
            <v>176</v>
          </cell>
          <cell r="P336">
            <v>24</v>
          </cell>
          <cell r="Q336">
            <v>208</v>
          </cell>
          <cell r="R336">
            <v>0</v>
          </cell>
          <cell r="S336">
            <v>0</v>
          </cell>
          <cell r="T336">
            <v>0</v>
          </cell>
          <cell r="U336">
            <v>32</v>
          </cell>
          <cell r="V336">
            <v>0</v>
          </cell>
          <cell r="W336">
            <v>32</v>
          </cell>
          <cell r="X336">
            <v>203.45</v>
          </cell>
          <cell r="Y336">
            <v>0</v>
          </cell>
          <cell r="Z336">
            <v>16.570755999999999</v>
          </cell>
          <cell r="AA336">
            <v>0</v>
          </cell>
          <cell r="AB336">
            <v>16.570755999999999</v>
          </cell>
          <cell r="AC336">
            <v>0</v>
          </cell>
          <cell r="AD336">
            <v>10.855232000000001</v>
          </cell>
          <cell r="AF336">
            <v>0</v>
          </cell>
          <cell r="AG336">
            <v>7.78</v>
          </cell>
          <cell r="AH336">
            <v>23.08</v>
          </cell>
          <cell r="AJ336">
            <v>0</v>
          </cell>
          <cell r="AK336">
            <v>10</v>
          </cell>
          <cell r="AL336">
            <v>6</v>
          </cell>
          <cell r="AN336">
            <v>0</v>
          </cell>
          <cell r="AO336">
            <v>7</v>
          </cell>
          <cell r="AP336">
            <v>11</v>
          </cell>
        </row>
        <row r="337">
          <cell r="B337" t="str">
            <v>PO18347</v>
          </cell>
          <cell r="C337" t="str">
            <v>Sinat Pheng</v>
          </cell>
          <cell r="D337" t="str">
            <v>SIT REPAIR</v>
          </cell>
          <cell r="E337" t="str">
            <v xml:space="preserve">Examining(B)                  </v>
          </cell>
          <cell r="F337">
            <v>43151</v>
          </cell>
          <cell r="I337" t="str">
            <v>11/01/2023-11/30/2023</v>
          </cell>
          <cell r="J337">
            <v>1</v>
          </cell>
          <cell r="K337">
            <v>3</v>
          </cell>
          <cell r="L337">
            <v>4</v>
          </cell>
          <cell r="M337">
            <v>200</v>
          </cell>
          <cell r="O337">
            <v>145.5</v>
          </cell>
          <cell r="P337">
            <v>24</v>
          </cell>
          <cell r="Q337">
            <v>133.5</v>
          </cell>
          <cell r="R337">
            <v>16</v>
          </cell>
          <cell r="S337">
            <v>0</v>
          </cell>
          <cell r="T337">
            <v>16</v>
          </cell>
          <cell r="U337">
            <v>4</v>
          </cell>
          <cell r="V337">
            <v>0</v>
          </cell>
          <cell r="W337">
            <v>4</v>
          </cell>
          <cell r="X337">
            <v>75.84</v>
          </cell>
          <cell r="Y337">
            <v>15.38</v>
          </cell>
          <cell r="Z337">
            <v>1.92252</v>
          </cell>
          <cell r="AA337">
            <v>0</v>
          </cell>
          <cell r="AB337">
            <v>1.92252</v>
          </cell>
          <cell r="AC337">
            <v>0</v>
          </cell>
          <cell r="AD337">
            <v>52.485039999999998</v>
          </cell>
          <cell r="AF337">
            <v>0</v>
          </cell>
          <cell r="AG337">
            <v>0.97</v>
          </cell>
          <cell r="AH337">
            <v>23.08</v>
          </cell>
          <cell r="AJ337">
            <v>0</v>
          </cell>
          <cell r="AK337">
            <v>10</v>
          </cell>
          <cell r="AL337">
            <v>0</v>
          </cell>
          <cell r="AM337">
            <v>0</v>
          </cell>
          <cell r="AN337">
            <v>15.384615384615385</v>
          </cell>
          <cell r="AO337">
            <v>7</v>
          </cell>
          <cell r="AP337">
            <v>6</v>
          </cell>
        </row>
        <row r="338">
          <cell r="B338" t="str">
            <v>PO18364</v>
          </cell>
          <cell r="C338" t="str">
            <v>Putheary Yan</v>
          </cell>
          <cell r="D338" t="str">
            <v>SPS- F</v>
          </cell>
          <cell r="E338" t="str">
            <v xml:space="preserve">Collar Attach Only(A+)        </v>
          </cell>
          <cell r="F338">
            <v>43153</v>
          </cell>
          <cell r="I338" t="str">
            <v>11/01/2023-11/30/2023</v>
          </cell>
          <cell r="J338">
            <v>1</v>
          </cell>
          <cell r="K338">
            <v>2</v>
          </cell>
          <cell r="L338">
            <v>3</v>
          </cell>
          <cell r="M338">
            <v>200</v>
          </cell>
          <cell r="O338">
            <v>176</v>
          </cell>
          <cell r="P338">
            <v>24</v>
          </cell>
          <cell r="Q338">
            <v>187.5</v>
          </cell>
          <cell r="R338">
            <v>12.5</v>
          </cell>
          <cell r="S338">
            <v>0</v>
          </cell>
          <cell r="T338">
            <v>12.5</v>
          </cell>
          <cell r="U338">
            <v>24</v>
          </cell>
          <cell r="V338">
            <v>0</v>
          </cell>
          <cell r="W338">
            <v>24</v>
          </cell>
          <cell r="X338">
            <v>94.92</v>
          </cell>
          <cell r="Y338">
            <v>12.02</v>
          </cell>
          <cell r="Z338">
            <v>11.63715</v>
          </cell>
          <cell r="AA338">
            <v>0</v>
          </cell>
          <cell r="AB338">
            <v>11.63715</v>
          </cell>
          <cell r="AC338">
            <v>0</v>
          </cell>
          <cell r="AD338">
            <v>86.667720000000003</v>
          </cell>
          <cell r="AF338">
            <v>0</v>
          </cell>
          <cell r="AG338">
            <v>5.83</v>
          </cell>
          <cell r="AH338">
            <v>23.08</v>
          </cell>
          <cell r="AJ338">
            <v>0</v>
          </cell>
          <cell r="AK338">
            <v>10</v>
          </cell>
          <cell r="AL338">
            <v>0</v>
          </cell>
          <cell r="AM338">
            <v>0</v>
          </cell>
          <cell r="AN338">
            <v>0</v>
          </cell>
          <cell r="AO338">
            <v>7</v>
          </cell>
          <cell r="AP338">
            <v>6</v>
          </cell>
        </row>
        <row r="339">
          <cell r="B339" t="str">
            <v>PO18380</v>
          </cell>
          <cell r="C339" t="str">
            <v>Sreyleak La</v>
          </cell>
          <cell r="D339" t="str">
            <v>SPS- B</v>
          </cell>
          <cell r="E339" t="str">
            <v xml:space="preserve">Topstitch Cuff(A)             </v>
          </cell>
          <cell r="F339">
            <v>43158</v>
          </cell>
          <cell r="I339" t="str">
            <v>11/01/2023-11/30/2023</v>
          </cell>
          <cell r="J339">
            <v>1</v>
          </cell>
          <cell r="K339">
            <v>1</v>
          </cell>
          <cell r="L339">
            <v>2</v>
          </cell>
          <cell r="M339">
            <v>200</v>
          </cell>
          <cell r="O339">
            <v>184</v>
          </cell>
          <cell r="P339">
            <v>24</v>
          </cell>
          <cell r="Q339">
            <v>222</v>
          </cell>
          <cell r="R339">
            <v>0</v>
          </cell>
          <cell r="S339">
            <v>0</v>
          </cell>
          <cell r="T339">
            <v>0</v>
          </cell>
          <cell r="U339">
            <v>38</v>
          </cell>
          <cell r="V339">
            <v>0</v>
          </cell>
          <cell r="W339">
            <v>38</v>
          </cell>
          <cell r="X339">
            <v>140.65</v>
          </cell>
          <cell r="Y339">
            <v>0</v>
          </cell>
          <cell r="Z339">
            <v>18.263940000000002</v>
          </cell>
          <cell r="AA339">
            <v>0</v>
          </cell>
          <cell r="AB339">
            <v>18.263940000000002</v>
          </cell>
          <cell r="AC339">
            <v>0</v>
          </cell>
          <cell r="AD339">
            <v>72.747879999999995</v>
          </cell>
          <cell r="AF339">
            <v>0</v>
          </cell>
          <cell r="AG339">
            <v>9.24</v>
          </cell>
          <cell r="AH339">
            <v>23.08</v>
          </cell>
          <cell r="AJ339">
            <v>0</v>
          </cell>
          <cell r="AK339">
            <v>10</v>
          </cell>
          <cell r="AL339">
            <v>6</v>
          </cell>
          <cell r="AM339">
            <v>0</v>
          </cell>
          <cell r="AN339">
            <v>0</v>
          </cell>
          <cell r="AO339">
            <v>7</v>
          </cell>
          <cell r="AP339">
            <v>6</v>
          </cell>
        </row>
        <row r="340">
          <cell r="B340" t="str">
            <v>PO18385</v>
          </cell>
          <cell r="C340" t="str">
            <v>Sophea Khorn</v>
          </cell>
          <cell r="D340" t="str">
            <v>SPS- E</v>
          </cell>
          <cell r="E340" t="str">
            <v xml:space="preserve">Lapseam Sides(A)              </v>
          </cell>
          <cell r="F340">
            <v>43158</v>
          </cell>
          <cell r="I340" t="str">
            <v>11/01/2023-11/30/2023</v>
          </cell>
          <cell r="J340">
            <v>0</v>
          </cell>
          <cell r="K340">
            <v>1</v>
          </cell>
          <cell r="L340">
            <v>1</v>
          </cell>
          <cell r="M340">
            <v>200</v>
          </cell>
          <cell r="O340">
            <v>176</v>
          </cell>
          <cell r="P340">
            <v>24</v>
          </cell>
          <cell r="Q340">
            <v>212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36</v>
          </cell>
          <cell r="X340">
            <v>273.45</v>
          </cell>
          <cell r="Y340">
            <v>0</v>
          </cell>
          <cell r="Z340">
            <v>20.926200000000001</v>
          </cell>
          <cell r="AA340">
            <v>0</v>
          </cell>
          <cell r="AB340">
            <v>20.926200000000001</v>
          </cell>
          <cell r="AC340">
            <v>0</v>
          </cell>
          <cell r="AD340">
            <v>0.81864000000000003</v>
          </cell>
          <cell r="AF340">
            <v>0</v>
          </cell>
          <cell r="AG340">
            <v>8.75</v>
          </cell>
          <cell r="AH340">
            <v>23.08</v>
          </cell>
          <cell r="AJ340">
            <v>0</v>
          </cell>
          <cell r="AK340">
            <v>10</v>
          </cell>
          <cell r="AL340">
            <v>6</v>
          </cell>
          <cell r="AM340">
            <v>0</v>
          </cell>
          <cell r="AN340">
            <v>0</v>
          </cell>
          <cell r="AO340">
            <v>7</v>
          </cell>
          <cell r="AP340">
            <v>6</v>
          </cell>
        </row>
        <row r="341">
          <cell r="B341" t="str">
            <v>PO18394</v>
          </cell>
          <cell r="C341" t="str">
            <v>Thea Lorn</v>
          </cell>
          <cell r="D341" t="str">
            <v>QC</v>
          </cell>
          <cell r="E341" t="str">
            <v xml:space="preserve">Examining(B)                  </v>
          </cell>
          <cell r="F341">
            <v>43160</v>
          </cell>
          <cell r="I341" t="str">
            <v>11/01/2023-11/30/2023</v>
          </cell>
          <cell r="J341">
            <v>0</v>
          </cell>
          <cell r="K341">
            <v>1</v>
          </cell>
          <cell r="L341">
            <v>1</v>
          </cell>
          <cell r="M341">
            <v>200</v>
          </cell>
          <cell r="O341">
            <v>176</v>
          </cell>
          <cell r="P341">
            <v>24</v>
          </cell>
          <cell r="Q341">
            <v>214</v>
          </cell>
          <cell r="R341">
            <v>0</v>
          </cell>
          <cell r="S341">
            <v>0</v>
          </cell>
          <cell r="T341">
            <v>0</v>
          </cell>
          <cell r="U341">
            <v>38</v>
          </cell>
          <cell r="V341">
            <v>0</v>
          </cell>
          <cell r="W341">
            <v>38</v>
          </cell>
          <cell r="X341">
            <v>192.86</v>
          </cell>
          <cell r="Y341">
            <v>0</v>
          </cell>
          <cell r="Z341">
            <v>18.570546</v>
          </cell>
          <cell r="AA341">
            <v>0</v>
          </cell>
          <cell r="AB341">
            <v>18.570546</v>
          </cell>
          <cell r="AC341">
            <v>0</v>
          </cell>
          <cell r="AD341">
            <v>17.470686000000001</v>
          </cell>
          <cell r="AF341">
            <v>0</v>
          </cell>
          <cell r="AG341">
            <v>9.24</v>
          </cell>
          <cell r="AH341">
            <v>23.08</v>
          </cell>
          <cell r="AJ341">
            <v>0</v>
          </cell>
          <cell r="AK341">
            <v>10</v>
          </cell>
          <cell r="AL341">
            <v>6</v>
          </cell>
          <cell r="AM341">
            <v>0</v>
          </cell>
          <cell r="AN341">
            <v>0</v>
          </cell>
          <cell r="AO341">
            <v>7</v>
          </cell>
          <cell r="AP341">
            <v>6</v>
          </cell>
        </row>
        <row r="342">
          <cell r="B342" t="str">
            <v>PO18411</v>
          </cell>
          <cell r="C342" t="str">
            <v>Sokhim Run</v>
          </cell>
          <cell r="D342" t="str">
            <v>SPS- B</v>
          </cell>
          <cell r="E342" t="str">
            <v xml:space="preserve">Hem front(B)                  </v>
          </cell>
          <cell r="F342">
            <v>43164</v>
          </cell>
          <cell r="I342" t="str">
            <v>11/01/2023-11/30/2023</v>
          </cell>
          <cell r="J342">
            <v>0</v>
          </cell>
          <cell r="K342">
            <v>0</v>
          </cell>
          <cell r="L342">
            <v>0</v>
          </cell>
          <cell r="M342">
            <v>200</v>
          </cell>
          <cell r="O342">
            <v>184</v>
          </cell>
          <cell r="P342">
            <v>24</v>
          </cell>
          <cell r="Q342">
            <v>188</v>
          </cell>
          <cell r="R342">
            <v>4</v>
          </cell>
          <cell r="S342">
            <v>0</v>
          </cell>
          <cell r="T342">
            <v>4</v>
          </cell>
          <cell r="U342">
            <v>8</v>
          </cell>
          <cell r="V342">
            <v>0</v>
          </cell>
          <cell r="W342">
            <v>8</v>
          </cell>
          <cell r="X342">
            <v>245.79</v>
          </cell>
          <cell r="Y342">
            <v>3.85</v>
          </cell>
          <cell r="Z342">
            <v>5.1305249999999996</v>
          </cell>
          <cell r="AA342">
            <v>0</v>
          </cell>
          <cell r="AB342">
            <v>5.1305249999999996</v>
          </cell>
          <cell r="AC342">
            <v>0</v>
          </cell>
          <cell r="AD342">
            <v>3.2925200000000001</v>
          </cell>
          <cell r="AF342">
            <v>0</v>
          </cell>
          <cell r="AG342">
            <v>1.94</v>
          </cell>
          <cell r="AH342">
            <v>23.08</v>
          </cell>
          <cell r="AJ342">
            <v>0</v>
          </cell>
          <cell r="AK342">
            <v>10</v>
          </cell>
          <cell r="AL342">
            <v>6</v>
          </cell>
          <cell r="AM342">
            <v>0</v>
          </cell>
          <cell r="AN342">
            <v>0</v>
          </cell>
          <cell r="AO342">
            <v>7</v>
          </cell>
          <cell r="AP342">
            <v>6</v>
          </cell>
        </row>
        <row r="343">
          <cell r="B343" t="str">
            <v>PO18429</v>
          </cell>
          <cell r="C343" t="str">
            <v>Kuntheary Chan</v>
          </cell>
          <cell r="D343" t="str">
            <v>OPA S1- 1 &amp; 2</v>
          </cell>
          <cell r="E343" t="str">
            <v xml:space="preserve">Set Yoke(A)                   </v>
          </cell>
          <cell r="F343">
            <v>43164</v>
          </cell>
          <cell r="I343" t="str">
            <v>11/01/2023-11/30/2023</v>
          </cell>
          <cell r="J343">
            <v>0</v>
          </cell>
          <cell r="K343">
            <v>0</v>
          </cell>
          <cell r="L343">
            <v>0</v>
          </cell>
          <cell r="M343">
            <v>200</v>
          </cell>
          <cell r="O343">
            <v>181</v>
          </cell>
          <cell r="P343">
            <v>24</v>
          </cell>
          <cell r="Q343">
            <v>211</v>
          </cell>
          <cell r="R343">
            <v>0</v>
          </cell>
          <cell r="S343">
            <v>0</v>
          </cell>
          <cell r="T343">
            <v>0</v>
          </cell>
          <cell r="U343">
            <v>30</v>
          </cell>
          <cell r="V343">
            <v>0</v>
          </cell>
          <cell r="W343">
            <v>30</v>
          </cell>
          <cell r="X343">
            <v>117.31</v>
          </cell>
          <cell r="Y343">
            <v>0</v>
          </cell>
          <cell r="Z343">
            <v>14.682</v>
          </cell>
          <cell r="AA343">
            <v>0</v>
          </cell>
          <cell r="AB343">
            <v>14.682</v>
          </cell>
          <cell r="AC343">
            <v>0</v>
          </cell>
          <cell r="AD343">
            <v>86.043999999999997</v>
          </cell>
          <cell r="AF343">
            <v>0</v>
          </cell>
          <cell r="AG343">
            <v>7.29</v>
          </cell>
          <cell r="AH343">
            <v>23.08</v>
          </cell>
          <cell r="AJ343">
            <v>0</v>
          </cell>
          <cell r="AK343">
            <v>10</v>
          </cell>
          <cell r="AL343">
            <v>0</v>
          </cell>
          <cell r="AM343">
            <v>0</v>
          </cell>
          <cell r="AN343">
            <v>0</v>
          </cell>
          <cell r="AO343">
            <v>7</v>
          </cell>
          <cell r="AP343">
            <v>6</v>
          </cell>
        </row>
        <row r="344">
          <cell r="B344" t="str">
            <v>PO18443</v>
          </cell>
          <cell r="C344" t="str">
            <v>Nget Vong</v>
          </cell>
          <cell r="D344" t="str">
            <v>SPS- C</v>
          </cell>
          <cell r="E344" t="str">
            <v xml:space="preserve">Set Yoke(A)                   </v>
          </cell>
          <cell r="F344">
            <v>43171</v>
          </cell>
          <cell r="I344" t="str">
            <v>11/01/2023-11/30/2023</v>
          </cell>
          <cell r="J344">
            <v>0</v>
          </cell>
          <cell r="K344">
            <v>2</v>
          </cell>
          <cell r="L344">
            <v>2</v>
          </cell>
          <cell r="M344">
            <v>200</v>
          </cell>
          <cell r="O344">
            <v>176</v>
          </cell>
          <cell r="P344">
            <v>24</v>
          </cell>
          <cell r="Q344">
            <v>210</v>
          </cell>
          <cell r="R344">
            <v>0</v>
          </cell>
          <cell r="S344">
            <v>0</v>
          </cell>
          <cell r="T344">
            <v>0</v>
          </cell>
          <cell r="U344">
            <v>34</v>
          </cell>
          <cell r="V344">
            <v>0</v>
          </cell>
          <cell r="W344">
            <v>34</v>
          </cell>
          <cell r="X344">
            <v>168.65</v>
          </cell>
          <cell r="Y344">
            <v>0</v>
          </cell>
          <cell r="Z344">
            <v>16.742999999999999</v>
          </cell>
          <cell r="AA344">
            <v>0</v>
          </cell>
          <cell r="AB344">
            <v>16.742999999999999</v>
          </cell>
          <cell r="AC344">
            <v>0</v>
          </cell>
          <cell r="AD344">
            <v>34.608960000000003</v>
          </cell>
          <cell r="AF344">
            <v>0</v>
          </cell>
          <cell r="AG344">
            <v>8.26</v>
          </cell>
          <cell r="AH344">
            <v>23.08</v>
          </cell>
          <cell r="AJ344">
            <v>0</v>
          </cell>
          <cell r="AK344">
            <v>10</v>
          </cell>
          <cell r="AL344">
            <v>6</v>
          </cell>
          <cell r="AM344">
            <v>0</v>
          </cell>
          <cell r="AN344">
            <v>0</v>
          </cell>
          <cell r="AO344">
            <v>7</v>
          </cell>
          <cell r="AP344">
            <v>6</v>
          </cell>
        </row>
        <row r="345">
          <cell r="B345" t="str">
            <v>PO18450</v>
          </cell>
          <cell r="C345" t="str">
            <v>Sreynay Sat</v>
          </cell>
          <cell r="D345" t="str">
            <v>SPS- F</v>
          </cell>
          <cell r="E345" t="str">
            <v xml:space="preserve">Unpick Side vent              </v>
          </cell>
          <cell r="F345">
            <v>43171</v>
          </cell>
          <cell r="I345" t="str">
            <v>11/01/2023-11/30/2023</v>
          </cell>
          <cell r="J345">
            <v>1</v>
          </cell>
          <cell r="K345">
            <v>2</v>
          </cell>
          <cell r="L345">
            <v>3</v>
          </cell>
          <cell r="M345">
            <v>200</v>
          </cell>
          <cell r="O345">
            <v>176</v>
          </cell>
          <cell r="P345">
            <v>24</v>
          </cell>
          <cell r="Q345">
            <v>196</v>
          </cell>
          <cell r="R345">
            <v>0</v>
          </cell>
          <cell r="S345">
            <v>0</v>
          </cell>
          <cell r="T345">
            <v>0</v>
          </cell>
          <cell r="U345">
            <v>20</v>
          </cell>
          <cell r="V345">
            <v>0</v>
          </cell>
          <cell r="W345">
            <v>20</v>
          </cell>
          <cell r="X345">
            <v>282.64</v>
          </cell>
          <cell r="Y345">
            <v>0</v>
          </cell>
          <cell r="Z345">
            <v>12.677756</v>
          </cell>
          <cell r="AA345">
            <v>0</v>
          </cell>
          <cell r="AB345">
            <v>12.677756</v>
          </cell>
          <cell r="AC345">
            <v>0</v>
          </cell>
          <cell r="AD345">
            <v>0</v>
          </cell>
          <cell r="AF345">
            <v>0</v>
          </cell>
          <cell r="AG345">
            <v>4.8600000000000003</v>
          </cell>
          <cell r="AH345">
            <v>23.08</v>
          </cell>
          <cell r="AJ345">
            <v>0</v>
          </cell>
          <cell r="AK345">
            <v>10</v>
          </cell>
          <cell r="AL345">
            <v>6</v>
          </cell>
          <cell r="AM345">
            <v>0</v>
          </cell>
          <cell r="AN345">
            <v>0</v>
          </cell>
          <cell r="AO345">
            <v>7</v>
          </cell>
          <cell r="AP345">
            <v>6</v>
          </cell>
        </row>
        <row r="346">
          <cell r="B346" t="str">
            <v>PO18458</v>
          </cell>
          <cell r="C346" t="str">
            <v>Saren Sary</v>
          </cell>
          <cell r="D346" t="str">
            <v>SPS- B</v>
          </cell>
          <cell r="E346" t="str">
            <v xml:space="preserve">Press Collar(B)               </v>
          </cell>
          <cell r="F346">
            <v>43174</v>
          </cell>
          <cell r="I346" t="str">
            <v>11/01/2023-11/30/2023</v>
          </cell>
          <cell r="J346">
            <v>0</v>
          </cell>
          <cell r="K346">
            <v>0</v>
          </cell>
          <cell r="L346">
            <v>0</v>
          </cell>
          <cell r="M346">
            <v>200</v>
          </cell>
          <cell r="O346">
            <v>176</v>
          </cell>
          <cell r="P346">
            <v>24</v>
          </cell>
          <cell r="Q346">
            <v>210</v>
          </cell>
          <cell r="R346">
            <v>0</v>
          </cell>
          <cell r="S346">
            <v>0</v>
          </cell>
          <cell r="T346">
            <v>0</v>
          </cell>
          <cell r="U346">
            <v>34</v>
          </cell>
          <cell r="V346">
            <v>0</v>
          </cell>
          <cell r="W346">
            <v>34</v>
          </cell>
          <cell r="X346">
            <v>280.60000000000002</v>
          </cell>
          <cell r="Y346">
            <v>0</v>
          </cell>
          <cell r="Z346">
            <v>20.743707000000001</v>
          </cell>
          <cell r="AA346">
            <v>0</v>
          </cell>
          <cell r="AB346">
            <v>20.743707000000001</v>
          </cell>
          <cell r="AC346">
            <v>0</v>
          </cell>
          <cell r="AD346">
            <v>1.5772900000000001</v>
          </cell>
          <cell r="AF346">
            <v>0</v>
          </cell>
          <cell r="AG346">
            <v>8.26</v>
          </cell>
          <cell r="AH346">
            <v>23.08</v>
          </cell>
          <cell r="AJ346">
            <v>0</v>
          </cell>
          <cell r="AK346">
            <v>10</v>
          </cell>
          <cell r="AL346">
            <v>6</v>
          </cell>
          <cell r="AM346">
            <v>0</v>
          </cell>
          <cell r="AN346">
            <v>0</v>
          </cell>
          <cell r="AO346">
            <v>7</v>
          </cell>
          <cell r="AP346">
            <v>6</v>
          </cell>
        </row>
        <row r="347">
          <cell r="B347" t="str">
            <v>PO18471</v>
          </cell>
          <cell r="C347" t="str">
            <v>Sopheap Sun</v>
          </cell>
          <cell r="D347" t="str">
            <v>Finishing A</v>
          </cell>
          <cell r="E347" t="str">
            <v xml:space="preserve">PRESS FRONT&amp;BACK              </v>
          </cell>
          <cell r="F347">
            <v>43181</v>
          </cell>
          <cell r="I347" t="str">
            <v>11/01/2023-11/30/2023</v>
          </cell>
          <cell r="J347">
            <v>1</v>
          </cell>
          <cell r="K347">
            <v>2</v>
          </cell>
          <cell r="L347">
            <v>3</v>
          </cell>
          <cell r="M347">
            <v>200</v>
          </cell>
          <cell r="O347">
            <v>168</v>
          </cell>
          <cell r="P347">
            <v>24</v>
          </cell>
          <cell r="Q347">
            <v>180</v>
          </cell>
          <cell r="R347">
            <v>0</v>
          </cell>
          <cell r="S347">
            <v>0</v>
          </cell>
          <cell r="T347">
            <v>0</v>
          </cell>
          <cell r="U347">
            <v>12</v>
          </cell>
          <cell r="V347">
            <v>0</v>
          </cell>
          <cell r="W347">
            <v>12</v>
          </cell>
          <cell r="X347">
            <v>122.3</v>
          </cell>
          <cell r="Y347">
            <v>0</v>
          </cell>
          <cell r="Z347">
            <v>6.1042319999999997</v>
          </cell>
          <cell r="AA347">
            <v>0</v>
          </cell>
          <cell r="AB347">
            <v>6.1042319999999997</v>
          </cell>
          <cell r="AC347">
            <v>0</v>
          </cell>
          <cell r="AD347">
            <v>51.398463999999997</v>
          </cell>
          <cell r="AF347">
            <v>0</v>
          </cell>
          <cell r="AG347">
            <v>2.92</v>
          </cell>
          <cell r="AH347">
            <v>23.08</v>
          </cell>
          <cell r="AJ347">
            <v>0</v>
          </cell>
          <cell r="AK347">
            <v>10</v>
          </cell>
          <cell r="AL347">
            <v>0</v>
          </cell>
          <cell r="AM347">
            <v>0</v>
          </cell>
          <cell r="AN347">
            <v>0</v>
          </cell>
          <cell r="AO347">
            <v>7</v>
          </cell>
          <cell r="AP347">
            <v>6</v>
          </cell>
        </row>
        <row r="348">
          <cell r="B348" t="str">
            <v>PO1848</v>
          </cell>
          <cell r="C348" t="str">
            <v>Phanny Sem</v>
          </cell>
          <cell r="D348" t="str">
            <v>SPS- B</v>
          </cell>
          <cell r="E348" t="str">
            <v xml:space="preserve">BAND ATTACH(A+)               </v>
          </cell>
          <cell r="F348">
            <v>39490</v>
          </cell>
          <cell r="I348" t="str">
            <v>11/01/2023-11/30/2023</v>
          </cell>
          <cell r="J348">
            <v>1</v>
          </cell>
          <cell r="K348">
            <v>1</v>
          </cell>
          <cell r="L348">
            <v>2</v>
          </cell>
          <cell r="M348">
            <v>200</v>
          </cell>
          <cell r="O348">
            <v>176</v>
          </cell>
          <cell r="P348">
            <v>24</v>
          </cell>
          <cell r="Q348">
            <v>212</v>
          </cell>
          <cell r="R348">
            <v>0</v>
          </cell>
          <cell r="S348">
            <v>0</v>
          </cell>
          <cell r="T348">
            <v>0</v>
          </cell>
          <cell r="U348">
            <v>36</v>
          </cell>
          <cell r="V348">
            <v>0</v>
          </cell>
          <cell r="W348">
            <v>36</v>
          </cell>
          <cell r="X348">
            <v>206.95</v>
          </cell>
          <cell r="Y348">
            <v>0</v>
          </cell>
          <cell r="Z348">
            <v>18.789467999999999</v>
          </cell>
          <cell r="AA348">
            <v>0</v>
          </cell>
          <cell r="AB348">
            <v>18.789467999999999</v>
          </cell>
          <cell r="AC348">
            <v>0</v>
          </cell>
          <cell r="AD348">
            <v>5.5200659999999999</v>
          </cell>
          <cell r="AF348">
            <v>0</v>
          </cell>
          <cell r="AG348">
            <v>8.75</v>
          </cell>
          <cell r="AH348">
            <v>23.08</v>
          </cell>
          <cell r="AJ348">
            <v>8</v>
          </cell>
          <cell r="AK348">
            <v>10</v>
          </cell>
          <cell r="AL348">
            <v>6</v>
          </cell>
          <cell r="AM348">
            <v>0</v>
          </cell>
          <cell r="AN348">
            <v>0</v>
          </cell>
          <cell r="AO348">
            <v>7</v>
          </cell>
          <cell r="AP348">
            <v>11</v>
          </cell>
        </row>
        <row r="349">
          <cell r="B349" t="str">
            <v>PO18573</v>
          </cell>
          <cell r="C349" t="str">
            <v>Vannak Pom</v>
          </cell>
          <cell r="D349" t="str">
            <v>Washing Garments</v>
          </cell>
          <cell r="E349" t="str">
            <v xml:space="preserve">Counting garment              </v>
          </cell>
          <cell r="F349">
            <v>43224</v>
          </cell>
          <cell r="I349" t="str">
            <v>11/01/2023-11/30/2023</v>
          </cell>
          <cell r="J349">
            <v>1</v>
          </cell>
          <cell r="K349">
            <v>2</v>
          </cell>
          <cell r="L349">
            <v>3</v>
          </cell>
          <cell r="M349">
            <v>200</v>
          </cell>
          <cell r="O349">
            <v>184</v>
          </cell>
          <cell r="P349">
            <v>24</v>
          </cell>
          <cell r="Q349">
            <v>220</v>
          </cell>
          <cell r="R349">
            <v>0</v>
          </cell>
          <cell r="S349">
            <v>0</v>
          </cell>
          <cell r="T349">
            <v>0</v>
          </cell>
          <cell r="U349">
            <v>36</v>
          </cell>
          <cell r="V349">
            <v>0</v>
          </cell>
          <cell r="W349">
            <v>36</v>
          </cell>
          <cell r="X349">
            <v>148.96</v>
          </cell>
          <cell r="Y349">
            <v>0</v>
          </cell>
          <cell r="Z349">
            <v>17.302679999999999</v>
          </cell>
          <cell r="AA349">
            <v>0</v>
          </cell>
          <cell r="AB349">
            <v>17.302679999999999</v>
          </cell>
          <cell r="AC349">
            <v>0</v>
          </cell>
          <cell r="AD349">
            <v>62.515360000000001</v>
          </cell>
          <cell r="AF349">
            <v>0</v>
          </cell>
          <cell r="AG349">
            <v>8.75</v>
          </cell>
          <cell r="AH349">
            <v>23.08</v>
          </cell>
          <cell r="AJ349">
            <v>0</v>
          </cell>
          <cell r="AK349">
            <v>10</v>
          </cell>
          <cell r="AL349">
            <v>6</v>
          </cell>
          <cell r="AM349">
            <v>0</v>
          </cell>
          <cell r="AN349">
            <v>0</v>
          </cell>
          <cell r="AO349">
            <v>7</v>
          </cell>
          <cell r="AP349">
            <v>6</v>
          </cell>
        </row>
        <row r="350">
          <cell r="B350" t="str">
            <v>PO18711</v>
          </cell>
          <cell r="C350" t="str">
            <v>Siyen Dam</v>
          </cell>
          <cell r="D350" t="str">
            <v>Washing Garments</v>
          </cell>
          <cell r="E350" t="str">
            <v xml:space="preserve">Counting garment              </v>
          </cell>
          <cell r="F350">
            <v>43256</v>
          </cell>
          <cell r="I350" t="str">
            <v>11/01/2023-11/30/2023</v>
          </cell>
          <cell r="J350">
            <v>1</v>
          </cell>
          <cell r="K350">
            <v>1</v>
          </cell>
          <cell r="L350">
            <v>2</v>
          </cell>
          <cell r="M350">
            <v>200</v>
          </cell>
          <cell r="O350">
            <v>184</v>
          </cell>
          <cell r="P350">
            <v>24</v>
          </cell>
          <cell r="Q350">
            <v>220</v>
          </cell>
          <cell r="R350">
            <v>0</v>
          </cell>
          <cell r="S350">
            <v>0</v>
          </cell>
          <cell r="T350">
            <v>0</v>
          </cell>
          <cell r="U350">
            <v>36</v>
          </cell>
          <cell r="V350">
            <v>0</v>
          </cell>
          <cell r="W350">
            <v>36</v>
          </cell>
          <cell r="X350">
            <v>168.16</v>
          </cell>
          <cell r="Y350">
            <v>0</v>
          </cell>
          <cell r="Z350">
            <v>17.566314999999999</v>
          </cell>
          <cell r="AA350">
            <v>0</v>
          </cell>
          <cell r="AB350">
            <v>17.566314999999999</v>
          </cell>
          <cell r="AC350">
            <v>0</v>
          </cell>
          <cell r="AD350">
            <v>48.489894</v>
          </cell>
          <cell r="AF350">
            <v>0</v>
          </cell>
          <cell r="AG350">
            <v>8.75</v>
          </cell>
          <cell r="AH350">
            <v>23.08</v>
          </cell>
          <cell r="AJ350">
            <v>0</v>
          </cell>
          <cell r="AK350">
            <v>10</v>
          </cell>
          <cell r="AL350">
            <v>6</v>
          </cell>
          <cell r="AM350">
            <v>0</v>
          </cell>
          <cell r="AN350">
            <v>0</v>
          </cell>
          <cell r="AO350">
            <v>7</v>
          </cell>
          <cell r="AP350">
            <v>6</v>
          </cell>
        </row>
        <row r="351">
          <cell r="B351" t="str">
            <v>PO1873</v>
          </cell>
          <cell r="C351" t="str">
            <v>Saem In</v>
          </cell>
          <cell r="D351" t="str">
            <v>SPS- B</v>
          </cell>
          <cell r="E351" t="str">
            <v xml:space="preserve">BAND ATTACH(A+)               </v>
          </cell>
          <cell r="F351">
            <v>39496</v>
          </cell>
          <cell r="I351" t="str">
            <v>11/01/2023-11/30/2023</v>
          </cell>
          <cell r="J351">
            <v>1</v>
          </cell>
          <cell r="K351">
            <v>2</v>
          </cell>
          <cell r="L351">
            <v>3</v>
          </cell>
          <cell r="M351">
            <v>200</v>
          </cell>
          <cell r="O351">
            <v>184</v>
          </cell>
          <cell r="P351">
            <v>24</v>
          </cell>
          <cell r="Q351">
            <v>218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34</v>
          </cell>
          <cell r="X351">
            <v>259.45999999999998</v>
          </cell>
          <cell r="Y351">
            <v>0</v>
          </cell>
          <cell r="Z351">
            <v>20.711379000000001</v>
          </cell>
          <cell r="AA351">
            <v>0</v>
          </cell>
          <cell r="AB351">
            <v>20.711379000000001</v>
          </cell>
          <cell r="AC351">
            <v>0</v>
          </cell>
          <cell r="AD351">
            <v>7.9918659999999999</v>
          </cell>
          <cell r="AF351">
            <v>0</v>
          </cell>
          <cell r="AG351">
            <v>8.26</v>
          </cell>
          <cell r="AH351">
            <v>23.08</v>
          </cell>
          <cell r="AJ351">
            <v>0</v>
          </cell>
          <cell r="AK351">
            <v>10</v>
          </cell>
          <cell r="AL351">
            <v>6</v>
          </cell>
          <cell r="AM351">
            <v>0</v>
          </cell>
          <cell r="AN351">
            <v>0</v>
          </cell>
          <cell r="AO351">
            <v>7</v>
          </cell>
          <cell r="AP351">
            <v>11</v>
          </cell>
        </row>
        <row r="352">
          <cell r="B352" t="str">
            <v>PO18781</v>
          </cell>
          <cell r="C352" t="str">
            <v>Tyda Seun</v>
          </cell>
          <cell r="D352" t="str">
            <v>S1- 2</v>
          </cell>
          <cell r="E352" t="str">
            <v xml:space="preserve">Machinist                     </v>
          </cell>
          <cell r="F352">
            <v>43283</v>
          </cell>
          <cell r="I352" t="str">
            <v>11/01/2023-11/30/2023</v>
          </cell>
          <cell r="J352">
            <v>1</v>
          </cell>
          <cell r="K352">
            <v>0</v>
          </cell>
          <cell r="L352">
            <v>1</v>
          </cell>
          <cell r="M352">
            <v>200</v>
          </cell>
          <cell r="O352">
            <v>153.5</v>
          </cell>
          <cell r="P352">
            <v>24</v>
          </cell>
          <cell r="Q352">
            <v>155.5</v>
          </cell>
          <cell r="R352">
            <v>0</v>
          </cell>
          <cell r="S352">
            <v>0</v>
          </cell>
          <cell r="T352">
            <v>0</v>
          </cell>
          <cell r="U352">
            <v>2</v>
          </cell>
          <cell r="V352">
            <v>0</v>
          </cell>
          <cell r="W352">
            <v>2</v>
          </cell>
          <cell r="X352">
            <v>50.03</v>
          </cell>
          <cell r="Y352">
            <v>0</v>
          </cell>
          <cell r="Z352">
            <v>0.96126</v>
          </cell>
          <cell r="AA352">
            <v>0</v>
          </cell>
          <cell r="AB352">
            <v>0.96126</v>
          </cell>
          <cell r="AC352">
            <v>0</v>
          </cell>
          <cell r="AD352">
            <v>99.442520000000002</v>
          </cell>
          <cell r="AF352">
            <v>0</v>
          </cell>
          <cell r="AG352">
            <v>0.49</v>
          </cell>
          <cell r="AH352">
            <v>23.08</v>
          </cell>
          <cell r="AJ352">
            <v>0</v>
          </cell>
          <cell r="AK352">
            <v>10</v>
          </cell>
          <cell r="AL352">
            <v>0</v>
          </cell>
          <cell r="AM352">
            <v>0</v>
          </cell>
          <cell r="AN352">
            <v>15.384615384615385</v>
          </cell>
          <cell r="AO352">
            <v>7</v>
          </cell>
          <cell r="AP352">
            <v>6</v>
          </cell>
        </row>
        <row r="353">
          <cell r="B353" t="str">
            <v>PO1886</v>
          </cell>
          <cell r="C353" t="str">
            <v>Sokkeng Naing</v>
          </cell>
          <cell r="D353" t="str">
            <v>SPS- E</v>
          </cell>
          <cell r="E353" t="str">
            <v xml:space="preserve">Unpick Side vent              </v>
          </cell>
          <cell r="F353">
            <v>39496</v>
          </cell>
          <cell r="I353" t="str">
            <v>11/01/2023-11/30/2023</v>
          </cell>
          <cell r="J353">
            <v>0</v>
          </cell>
          <cell r="K353">
            <v>0</v>
          </cell>
          <cell r="L353">
            <v>0</v>
          </cell>
          <cell r="M353">
            <v>200</v>
          </cell>
          <cell r="O353">
            <v>176</v>
          </cell>
          <cell r="P353">
            <v>24</v>
          </cell>
          <cell r="Q353">
            <v>173.5</v>
          </cell>
          <cell r="R353">
            <v>20.5</v>
          </cell>
          <cell r="S353">
            <v>0</v>
          </cell>
          <cell r="T353">
            <v>20.5</v>
          </cell>
          <cell r="U353">
            <v>18</v>
          </cell>
          <cell r="V353">
            <v>0</v>
          </cell>
          <cell r="W353">
            <v>18</v>
          </cell>
          <cell r="X353">
            <v>127.16</v>
          </cell>
          <cell r="Y353">
            <v>19.71</v>
          </cell>
          <cell r="Z353">
            <v>8.6513399999999994</v>
          </cell>
          <cell r="AA353">
            <v>0</v>
          </cell>
          <cell r="AB353">
            <v>8.6513399999999994</v>
          </cell>
          <cell r="AC353">
            <v>0</v>
          </cell>
          <cell r="AD353">
            <v>39.612679999999997</v>
          </cell>
          <cell r="AF353">
            <v>0</v>
          </cell>
          <cell r="AG353">
            <v>4.38</v>
          </cell>
          <cell r="AH353">
            <v>23.08</v>
          </cell>
          <cell r="AJ353">
            <v>0</v>
          </cell>
          <cell r="AK353">
            <v>9.615384615384615</v>
          </cell>
          <cell r="AL353">
            <v>6</v>
          </cell>
          <cell r="AM353">
            <v>0</v>
          </cell>
          <cell r="AN353">
            <v>0</v>
          </cell>
          <cell r="AO353">
            <v>7</v>
          </cell>
          <cell r="AP353">
            <v>11</v>
          </cell>
        </row>
        <row r="354">
          <cell r="B354" t="str">
            <v>PO18981</v>
          </cell>
          <cell r="C354" t="str">
            <v>Chanthy Pok</v>
          </cell>
          <cell r="D354" t="str">
            <v>SPS- E</v>
          </cell>
          <cell r="E354" t="str">
            <v xml:space="preserve">Lapseam Sides(A)              </v>
          </cell>
          <cell r="F354">
            <v>43389</v>
          </cell>
          <cell r="I354" t="str">
            <v>11/01/2023-11/30/2023</v>
          </cell>
          <cell r="J354">
            <v>0</v>
          </cell>
          <cell r="K354">
            <v>0</v>
          </cell>
          <cell r="L354">
            <v>0</v>
          </cell>
          <cell r="M354">
            <v>200</v>
          </cell>
          <cell r="O354">
            <v>184</v>
          </cell>
          <cell r="P354">
            <v>24</v>
          </cell>
          <cell r="Q354">
            <v>222</v>
          </cell>
          <cell r="R354">
            <v>0</v>
          </cell>
          <cell r="S354">
            <v>0</v>
          </cell>
          <cell r="T354">
            <v>0</v>
          </cell>
          <cell r="U354">
            <v>38</v>
          </cell>
          <cell r="V354">
            <v>0</v>
          </cell>
          <cell r="W354">
            <v>38</v>
          </cell>
          <cell r="X354">
            <v>248.4</v>
          </cell>
          <cell r="Y354">
            <v>0</v>
          </cell>
          <cell r="Z354">
            <v>21.11016</v>
          </cell>
          <cell r="AA354">
            <v>0</v>
          </cell>
          <cell r="AB354">
            <v>21.11016</v>
          </cell>
          <cell r="AC354">
            <v>0</v>
          </cell>
          <cell r="AD354">
            <v>15.313986</v>
          </cell>
          <cell r="AF354">
            <v>0</v>
          </cell>
          <cell r="AG354">
            <v>9.24</v>
          </cell>
          <cell r="AH354">
            <v>23.08</v>
          </cell>
          <cell r="AJ354">
            <v>0</v>
          </cell>
          <cell r="AK354">
            <v>10</v>
          </cell>
          <cell r="AL354">
            <v>6</v>
          </cell>
          <cell r="AM354">
            <v>0</v>
          </cell>
          <cell r="AN354">
            <v>0</v>
          </cell>
          <cell r="AO354">
            <v>7</v>
          </cell>
          <cell r="AP354">
            <v>6</v>
          </cell>
        </row>
        <row r="355">
          <cell r="B355" t="str">
            <v>PO1903</v>
          </cell>
          <cell r="C355" t="str">
            <v>Sorporn Yim</v>
          </cell>
          <cell r="D355" t="str">
            <v>SIT REPAIR</v>
          </cell>
          <cell r="E355" t="str">
            <v xml:space="preserve">Examining(B)                  </v>
          </cell>
          <cell r="F355">
            <v>39503</v>
          </cell>
          <cell r="I355" t="str">
            <v>11/01/2023-11/30/2023</v>
          </cell>
          <cell r="J355">
            <v>0</v>
          </cell>
          <cell r="K355">
            <v>0</v>
          </cell>
          <cell r="L355">
            <v>0</v>
          </cell>
          <cell r="M355">
            <v>200</v>
          </cell>
          <cell r="O355">
            <v>153.5</v>
          </cell>
          <cell r="P355">
            <v>24</v>
          </cell>
          <cell r="Q355">
            <v>135.5</v>
          </cell>
          <cell r="R355">
            <v>18</v>
          </cell>
          <cell r="S355">
            <v>0</v>
          </cell>
          <cell r="T355">
            <v>18</v>
          </cell>
          <cell r="U355">
            <v>0</v>
          </cell>
          <cell r="V355">
            <v>0</v>
          </cell>
          <cell r="W355">
            <v>0</v>
          </cell>
          <cell r="X355">
            <v>88.8</v>
          </cell>
          <cell r="Y355">
            <v>17.28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41.47</v>
          </cell>
          <cell r="AF355">
            <v>0</v>
          </cell>
          <cell r="AG355">
            <v>0</v>
          </cell>
          <cell r="AH355">
            <v>23.08</v>
          </cell>
          <cell r="AJ355">
            <v>0</v>
          </cell>
          <cell r="AK355">
            <v>10</v>
          </cell>
          <cell r="AL355">
            <v>0</v>
          </cell>
          <cell r="AM355">
            <v>0</v>
          </cell>
          <cell r="AN355">
            <v>15.384615384615385</v>
          </cell>
          <cell r="AO355">
            <v>7</v>
          </cell>
          <cell r="AP355">
            <v>11</v>
          </cell>
        </row>
        <row r="356">
          <cell r="B356" t="str">
            <v>PO19169</v>
          </cell>
          <cell r="C356" t="str">
            <v>Sat Son</v>
          </cell>
          <cell r="D356" t="str">
            <v>SPS- E</v>
          </cell>
          <cell r="E356" t="str">
            <v xml:space="preserve">French Seam(A)                </v>
          </cell>
          <cell r="F356">
            <v>43747</v>
          </cell>
          <cell r="I356" t="str">
            <v>11/01/2023-11/30/2023</v>
          </cell>
          <cell r="J356">
            <v>1</v>
          </cell>
          <cell r="K356">
            <v>0</v>
          </cell>
          <cell r="L356">
            <v>1</v>
          </cell>
          <cell r="M356">
            <v>200</v>
          </cell>
          <cell r="O356">
            <v>184</v>
          </cell>
          <cell r="P356">
            <v>24</v>
          </cell>
          <cell r="Q356">
            <v>222</v>
          </cell>
          <cell r="R356">
            <v>0</v>
          </cell>
          <cell r="S356">
            <v>0</v>
          </cell>
          <cell r="T356">
            <v>0</v>
          </cell>
          <cell r="U356">
            <v>38</v>
          </cell>
          <cell r="V356">
            <v>0</v>
          </cell>
          <cell r="W356">
            <v>38</v>
          </cell>
          <cell r="X356">
            <v>249.73</v>
          </cell>
          <cell r="Y356">
            <v>0</v>
          </cell>
          <cell r="Z356">
            <v>21.026216000000002</v>
          </cell>
          <cell r="AA356">
            <v>0</v>
          </cell>
          <cell r="AB356">
            <v>21.026216000000002</v>
          </cell>
          <cell r="AC356">
            <v>0</v>
          </cell>
          <cell r="AD356">
            <v>1.3069919999999999</v>
          </cell>
          <cell r="AF356">
            <v>0</v>
          </cell>
          <cell r="AG356">
            <v>9.24</v>
          </cell>
          <cell r="AH356">
            <v>23.08</v>
          </cell>
          <cell r="AJ356">
            <v>0</v>
          </cell>
          <cell r="AK356">
            <v>10</v>
          </cell>
          <cell r="AL356">
            <v>6</v>
          </cell>
          <cell r="AM356">
            <v>0</v>
          </cell>
          <cell r="AN356">
            <v>0</v>
          </cell>
          <cell r="AO356">
            <v>7</v>
          </cell>
          <cell r="AP356">
            <v>5</v>
          </cell>
        </row>
        <row r="357">
          <cell r="B357" t="str">
            <v>PO19206</v>
          </cell>
          <cell r="C357" t="str">
            <v>Sophun Heang</v>
          </cell>
          <cell r="D357" t="str">
            <v>SPS- D</v>
          </cell>
          <cell r="E357" t="str">
            <v xml:space="preserve">Collar attach                 </v>
          </cell>
          <cell r="F357">
            <v>43815</v>
          </cell>
          <cell r="I357" t="str">
            <v>11/01/2023-11/30/2023</v>
          </cell>
          <cell r="J357">
            <v>1</v>
          </cell>
          <cell r="K357">
            <v>1</v>
          </cell>
          <cell r="L357">
            <v>2</v>
          </cell>
          <cell r="M357">
            <v>200</v>
          </cell>
          <cell r="O357">
            <v>176</v>
          </cell>
          <cell r="P357">
            <v>24</v>
          </cell>
          <cell r="Q357">
            <v>202</v>
          </cell>
          <cell r="R357">
            <v>0</v>
          </cell>
          <cell r="S357">
            <v>0</v>
          </cell>
          <cell r="T357">
            <v>0</v>
          </cell>
          <cell r="U357">
            <v>26</v>
          </cell>
          <cell r="V357">
            <v>0</v>
          </cell>
          <cell r="W357">
            <v>26</v>
          </cell>
          <cell r="X357">
            <v>206.4</v>
          </cell>
          <cell r="Y357">
            <v>0</v>
          </cell>
          <cell r="Z357">
            <v>13.914469</v>
          </cell>
          <cell r="AA357">
            <v>0</v>
          </cell>
          <cell r="AB357">
            <v>13.914469</v>
          </cell>
          <cell r="AC357">
            <v>0</v>
          </cell>
          <cell r="AD357">
            <v>7.707954</v>
          </cell>
          <cell r="AF357">
            <v>0</v>
          </cell>
          <cell r="AG357">
            <v>6.32</v>
          </cell>
          <cell r="AH357">
            <v>23.08</v>
          </cell>
          <cell r="AJ357">
            <v>0</v>
          </cell>
          <cell r="AK357">
            <v>10</v>
          </cell>
          <cell r="AL357">
            <v>6</v>
          </cell>
          <cell r="AM357">
            <v>0</v>
          </cell>
          <cell r="AN357">
            <v>0</v>
          </cell>
          <cell r="AO357">
            <v>7</v>
          </cell>
          <cell r="AP357">
            <v>4</v>
          </cell>
        </row>
        <row r="358">
          <cell r="B358" t="str">
            <v>PO19221</v>
          </cell>
          <cell r="C358" t="str">
            <v>Kungkea Seng</v>
          </cell>
          <cell r="D358" t="str">
            <v>SPS- F</v>
          </cell>
          <cell r="E358" t="str">
            <v xml:space="preserve">Collar Attach Only(A+)        </v>
          </cell>
          <cell r="F358">
            <v>43904</v>
          </cell>
          <cell r="I358" t="str">
            <v>11/01/2023-11/30/2023</v>
          </cell>
          <cell r="J358">
            <v>1</v>
          </cell>
          <cell r="K358">
            <v>1</v>
          </cell>
          <cell r="L358">
            <v>2</v>
          </cell>
          <cell r="M358">
            <v>200</v>
          </cell>
          <cell r="O358">
            <v>184</v>
          </cell>
          <cell r="P358">
            <v>24</v>
          </cell>
          <cell r="Q358">
            <v>202</v>
          </cell>
          <cell r="R358">
            <v>8</v>
          </cell>
          <cell r="S358">
            <v>0</v>
          </cell>
          <cell r="T358">
            <v>8</v>
          </cell>
          <cell r="U358">
            <v>26</v>
          </cell>
          <cell r="V358">
            <v>0</v>
          </cell>
          <cell r="W358">
            <v>26</v>
          </cell>
          <cell r="X358">
            <v>242.83</v>
          </cell>
          <cell r="Y358">
            <v>7.69</v>
          </cell>
          <cell r="Z358">
            <v>14.336040000000001</v>
          </cell>
          <cell r="AA358">
            <v>0</v>
          </cell>
          <cell r="AB358">
            <v>14.336040000000001</v>
          </cell>
          <cell r="AC358">
            <v>0</v>
          </cell>
          <cell r="AD358">
            <v>0.76368000000000003</v>
          </cell>
          <cell r="AF358">
            <v>0</v>
          </cell>
          <cell r="AG358">
            <v>6.32</v>
          </cell>
          <cell r="AH358">
            <v>23.08</v>
          </cell>
          <cell r="AJ358">
            <v>8</v>
          </cell>
          <cell r="AK358">
            <v>10</v>
          </cell>
          <cell r="AL358">
            <v>6</v>
          </cell>
          <cell r="AM358">
            <v>0</v>
          </cell>
          <cell r="AN358">
            <v>0</v>
          </cell>
          <cell r="AO358">
            <v>7</v>
          </cell>
          <cell r="AP358">
            <v>4</v>
          </cell>
        </row>
        <row r="359">
          <cell r="B359" t="str">
            <v>PO19298</v>
          </cell>
          <cell r="C359" t="str">
            <v>Sinoeun Cheng</v>
          </cell>
          <cell r="D359" t="str">
            <v>SPS- A</v>
          </cell>
          <cell r="E359" t="str">
            <v xml:space="preserve">Machinist                     </v>
          </cell>
          <cell r="F359">
            <v>44364</v>
          </cell>
          <cell r="I359" t="str">
            <v>11/01/2023-11/30/2023</v>
          </cell>
          <cell r="J359">
            <v>1</v>
          </cell>
          <cell r="K359">
            <v>1</v>
          </cell>
          <cell r="L359">
            <v>2</v>
          </cell>
          <cell r="M359">
            <v>200</v>
          </cell>
          <cell r="O359">
            <v>184</v>
          </cell>
          <cell r="P359">
            <v>24</v>
          </cell>
          <cell r="Q359">
            <v>222</v>
          </cell>
          <cell r="R359">
            <v>0</v>
          </cell>
          <cell r="S359">
            <v>0</v>
          </cell>
          <cell r="T359">
            <v>0</v>
          </cell>
          <cell r="U359">
            <v>38</v>
          </cell>
          <cell r="V359">
            <v>0</v>
          </cell>
          <cell r="W359">
            <v>38</v>
          </cell>
          <cell r="X359">
            <v>145.07</v>
          </cell>
          <cell r="Y359">
            <v>0</v>
          </cell>
          <cell r="Z359">
            <v>18.263940000000002</v>
          </cell>
          <cell r="AA359">
            <v>0</v>
          </cell>
          <cell r="AB359">
            <v>18.263940000000002</v>
          </cell>
          <cell r="AC359">
            <v>0</v>
          </cell>
          <cell r="AD359">
            <v>68.327879999999993</v>
          </cell>
          <cell r="AF359">
            <v>0</v>
          </cell>
          <cell r="AG359">
            <v>9.24</v>
          </cell>
          <cell r="AH359">
            <v>23.08</v>
          </cell>
          <cell r="AJ359">
            <v>0</v>
          </cell>
          <cell r="AK359">
            <v>10</v>
          </cell>
          <cell r="AL359">
            <v>6</v>
          </cell>
          <cell r="AM359">
            <v>0</v>
          </cell>
          <cell r="AN359">
            <v>0</v>
          </cell>
          <cell r="AO359">
            <v>7</v>
          </cell>
          <cell r="AP359">
            <v>3</v>
          </cell>
        </row>
        <row r="360">
          <cell r="B360" t="str">
            <v>PO19302</v>
          </cell>
          <cell r="C360" t="str">
            <v>Sivorn Teth</v>
          </cell>
          <cell r="D360" t="str">
            <v>Finishing A</v>
          </cell>
          <cell r="E360" t="str">
            <v xml:space="preserve">B/Sew B/Down(B)               </v>
          </cell>
          <cell r="F360">
            <v>44370</v>
          </cell>
          <cell r="I360" t="str">
            <v>11/01/2023-11/30/2023</v>
          </cell>
          <cell r="J360">
            <v>1</v>
          </cell>
          <cell r="K360">
            <v>2</v>
          </cell>
          <cell r="L360">
            <v>3</v>
          </cell>
          <cell r="M360">
            <v>200</v>
          </cell>
          <cell r="O360">
            <v>176</v>
          </cell>
          <cell r="P360">
            <v>24</v>
          </cell>
          <cell r="Q360">
            <v>176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169.18</v>
          </cell>
          <cell r="AF360">
            <v>0</v>
          </cell>
          <cell r="AG360">
            <v>0</v>
          </cell>
          <cell r="AH360">
            <v>23.08</v>
          </cell>
          <cell r="AJ360">
            <v>0</v>
          </cell>
          <cell r="AK360">
            <v>10</v>
          </cell>
          <cell r="AL360">
            <v>0</v>
          </cell>
          <cell r="AM360">
            <v>0</v>
          </cell>
          <cell r="AN360">
            <v>0</v>
          </cell>
          <cell r="AO360">
            <v>7</v>
          </cell>
          <cell r="AP360">
            <v>3</v>
          </cell>
        </row>
        <row r="361">
          <cell r="B361" t="str">
            <v>PO19329</v>
          </cell>
          <cell r="C361" t="str">
            <v>Theary Ouk</v>
          </cell>
          <cell r="D361" t="str">
            <v>SPS- B</v>
          </cell>
          <cell r="E361" t="str">
            <v xml:space="preserve">Press Collar(B)               </v>
          </cell>
          <cell r="F361">
            <v>44398</v>
          </cell>
          <cell r="I361" t="str">
            <v>11/01/2023-11/30/2023</v>
          </cell>
          <cell r="J361">
            <v>1</v>
          </cell>
          <cell r="K361">
            <v>1</v>
          </cell>
          <cell r="L361">
            <v>2</v>
          </cell>
          <cell r="M361">
            <v>200</v>
          </cell>
          <cell r="O361">
            <v>184</v>
          </cell>
          <cell r="P361">
            <v>24</v>
          </cell>
          <cell r="Q361">
            <v>216</v>
          </cell>
          <cell r="R361">
            <v>8</v>
          </cell>
          <cell r="S361">
            <v>0</v>
          </cell>
          <cell r="T361">
            <v>8</v>
          </cell>
          <cell r="U361">
            <v>40</v>
          </cell>
          <cell r="V361">
            <v>0</v>
          </cell>
          <cell r="W361">
            <v>40</v>
          </cell>
          <cell r="X361">
            <v>130.08000000000001</v>
          </cell>
          <cell r="Y361">
            <v>7.69</v>
          </cell>
          <cell r="Z361">
            <v>19.225200000000001</v>
          </cell>
          <cell r="AA361">
            <v>0</v>
          </cell>
          <cell r="AB361">
            <v>19.225200000000001</v>
          </cell>
          <cell r="AC361">
            <v>0</v>
          </cell>
          <cell r="AD361">
            <v>77.550399999999996</v>
          </cell>
          <cell r="AF361">
            <v>0</v>
          </cell>
          <cell r="AG361">
            <v>9.7200000000000006</v>
          </cell>
          <cell r="AH361">
            <v>23.08</v>
          </cell>
          <cell r="AJ361">
            <v>0</v>
          </cell>
          <cell r="AK361">
            <v>10</v>
          </cell>
          <cell r="AL361">
            <v>6</v>
          </cell>
          <cell r="AM361">
            <v>0</v>
          </cell>
          <cell r="AN361">
            <v>0</v>
          </cell>
          <cell r="AO361">
            <v>7</v>
          </cell>
          <cell r="AP361">
            <v>3</v>
          </cell>
        </row>
        <row r="362">
          <cell r="B362" t="str">
            <v>PO19345</v>
          </cell>
          <cell r="C362" t="str">
            <v>Seng Samnang</v>
          </cell>
          <cell r="D362" t="str">
            <v>SPS- E</v>
          </cell>
          <cell r="E362" t="str">
            <v xml:space="preserve">French Seam(A)                </v>
          </cell>
          <cell r="F362">
            <v>44412</v>
          </cell>
          <cell r="I362" t="str">
            <v>11/01/2023-11/30/2023</v>
          </cell>
          <cell r="J362">
            <v>1</v>
          </cell>
          <cell r="K362">
            <v>4</v>
          </cell>
          <cell r="L362">
            <v>5</v>
          </cell>
          <cell r="M362">
            <v>200</v>
          </cell>
          <cell r="O362">
            <v>184</v>
          </cell>
          <cell r="P362">
            <v>24</v>
          </cell>
          <cell r="Q362">
            <v>216</v>
          </cell>
          <cell r="R362">
            <v>0</v>
          </cell>
          <cell r="S362">
            <v>0</v>
          </cell>
          <cell r="T362">
            <v>0</v>
          </cell>
          <cell r="U362">
            <v>32</v>
          </cell>
          <cell r="V362">
            <v>0</v>
          </cell>
          <cell r="W362">
            <v>32</v>
          </cell>
          <cell r="X362">
            <v>223.42</v>
          </cell>
          <cell r="Y362">
            <v>0</v>
          </cell>
          <cell r="Z362">
            <v>17.203548999999999</v>
          </cell>
          <cell r="AA362">
            <v>0</v>
          </cell>
          <cell r="AB362">
            <v>17.203548999999999</v>
          </cell>
          <cell r="AC362">
            <v>0</v>
          </cell>
          <cell r="AD362">
            <v>3.2800020000000001</v>
          </cell>
          <cell r="AF362">
            <v>0</v>
          </cell>
          <cell r="AG362">
            <v>7.78</v>
          </cell>
          <cell r="AH362">
            <v>23.08</v>
          </cell>
          <cell r="AJ362">
            <v>0</v>
          </cell>
          <cell r="AK362">
            <v>10</v>
          </cell>
          <cell r="AL362">
            <v>6</v>
          </cell>
          <cell r="AM362">
            <v>0</v>
          </cell>
          <cell r="AN362">
            <v>0</v>
          </cell>
          <cell r="AO362">
            <v>7</v>
          </cell>
          <cell r="AP362">
            <v>3</v>
          </cell>
        </row>
        <row r="363">
          <cell r="B363" t="str">
            <v>PO19357</v>
          </cell>
          <cell r="C363" t="str">
            <v>Chea Srors</v>
          </cell>
          <cell r="D363" t="str">
            <v>SPS- F</v>
          </cell>
          <cell r="E363" t="str">
            <v xml:space="preserve">Machinist                     </v>
          </cell>
          <cell r="F363">
            <v>44419</v>
          </cell>
          <cell r="I363" t="str">
            <v>11/01/2023-11/30/2023</v>
          </cell>
          <cell r="J363">
            <v>1</v>
          </cell>
          <cell r="K363">
            <v>3</v>
          </cell>
          <cell r="L363">
            <v>4</v>
          </cell>
          <cell r="M363">
            <v>200</v>
          </cell>
          <cell r="O363">
            <v>168</v>
          </cell>
          <cell r="P363">
            <v>24</v>
          </cell>
          <cell r="Q363">
            <v>177.5</v>
          </cell>
          <cell r="R363">
            <v>4.5</v>
          </cell>
          <cell r="S363">
            <v>0</v>
          </cell>
          <cell r="T363">
            <v>4.5</v>
          </cell>
          <cell r="U363">
            <v>14</v>
          </cell>
          <cell r="V363">
            <v>0</v>
          </cell>
          <cell r="W363">
            <v>14</v>
          </cell>
          <cell r="X363">
            <v>195.97</v>
          </cell>
          <cell r="Y363">
            <v>4.33</v>
          </cell>
          <cell r="Z363">
            <v>8.1582399999999993</v>
          </cell>
          <cell r="AA363">
            <v>0</v>
          </cell>
          <cell r="AB363">
            <v>8.1582399999999993</v>
          </cell>
          <cell r="AC363">
            <v>0</v>
          </cell>
          <cell r="AD363">
            <v>0.83673799999999998</v>
          </cell>
          <cell r="AF363">
            <v>0</v>
          </cell>
          <cell r="AG363">
            <v>3.4</v>
          </cell>
          <cell r="AH363">
            <v>23.08</v>
          </cell>
          <cell r="AJ363">
            <v>0</v>
          </cell>
          <cell r="AK363">
            <v>10</v>
          </cell>
          <cell r="AL363">
            <v>6</v>
          </cell>
          <cell r="AM363">
            <v>0</v>
          </cell>
          <cell r="AN363">
            <v>0</v>
          </cell>
          <cell r="AO363">
            <v>7</v>
          </cell>
          <cell r="AP363">
            <v>3</v>
          </cell>
        </row>
        <row r="364">
          <cell r="B364" t="str">
            <v>PO19385</v>
          </cell>
          <cell r="C364" t="str">
            <v>Bo Vien</v>
          </cell>
          <cell r="D364" t="str">
            <v>Finishing A</v>
          </cell>
          <cell r="E364" t="str">
            <v xml:space="preserve">Hand Press(B)                 </v>
          </cell>
          <cell r="F364">
            <v>44489</v>
          </cell>
          <cell r="I364" t="str">
            <v>11/01/2023-11/30/2023</v>
          </cell>
          <cell r="J364">
            <v>0</v>
          </cell>
          <cell r="K364">
            <v>0</v>
          </cell>
          <cell r="L364">
            <v>0</v>
          </cell>
          <cell r="M364">
            <v>200</v>
          </cell>
          <cell r="O364">
            <v>176</v>
          </cell>
          <cell r="P364">
            <v>24</v>
          </cell>
          <cell r="Q364">
            <v>200</v>
          </cell>
          <cell r="R364">
            <v>0</v>
          </cell>
          <cell r="S364">
            <v>0</v>
          </cell>
          <cell r="T364">
            <v>0</v>
          </cell>
          <cell r="U364">
            <v>24</v>
          </cell>
          <cell r="V364">
            <v>0</v>
          </cell>
          <cell r="W364">
            <v>24</v>
          </cell>
          <cell r="X364">
            <v>277.11</v>
          </cell>
          <cell r="Y364">
            <v>0</v>
          </cell>
          <cell r="Z364">
            <v>15.933348000000001</v>
          </cell>
          <cell r="AA364">
            <v>0</v>
          </cell>
          <cell r="AB364">
            <v>15.933348000000001</v>
          </cell>
          <cell r="AC364">
            <v>0</v>
          </cell>
          <cell r="AD364">
            <v>0</v>
          </cell>
          <cell r="AF364">
            <v>0</v>
          </cell>
          <cell r="AG364">
            <v>5.83</v>
          </cell>
          <cell r="AH364">
            <v>23.08</v>
          </cell>
          <cell r="AJ364">
            <v>0</v>
          </cell>
          <cell r="AK364">
            <v>10</v>
          </cell>
          <cell r="AL364">
            <v>6</v>
          </cell>
          <cell r="AM364">
            <v>0</v>
          </cell>
          <cell r="AN364">
            <v>0</v>
          </cell>
          <cell r="AO364">
            <v>7</v>
          </cell>
          <cell r="AP364">
            <v>3</v>
          </cell>
        </row>
        <row r="365">
          <cell r="B365" t="str">
            <v>PO19450</v>
          </cell>
          <cell r="C365" t="str">
            <v>Eub Sopheak</v>
          </cell>
          <cell r="D365" t="str">
            <v>OPA S1- 1 &amp; 2</v>
          </cell>
          <cell r="E365" t="str">
            <v xml:space="preserve">B/Sew B/Down(B)               </v>
          </cell>
          <cell r="F365">
            <v>44522</v>
          </cell>
          <cell r="I365" t="str">
            <v>11/01/2023-11/30/2023</v>
          </cell>
          <cell r="J365">
            <v>1</v>
          </cell>
          <cell r="K365">
            <v>0</v>
          </cell>
          <cell r="L365">
            <v>1</v>
          </cell>
          <cell r="M365">
            <v>200</v>
          </cell>
          <cell r="O365">
            <v>145.5</v>
          </cell>
          <cell r="P365">
            <v>24</v>
          </cell>
          <cell r="Q365">
            <v>140.5</v>
          </cell>
          <cell r="R365">
            <v>13</v>
          </cell>
          <cell r="S365">
            <v>0</v>
          </cell>
          <cell r="T365">
            <v>13</v>
          </cell>
          <cell r="U365">
            <v>8</v>
          </cell>
          <cell r="V365">
            <v>0</v>
          </cell>
          <cell r="W365">
            <v>8</v>
          </cell>
          <cell r="X365">
            <v>36.020000000000003</v>
          </cell>
          <cell r="Y365">
            <v>12.48</v>
          </cell>
          <cell r="Z365">
            <v>3.84504</v>
          </cell>
          <cell r="AA365">
            <v>0</v>
          </cell>
          <cell r="AB365">
            <v>3.84504</v>
          </cell>
          <cell r="AC365">
            <v>0</v>
          </cell>
          <cell r="AD365">
            <v>99.050079999999994</v>
          </cell>
          <cell r="AF365">
            <v>0</v>
          </cell>
          <cell r="AG365">
            <v>1.94</v>
          </cell>
          <cell r="AH365">
            <v>23.08</v>
          </cell>
          <cell r="AJ365">
            <v>0</v>
          </cell>
          <cell r="AK365">
            <v>10</v>
          </cell>
          <cell r="AL365">
            <v>0</v>
          </cell>
          <cell r="AM365">
            <v>0</v>
          </cell>
          <cell r="AN365">
            <v>15.384615384615385</v>
          </cell>
          <cell r="AO365">
            <v>7</v>
          </cell>
          <cell r="AP365">
            <v>3</v>
          </cell>
        </row>
        <row r="366">
          <cell r="B366" t="str">
            <v>PO19451</v>
          </cell>
          <cell r="C366" t="str">
            <v>Chea Yohan</v>
          </cell>
          <cell r="D366" t="str">
            <v>Washing Garments</v>
          </cell>
          <cell r="E366" t="str">
            <v xml:space="preserve">Counting garment              </v>
          </cell>
          <cell r="F366">
            <v>44522</v>
          </cell>
          <cell r="I366" t="str">
            <v>11/01/2023-11/30/2023</v>
          </cell>
          <cell r="J366">
            <v>1</v>
          </cell>
          <cell r="K366">
            <v>0</v>
          </cell>
          <cell r="L366">
            <v>1</v>
          </cell>
          <cell r="M366">
            <v>200</v>
          </cell>
          <cell r="O366">
            <v>168</v>
          </cell>
          <cell r="P366">
            <v>24</v>
          </cell>
          <cell r="Q366">
            <v>168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79.760000000000005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81.73</v>
          </cell>
          <cell r="AF366">
            <v>0</v>
          </cell>
          <cell r="AG366">
            <v>0</v>
          </cell>
          <cell r="AH366">
            <v>23.08</v>
          </cell>
          <cell r="AJ366">
            <v>0</v>
          </cell>
          <cell r="AK366">
            <v>9.615384615384615</v>
          </cell>
          <cell r="AL366">
            <v>0</v>
          </cell>
          <cell r="AM366">
            <v>0</v>
          </cell>
          <cell r="AN366">
            <v>0</v>
          </cell>
          <cell r="AO366">
            <v>7</v>
          </cell>
          <cell r="AP366">
            <v>3</v>
          </cell>
        </row>
        <row r="367">
          <cell r="B367" t="str">
            <v>PO19511</v>
          </cell>
          <cell r="C367" t="str">
            <v>Has Sreyuy</v>
          </cell>
          <cell r="D367" t="str">
            <v>S1- 1</v>
          </cell>
          <cell r="E367" t="str">
            <v xml:space="preserve">Topstitch Sides(A)            </v>
          </cell>
          <cell r="F367">
            <v>44539</v>
          </cell>
          <cell r="I367" t="str">
            <v>11/01/2023-11/30/2023</v>
          </cell>
          <cell r="J367">
            <v>0</v>
          </cell>
          <cell r="K367">
            <v>0</v>
          </cell>
          <cell r="L367">
            <v>0</v>
          </cell>
          <cell r="M367">
            <v>200</v>
          </cell>
          <cell r="O367">
            <v>170.5</v>
          </cell>
          <cell r="P367">
            <v>24</v>
          </cell>
          <cell r="Q367">
            <v>174.5</v>
          </cell>
          <cell r="R367">
            <v>16</v>
          </cell>
          <cell r="S367">
            <v>0</v>
          </cell>
          <cell r="T367">
            <v>16</v>
          </cell>
          <cell r="U367">
            <v>20</v>
          </cell>
          <cell r="V367">
            <v>0</v>
          </cell>
          <cell r="W367">
            <v>20</v>
          </cell>
          <cell r="X367">
            <v>79.37</v>
          </cell>
          <cell r="Y367">
            <v>15.36</v>
          </cell>
          <cell r="Z367">
            <v>9.6126000000000005</v>
          </cell>
          <cell r="AA367">
            <v>0</v>
          </cell>
          <cell r="AB367">
            <v>9.6126000000000005</v>
          </cell>
          <cell r="AC367">
            <v>0</v>
          </cell>
          <cell r="AD367">
            <v>88.385199999999998</v>
          </cell>
          <cell r="AF367">
            <v>0</v>
          </cell>
          <cell r="AG367">
            <v>4.8600000000000003</v>
          </cell>
          <cell r="AH367">
            <v>23.08</v>
          </cell>
          <cell r="AJ367">
            <v>0</v>
          </cell>
          <cell r="AK367">
            <v>10</v>
          </cell>
          <cell r="AL367">
            <v>0</v>
          </cell>
          <cell r="AM367">
            <v>0</v>
          </cell>
          <cell r="AN367">
            <v>0</v>
          </cell>
          <cell r="AO367">
            <v>7</v>
          </cell>
          <cell r="AP367">
            <v>2</v>
          </cell>
        </row>
        <row r="368">
          <cell r="B368" t="str">
            <v>PO19524</v>
          </cell>
          <cell r="C368" t="str">
            <v>Khean Sokhea</v>
          </cell>
          <cell r="D368" t="str">
            <v>Finishing B</v>
          </cell>
          <cell r="E368" t="str">
            <v xml:space="preserve">Bagging                       </v>
          </cell>
          <cell r="F368">
            <v>44545</v>
          </cell>
          <cell r="I368" t="str">
            <v>11/01/2023-11/30/2023</v>
          </cell>
          <cell r="J368">
            <v>1</v>
          </cell>
          <cell r="K368">
            <v>2</v>
          </cell>
          <cell r="L368">
            <v>3</v>
          </cell>
          <cell r="M368">
            <v>200</v>
          </cell>
          <cell r="O368">
            <v>184</v>
          </cell>
          <cell r="P368">
            <v>24</v>
          </cell>
          <cell r="Q368">
            <v>224</v>
          </cell>
          <cell r="R368">
            <v>0</v>
          </cell>
          <cell r="S368">
            <v>0</v>
          </cell>
          <cell r="T368">
            <v>0</v>
          </cell>
          <cell r="U368">
            <v>40</v>
          </cell>
          <cell r="V368">
            <v>0</v>
          </cell>
          <cell r="W368">
            <v>40</v>
          </cell>
          <cell r="X368">
            <v>217.46</v>
          </cell>
          <cell r="Y368">
            <v>0</v>
          </cell>
          <cell r="Z368">
            <v>20.197381</v>
          </cell>
          <cell r="AA368">
            <v>0</v>
          </cell>
          <cell r="AB368">
            <v>20.197381</v>
          </cell>
          <cell r="AC368">
            <v>0</v>
          </cell>
          <cell r="AD368">
            <v>12.673298000000001</v>
          </cell>
          <cell r="AF368">
            <v>32.560769230769232</v>
          </cell>
          <cell r="AG368">
            <v>9.7200000000000006</v>
          </cell>
          <cell r="AH368">
            <v>23.08</v>
          </cell>
          <cell r="AJ368">
            <v>0</v>
          </cell>
          <cell r="AK368">
            <v>10</v>
          </cell>
          <cell r="AL368">
            <v>6</v>
          </cell>
          <cell r="AM368">
            <v>0</v>
          </cell>
          <cell r="AN368">
            <v>0</v>
          </cell>
          <cell r="AO368">
            <v>7</v>
          </cell>
          <cell r="AP368">
            <v>2</v>
          </cell>
        </row>
        <row r="369">
          <cell r="B369" t="str">
            <v>PO19529</v>
          </cell>
          <cell r="C369" t="str">
            <v>Nel Someng</v>
          </cell>
          <cell r="D369" t="str">
            <v>SPS- B</v>
          </cell>
          <cell r="E369" t="str">
            <v xml:space="preserve">Machinist                     </v>
          </cell>
          <cell r="F369">
            <v>44551</v>
          </cell>
          <cell r="I369" t="str">
            <v>11/01/2023-11/30/2023</v>
          </cell>
          <cell r="J369">
            <v>1</v>
          </cell>
          <cell r="K369">
            <v>2</v>
          </cell>
          <cell r="L369">
            <v>3</v>
          </cell>
          <cell r="M369">
            <v>200</v>
          </cell>
          <cell r="O369">
            <v>139</v>
          </cell>
          <cell r="P369">
            <v>24</v>
          </cell>
          <cell r="Q369">
            <v>169</v>
          </cell>
          <cell r="R369">
            <v>0</v>
          </cell>
          <cell r="S369">
            <v>0</v>
          </cell>
          <cell r="T369">
            <v>0</v>
          </cell>
          <cell r="U369">
            <v>30</v>
          </cell>
          <cell r="V369">
            <v>0</v>
          </cell>
          <cell r="W369">
            <v>30</v>
          </cell>
          <cell r="X369">
            <v>137.75</v>
          </cell>
          <cell r="Y369">
            <v>0</v>
          </cell>
          <cell r="Z369">
            <v>16.206544000000001</v>
          </cell>
          <cell r="AA369">
            <v>0</v>
          </cell>
          <cell r="AB369">
            <v>16.206544000000001</v>
          </cell>
          <cell r="AC369">
            <v>54.08</v>
          </cell>
          <cell r="AD369">
            <v>2.1054279999999999</v>
          </cell>
          <cell r="AF369">
            <v>40.692769230769237</v>
          </cell>
          <cell r="AG369">
            <v>7.29</v>
          </cell>
          <cell r="AH369">
            <v>23.08</v>
          </cell>
          <cell r="AJ369">
            <v>0</v>
          </cell>
          <cell r="AK369">
            <v>10</v>
          </cell>
          <cell r="AL369">
            <v>6</v>
          </cell>
          <cell r="AM369">
            <v>0</v>
          </cell>
          <cell r="AN369">
            <v>0</v>
          </cell>
          <cell r="AO369">
            <v>7</v>
          </cell>
          <cell r="AP369">
            <v>2</v>
          </cell>
        </row>
        <row r="370">
          <cell r="B370" t="str">
            <v>PO19570</v>
          </cell>
          <cell r="C370" t="str">
            <v>Nil Chen</v>
          </cell>
          <cell r="D370" t="str">
            <v>SHIRT-2. BOXING</v>
          </cell>
          <cell r="E370" t="str">
            <v xml:space="preserve">Boxing                        </v>
          </cell>
          <cell r="F370">
            <v>44574</v>
          </cell>
          <cell r="I370" t="str">
            <v>11/01/2023-11/30/2023</v>
          </cell>
          <cell r="J370">
            <v>1</v>
          </cell>
          <cell r="K370">
            <v>2</v>
          </cell>
          <cell r="L370">
            <v>3</v>
          </cell>
          <cell r="M370">
            <v>200</v>
          </cell>
          <cell r="O370">
            <v>163.5</v>
          </cell>
          <cell r="P370">
            <v>24</v>
          </cell>
          <cell r="Q370">
            <v>183.5</v>
          </cell>
          <cell r="R370">
            <v>0</v>
          </cell>
          <cell r="S370">
            <v>8</v>
          </cell>
          <cell r="T370">
            <v>8</v>
          </cell>
          <cell r="U370">
            <v>28</v>
          </cell>
          <cell r="V370">
            <v>0</v>
          </cell>
          <cell r="W370">
            <v>28</v>
          </cell>
          <cell r="X370">
            <v>134.1</v>
          </cell>
          <cell r="Y370">
            <v>0</v>
          </cell>
          <cell r="Z370">
            <v>14.000994</v>
          </cell>
          <cell r="AA370">
            <v>0</v>
          </cell>
          <cell r="AB370">
            <v>14.000994</v>
          </cell>
          <cell r="AC370">
            <v>0</v>
          </cell>
          <cell r="AD370">
            <v>54.052841999999998</v>
          </cell>
          <cell r="AF370">
            <v>0</v>
          </cell>
          <cell r="AG370">
            <v>6.81</v>
          </cell>
          <cell r="AH370">
            <v>23.08</v>
          </cell>
          <cell r="AJ370">
            <v>0</v>
          </cell>
          <cell r="AK370">
            <v>10</v>
          </cell>
          <cell r="AL370">
            <v>0</v>
          </cell>
          <cell r="AN370">
            <v>0</v>
          </cell>
          <cell r="AO370">
            <v>7</v>
          </cell>
          <cell r="AP370">
            <v>2</v>
          </cell>
        </row>
        <row r="371">
          <cell r="B371" t="str">
            <v>PO19580</v>
          </cell>
          <cell r="C371" t="str">
            <v>Vin Phally</v>
          </cell>
          <cell r="D371" t="str">
            <v>Finishing A</v>
          </cell>
          <cell r="E371" t="str">
            <v xml:space="preserve">Hand Press(B)                 </v>
          </cell>
          <cell r="F371">
            <v>44580</v>
          </cell>
          <cell r="I371" t="str">
            <v>11/01/2023-11/30/2023</v>
          </cell>
          <cell r="J371">
            <v>1</v>
          </cell>
          <cell r="K371">
            <v>2</v>
          </cell>
          <cell r="L371">
            <v>3</v>
          </cell>
          <cell r="M371">
            <v>200</v>
          </cell>
          <cell r="O371">
            <v>184</v>
          </cell>
          <cell r="P371">
            <v>24</v>
          </cell>
          <cell r="Q371">
            <v>188</v>
          </cell>
          <cell r="R371">
            <v>0</v>
          </cell>
          <cell r="S371">
            <v>8</v>
          </cell>
          <cell r="T371">
            <v>8</v>
          </cell>
          <cell r="U371">
            <v>12</v>
          </cell>
          <cell r="V371">
            <v>0</v>
          </cell>
          <cell r="W371">
            <v>12</v>
          </cell>
          <cell r="X371">
            <v>229.01</v>
          </cell>
          <cell r="Y371">
            <v>0</v>
          </cell>
          <cell r="Z371">
            <v>7.4022519999999998</v>
          </cell>
          <cell r="AA371">
            <v>0</v>
          </cell>
          <cell r="AB371">
            <v>7.4022519999999998</v>
          </cell>
          <cell r="AC371">
            <v>0</v>
          </cell>
          <cell r="AD371">
            <v>0</v>
          </cell>
          <cell r="AF371">
            <v>0</v>
          </cell>
          <cell r="AG371">
            <v>2.92</v>
          </cell>
          <cell r="AH371">
            <v>23.08</v>
          </cell>
          <cell r="AJ371">
            <v>0</v>
          </cell>
          <cell r="AK371">
            <v>9.615384615384615</v>
          </cell>
          <cell r="AL371">
            <v>6</v>
          </cell>
          <cell r="AM371">
            <v>0</v>
          </cell>
          <cell r="AN371">
            <v>0</v>
          </cell>
          <cell r="AO371">
            <v>7</v>
          </cell>
          <cell r="AP371">
            <v>2</v>
          </cell>
        </row>
        <row r="372">
          <cell r="B372" t="str">
            <v>PO19588</v>
          </cell>
          <cell r="C372" t="str">
            <v>Re Sreyka</v>
          </cell>
          <cell r="D372" t="str">
            <v>Finishing B</v>
          </cell>
          <cell r="E372" t="str">
            <v xml:space="preserve">Presentation Examiner(B)      </v>
          </cell>
          <cell r="F372">
            <v>44587</v>
          </cell>
          <cell r="I372" t="str">
            <v>11/01/2023-11/30/2023</v>
          </cell>
          <cell r="J372">
            <v>0</v>
          </cell>
          <cell r="K372">
            <v>0</v>
          </cell>
          <cell r="L372">
            <v>0</v>
          </cell>
          <cell r="M372">
            <v>200</v>
          </cell>
          <cell r="O372">
            <v>184</v>
          </cell>
          <cell r="P372">
            <v>24</v>
          </cell>
          <cell r="Q372">
            <v>224</v>
          </cell>
          <cell r="R372">
            <v>0</v>
          </cell>
          <cell r="S372">
            <v>0</v>
          </cell>
          <cell r="T372">
            <v>0</v>
          </cell>
          <cell r="U372">
            <v>40</v>
          </cell>
          <cell r="V372">
            <v>0</v>
          </cell>
          <cell r="W372">
            <v>40</v>
          </cell>
          <cell r="X372">
            <v>216.77</v>
          </cell>
          <cell r="Y372">
            <v>0</v>
          </cell>
          <cell r="Z372">
            <v>20.136189999999999</v>
          </cell>
          <cell r="AA372">
            <v>0</v>
          </cell>
          <cell r="AB372">
            <v>20.136189999999999</v>
          </cell>
          <cell r="AC372">
            <v>0</v>
          </cell>
          <cell r="AD372">
            <v>13.246782</v>
          </cell>
          <cell r="AF372">
            <v>0</v>
          </cell>
          <cell r="AG372">
            <v>9.7200000000000006</v>
          </cell>
          <cell r="AH372">
            <v>23.08</v>
          </cell>
          <cell r="AJ372">
            <v>0</v>
          </cell>
          <cell r="AK372">
            <v>10</v>
          </cell>
          <cell r="AL372">
            <v>6</v>
          </cell>
          <cell r="AM372">
            <v>0</v>
          </cell>
          <cell r="AN372">
            <v>0</v>
          </cell>
          <cell r="AO372">
            <v>7</v>
          </cell>
          <cell r="AP372">
            <v>2</v>
          </cell>
        </row>
        <row r="373">
          <cell r="B373" t="str">
            <v>PO19589</v>
          </cell>
          <cell r="C373" t="str">
            <v>Seak Vanlyda</v>
          </cell>
          <cell r="D373" t="str">
            <v>Finishing A</v>
          </cell>
          <cell r="E373" t="str">
            <v xml:space="preserve">Presentation Examiner(B)      </v>
          </cell>
          <cell r="F373">
            <v>44587</v>
          </cell>
          <cell r="I373" t="str">
            <v>11/01/2023-11/30/2023</v>
          </cell>
          <cell r="J373">
            <v>1</v>
          </cell>
          <cell r="K373">
            <v>0</v>
          </cell>
          <cell r="L373">
            <v>1</v>
          </cell>
          <cell r="M373">
            <v>200</v>
          </cell>
          <cell r="O373">
            <v>184</v>
          </cell>
          <cell r="P373">
            <v>24</v>
          </cell>
          <cell r="Q373">
            <v>212</v>
          </cell>
          <cell r="R373">
            <v>0</v>
          </cell>
          <cell r="S373">
            <v>0</v>
          </cell>
          <cell r="T373">
            <v>0</v>
          </cell>
          <cell r="U373">
            <v>28</v>
          </cell>
          <cell r="V373">
            <v>0</v>
          </cell>
          <cell r="W373">
            <v>28</v>
          </cell>
          <cell r="X373">
            <v>2.08</v>
          </cell>
          <cell r="Y373">
            <v>0</v>
          </cell>
          <cell r="Z373">
            <v>13.45764</v>
          </cell>
          <cell r="AA373">
            <v>0</v>
          </cell>
          <cell r="AB373">
            <v>13.45764</v>
          </cell>
          <cell r="AC373">
            <v>0</v>
          </cell>
          <cell r="AD373">
            <v>201.70527999999999</v>
          </cell>
          <cell r="AF373">
            <v>0</v>
          </cell>
          <cell r="AG373">
            <v>6.81</v>
          </cell>
          <cell r="AH373">
            <v>23.08</v>
          </cell>
          <cell r="AJ373">
            <v>0</v>
          </cell>
          <cell r="AK373">
            <v>10</v>
          </cell>
          <cell r="AL373">
            <v>0</v>
          </cell>
          <cell r="AM373">
            <v>0</v>
          </cell>
          <cell r="AN373">
            <v>0</v>
          </cell>
          <cell r="AO373">
            <v>7</v>
          </cell>
          <cell r="AP373">
            <v>2</v>
          </cell>
        </row>
        <row r="374">
          <cell r="B374" t="str">
            <v>PO19598</v>
          </cell>
          <cell r="C374" t="str">
            <v>Pann Sophors</v>
          </cell>
          <cell r="D374" t="str">
            <v>Finishing B</v>
          </cell>
          <cell r="E374" t="str">
            <v xml:space="preserve">Presentation Examiner(B)      </v>
          </cell>
          <cell r="F374">
            <v>44593</v>
          </cell>
          <cell r="I374" t="str">
            <v>11/01/2023-11/30/2023</v>
          </cell>
          <cell r="J374">
            <v>0</v>
          </cell>
          <cell r="K374">
            <v>0</v>
          </cell>
          <cell r="L374">
            <v>0</v>
          </cell>
          <cell r="M374">
            <v>200</v>
          </cell>
          <cell r="O374">
            <v>184</v>
          </cell>
          <cell r="P374">
            <v>24</v>
          </cell>
          <cell r="Q374">
            <v>222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38</v>
          </cell>
          <cell r="X374">
            <v>216.59</v>
          </cell>
          <cell r="Y374">
            <v>0</v>
          </cell>
          <cell r="Z374">
            <v>19.236121000000001</v>
          </cell>
          <cell r="AA374">
            <v>0</v>
          </cell>
          <cell r="AB374">
            <v>19.236121000000001</v>
          </cell>
          <cell r="AC374">
            <v>0</v>
          </cell>
          <cell r="AD374">
            <v>11.616934000000001</v>
          </cell>
          <cell r="AF374">
            <v>0</v>
          </cell>
          <cell r="AG374">
            <v>9.24</v>
          </cell>
          <cell r="AH374">
            <v>23.08</v>
          </cell>
          <cell r="AJ374">
            <v>0</v>
          </cell>
          <cell r="AK374">
            <v>10</v>
          </cell>
          <cell r="AL374">
            <v>6</v>
          </cell>
          <cell r="AM374">
            <v>0</v>
          </cell>
          <cell r="AN374">
            <v>0</v>
          </cell>
          <cell r="AO374">
            <v>7</v>
          </cell>
          <cell r="AP374">
            <v>2</v>
          </cell>
        </row>
        <row r="375">
          <cell r="B375" t="str">
            <v>PO1967</v>
          </cell>
          <cell r="C375" t="str">
            <v>Trouk Chhun</v>
          </cell>
          <cell r="D375" t="str">
            <v>SPS- A</v>
          </cell>
          <cell r="E375" t="str">
            <v xml:space="preserve">Turn+Press Cuff(B)            </v>
          </cell>
          <cell r="F375">
            <v>39524</v>
          </cell>
          <cell r="I375" t="str">
            <v>11/01/2023-11/30/2023</v>
          </cell>
          <cell r="J375">
            <v>1</v>
          </cell>
          <cell r="K375">
            <v>0</v>
          </cell>
          <cell r="L375">
            <v>1</v>
          </cell>
          <cell r="M375">
            <v>200</v>
          </cell>
          <cell r="O375">
            <v>184</v>
          </cell>
          <cell r="P375">
            <v>24</v>
          </cell>
          <cell r="Q375">
            <v>206</v>
          </cell>
          <cell r="R375">
            <v>0</v>
          </cell>
          <cell r="S375">
            <v>0</v>
          </cell>
          <cell r="T375">
            <v>0</v>
          </cell>
          <cell r="U375">
            <v>22</v>
          </cell>
          <cell r="V375">
            <v>0</v>
          </cell>
          <cell r="W375">
            <v>22</v>
          </cell>
          <cell r="X375">
            <v>186.48</v>
          </cell>
          <cell r="Y375">
            <v>0</v>
          </cell>
          <cell r="Z375">
            <v>11.165421</v>
          </cell>
          <cell r="AA375">
            <v>0</v>
          </cell>
          <cell r="AB375">
            <v>11.165421</v>
          </cell>
          <cell r="AC375">
            <v>0</v>
          </cell>
          <cell r="AD375">
            <v>22.114429999999999</v>
          </cell>
          <cell r="AF375">
            <v>0</v>
          </cell>
          <cell r="AG375">
            <v>5.35</v>
          </cell>
          <cell r="AH375">
            <v>23.08</v>
          </cell>
          <cell r="AJ375">
            <v>0</v>
          </cell>
          <cell r="AK375">
            <v>10</v>
          </cell>
          <cell r="AL375">
            <v>6</v>
          </cell>
          <cell r="AM375">
            <v>0</v>
          </cell>
          <cell r="AN375">
            <v>0</v>
          </cell>
          <cell r="AO375">
            <v>7</v>
          </cell>
          <cell r="AP375">
            <v>11</v>
          </cell>
        </row>
        <row r="376">
          <cell r="B376" t="str">
            <v>PO19803</v>
          </cell>
          <cell r="C376" t="str">
            <v>Nakry Samphors</v>
          </cell>
          <cell r="D376" t="str">
            <v>Cutting 2</v>
          </cell>
          <cell r="E376" t="str">
            <v xml:space="preserve">Panel Inspection(B)           </v>
          </cell>
          <cell r="F376">
            <v>44725</v>
          </cell>
          <cell r="I376" t="str">
            <v>11/01/2023-11/30/2023</v>
          </cell>
          <cell r="J376">
            <v>0</v>
          </cell>
          <cell r="K376">
            <v>0</v>
          </cell>
          <cell r="L376">
            <v>0</v>
          </cell>
          <cell r="M376">
            <v>200</v>
          </cell>
          <cell r="O376">
            <v>176</v>
          </cell>
          <cell r="P376">
            <v>24</v>
          </cell>
          <cell r="Q376">
            <v>176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267.24</v>
          </cell>
          <cell r="Y376">
            <v>21.62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1.45</v>
          </cell>
          <cell r="AF376">
            <v>46.726538461538468</v>
          </cell>
          <cell r="AG376">
            <v>0</v>
          </cell>
          <cell r="AH376">
            <v>23.08</v>
          </cell>
          <cell r="AJ376">
            <v>0</v>
          </cell>
          <cell r="AK376">
            <v>10</v>
          </cell>
          <cell r="AL376">
            <v>6</v>
          </cell>
          <cell r="AM376">
            <v>0</v>
          </cell>
          <cell r="AN376">
            <v>0</v>
          </cell>
          <cell r="AO376">
            <v>7</v>
          </cell>
          <cell r="AP376">
            <v>2</v>
          </cell>
        </row>
        <row r="377">
          <cell r="B377" t="str">
            <v>PO19807</v>
          </cell>
          <cell r="C377" t="str">
            <v>Morm Vorng</v>
          </cell>
          <cell r="D377" t="str">
            <v>Cutting 2</v>
          </cell>
          <cell r="E377" t="str">
            <v xml:space="preserve">Panel Inspection(B)           </v>
          </cell>
          <cell r="F377">
            <v>44725</v>
          </cell>
          <cell r="I377" t="str">
            <v>11/01/2023-11/30/2023</v>
          </cell>
          <cell r="J377">
            <v>0</v>
          </cell>
          <cell r="K377">
            <v>0</v>
          </cell>
          <cell r="L377">
            <v>0</v>
          </cell>
          <cell r="M377">
            <v>200</v>
          </cell>
          <cell r="O377">
            <v>152</v>
          </cell>
          <cell r="P377">
            <v>24</v>
          </cell>
          <cell r="Q377">
            <v>136</v>
          </cell>
          <cell r="R377">
            <v>8</v>
          </cell>
          <cell r="S377">
            <v>8</v>
          </cell>
          <cell r="T377">
            <v>16</v>
          </cell>
          <cell r="U377">
            <v>0</v>
          </cell>
          <cell r="V377">
            <v>0</v>
          </cell>
          <cell r="W377">
            <v>0</v>
          </cell>
          <cell r="X377">
            <v>161.22999999999999</v>
          </cell>
          <cell r="Y377">
            <v>33.31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20.52</v>
          </cell>
          <cell r="AF377">
            <v>46.749653846153848</v>
          </cell>
          <cell r="AG377">
            <v>0</v>
          </cell>
          <cell r="AH377">
            <v>23.08</v>
          </cell>
          <cell r="AJ377">
            <v>0</v>
          </cell>
          <cell r="AK377">
            <v>10</v>
          </cell>
          <cell r="AL377">
            <v>6</v>
          </cell>
          <cell r="AN377">
            <v>0</v>
          </cell>
          <cell r="AO377">
            <v>7</v>
          </cell>
          <cell r="AP377">
            <v>2</v>
          </cell>
        </row>
        <row r="378">
          <cell r="B378" t="str">
            <v>PO1981</v>
          </cell>
          <cell r="C378" t="str">
            <v>Sinoeun Mom</v>
          </cell>
          <cell r="D378" t="str">
            <v>FUSING</v>
          </cell>
          <cell r="E378" t="str">
            <v xml:space="preserve">Unload Collar(B)              </v>
          </cell>
          <cell r="F378">
            <v>39559</v>
          </cell>
          <cell r="I378" t="str">
            <v>11/01/2023-11/30/2023</v>
          </cell>
          <cell r="J378">
            <v>0</v>
          </cell>
          <cell r="K378">
            <v>0</v>
          </cell>
          <cell r="L378">
            <v>0</v>
          </cell>
          <cell r="M378">
            <v>200</v>
          </cell>
          <cell r="O378">
            <v>184</v>
          </cell>
          <cell r="P378">
            <v>24</v>
          </cell>
          <cell r="Q378">
            <v>204</v>
          </cell>
          <cell r="R378">
            <v>0</v>
          </cell>
          <cell r="S378">
            <v>0</v>
          </cell>
          <cell r="T378">
            <v>0</v>
          </cell>
          <cell r="U378">
            <v>20</v>
          </cell>
          <cell r="V378">
            <v>0</v>
          </cell>
          <cell r="W378">
            <v>20</v>
          </cell>
          <cell r="X378">
            <v>132.06</v>
          </cell>
          <cell r="Y378">
            <v>55.62</v>
          </cell>
          <cell r="Z378">
            <v>9.8864909999999995</v>
          </cell>
          <cell r="AA378">
            <v>0</v>
          </cell>
          <cell r="AB378">
            <v>9.8864909999999995</v>
          </cell>
          <cell r="AC378">
            <v>0</v>
          </cell>
          <cell r="AD378">
            <v>40.49268</v>
          </cell>
          <cell r="AF378">
            <v>0</v>
          </cell>
          <cell r="AG378">
            <v>4.8600000000000003</v>
          </cell>
          <cell r="AH378">
            <v>23.08</v>
          </cell>
          <cell r="AJ378">
            <v>0</v>
          </cell>
          <cell r="AK378">
            <v>10</v>
          </cell>
          <cell r="AL378">
            <v>6</v>
          </cell>
          <cell r="AN378">
            <v>0</v>
          </cell>
          <cell r="AO378">
            <v>7</v>
          </cell>
          <cell r="AP378">
            <v>11</v>
          </cell>
        </row>
        <row r="379">
          <cell r="B379" t="str">
            <v>PO19816</v>
          </cell>
          <cell r="C379" t="str">
            <v>Leoun Savorn</v>
          </cell>
          <cell r="D379" t="str">
            <v>Finishing B</v>
          </cell>
          <cell r="E379" t="str">
            <v xml:space="preserve">Close Bottom Poly Bag (B)     </v>
          </cell>
          <cell r="F379">
            <v>44727</v>
          </cell>
          <cell r="I379" t="str">
            <v>11/01/2023-11/30/2023</v>
          </cell>
          <cell r="J379">
            <v>0</v>
          </cell>
          <cell r="K379">
            <v>0</v>
          </cell>
          <cell r="L379">
            <v>0</v>
          </cell>
          <cell r="M379">
            <v>200</v>
          </cell>
          <cell r="O379">
            <v>184</v>
          </cell>
          <cell r="P379">
            <v>24</v>
          </cell>
          <cell r="Q379">
            <v>226</v>
          </cell>
          <cell r="R379">
            <v>0</v>
          </cell>
          <cell r="S379">
            <v>0</v>
          </cell>
          <cell r="T379">
            <v>0</v>
          </cell>
          <cell r="U379">
            <v>42</v>
          </cell>
          <cell r="V379">
            <v>0</v>
          </cell>
          <cell r="W379">
            <v>42</v>
          </cell>
          <cell r="X379">
            <v>219.62</v>
          </cell>
          <cell r="Y379">
            <v>0</v>
          </cell>
          <cell r="Z379">
            <v>21.176549000000001</v>
          </cell>
          <cell r="AA379">
            <v>0</v>
          </cell>
          <cell r="AB379">
            <v>21.176549000000001</v>
          </cell>
          <cell r="AC379">
            <v>0</v>
          </cell>
          <cell r="AD379">
            <v>12.473298</v>
          </cell>
          <cell r="AF379">
            <v>32.948846153846155</v>
          </cell>
          <cell r="AG379">
            <v>10.210000000000001</v>
          </cell>
          <cell r="AH379">
            <v>23.08</v>
          </cell>
          <cell r="AJ379">
            <v>0</v>
          </cell>
          <cell r="AK379">
            <v>10</v>
          </cell>
          <cell r="AL379">
            <v>6</v>
          </cell>
          <cell r="AM379">
            <v>0</v>
          </cell>
          <cell r="AN379">
            <v>0</v>
          </cell>
          <cell r="AO379">
            <v>7</v>
          </cell>
          <cell r="AP379">
            <v>2</v>
          </cell>
        </row>
        <row r="380">
          <cell r="B380" t="str">
            <v>PO1987</v>
          </cell>
          <cell r="C380" t="str">
            <v>Leap Phorn</v>
          </cell>
          <cell r="D380" t="str">
            <v>S1- 1</v>
          </cell>
          <cell r="E380" t="str">
            <v xml:space="preserve">Hem Bottom(A)                 </v>
          </cell>
          <cell r="F380">
            <v>39559</v>
          </cell>
          <cell r="I380" t="str">
            <v>11/01/2023-11/30/2023</v>
          </cell>
          <cell r="J380">
            <v>1</v>
          </cell>
          <cell r="K380">
            <v>2</v>
          </cell>
          <cell r="L380">
            <v>3</v>
          </cell>
          <cell r="M380">
            <v>200</v>
          </cell>
          <cell r="O380">
            <v>72</v>
          </cell>
          <cell r="P380">
            <v>0</v>
          </cell>
          <cell r="Q380">
            <v>8</v>
          </cell>
          <cell r="R380">
            <v>0</v>
          </cell>
          <cell r="S380">
            <v>64</v>
          </cell>
          <cell r="T380">
            <v>64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F380">
            <v>0</v>
          </cell>
          <cell r="AG380">
            <v>0</v>
          </cell>
          <cell r="AH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</row>
        <row r="381">
          <cell r="B381" t="str">
            <v>PO19921</v>
          </cell>
          <cell r="C381" t="str">
            <v>Soy Sereyboth</v>
          </cell>
          <cell r="D381" t="str">
            <v>S1- 1</v>
          </cell>
          <cell r="E381" t="str">
            <v xml:space="preserve">Cuff Attach(A+)               </v>
          </cell>
          <cell r="F381">
            <v>44781</v>
          </cell>
          <cell r="I381" t="str">
            <v>11/01/2023-11/30/2023</v>
          </cell>
          <cell r="J381">
            <v>1</v>
          </cell>
          <cell r="K381">
            <v>4</v>
          </cell>
          <cell r="L381">
            <v>5</v>
          </cell>
          <cell r="M381">
            <v>200</v>
          </cell>
          <cell r="O381">
            <v>176</v>
          </cell>
          <cell r="P381">
            <v>24</v>
          </cell>
          <cell r="Q381">
            <v>194</v>
          </cell>
          <cell r="R381">
            <v>0</v>
          </cell>
          <cell r="S381">
            <v>0</v>
          </cell>
          <cell r="T381">
            <v>0</v>
          </cell>
          <cell r="U381">
            <v>18</v>
          </cell>
          <cell r="V381">
            <v>0</v>
          </cell>
          <cell r="W381">
            <v>18</v>
          </cell>
          <cell r="X381">
            <v>91.06</v>
          </cell>
          <cell r="Y381">
            <v>0</v>
          </cell>
          <cell r="Z381">
            <v>8.6513399999999994</v>
          </cell>
          <cell r="AA381">
            <v>0</v>
          </cell>
          <cell r="AB381">
            <v>8.6513399999999994</v>
          </cell>
          <cell r="AC381">
            <v>0</v>
          </cell>
          <cell r="AD381">
            <v>95.42268</v>
          </cell>
          <cell r="AF381">
            <v>0</v>
          </cell>
          <cell r="AG381">
            <v>4.38</v>
          </cell>
          <cell r="AH381">
            <v>23.08</v>
          </cell>
          <cell r="AJ381">
            <v>0</v>
          </cell>
          <cell r="AK381">
            <v>10</v>
          </cell>
          <cell r="AL381">
            <v>0</v>
          </cell>
          <cell r="AM381">
            <v>0</v>
          </cell>
          <cell r="AN381">
            <v>0</v>
          </cell>
          <cell r="AO381">
            <v>7</v>
          </cell>
          <cell r="AP381">
            <v>2</v>
          </cell>
        </row>
        <row r="382">
          <cell r="B382" t="str">
            <v>PO19934</v>
          </cell>
          <cell r="C382" t="str">
            <v>Mom Kanha</v>
          </cell>
          <cell r="D382" t="str">
            <v>SIT Checking</v>
          </cell>
          <cell r="E382" t="str">
            <v xml:space="preserve">Examiner(B)                   </v>
          </cell>
          <cell r="F382">
            <v>44783</v>
          </cell>
          <cell r="I382" t="str">
            <v>11/01/2023-11/30/2023</v>
          </cell>
          <cell r="J382">
            <v>1</v>
          </cell>
          <cell r="K382">
            <v>1</v>
          </cell>
          <cell r="L382">
            <v>2</v>
          </cell>
          <cell r="M382">
            <v>200</v>
          </cell>
          <cell r="O382">
            <v>96</v>
          </cell>
          <cell r="Q382">
            <v>96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AF382">
            <v>0</v>
          </cell>
          <cell r="AG382">
            <v>0</v>
          </cell>
          <cell r="AH382">
            <v>0</v>
          </cell>
          <cell r="AJ382">
            <v>0</v>
          </cell>
          <cell r="AK382">
            <v>0</v>
          </cell>
          <cell r="AL382">
            <v>0</v>
          </cell>
          <cell r="AN382">
            <v>0</v>
          </cell>
        </row>
        <row r="383">
          <cell r="B383" t="str">
            <v>PO20018</v>
          </cell>
          <cell r="C383" t="str">
            <v>Rong Sreypor</v>
          </cell>
          <cell r="D383" t="str">
            <v>SIT Checking</v>
          </cell>
          <cell r="E383" t="str">
            <v xml:space="preserve">Examining(B)                  </v>
          </cell>
          <cell r="F383">
            <v>44795</v>
          </cell>
          <cell r="I383" t="str">
            <v>11/01/2023-11/30/2023</v>
          </cell>
          <cell r="J383">
            <v>0</v>
          </cell>
          <cell r="K383">
            <v>0</v>
          </cell>
          <cell r="L383">
            <v>0</v>
          </cell>
          <cell r="M383">
            <v>200</v>
          </cell>
          <cell r="O383">
            <v>184</v>
          </cell>
          <cell r="P383">
            <v>24</v>
          </cell>
          <cell r="Q383">
            <v>228</v>
          </cell>
          <cell r="R383">
            <v>0</v>
          </cell>
          <cell r="S383">
            <v>0</v>
          </cell>
          <cell r="T383">
            <v>0</v>
          </cell>
          <cell r="U383">
            <v>44</v>
          </cell>
          <cell r="V383">
            <v>0</v>
          </cell>
          <cell r="W383">
            <v>44</v>
          </cell>
          <cell r="X383">
            <v>209.81</v>
          </cell>
          <cell r="Y383">
            <v>0</v>
          </cell>
          <cell r="Z383">
            <v>21.454325999999998</v>
          </cell>
          <cell r="AA383">
            <v>0</v>
          </cell>
          <cell r="AB383">
            <v>21.454325999999998</v>
          </cell>
          <cell r="AC383">
            <v>0</v>
          </cell>
          <cell r="AD383">
            <v>14.935309999999999</v>
          </cell>
          <cell r="AF383">
            <v>0</v>
          </cell>
          <cell r="AG383">
            <v>10.7</v>
          </cell>
          <cell r="AH383">
            <v>23.08</v>
          </cell>
          <cell r="AJ383">
            <v>0</v>
          </cell>
          <cell r="AK383">
            <v>10</v>
          </cell>
          <cell r="AL383">
            <v>6</v>
          </cell>
          <cell r="AM383">
            <v>0</v>
          </cell>
          <cell r="AN383">
            <v>0</v>
          </cell>
          <cell r="AO383">
            <v>7</v>
          </cell>
          <cell r="AP383">
            <v>2</v>
          </cell>
        </row>
        <row r="384">
          <cell r="B384" t="str">
            <v>PO20047</v>
          </cell>
          <cell r="C384" t="str">
            <v>Kun Samnang</v>
          </cell>
          <cell r="D384" t="str">
            <v>SPS- B</v>
          </cell>
          <cell r="E384" t="str">
            <v xml:space="preserve">Run Collar(A)                 </v>
          </cell>
          <cell r="F384">
            <v>44799</v>
          </cell>
          <cell r="I384" t="str">
            <v>11/01/2023-11/30/2023</v>
          </cell>
          <cell r="J384">
            <v>1</v>
          </cell>
          <cell r="K384">
            <v>2</v>
          </cell>
          <cell r="L384">
            <v>3</v>
          </cell>
          <cell r="M384">
            <v>200</v>
          </cell>
          <cell r="O384">
            <v>184</v>
          </cell>
          <cell r="P384">
            <v>24</v>
          </cell>
          <cell r="Q384">
            <v>201</v>
          </cell>
          <cell r="R384">
            <v>19</v>
          </cell>
          <cell r="S384">
            <v>0</v>
          </cell>
          <cell r="T384">
            <v>19</v>
          </cell>
          <cell r="U384">
            <v>36</v>
          </cell>
          <cell r="V384">
            <v>0</v>
          </cell>
          <cell r="W384">
            <v>36</v>
          </cell>
          <cell r="X384">
            <v>137.47</v>
          </cell>
          <cell r="Y384">
            <v>18.239999999999998</v>
          </cell>
          <cell r="Z384">
            <v>17.969785999999999</v>
          </cell>
          <cell r="AA384">
            <v>0</v>
          </cell>
          <cell r="AB384">
            <v>17.969785999999999</v>
          </cell>
          <cell r="AC384">
            <v>1.56</v>
          </cell>
          <cell r="AD384">
            <v>61.463030000000003</v>
          </cell>
          <cell r="AF384">
            <v>0</v>
          </cell>
          <cell r="AG384">
            <v>8.75</v>
          </cell>
          <cell r="AH384">
            <v>23.08</v>
          </cell>
          <cell r="AJ384">
            <v>0</v>
          </cell>
          <cell r="AK384">
            <v>10</v>
          </cell>
          <cell r="AL384">
            <v>6</v>
          </cell>
          <cell r="AM384">
            <v>0</v>
          </cell>
          <cell r="AN384">
            <v>0</v>
          </cell>
          <cell r="AO384">
            <v>7</v>
          </cell>
          <cell r="AP384">
            <v>2</v>
          </cell>
        </row>
        <row r="385">
          <cell r="B385" t="str">
            <v>PO20089</v>
          </cell>
          <cell r="C385" t="str">
            <v>Koem Sary</v>
          </cell>
          <cell r="D385" t="str">
            <v>SPS- E</v>
          </cell>
          <cell r="E385" t="str">
            <v xml:space="preserve">French Seam(A)                </v>
          </cell>
          <cell r="F385">
            <v>44811</v>
          </cell>
          <cell r="I385" t="str">
            <v>11/01/2023-11/30/2023</v>
          </cell>
          <cell r="J385">
            <v>1</v>
          </cell>
          <cell r="K385">
            <v>1</v>
          </cell>
          <cell r="L385">
            <v>2</v>
          </cell>
          <cell r="M385">
            <v>200</v>
          </cell>
          <cell r="O385">
            <v>179</v>
          </cell>
          <cell r="P385">
            <v>24</v>
          </cell>
          <cell r="Q385">
            <v>215</v>
          </cell>
          <cell r="R385">
            <v>0</v>
          </cell>
          <cell r="S385">
            <v>0</v>
          </cell>
          <cell r="T385">
            <v>0</v>
          </cell>
          <cell r="U385">
            <v>36</v>
          </cell>
          <cell r="V385">
            <v>0</v>
          </cell>
          <cell r="W385">
            <v>36</v>
          </cell>
          <cell r="X385">
            <v>257.54000000000002</v>
          </cell>
          <cell r="Y385">
            <v>0</v>
          </cell>
          <cell r="Z385">
            <v>21.498070999999999</v>
          </cell>
          <cell r="AA385">
            <v>0</v>
          </cell>
          <cell r="AB385">
            <v>21.498070999999999</v>
          </cell>
          <cell r="AC385">
            <v>0</v>
          </cell>
          <cell r="AD385">
            <v>0.15537000000000001</v>
          </cell>
          <cell r="AF385">
            <v>42.449576923076918</v>
          </cell>
          <cell r="AG385">
            <v>8.75</v>
          </cell>
          <cell r="AH385">
            <v>23.08</v>
          </cell>
          <cell r="AJ385">
            <v>8</v>
          </cell>
          <cell r="AK385">
            <v>10</v>
          </cell>
          <cell r="AL385">
            <v>6</v>
          </cell>
          <cell r="AM385">
            <v>0</v>
          </cell>
          <cell r="AN385">
            <v>0</v>
          </cell>
          <cell r="AO385">
            <v>7</v>
          </cell>
          <cell r="AP385">
            <v>2</v>
          </cell>
        </row>
        <row r="386">
          <cell r="B386" t="str">
            <v>PO2012</v>
          </cell>
          <cell r="C386" t="str">
            <v>Danang Chhun</v>
          </cell>
          <cell r="D386" t="str">
            <v>SPS- C</v>
          </cell>
          <cell r="E386" t="str">
            <v xml:space="preserve">B/S FRONT MANUAL(B)           </v>
          </cell>
          <cell r="F386">
            <v>39566</v>
          </cell>
          <cell r="I386" t="str">
            <v>11/01/2023-11/30/2023</v>
          </cell>
          <cell r="J386">
            <v>0</v>
          </cell>
          <cell r="K386">
            <v>0</v>
          </cell>
          <cell r="L386">
            <v>0</v>
          </cell>
          <cell r="M386">
            <v>200</v>
          </cell>
          <cell r="O386">
            <v>184</v>
          </cell>
          <cell r="P386">
            <v>24</v>
          </cell>
          <cell r="Q386">
            <v>224</v>
          </cell>
          <cell r="R386">
            <v>0</v>
          </cell>
          <cell r="S386">
            <v>0</v>
          </cell>
          <cell r="T386">
            <v>0</v>
          </cell>
          <cell r="U386">
            <v>40</v>
          </cell>
          <cell r="V386">
            <v>0</v>
          </cell>
          <cell r="W386">
            <v>40</v>
          </cell>
          <cell r="X386">
            <v>138.88999999999999</v>
          </cell>
          <cell r="Y386">
            <v>0</v>
          </cell>
          <cell r="Z386">
            <v>19.225200000000001</v>
          </cell>
          <cell r="AA386">
            <v>0</v>
          </cell>
          <cell r="AB386">
            <v>19.225200000000001</v>
          </cell>
          <cell r="AC386">
            <v>0</v>
          </cell>
          <cell r="AD386">
            <v>76.430400000000006</v>
          </cell>
          <cell r="AF386">
            <v>0</v>
          </cell>
          <cell r="AG386">
            <v>9.7200000000000006</v>
          </cell>
          <cell r="AH386">
            <v>23.08</v>
          </cell>
          <cell r="AJ386">
            <v>0</v>
          </cell>
          <cell r="AK386">
            <v>10</v>
          </cell>
          <cell r="AL386">
            <v>6</v>
          </cell>
          <cell r="AM386">
            <v>0</v>
          </cell>
          <cell r="AN386">
            <v>0</v>
          </cell>
          <cell r="AO386">
            <v>7</v>
          </cell>
          <cell r="AP386">
            <v>11</v>
          </cell>
        </row>
        <row r="387">
          <cell r="B387" t="str">
            <v>PO2021</v>
          </cell>
          <cell r="C387" t="str">
            <v>phearun Svay</v>
          </cell>
          <cell r="D387" t="str">
            <v>SIT REPAIR</v>
          </cell>
          <cell r="F387">
            <v>39546</v>
          </cell>
          <cell r="I387" t="str">
            <v>11/01/2023-11/30/2023</v>
          </cell>
          <cell r="J387">
            <v>1</v>
          </cell>
          <cell r="K387">
            <v>2</v>
          </cell>
          <cell r="L387">
            <v>3</v>
          </cell>
          <cell r="M387">
            <v>220</v>
          </cell>
          <cell r="O387">
            <v>168</v>
          </cell>
          <cell r="P387">
            <v>24</v>
          </cell>
          <cell r="Q387">
            <v>202</v>
          </cell>
          <cell r="R387">
            <v>0</v>
          </cell>
          <cell r="S387">
            <v>0</v>
          </cell>
          <cell r="T387">
            <v>0</v>
          </cell>
          <cell r="U387">
            <v>34</v>
          </cell>
          <cell r="V387">
            <v>0</v>
          </cell>
          <cell r="W387">
            <v>34</v>
          </cell>
          <cell r="X387">
            <v>13.44</v>
          </cell>
          <cell r="Y387">
            <v>0</v>
          </cell>
          <cell r="Z387">
            <v>17.977499999999999</v>
          </cell>
          <cell r="AA387">
            <v>0</v>
          </cell>
          <cell r="AB387">
            <v>17.977499999999999</v>
          </cell>
          <cell r="AC387">
            <v>0</v>
          </cell>
          <cell r="AD387">
            <v>200.17500000000001</v>
          </cell>
          <cell r="AF387">
            <v>0</v>
          </cell>
          <cell r="AG387">
            <v>8.26</v>
          </cell>
          <cell r="AH387">
            <v>25.38</v>
          </cell>
          <cell r="AJ387">
            <v>0</v>
          </cell>
          <cell r="AK387">
            <v>10</v>
          </cell>
          <cell r="AL387">
            <v>0</v>
          </cell>
          <cell r="AM387">
            <v>0</v>
          </cell>
          <cell r="AN387">
            <v>0</v>
          </cell>
          <cell r="AO387">
            <v>7</v>
          </cell>
          <cell r="AP387">
            <v>11</v>
          </cell>
        </row>
        <row r="388">
          <cell r="B388" t="str">
            <v>PO20324</v>
          </cell>
          <cell r="C388" t="str">
            <v>Ean Phanit</v>
          </cell>
          <cell r="D388" t="str">
            <v>Finishing A</v>
          </cell>
          <cell r="E388" t="str">
            <v xml:space="preserve">Machinist                     </v>
          </cell>
          <cell r="F388">
            <v>44889</v>
          </cell>
          <cell r="I388" t="str">
            <v>11/01/2023-11/30/2023</v>
          </cell>
          <cell r="J388">
            <v>1</v>
          </cell>
          <cell r="K388">
            <v>1</v>
          </cell>
          <cell r="L388">
            <v>2</v>
          </cell>
          <cell r="M388">
            <v>200</v>
          </cell>
          <cell r="O388">
            <v>176</v>
          </cell>
          <cell r="P388">
            <v>24</v>
          </cell>
          <cell r="Q388">
            <v>192</v>
          </cell>
          <cell r="R388">
            <v>0</v>
          </cell>
          <cell r="S388">
            <v>0</v>
          </cell>
          <cell r="T388">
            <v>0</v>
          </cell>
          <cell r="U388">
            <v>16</v>
          </cell>
          <cell r="V388">
            <v>0</v>
          </cell>
          <cell r="W388">
            <v>16</v>
          </cell>
          <cell r="X388">
            <v>0</v>
          </cell>
          <cell r="Y388">
            <v>0</v>
          </cell>
          <cell r="Z388">
            <v>7.69008</v>
          </cell>
          <cell r="AA388">
            <v>0</v>
          </cell>
          <cell r="AB388">
            <v>7.69008</v>
          </cell>
          <cell r="AC388">
            <v>0</v>
          </cell>
          <cell r="AD388">
            <v>184.56016</v>
          </cell>
          <cell r="AF388">
            <v>0</v>
          </cell>
          <cell r="AG388">
            <v>3.89</v>
          </cell>
          <cell r="AH388">
            <v>23.08</v>
          </cell>
          <cell r="AJ388">
            <v>0</v>
          </cell>
          <cell r="AK388">
            <v>10</v>
          </cell>
          <cell r="AL388">
            <v>0</v>
          </cell>
          <cell r="AM388">
            <v>0</v>
          </cell>
          <cell r="AN388">
            <v>0</v>
          </cell>
          <cell r="AO388">
            <v>7</v>
          </cell>
          <cell r="AP388">
            <v>2</v>
          </cell>
        </row>
        <row r="389">
          <cell r="B389" t="str">
            <v>PO20361</v>
          </cell>
          <cell r="C389" t="str">
            <v>Choeum Chanleab</v>
          </cell>
          <cell r="D389" t="str">
            <v>SPS- B</v>
          </cell>
          <cell r="E389" t="str">
            <v xml:space="preserve">Loading                       </v>
          </cell>
          <cell r="F389">
            <v>44900</v>
          </cell>
          <cell r="I389" t="str">
            <v>11/01/2023-11/30/2023</v>
          </cell>
          <cell r="J389">
            <v>1</v>
          </cell>
          <cell r="K389">
            <v>2</v>
          </cell>
          <cell r="L389">
            <v>3</v>
          </cell>
          <cell r="M389">
            <v>200</v>
          </cell>
          <cell r="O389">
            <v>184</v>
          </cell>
          <cell r="P389">
            <v>24</v>
          </cell>
          <cell r="Q389">
            <v>221</v>
          </cell>
          <cell r="R389">
            <v>1</v>
          </cell>
          <cell r="S389">
            <v>0</v>
          </cell>
          <cell r="T389">
            <v>1</v>
          </cell>
          <cell r="U389">
            <v>38</v>
          </cell>
          <cell r="V389">
            <v>0</v>
          </cell>
          <cell r="W389">
            <v>38</v>
          </cell>
          <cell r="X389">
            <v>143.51</v>
          </cell>
          <cell r="Y389">
            <v>0.96</v>
          </cell>
          <cell r="Z389">
            <v>18.263940000000002</v>
          </cell>
          <cell r="AA389">
            <v>0</v>
          </cell>
          <cell r="AB389">
            <v>18.263940000000002</v>
          </cell>
          <cell r="AC389">
            <v>0</v>
          </cell>
          <cell r="AD389">
            <v>68.927880000000002</v>
          </cell>
          <cell r="AF389">
            <v>38.298980769230774</v>
          </cell>
          <cell r="AG389">
            <v>9.24</v>
          </cell>
          <cell r="AH389">
            <v>23.08</v>
          </cell>
          <cell r="AJ389">
            <v>0</v>
          </cell>
          <cell r="AK389">
            <v>10</v>
          </cell>
          <cell r="AL389">
            <v>6</v>
          </cell>
          <cell r="AN389">
            <v>0</v>
          </cell>
          <cell r="AO389">
            <v>7</v>
          </cell>
          <cell r="AP389">
            <v>0</v>
          </cell>
        </row>
        <row r="390">
          <cell r="B390" t="str">
            <v>PO20454</v>
          </cell>
          <cell r="C390" t="str">
            <v>In Sreypong</v>
          </cell>
          <cell r="D390" t="str">
            <v>SPS- B</v>
          </cell>
          <cell r="E390" t="str">
            <v xml:space="preserve">Button Hole                   </v>
          </cell>
          <cell r="F390">
            <v>45065</v>
          </cell>
          <cell r="I390" t="str">
            <v>11/01/2023-11/30/2023</v>
          </cell>
          <cell r="J390">
            <v>0</v>
          </cell>
          <cell r="K390">
            <v>0</v>
          </cell>
          <cell r="L390">
            <v>0</v>
          </cell>
          <cell r="M390">
            <v>200</v>
          </cell>
          <cell r="O390">
            <v>184</v>
          </cell>
          <cell r="P390">
            <v>24</v>
          </cell>
          <cell r="Q390">
            <v>220</v>
          </cell>
          <cell r="R390">
            <v>0</v>
          </cell>
          <cell r="S390">
            <v>0</v>
          </cell>
          <cell r="T390">
            <v>0</v>
          </cell>
          <cell r="U390">
            <v>36</v>
          </cell>
          <cell r="V390">
            <v>0</v>
          </cell>
          <cell r="W390">
            <v>36</v>
          </cell>
          <cell r="X390">
            <v>207.04</v>
          </cell>
          <cell r="Y390">
            <v>0</v>
          </cell>
          <cell r="Z390">
            <v>19.93488</v>
          </cell>
          <cell r="AA390">
            <v>0</v>
          </cell>
          <cell r="AB390">
            <v>19.93488</v>
          </cell>
          <cell r="AC390">
            <v>27.18</v>
          </cell>
          <cell r="AD390">
            <v>9.7728079999999995</v>
          </cell>
          <cell r="AF390">
            <v>0</v>
          </cell>
          <cell r="AG390">
            <v>8.75</v>
          </cell>
          <cell r="AH390">
            <v>23.08</v>
          </cell>
          <cell r="AJ390">
            <v>0</v>
          </cell>
          <cell r="AK390">
            <v>10</v>
          </cell>
          <cell r="AL390">
            <v>6</v>
          </cell>
          <cell r="AN390">
            <v>0</v>
          </cell>
          <cell r="AO390">
            <v>7</v>
          </cell>
          <cell r="AP390">
            <v>0</v>
          </cell>
        </row>
        <row r="391">
          <cell r="B391" t="str">
            <v>PO20455</v>
          </cell>
          <cell r="C391" t="str">
            <v>Va Theary</v>
          </cell>
          <cell r="D391" t="str">
            <v>SPS- F</v>
          </cell>
          <cell r="E391" t="str">
            <v xml:space="preserve">Machinist                     </v>
          </cell>
          <cell r="F391">
            <v>45065</v>
          </cell>
          <cell r="I391" t="str">
            <v>11/01/2023-11/30/2023</v>
          </cell>
          <cell r="J391">
            <v>1</v>
          </cell>
          <cell r="K391">
            <v>0</v>
          </cell>
          <cell r="L391">
            <v>1</v>
          </cell>
          <cell r="M391">
            <v>200</v>
          </cell>
          <cell r="O391">
            <v>153.5</v>
          </cell>
          <cell r="P391">
            <v>24</v>
          </cell>
          <cell r="Q391">
            <v>159.5</v>
          </cell>
          <cell r="R391">
            <v>8</v>
          </cell>
          <cell r="S391">
            <v>0</v>
          </cell>
          <cell r="T391">
            <v>8</v>
          </cell>
          <cell r="U391">
            <v>14</v>
          </cell>
          <cell r="V391">
            <v>0</v>
          </cell>
          <cell r="W391">
            <v>14</v>
          </cell>
          <cell r="X391">
            <v>124.99</v>
          </cell>
          <cell r="Y391">
            <v>7.69</v>
          </cell>
          <cell r="Z391">
            <v>7.2407320000000004</v>
          </cell>
          <cell r="AA391">
            <v>0</v>
          </cell>
          <cell r="AB391">
            <v>7.2407320000000004</v>
          </cell>
          <cell r="AC391">
            <v>0</v>
          </cell>
          <cell r="AD391">
            <v>39.672600000000003</v>
          </cell>
          <cell r="AF391">
            <v>0</v>
          </cell>
          <cell r="AG391">
            <v>3.4</v>
          </cell>
          <cell r="AH391">
            <v>23.08</v>
          </cell>
          <cell r="AJ391">
            <v>0</v>
          </cell>
          <cell r="AK391">
            <v>10</v>
          </cell>
          <cell r="AL391">
            <v>0</v>
          </cell>
          <cell r="AM391">
            <v>0</v>
          </cell>
          <cell r="AN391">
            <v>15.384615384615385</v>
          </cell>
          <cell r="AO391">
            <v>7</v>
          </cell>
          <cell r="AP391">
            <v>0</v>
          </cell>
        </row>
        <row r="392">
          <cell r="B392" t="str">
            <v>PO20456</v>
          </cell>
          <cell r="C392" t="str">
            <v>Vun Samoeun</v>
          </cell>
          <cell r="D392" t="str">
            <v>S1- 2</v>
          </cell>
          <cell r="E392" t="str">
            <v xml:space="preserve">French Seam(A)                </v>
          </cell>
          <cell r="F392">
            <v>45070</v>
          </cell>
          <cell r="I392" t="str">
            <v>11/01/2023-11/30/2023</v>
          </cell>
          <cell r="J392">
            <v>1</v>
          </cell>
          <cell r="K392">
            <v>2</v>
          </cell>
          <cell r="L392">
            <v>3</v>
          </cell>
          <cell r="M392">
            <v>200</v>
          </cell>
          <cell r="O392">
            <v>153.5</v>
          </cell>
          <cell r="P392">
            <v>24</v>
          </cell>
          <cell r="Q392">
            <v>153.5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43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104.55</v>
          </cell>
          <cell r="AF392">
            <v>0</v>
          </cell>
          <cell r="AG392">
            <v>0</v>
          </cell>
          <cell r="AH392">
            <v>23.08</v>
          </cell>
          <cell r="AJ392">
            <v>0</v>
          </cell>
          <cell r="AK392">
            <v>10</v>
          </cell>
          <cell r="AL392">
            <v>0</v>
          </cell>
          <cell r="AM392">
            <v>0</v>
          </cell>
          <cell r="AN392">
            <v>15.384615384615385</v>
          </cell>
          <cell r="AO392">
            <v>7</v>
          </cell>
          <cell r="AP392">
            <v>0</v>
          </cell>
        </row>
        <row r="393">
          <cell r="B393" t="str">
            <v>PO20457</v>
          </cell>
          <cell r="C393" t="str">
            <v>Chhoem Khounphara</v>
          </cell>
          <cell r="D393" t="str">
            <v>SPS- E</v>
          </cell>
          <cell r="E393" t="str">
            <v xml:space="preserve">French Seam(A)                </v>
          </cell>
          <cell r="F393">
            <v>45070</v>
          </cell>
          <cell r="I393" t="str">
            <v>11/01/2023-11/30/2023</v>
          </cell>
          <cell r="J393">
            <v>1</v>
          </cell>
          <cell r="K393">
            <v>2</v>
          </cell>
          <cell r="L393">
            <v>3</v>
          </cell>
          <cell r="M393">
            <v>200</v>
          </cell>
          <cell r="O393">
            <v>184</v>
          </cell>
          <cell r="P393">
            <v>24</v>
          </cell>
          <cell r="Q393">
            <v>212</v>
          </cell>
          <cell r="R393">
            <v>8</v>
          </cell>
          <cell r="S393">
            <v>0</v>
          </cell>
          <cell r="T393">
            <v>8</v>
          </cell>
          <cell r="U393">
            <v>36</v>
          </cell>
          <cell r="V393">
            <v>0</v>
          </cell>
          <cell r="W393">
            <v>36</v>
          </cell>
          <cell r="X393">
            <v>258.14</v>
          </cell>
          <cell r="Y393">
            <v>7.69</v>
          </cell>
          <cell r="Z393">
            <v>20.639741000000001</v>
          </cell>
          <cell r="AA393">
            <v>0</v>
          </cell>
          <cell r="AB393">
            <v>20.639741000000001</v>
          </cell>
          <cell r="AC393">
            <v>0</v>
          </cell>
          <cell r="AD393">
            <v>0.40782000000000002</v>
          </cell>
          <cell r="AF393">
            <v>0</v>
          </cell>
          <cell r="AG393">
            <v>8.75</v>
          </cell>
          <cell r="AH393">
            <v>23.08</v>
          </cell>
          <cell r="AJ393">
            <v>0</v>
          </cell>
          <cell r="AK393">
            <v>10</v>
          </cell>
          <cell r="AL393">
            <v>6</v>
          </cell>
          <cell r="AM393">
            <v>0</v>
          </cell>
          <cell r="AN393">
            <v>0</v>
          </cell>
          <cell r="AO393">
            <v>7</v>
          </cell>
          <cell r="AP393">
            <v>0</v>
          </cell>
        </row>
        <row r="394">
          <cell r="B394" t="str">
            <v>PO20458</v>
          </cell>
          <cell r="C394" t="str">
            <v>Mao Nalen</v>
          </cell>
          <cell r="D394" t="str">
            <v>SPS- F</v>
          </cell>
          <cell r="E394" t="str">
            <v xml:space="preserve">Hem front(B)                  </v>
          </cell>
          <cell r="F394">
            <v>45070</v>
          </cell>
          <cell r="I394" t="str">
            <v>11/01/2023-11/30/2023</v>
          </cell>
          <cell r="J394">
            <v>1</v>
          </cell>
          <cell r="K394">
            <v>1</v>
          </cell>
          <cell r="L394">
            <v>2</v>
          </cell>
          <cell r="M394">
            <v>200</v>
          </cell>
          <cell r="O394">
            <v>184</v>
          </cell>
          <cell r="P394">
            <v>24</v>
          </cell>
          <cell r="Q394">
            <v>222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38</v>
          </cell>
          <cell r="X394">
            <v>186.56</v>
          </cell>
          <cell r="Y394">
            <v>0</v>
          </cell>
          <cell r="Z394">
            <v>18.263940000000002</v>
          </cell>
          <cell r="AA394">
            <v>0</v>
          </cell>
          <cell r="AB394">
            <v>18.263940000000002</v>
          </cell>
          <cell r="AC394">
            <v>0</v>
          </cell>
          <cell r="AD394">
            <v>27.723566000000002</v>
          </cell>
          <cell r="AF394">
            <v>0</v>
          </cell>
          <cell r="AG394">
            <v>9.24</v>
          </cell>
          <cell r="AH394">
            <v>23.08</v>
          </cell>
          <cell r="AJ394">
            <v>0</v>
          </cell>
          <cell r="AK394">
            <v>10</v>
          </cell>
          <cell r="AL394">
            <v>6</v>
          </cell>
          <cell r="AM394">
            <v>0</v>
          </cell>
          <cell r="AN394">
            <v>0</v>
          </cell>
          <cell r="AO394">
            <v>7</v>
          </cell>
          <cell r="AP394">
            <v>0</v>
          </cell>
        </row>
        <row r="395">
          <cell r="B395" t="str">
            <v>PO20463</v>
          </cell>
          <cell r="C395" t="str">
            <v>Chun Kunthea</v>
          </cell>
          <cell r="D395" t="str">
            <v>S1- 1</v>
          </cell>
          <cell r="E395" t="str">
            <v xml:space="preserve">Button Hole                   </v>
          </cell>
          <cell r="F395">
            <v>45078</v>
          </cell>
          <cell r="I395" t="str">
            <v>11/01/2023-11/30/2023</v>
          </cell>
          <cell r="J395">
            <v>1</v>
          </cell>
          <cell r="K395">
            <v>0</v>
          </cell>
          <cell r="L395">
            <v>1</v>
          </cell>
          <cell r="M395">
            <v>200</v>
          </cell>
          <cell r="O395">
            <v>153.5</v>
          </cell>
          <cell r="P395">
            <v>24</v>
          </cell>
          <cell r="Q395">
            <v>169.5</v>
          </cell>
          <cell r="R395">
            <v>0</v>
          </cell>
          <cell r="S395">
            <v>0</v>
          </cell>
          <cell r="T395">
            <v>0</v>
          </cell>
          <cell r="U395">
            <v>16</v>
          </cell>
          <cell r="V395">
            <v>0</v>
          </cell>
          <cell r="W395">
            <v>16</v>
          </cell>
          <cell r="X395">
            <v>40.93</v>
          </cell>
          <cell r="Y395">
            <v>0</v>
          </cell>
          <cell r="Z395">
            <v>7.69008</v>
          </cell>
          <cell r="AA395">
            <v>0</v>
          </cell>
          <cell r="AB395">
            <v>7.69008</v>
          </cell>
          <cell r="AC395">
            <v>0</v>
          </cell>
          <cell r="AD395">
            <v>122.00015999999999</v>
          </cell>
          <cell r="AF395">
            <v>0</v>
          </cell>
          <cell r="AG395">
            <v>3.89</v>
          </cell>
          <cell r="AH395">
            <v>23.08</v>
          </cell>
          <cell r="AJ395">
            <v>0</v>
          </cell>
          <cell r="AK395">
            <v>10</v>
          </cell>
          <cell r="AL395">
            <v>0</v>
          </cell>
          <cell r="AM395">
            <v>0</v>
          </cell>
          <cell r="AN395">
            <v>15.384615384615385</v>
          </cell>
          <cell r="AO395">
            <v>7</v>
          </cell>
          <cell r="AP395">
            <v>0</v>
          </cell>
        </row>
        <row r="396">
          <cell r="B396" t="str">
            <v>PO20465</v>
          </cell>
          <cell r="C396" t="str">
            <v>Ith Sreytouch</v>
          </cell>
          <cell r="D396" t="str">
            <v>SPS- A</v>
          </cell>
          <cell r="E396" t="str">
            <v xml:space="preserve">ATT TAPE POCKET(B)            </v>
          </cell>
          <cell r="F396">
            <v>45078</v>
          </cell>
          <cell r="I396" t="str">
            <v>11/01/2023-11/30/2023</v>
          </cell>
          <cell r="J396">
            <v>1</v>
          </cell>
          <cell r="K396">
            <v>2</v>
          </cell>
          <cell r="L396">
            <v>3</v>
          </cell>
          <cell r="M396">
            <v>200</v>
          </cell>
          <cell r="O396">
            <v>168</v>
          </cell>
          <cell r="P396">
            <v>24</v>
          </cell>
          <cell r="Q396">
            <v>186</v>
          </cell>
          <cell r="R396">
            <v>0</v>
          </cell>
          <cell r="S396">
            <v>0</v>
          </cell>
          <cell r="T396">
            <v>0</v>
          </cell>
          <cell r="U396">
            <v>18</v>
          </cell>
          <cell r="V396">
            <v>0</v>
          </cell>
          <cell r="W396">
            <v>18</v>
          </cell>
          <cell r="X396">
            <v>100.81</v>
          </cell>
          <cell r="Y396">
            <v>0</v>
          </cell>
          <cell r="Z396">
            <v>8.7402789999999992</v>
          </cell>
          <cell r="AA396">
            <v>0</v>
          </cell>
          <cell r="AB396">
            <v>8.7402789999999992</v>
          </cell>
          <cell r="AC396">
            <v>0</v>
          </cell>
          <cell r="AD396">
            <v>78.160557999999995</v>
          </cell>
          <cell r="AF396">
            <v>0</v>
          </cell>
          <cell r="AG396">
            <v>4.38</v>
          </cell>
          <cell r="AH396">
            <v>23.08</v>
          </cell>
          <cell r="AJ396">
            <v>0</v>
          </cell>
          <cell r="AK396">
            <v>10</v>
          </cell>
          <cell r="AL396">
            <v>0</v>
          </cell>
          <cell r="AM396">
            <v>0</v>
          </cell>
          <cell r="AN396">
            <v>0</v>
          </cell>
          <cell r="AO396">
            <v>7</v>
          </cell>
          <cell r="AP396">
            <v>0</v>
          </cell>
        </row>
        <row r="397">
          <cell r="B397" t="str">
            <v>PO20467</v>
          </cell>
          <cell r="C397" t="str">
            <v>Brey Maisam</v>
          </cell>
          <cell r="D397" t="str">
            <v>SIT REPAIR</v>
          </cell>
          <cell r="E397" t="str">
            <v xml:space="preserve">Examining(B)                  </v>
          </cell>
          <cell r="F397">
            <v>45078</v>
          </cell>
          <cell r="I397" t="str">
            <v>11/01/2023-11/30/2023</v>
          </cell>
          <cell r="J397">
            <v>1</v>
          </cell>
          <cell r="K397">
            <v>0</v>
          </cell>
          <cell r="L397">
            <v>1</v>
          </cell>
          <cell r="M397">
            <v>200</v>
          </cell>
          <cell r="O397">
            <v>160</v>
          </cell>
          <cell r="P397">
            <v>24</v>
          </cell>
          <cell r="Q397">
            <v>152</v>
          </cell>
          <cell r="R397">
            <v>8</v>
          </cell>
          <cell r="S397">
            <v>0</v>
          </cell>
          <cell r="T397">
            <v>8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7.69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146.11000000000001</v>
          </cell>
          <cell r="AF397">
            <v>0</v>
          </cell>
          <cell r="AG397">
            <v>0</v>
          </cell>
          <cell r="AH397">
            <v>23.08</v>
          </cell>
          <cell r="AJ397">
            <v>0</v>
          </cell>
          <cell r="AK397">
            <v>10</v>
          </cell>
          <cell r="AL397">
            <v>0</v>
          </cell>
          <cell r="AM397">
            <v>0</v>
          </cell>
          <cell r="AN397">
            <v>15.384615384615385</v>
          </cell>
          <cell r="AO397">
            <v>7</v>
          </cell>
          <cell r="AP397">
            <v>0</v>
          </cell>
        </row>
        <row r="398">
          <cell r="B398" t="str">
            <v>PO20468</v>
          </cell>
          <cell r="C398" t="str">
            <v>Heng TangIm</v>
          </cell>
          <cell r="D398" t="str">
            <v>Finishing A</v>
          </cell>
          <cell r="E398" t="str">
            <v xml:space="preserve">Examining(B)                  </v>
          </cell>
          <cell r="F398">
            <v>45078</v>
          </cell>
          <cell r="I398" t="str">
            <v>11/01/2023-11/30/2023</v>
          </cell>
          <cell r="J398">
            <v>1</v>
          </cell>
          <cell r="K398">
            <v>0</v>
          </cell>
          <cell r="L398">
            <v>1</v>
          </cell>
          <cell r="M398">
            <v>200</v>
          </cell>
          <cell r="O398">
            <v>184</v>
          </cell>
          <cell r="P398">
            <v>24</v>
          </cell>
          <cell r="Q398">
            <v>200</v>
          </cell>
          <cell r="R398">
            <v>0</v>
          </cell>
          <cell r="S398">
            <v>0</v>
          </cell>
          <cell r="T398">
            <v>0</v>
          </cell>
          <cell r="U398">
            <v>16</v>
          </cell>
          <cell r="V398">
            <v>0</v>
          </cell>
          <cell r="W398">
            <v>16</v>
          </cell>
          <cell r="X398">
            <v>0</v>
          </cell>
          <cell r="Y398">
            <v>0</v>
          </cell>
          <cell r="Z398">
            <v>7.69008</v>
          </cell>
          <cell r="AA398">
            <v>0</v>
          </cell>
          <cell r="AB398">
            <v>7.69008</v>
          </cell>
          <cell r="AC398">
            <v>0</v>
          </cell>
          <cell r="AD398">
            <v>192.25015999999999</v>
          </cell>
          <cell r="AF398">
            <v>0</v>
          </cell>
          <cell r="AG398">
            <v>3.89</v>
          </cell>
          <cell r="AH398">
            <v>23.08</v>
          </cell>
          <cell r="AJ398">
            <v>0</v>
          </cell>
          <cell r="AK398">
            <v>10</v>
          </cell>
          <cell r="AL398">
            <v>0</v>
          </cell>
          <cell r="AN398">
            <v>0</v>
          </cell>
          <cell r="AO398">
            <v>7</v>
          </cell>
          <cell r="AP398">
            <v>0</v>
          </cell>
        </row>
        <row r="399">
          <cell r="B399" t="str">
            <v>PO20469</v>
          </cell>
          <cell r="C399" t="str">
            <v>Dann Ratny</v>
          </cell>
          <cell r="D399" t="str">
            <v>SPS- A</v>
          </cell>
          <cell r="E399" t="str">
            <v xml:space="preserve">B/Hole Cuff(B)                </v>
          </cell>
          <cell r="F399">
            <v>45078</v>
          </cell>
          <cell r="I399" t="str">
            <v>11/01/2023-11/30/2023</v>
          </cell>
          <cell r="J399">
            <v>0</v>
          </cell>
          <cell r="K399">
            <v>0</v>
          </cell>
          <cell r="L399">
            <v>0</v>
          </cell>
          <cell r="M399">
            <v>200</v>
          </cell>
          <cell r="O399">
            <v>184</v>
          </cell>
          <cell r="P399">
            <v>24</v>
          </cell>
          <cell r="Q399">
            <v>220</v>
          </cell>
          <cell r="R399">
            <v>0</v>
          </cell>
          <cell r="S399">
            <v>0</v>
          </cell>
          <cell r="T399">
            <v>0</v>
          </cell>
          <cell r="U399">
            <v>36</v>
          </cell>
          <cell r="V399">
            <v>0</v>
          </cell>
          <cell r="W399">
            <v>36</v>
          </cell>
          <cell r="X399">
            <v>120</v>
          </cell>
          <cell r="Y399">
            <v>0</v>
          </cell>
          <cell r="Z399">
            <v>17.302679999999999</v>
          </cell>
          <cell r="AA399">
            <v>0</v>
          </cell>
          <cell r="AB399">
            <v>17.302679999999999</v>
          </cell>
          <cell r="AC399">
            <v>0</v>
          </cell>
          <cell r="AD399">
            <v>91.475359999999995</v>
          </cell>
          <cell r="AF399">
            <v>0</v>
          </cell>
          <cell r="AG399">
            <v>8.75</v>
          </cell>
          <cell r="AH399">
            <v>23.08</v>
          </cell>
          <cell r="AJ399">
            <v>0</v>
          </cell>
          <cell r="AK399">
            <v>10</v>
          </cell>
          <cell r="AL399">
            <v>0</v>
          </cell>
          <cell r="AN399">
            <v>0</v>
          </cell>
          <cell r="AO399">
            <v>7</v>
          </cell>
          <cell r="AP399">
            <v>0</v>
          </cell>
        </row>
        <row r="400">
          <cell r="B400" t="str">
            <v>PO20470</v>
          </cell>
          <cell r="C400" t="str">
            <v>Sim Sophorn</v>
          </cell>
          <cell r="D400" t="str">
            <v>Finishing A</v>
          </cell>
          <cell r="E400" t="str">
            <v xml:space="preserve">Hand Press(B)                 </v>
          </cell>
          <cell r="F400">
            <v>45078</v>
          </cell>
          <cell r="I400" t="str">
            <v>11/01/2023-11/30/2023</v>
          </cell>
          <cell r="J400">
            <v>1</v>
          </cell>
          <cell r="K400">
            <v>1</v>
          </cell>
          <cell r="L400">
            <v>2</v>
          </cell>
          <cell r="M400">
            <v>200</v>
          </cell>
          <cell r="O400">
            <v>184</v>
          </cell>
          <cell r="P400">
            <v>24</v>
          </cell>
          <cell r="Q400">
            <v>200</v>
          </cell>
          <cell r="R400">
            <v>0</v>
          </cell>
          <cell r="S400">
            <v>0</v>
          </cell>
          <cell r="T400">
            <v>0</v>
          </cell>
          <cell r="U400">
            <v>16</v>
          </cell>
          <cell r="V400">
            <v>0</v>
          </cell>
          <cell r="W400">
            <v>16</v>
          </cell>
          <cell r="X400">
            <v>140.44999999999999</v>
          </cell>
          <cell r="Y400">
            <v>0</v>
          </cell>
          <cell r="Z400">
            <v>7.88802</v>
          </cell>
          <cell r="AA400">
            <v>0</v>
          </cell>
          <cell r="AB400">
            <v>7.88802</v>
          </cell>
          <cell r="AC400">
            <v>0</v>
          </cell>
          <cell r="AD400">
            <v>52.196040000000004</v>
          </cell>
          <cell r="AF400">
            <v>0</v>
          </cell>
          <cell r="AG400">
            <v>3.89</v>
          </cell>
          <cell r="AH400">
            <v>23.08</v>
          </cell>
          <cell r="AJ400">
            <v>0</v>
          </cell>
          <cell r="AK400">
            <v>10</v>
          </cell>
          <cell r="AL400">
            <v>6</v>
          </cell>
          <cell r="AN400">
            <v>0</v>
          </cell>
          <cell r="AO400">
            <v>7</v>
          </cell>
          <cell r="AP400">
            <v>0</v>
          </cell>
        </row>
        <row r="401">
          <cell r="B401" t="str">
            <v>PO20471</v>
          </cell>
          <cell r="C401" t="str">
            <v>Choeun Leakhena</v>
          </cell>
          <cell r="D401" t="str">
            <v>Finishing A</v>
          </cell>
          <cell r="E401" t="str">
            <v xml:space="preserve">Hand Press(B)                 </v>
          </cell>
          <cell r="F401">
            <v>45078</v>
          </cell>
          <cell r="I401" t="str">
            <v>11/01/2023-11/30/2023</v>
          </cell>
          <cell r="J401">
            <v>1</v>
          </cell>
          <cell r="K401">
            <v>3</v>
          </cell>
          <cell r="L401">
            <v>4</v>
          </cell>
          <cell r="M401">
            <v>200</v>
          </cell>
          <cell r="O401">
            <v>184</v>
          </cell>
          <cell r="P401">
            <v>24</v>
          </cell>
          <cell r="Q401">
            <v>220</v>
          </cell>
          <cell r="R401">
            <v>0</v>
          </cell>
          <cell r="S401">
            <v>0</v>
          </cell>
          <cell r="T401">
            <v>0</v>
          </cell>
          <cell r="U401">
            <v>36</v>
          </cell>
          <cell r="V401">
            <v>0</v>
          </cell>
          <cell r="W401">
            <v>36</v>
          </cell>
          <cell r="X401">
            <v>217.33</v>
          </cell>
          <cell r="Y401">
            <v>0</v>
          </cell>
          <cell r="Z401">
            <v>20.01277</v>
          </cell>
          <cell r="AA401">
            <v>0</v>
          </cell>
          <cell r="AB401">
            <v>20.01277</v>
          </cell>
          <cell r="AC401">
            <v>0</v>
          </cell>
          <cell r="AD401">
            <v>9.0682279999999995</v>
          </cell>
          <cell r="AF401">
            <v>0</v>
          </cell>
          <cell r="AG401">
            <v>8.75</v>
          </cell>
          <cell r="AH401">
            <v>23.08</v>
          </cell>
          <cell r="AJ401">
            <v>0</v>
          </cell>
          <cell r="AK401">
            <v>10</v>
          </cell>
          <cell r="AL401">
            <v>6</v>
          </cell>
          <cell r="AN401">
            <v>0</v>
          </cell>
          <cell r="AO401">
            <v>7</v>
          </cell>
          <cell r="AP401">
            <v>0</v>
          </cell>
        </row>
        <row r="402">
          <cell r="B402" t="str">
            <v>PO20472</v>
          </cell>
          <cell r="C402" t="str">
            <v>Kem Chantrea</v>
          </cell>
          <cell r="D402" t="str">
            <v>Finishing A</v>
          </cell>
          <cell r="E402" t="str">
            <v xml:space="preserve">Hand Press(B)                 </v>
          </cell>
          <cell r="F402">
            <v>45078</v>
          </cell>
          <cell r="I402" t="str">
            <v>11/01/2023-11/30/2023</v>
          </cell>
          <cell r="J402">
            <v>1</v>
          </cell>
          <cell r="K402">
            <v>2</v>
          </cell>
          <cell r="L402">
            <v>3</v>
          </cell>
          <cell r="M402">
            <v>200</v>
          </cell>
          <cell r="O402">
            <v>184</v>
          </cell>
          <cell r="P402">
            <v>24</v>
          </cell>
          <cell r="Q402">
            <v>188</v>
          </cell>
          <cell r="R402">
            <v>16</v>
          </cell>
          <cell r="S402">
            <v>0</v>
          </cell>
          <cell r="T402">
            <v>16</v>
          </cell>
          <cell r="U402">
            <v>20</v>
          </cell>
          <cell r="V402">
            <v>0</v>
          </cell>
          <cell r="W402">
            <v>20</v>
          </cell>
          <cell r="X402">
            <v>212.68</v>
          </cell>
          <cell r="Y402">
            <v>15.38</v>
          </cell>
          <cell r="Z402">
            <v>11.494399</v>
          </cell>
          <cell r="AA402">
            <v>0</v>
          </cell>
          <cell r="AB402">
            <v>11.494399</v>
          </cell>
          <cell r="AC402">
            <v>0</v>
          </cell>
          <cell r="AD402">
            <v>3.84504</v>
          </cell>
          <cell r="AF402">
            <v>0</v>
          </cell>
          <cell r="AG402">
            <v>4.8600000000000003</v>
          </cell>
          <cell r="AH402">
            <v>23.08</v>
          </cell>
          <cell r="AJ402">
            <v>0</v>
          </cell>
          <cell r="AK402">
            <v>10</v>
          </cell>
          <cell r="AL402">
            <v>6</v>
          </cell>
          <cell r="AM402">
            <v>0</v>
          </cell>
          <cell r="AN402">
            <v>0</v>
          </cell>
          <cell r="AO402">
            <v>7</v>
          </cell>
          <cell r="AP402">
            <v>0</v>
          </cell>
        </row>
        <row r="403">
          <cell r="B403" t="str">
            <v>PO20473</v>
          </cell>
          <cell r="C403" t="str">
            <v>Phoem Kunthy</v>
          </cell>
          <cell r="D403" t="str">
            <v>FUSING</v>
          </cell>
          <cell r="E403" t="str">
            <v xml:space="preserve">Panel Inspection(B)           </v>
          </cell>
          <cell r="F403">
            <v>45078</v>
          </cell>
          <cell r="I403" t="str">
            <v>11/01/2023-11/30/2023</v>
          </cell>
          <cell r="J403">
            <v>1</v>
          </cell>
          <cell r="K403">
            <v>2</v>
          </cell>
          <cell r="L403">
            <v>3</v>
          </cell>
          <cell r="M403">
            <v>200</v>
          </cell>
          <cell r="O403">
            <v>160</v>
          </cell>
          <cell r="P403">
            <v>24</v>
          </cell>
          <cell r="Q403">
            <v>178</v>
          </cell>
          <cell r="R403">
            <v>0</v>
          </cell>
          <cell r="S403">
            <v>0</v>
          </cell>
          <cell r="T403">
            <v>0</v>
          </cell>
          <cell r="U403">
            <v>18</v>
          </cell>
          <cell r="V403">
            <v>0</v>
          </cell>
          <cell r="W403">
            <v>18</v>
          </cell>
          <cell r="X403">
            <v>70.319999999999993</v>
          </cell>
          <cell r="Y403">
            <v>31.75</v>
          </cell>
          <cell r="Z403">
            <v>9.0125799999999998</v>
          </cell>
          <cell r="AA403">
            <v>0</v>
          </cell>
          <cell r="AB403">
            <v>9.0125799999999998</v>
          </cell>
          <cell r="AC403">
            <v>2.8</v>
          </cell>
          <cell r="AD403">
            <v>76.520160000000004</v>
          </cell>
          <cell r="AF403">
            <v>0</v>
          </cell>
          <cell r="AG403">
            <v>4.38</v>
          </cell>
          <cell r="AH403">
            <v>23.08</v>
          </cell>
          <cell r="AJ403">
            <v>0</v>
          </cell>
          <cell r="AK403">
            <v>10</v>
          </cell>
          <cell r="AL403">
            <v>0</v>
          </cell>
          <cell r="AN403">
            <v>0</v>
          </cell>
          <cell r="AO403">
            <v>7</v>
          </cell>
          <cell r="AP403">
            <v>0</v>
          </cell>
        </row>
        <row r="404">
          <cell r="B404" t="str">
            <v>PO20474</v>
          </cell>
          <cell r="C404" t="str">
            <v>Sek Vanna</v>
          </cell>
          <cell r="D404" t="str">
            <v>FUSING</v>
          </cell>
          <cell r="E404" t="str">
            <v xml:space="preserve">Panel Inspection(B)           </v>
          </cell>
          <cell r="F404">
            <v>45078</v>
          </cell>
          <cell r="I404" t="str">
            <v>11/01/2023-11/30/2023</v>
          </cell>
          <cell r="J404">
            <v>1</v>
          </cell>
          <cell r="K404">
            <v>2</v>
          </cell>
          <cell r="L404">
            <v>3</v>
          </cell>
          <cell r="M404">
            <v>200</v>
          </cell>
          <cell r="O404">
            <v>184</v>
          </cell>
          <cell r="P404">
            <v>24</v>
          </cell>
          <cell r="Q404">
            <v>206</v>
          </cell>
          <cell r="R404">
            <v>0</v>
          </cell>
          <cell r="S404">
            <v>0</v>
          </cell>
          <cell r="T404">
            <v>0</v>
          </cell>
          <cell r="U404">
            <v>22</v>
          </cell>
          <cell r="V404">
            <v>0</v>
          </cell>
          <cell r="W404">
            <v>22</v>
          </cell>
          <cell r="X404">
            <v>126.76</v>
          </cell>
          <cell r="Y404">
            <v>68.959999999999994</v>
          </cell>
          <cell r="Z404">
            <v>11.978531</v>
          </cell>
          <cell r="AA404">
            <v>0</v>
          </cell>
          <cell r="AB404">
            <v>11.978531</v>
          </cell>
          <cell r="AC404">
            <v>0</v>
          </cell>
          <cell r="AD404">
            <v>38.12764</v>
          </cell>
          <cell r="AF404">
            <v>0</v>
          </cell>
          <cell r="AG404">
            <v>5.35</v>
          </cell>
          <cell r="AH404">
            <v>23.08</v>
          </cell>
          <cell r="AJ404">
            <v>0</v>
          </cell>
          <cell r="AK404">
            <v>10</v>
          </cell>
          <cell r="AL404">
            <v>6</v>
          </cell>
          <cell r="AM404">
            <v>0</v>
          </cell>
          <cell r="AN404">
            <v>0</v>
          </cell>
          <cell r="AO404">
            <v>7</v>
          </cell>
          <cell r="AP404">
            <v>0</v>
          </cell>
        </row>
        <row r="405">
          <cell r="B405" t="str">
            <v>PO20475</v>
          </cell>
          <cell r="C405" t="str">
            <v>Pok Cheavon</v>
          </cell>
          <cell r="D405" t="str">
            <v>Cutting 2</v>
          </cell>
          <cell r="E405" t="str">
            <v xml:space="preserve">Recut Panel                   </v>
          </cell>
          <cell r="F405">
            <v>45078</v>
          </cell>
          <cell r="I405" t="str">
            <v>11/01/2023-11/30/2023</v>
          </cell>
          <cell r="J405">
            <v>1</v>
          </cell>
          <cell r="K405">
            <v>2</v>
          </cell>
          <cell r="L405">
            <v>3</v>
          </cell>
          <cell r="M405">
            <v>200</v>
          </cell>
          <cell r="O405">
            <v>184</v>
          </cell>
          <cell r="P405">
            <v>24</v>
          </cell>
          <cell r="Q405">
            <v>216</v>
          </cell>
          <cell r="R405">
            <v>0</v>
          </cell>
          <cell r="S405">
            <v>0</v>
          </cell>
          <cell r="T405">
            <v>0</v>
          </cell>
          <cell r="U405">
            <v>32</v>
          </cell>
          <cell r="V405">
            <v>0</v>
          </cell>
          <cell r="W405">
            <v>32</v>
          </cell>
          <cell r="X405">
            <v>238.41</v>
          </cell>
          <cell r="Y405">
            <v>37.24</v>
          </cell>
          <cell r="Z405">
            <v>16.595329</v>
          </cell>
          <cell r="AA405">
            <v>0</v>
          </cell>
          <cell r="AB405">
            <v>16.595329</v>
          </cell>
          <cell r="AC405">
            <v>0</v>
          </cell>
          <cell r="AD405">
            <v>1.2078</v>
          </cell>
          <cell r="AF405">
            <v>0</v>
          </cell>
          <cell r="AG405">
            <v>7.78</v>
          </cell>
          <cell r="AH405">
            <v>23.08</v>
          </cell>
          <cell r="AJ405">
            <v>0</v>
          </cell>
          <cell r="AK405">
            <v>10</v>
          </cell>
          <cell r="AL405">
            <v>6</v>
          </cell>
          <cell r="AM405">
            <v>0</v>
          </cell>
          <cell r="AN405">
            <v>0</v>
          </cell>
          <cell r="AO405">
            <v>7</v>
          </cell>
          <cell r="AP405">
            <v>0</v>
          </cell>
        </row>
        <row r="406">
          <cell r="B406" t="str">
            <v>PO20481</v>
          </cell>
          <cell r="C406" t="str">
            <v>Chea Phalla</v>
          </cell>
          <cell r="D406" t="str">
            <v>SPS- D</v>
          </cell>
          <cell r="E406" t="str">
            <v xml:space="preserve">B/Sew Sleeve(B)               </v>
          </cell>
          <cell r="F406">
            <v>45082</v>
          </cell>
          <cell r="I406" t="str">
            <v>11/01/2023-11/30/2023</v>
          </cell>
          <cell r="J406">
            <v>1</v>
          </cell>
          <cell r="K406">
            <v>2</v>
          </cell>
          <cell r="L406">
            <v>3</v>
          </cell>
          <cell r="M406">
            <v>200</v>
          </cell>
          <cell r="O406">
            <v>184</v>
          </cell>
          <cell r="P406">
            <v>24</v>
          </cell>
          <cell r="Q406">
            <v>209.5</v>
          </cell>
          <cell r="R406">
            <v>4.5</v>
          </cell>
          <cell r="S406">
            <v>0</v>
          </cell>
          <cell r="T406">
            <v>4.5</v>
          </cell>
          <cell r="U406">
            <v>30</v>
          </cell>
          <cell r="V406">
            <v>0</v>
          </cell>
          <cell r="W406">
            <v>30</v>
          </cell>
          <cell r="X406">
            <v>181.7</v>
          </cell>
          <cell r="Y406">
            <v>4.33</v>
          </cell>
          <cell r="Z406">
            <v>14.486257999999999</v>
          </cell>
          <cell r="AA406">
            <v>0</v>
          </cell>
          <cell r="AB406">
            <v>14.486257999999999</v>
          </cell>
          <cell r="AC406">
            <v>0</v>
          </cell>
          <cell r="AD406">
            <v>21.448014000000001</v>
          </cell>
          <cell r="AF406">
            <v>36.213634615384613</v>
          </cell>
          <cell r="AG406">
            <v>7.29</v>
          </cell>
          <cell r="AH406">
            <v>23.08</v>
          </cell>
          <cell r="AJ406">
            <v>0</v>
          </cell>
          <cell r="AK406">
            <v>10</v>
          </cell>
          <cell r="AL406">
            <v>6</v>
          </cell>
          <cell r="AM406">
            <v>0</v>
          </cell>
          <cell r="AN406">
            <v>0</v>
          </cell>
          <cell r="AO406">
            <v>7</v>
          </cell>
          <cell r="AP406">
            <v>0</v>
          </cell>
        </row>
        <row r="407">
          <cell r="B407" t="str">
            <v>PO20485</v>
          </cell>
          <cell r="C407" t="str">
            <v>Men Dany</v>
          </cell>
          <cell r="D407" t="str">
            <v>Cutting 2</v>
          </cell>
          <cell r="E407" t="str">
            <v xml:space="preserve">Machinist                     </v>
          </cell>
          <cell r="F407">
            <v>45084</v>
          </cell>
          <cell r="I407" t="str">
            <v>11/01/2023-11/30/2023</v>
          </cell>
          <cell r="J407">
            <v>0</v>
          </cell>
          <cell r="K407">
            <v>0</v>
          </cell>
          <cell r="L407">
            <v>0</v>
          </cell>
          <cell r="M407">
            <v>200</v>
          </cell>
          <cell r="O407">
            <v>176</v>
          </cell>
          <cell r="P407">
            <v>24</v>
          </cell>
          <cell r="Q407">
            <v>188</v>
          </cell>
          <cell r="R407">
            <v>4</v>
          </cell>
          <cell r="S407">
            <v>0</v>
          </cell>
          <cell r="T407">
            <v>4</v>
          </cell>
          <cell r="U407">
            <v>16</v>
          </cell>
          <cell r="V407">
            <v>0</v>
          </cell>
          <cell r="W407">
            <v>16</v>
          </cell>
          <cell r="X407">
            <v>179.79</v>
          </cell>
          <cell r="Y407">
            <v>22.24</v>
          </cell>
          <cell r="Z407">
            <v>8.8402879999999993</v>
          </cell>
          <cell r="AA407">
            <v>0</v>
          </cell>
          <cell r="AB407">
            <v>8.8402879999999993</v>
          </cell>
          <cell r="AC407">
            <v>0</v>
          </cell>
          <cell r="AD407">
            <v>11.121238</v>
          </cell>
          <cell r="AF407">
            <v>23.848557692307693</v>
          </cell>
          <cell r="AG407">
            <v>3.89</v>
          </cell>
          <cell r="AH407">
            <v>23.08</v>
          </cell>
          <cell r="AJ407">
            <v>0</v>
          </cell>
          <cell r="AK407">
            <v>10</v>
          </cell>
          <cell r="AL407">
            <v>6</v>
          </cell>
          <cell r="AM407">
            <v>0</v>
          </cell>
          <cell r="AN407">
            <v>0</v>
          </cell>
          <cell r="AO407">
            <v>7</v>
          </cell>
          <cell r="AP407">
            <v>0</v>
          </cell>
        </row>
        <row r="408">
          <cell r="B408" t="str">
            <v>PO20489</v>
          </cell>
          <cell r="C408" t="str">
            <v>Phann Kagnarey</v>
          </cell>
          <cell r="D408" t="str">
            <v>SPS- D</v>
          </cell>
          <cell r="E408" t="str">
            <v xml:space="preserve">Topstitch Sleeve(A)           </v>
          </cell>
          <cell r="F408">
            <v>45086</v>
          </cell>
          <cell r="I408" t="str">
            <v>11/01/2023-11/30/2023</v>
          </cell>
          <cell r="J408">
            <v>1</v>
          </cell>
          <cell r="K408">
            <v>2</v>
          </cell>
          <cell r="L408">
            <v>3</v>
          </cell>
          <cell r="M408">
            <v>200</v>
          </cell>
          <cell r="O408">
            <v>184</v>
          </cell>
          <cell r="P408">
            <v>24</v>
          </cell>
          <cell r="Q408">
            <v>224</v>
          </cell>
          <cell r="R408">
            <v>0</v>
          </cell>
          <cell r="S408">
            <v>0</v>
          </cell>
          <cell r="T408">
            <v>0</v>
          </cell>
          <cell r="U408">
            <v>40</v>
          </cell>
          <cell r="V408">
            <v>0</v>
          </cell>
          <cell r="W408">
            <v>40</v>
          </cell>
          <cell r="X408">
            <v>190.54</v>
          </cell>
          <cell r="Y408">
            <v>0</v>
          </cell>
          <cell r="Z408">
            <v>19.225200000000001</v>
          </cell>
          <cell r="AA408">
            <v>0</v>
          </cell>
          <cell r="AB408">
            <v>19.225200000000001</v>
          </cell>
          <cell r="AC408">
            <v>0</v>
          </cell>
          <cell r="AD408">
            <v>24.7804</v>
          </cell>
          <cell r="AF408">
            <v>35.393211538461536</v>
          </cell>
          <cell r="AG408">
            <v>9.7200000000000006</v>
          </cell>
          <cell r="AH408">
            <v>23.08</v>
          </cell>
          <cell r="AJ408">
            <v>0</v>
          </cell>
          <cell r="AK408">
            <v>10</v>
          </cell>
          <cell r="AL408">
            <v>6</v>
          </cell>
          <cell r="AM408">
            <v>0</v>
          </cell>
          <cell r="AN408">
            <v>0</v>
          </cell>
          <cell r="AO408">
            <v>7</v>
          </cell>
          <cell r="AP408">
            <v>0</v>
          </cell>
        </row>
        <row r="409">
          <cell r="B409" t="str">
            <v>PO20495</v>
          </cell>
          <cell r="C409" t="str">
            <v>An Saren</v>
          </cell>
          <cell r="D409" t="str">
            <v>SPS- A</v>
          </cell>
          <cell r="E409" t="str">
            <v xml:space="preserve">Machinist                     </v>
          </cell>
          <cell r="F409">
            <v>45090</v>
          </cell>
          <cell r="I409" t="str">
            <v>11/01/2023-11/30/2023</v>
          </cell>
          <cell r="J409">
            <v>1</v>
          </cell>
          <cell r="K409">
            <v>1</v>
          </cell>
          <cell r="L409">
            <v>2</v>
          </cell>
          <cell r="M409">
            <v>200</v>
          </cell>
          <cell r="O409">
            <v>184</v>
          </cell>
          <cell r="P409">
            <v>24</v>
          </cell>
          <cell r="Q409">
            <v>218</v>
          </cell>
          <cell r="R409">
            <v>0</v>
          </cell>
          <cell r="S409">
            <v>0</v>
          </cell>
          <cell r="T409">
            <v>0</v>
          </cell>
          <cell r="U409">
            <v>34</v>
          </cell>
          <cell r="V409">
            <v>0</v>
          </cell>
          <cell r="W409">
            <v>34</v>
          </cell>
          <cell r="X409">
            <v>198.74</v>
          </cell>
          <cell r="Y409">
            <v>0</v>
          </cell>
          <cell r="Z409">
            <v>17.711624</v>
          </cell>
          <cell r="AA409">
            <v>0</v>
          </cell>
          <cell r="AB409">
            <v>17.711624</v>
          </cell>
          <cell r="AC409">
            <v>0</v>
          </cell>
          <cell r="AD409">
            <v>21.788094000000001</v>
          </cell>
          <cell r="AF409">
            <v>36.58161538461539</v>
          </cell>
          <cell r="AG409">
            <v>8.26</v>
          </cell>
          <cell r="AH409">
            <v>23.08</v>
          </cell>
          <cell r="AJ409">
            <v>0</v>
          </cell>
          <cell r="AK409">
            <v>10</v>
          </cell>
          <cell r="AL409">
            <v>6</v>
          </cell>
          <cell r="AM409">
            <v>0</v>
          </cell>
          <cell r="AN409">
            <v>0</v>
          </cell>
          <cell r="AO409">
            <v>7</v>
          </cell>
          <cell r="AP409">
            <v>0</v>
          </cell>
        </row>
        <row r="410">
          <cell r="B410" t="str">
            <v>PO20497</v>
          </cell>
          <cell r="C410" t="str">
            <v>Prom  Ana</v>
          </cell>
          <cell r="D410" t="str">
            <v>SIT Checking</v>
          </cell>
          <cell r="E410" t="str">
            <v xml:space="preserve">Examining(B)                  </v>
          </cell>
          <cell r="F410">
            <v>45091</v>
          </cell>
          <cell r="I410" t="str">
            <v>11/01/2023-11/30/2023</v>
          </cell>
          <cell r="J410">
            <v>0</v>
          </cell>
          <cell r="K410">
            <v>1</v>
          </cell>
          <cell r="L410">
            <v>1</v>
          </cell>
          <cell r="M410">
            <v>200</v>
          </cell>
          <cell r="O410">
            <v>180</v>
          </cell>
          <cell r="P410">
            <v>24</v>
          </cell>
          <cell r="Q410">
            <v>220</v>
          </cell>
          <cell r="R410">
            <v>0</v>
          </cell>
          <cell r="S410">
            <v>0</v>
          </cell>
          <cell r="T410">
            <v>0</v>
          </cell>
          <cell r="U410">
            <v>40</v>
          </cell>
          <cell r="V410">
            <v>0</v>
          </cell>
          <cell r="W410">
            <v>40</v>
          </cell>
          <cell r="X410">
            <v>197</v>
          </cell>
          <cell r="Y410">
            <v>0</v>
          </cell>
          <cell r="Z410">
            <v>19.531806</v>
          </cell>
          <cell r="AA410">
            <v>0</v>
          </cell>
          <cell r="AB410">
            <v>19.531806</v>
          </cell>
          <cell r="AC410">
            <v>0</v>
          </cell>
          <cell r="AD410">
            <v>20.060269999999999</v>
          </cell>
          <cell r="AF410">
            <v>37.624230769230763</v>
          </cell>
          <cell r="AG410">
            <v>9.7200000000000006</v>
          </cell>
          <cell r="AH410">
            <v>23.08</v>
          </cell>
          <cell r="AJ410">
            <v>0</v>
          </cell>
          <cell r="AK410">
            <v>10</v>
          </cell>
          <cell r="AL410">
            <v>6</v>
          </cell>
          <cell r="AN410">
            <v>0</v>
          </cell>
          <cell r="AO410">
            <v>7</v>
          </cell>
          <cell r="AP410">
            <v>0</v>
          </cell>
        </row>
        <row r="411">
          <cell r="B411" t="str">
            <v>PO20498</v>
          </cell>
          <cell r="C411" t="str">
            <v>Phun  Phanny</v>
          </cell>
          <cell r="D411" t="str">
            <v>SIT Checking</v>
          </cell>
          <cell r="E411" t="str">
            <v xml:space="preserve">Examining(B)                  </v>
          </cell>
          <cell r="F411">
            <v>45091</v>
          </cell>
          <cell r="I411" t="str">
            <v>11/01/2023-11/30/2023</v>
          </cell>
          <cell r="J411">
            <v>0</v>
          </cell>
          <cell r="K411">
            <v>0</v>
          </cell>
          <cell r="L411">
            <v>0</v>
          </cell>
          <cell r="M411">
            <v>200</v>
          </cell>
          <cell r="O411">
            <v>184</v>
          </cell>
          <cell r="P411">
            <v>24</v>
          </cell>
          <cell r="Q411">
            <v>226</v>
          </cell>
          <cell r="R411">
            <v>0</v>
          </cell>
          <cell r="S411">
            <v>0</v>
          </cell>
          <cell r="T411">
            <v>0</v>
          </cell>
          <cell r="U411">
            <v>42</v>
          </cell>
          <cell r="V411">
            <v>0</v>
          </cell>
          <cell r="W411">
            <v>42</v>
          </cell>
          <cell r="X411">
            <v>197.22</v>
          </cell>
          <cell r="Y411">
            <v>0</v>
          </cell>
          <cell r="Z411">
            <v>20.493065999999999</v>
          </cell>
          <cell r="AA411">
            <v>0</v>
          </cell>
          <cell r="AB411">
            <v>20.493065999999999</v>
          </cell>
          <cell r="AC411">
            <v>0</v>
          </cell>
          <cell r="AD411">
            <v>25.602789999999999</v>
          </cell>
          <cell r="AF411">
            <v>38.08596153846154</v>
          </cell>
          <cell r="AG411">
            <v>10.210000000000001</v>
          </cell>
          <cell r="AH411">
            <v>23.08</v>
          </cell>
          <cell r="AJ411">
            <v>0</v>
          </cell>
          <cell r="AK411">
            <v>10</v>
          </cell>
          <cell r="AL411">
            <v>6</v>
          </cell>
          <cell r="AM411">
            <v>0</v>
          </cell>
          <cell r="AN411">
            <v>0</v>
          </cell>
          <cell r="AO411">
            <v>7</v>
          </cell>
          <cell r="AP411">
            <v>0</v>
          </cell>
        </row>
        <row r="412">
          <cell r="B412" t="str">
            <v>PO20499</v>
          </cell>
          <cell r="C412" t="str">
            <v>Phun  Phanna</v>
          </cell>
          <cell r="D412" t="str">
            <v>SIT Checking</v>
          </cell>
          <cell r="E412" t="str">
            <v xml:space="preserve">Examining(B)                  </v>
          </cell>
          <cell r="F412">
            <v>45091</v>
          </cell>
          <cell r="I412" t="str">
            <v>11/01/2023-11/30/2023</v>
          </cell>
          <cell r="J412">
            <v>0</v>
          </cell>
          <cell r="K412">
            <v>0</v>
          </cell>
          <cell r="L412">
            <v>0</v>
          </cell>
          <cell r="M412">
            <v>200</v>
          </cell>
          <cell r="O412">
            <v>184</v>
          </cell>
          <cell r="P412">
            <v>24</v>
          </cell>
          <cell r="Q412">
            <v>224</v>
          </cell>
          <cell r="R412">
            <v>0</v>
          </cell>
          <cell r="S412">
            <v>0</v>
          </cell>
          <cell r="T412">
            <v>0</v>
          </cell>
          <cell r="U412">
            <v>40</v>
          </cell>
          <cell r="V412">
            <v>0</v>
          </cell>
          <cell r="W412">
            <v>40</v>
          </cell>
          <cell r="X412">
            <v>203.71</v>
          </cell>
          <cell r="Y412">
            <v>0</v>
          </cell>
          <cell r="Z412">
            <v>19.531806</v>
          </cell>
          <cell r="AA412">
            <v>0</v>
          </cell>
          <cell r="AB412">
            <v>19.531806</v>
          </cell>
          <cell r="AC412">
            <v>0</v>
          </cell>
          <cell r="AD412">
            <v>17.191046</v>
          </cell>
          <cell r="AF412">
            <v>37.945999999999998</v>
          </cell>
          <cell r="AG412">
            <v>9.7200000000000006</v>
          </cell>
          <cell r="AH412">
            <v>23.08</v>
          </cell>
          <cell r="AJ412">
            <v>0</v>
          </cell>
          <cell r="AK412">
            <v>10</v>
          </cell>
          <cell r="AL412">
            <v>6</v>
          </cell>
          <cell r="AM412">
            <v>0</v>
          </cell>
          <cell r="AN412">
            <v>0</v>
          </cell>
          <cell r="AO412">
            <v>7</v>
          </cell>
          <cell r="AP412">
            <v>0</v>
          </cell>
        </row>
        <row r="413">
          <cell r="B413" t="str">
            <v>PO20500</v>
          </cell>
          <cell r="C413" t="str">
            <v>Brang  Nisa</v>
          </cell>
          <cell r="D413" t="str">
            <v>SIT Checking</v>
          </cell>
          <cell r="E413" t="str">
            <v xml:space="preserve">Examining(B)                  </v>
          </cell>
          <cell r="F413">
            <v>45091</v>
          </cell>
          <cell r="I413" t="str">
            <v>11/01/2023-11/30/2023</v>
          </cell>
          <cell r="J413">
            <v>0</v>
          </cell>
          <cell r="K413">
            <v>0</v>
          </cell>
          <cell r="L413">
            <v>0</v>
          </cell>
          <cell r="M413">
            <v>200</v>
          </cell>
          <cell r="O413">
            <v>184</v>
          </cell>
          <cell r="P413">
            <v>24</v>
          </cell>
          <cell r="Q413">
            <v>216</v>
          </cell>
          <cell r="R413">
            <v>8</v>
          </cell>
          <cell r="S413">
            <v>0</v>
          </cell>
          <cell r="T413">
            <v>8</v>
          </cell>
          <cell r="U413">
            <v>40</v>
          </cell>
          <cell r="V413">
            <v>0</v>
          </cell>
          <cell r="W413">
            <v>40</v>
          </cell>
          <cell r="X413">
            <v>196.35</v>
          </cell>
          <cell r="Y413">
            <v>7.69</v>
          </cell>
          <cell r="Z413">
            <v>19.299859999999999</v>
          </cell>
          <cell r="AA413">
            <v>0</v>
          </cell>
          <cell r="AB413">
            <v>19.299859999999999</v>
          </cell>
          <cell r="AC413">
            <v>0</v>
          </cell>
          <cell r="AD413">
            <v>14.933566000000001</v>
          </cell>
          <cell r="AF413">
            <v>38.90234615384616</v>
          </cell>
          <cell r="AG413">
            <v>9.7200000000000006</v>
          </cell>
          <cell r="AH413">
            <v>23.08</v>
          </cell>
          <cell r="AJ413">
            <v>0</v>
          </cell>
          <cell r="AK413">
            <v>10</v>
          </cell>
          <cell r="AL413">
            <v>6</v>
          </cell>
          <cell r="AM413">
            <v>0</v>
          </cell>
          <cell r="AN413">
            <v>0</v>
          </cell>
          <cell r="AO413">
            <v>7</v>
          </cell>
          <cell r="AP413">
            <v>0</v>
          </cell>
        </row>
        <row r="414">
          <cell r="B414" t="str">
            <v>PO20501</v>
          </cell>
          <cell r="C414" t="str">
            <v>Some Sitouch</v>
          </cell>
          <cell r="D414" t="str">
            <v>SPS- D</v>
          </cell>
          <cell r="E414" t="str">
            <v xml:space="preserve">Collar attach                 </v>
          </cell>
          <cell r="F414">
            <v>45091</v>
          </cell>
          <cell r="I414" t="str">
            <v>11/01/2023-11/30/2023</v>
          </cell>
          <cell r="J414">
            <v>1</v>
          </cell>
          <cell r="K414">
            <v>1</v>
          </cell>
          <cell r="L414">
            <v>2</v>
          </cell>
          <cell r="M414">
            <v>200</v>
          </cell>
          <cell r="O414">
            <v>184</v>
          </cell>
          <cell r="P414">
            <v>24</v>
          </cell>
          <cell r="Q414">
            <v>210</v>
          </cell>
          <cell r="R414">
            <v>0</v>
          </cell>
          <cell r="S414">
            <v>0</v>
          </cell>
          <cell r="T414">
            <v>0</v>
          </cell>
          <cell r="U414">
            <v>26</v>
          </cell>
          <cell r="V414">
            <v>0</v>
          </cell>
          <cell r="W414">
            <v>26</v>
          </cell>
          <cell r="X414">
            <v>138.82</v>
          </cell>
          <cell r="Y414">
            <v>0</v>
          </cell>
          <cell r="Z414">
            <v>12.794561</v>
          </cell>
          <cell r="AA414">
            <v>0</v>
          </cell>
          <cell r="AB414">
            <v>12.794561</v>
          </cell>
          <cell r="AC414">
            <v>0</v>
          </cell>
          <cell r="AD414">
            <v>68.645142000000007</v>
          </cell>
          <cell r="AF414">
            <v>37.565307692307691</v>
          </cell>
          <cell r="AG414">
            <v>6.32</v>
          </cell>
          <cell r="AH414">
            <v>23.08</v>
          </cell>
          <cell r="AJ414">
            <v>0</v>
          </cell>
          <cell r="AK414">
            <v>10</v>
          </cell>
          <cell r="AL414">
            <v>6</v>
          </cell>
          <cell r="AM414">
            <v>0</v>
          </cell>
          <cell r="AN414">
            <v>0</v>
          </cell>
          <cell r="AO414">
            <v>7</v>
          </cell>
          <cell r="AP414">
            <v>0</v>
          </cell>
        </row>
        <row r="415">
          <cell r="B415" t="str">
            <v>PO20504</v>
          </cell>
          <cell r="C415" t="str">
            <v>Dy Sopheap</v>
          </cell>
          <cell r="D415" t="str">
            <v>Cutting 2</v>
          </cell>
          <cell r="E415" t="str">
            <v xml:space="preserve">Panel Inspection(B)           </v>
          </cell>
          <cell r="F415">
            <v>45093</v>
          </cell>
          <cell r="I415" t="str">
            <v>11/01/2023-11/30/2023</v>
          </cell>
          <cell r="J415">
            <v>0</v>
          </cell>
          <cell r="K415">
            <v>0</v>
          </cell>
          <cell r="L415">
            <v>0</v>
          </cell>
          <cell r="M415">
            <v>200</v>
          </cell>
          <cell r="O415">
            <v>184</v>
          </cell>
          <cell r="P415">
            <v>24</v>
          </cell>
          <cell r="Q415">
            <v>196</v>
          </cell>
          <cell r="R415">
            <v>0</v>
          </cell>
          <cell r="S415">
            <v>0</v>
          </cell>
          <cell r="T415">
            <v>0</v>
          </cell>
          <cell r="U415">
            <v>12</v>
          </cell>
          <cell r="V415">
            <v>0</v>
          </cell>
          <cell r="W415">
            <v>12</v>
          </cell>
          <cell r="X415">
            <v>97.64</v>
          </cell>
          <cell r="Y415">
            <v>58.87</v>
          </cell>
          <cell r="Z415">
            <v>6.1653700000000002</v>
          </cell>
          <cell r="AA415">
            <v>0</v>
          </cell>
          <cell r="AB415">
            <v>6.1653700000000002</v>
          </cell>
          <cell r="AC415">
            <v>0</v>
          </cell>
          <cell r="AD415">
            <v>40.518357999999999</v>
          </cell>
          <cell r="AF415">
            <v>27.58819230769231</v>
          </cell>
          <cell r="AG415">
            <v>2.92</v>
          </cell>
          <cell r="AH415">
            <v>23.08</v>
          </cell>
          <cell r="AJ415">
            <v>0</v>
          </cell>
          <cell r="AK415">
            <v>10</v>
          </cell>
          <cell r="AL415">
            <v>6</v>
          </cell>
          <cell r="AM415">
            <v>0</v>
          </cell>
          <cell r="AN415">
            <v>0</v>
          </cell>
          <cell r="AO415">
            <v>7</v>
          </cell>
          <cell r="AP415">
            <v>0</v>
          </cell>
        </row>
        <row r="416">
          <cell r="B416" t="str">
            <v>PO20506</v>
          </cell>
          <cell r="C416" t="str">
            <v>Ken Sophanit</v>
          </cell>
          <cell r="D416" t="str">
            <v>SPS- A</v>
          </cell>
          <cell r="E416" t="str">
            <v xml:space="preserve">Press Pocket Lip              </v>
          </cell>
          <cell r="F416">
            <v>45104</v>
          </cell>
          <cell r="I416" t="str">
            <v>11/01/2023-11/30/2023</v>
          </cell>
          <cell r="J416">
            <v>0</v>
          </cell>
          <cell r="K416">
            <v>0</v>
          </cell>
          <cell r="L416">
            <v>0</v>
          </cell>
          <cell r="M416">
            <v>200</v>
          </cell>
          <cell r="O416">
            <v>184</v>
          </cell>
          <cell r="P416">
            <v>24</v>
          </cell>
          <cell r="Q416">
            <v>206</v>
          </cell>
          <cell r="R416">
            <v>0</v>
          </cell>
          <cell r="S416">
            <v>0</v>
          </cell>
          <cell r="T416">
            <v>0</v>
          </cell>
          <cell r="U416">
            <v>22</v>
          </cell>
          <cell r="V416">
            <v>0</v>
          </cell>
          <cell r="W416">
            <v>22</v>
          </cell>
          <cell r="X416">
            <v>119.93</v>
          </cell>
          <cell r="Y416">
            <v>0</v>
          </cell>
          <cell r="Z416">
            <v>11.022815</v>
          </cell>
          <cell r="AA416">
            <v>0</v>
          </cell>
          <cell r="AB416">
            <v>11.022815</v>
          </cell>
          <cell r="AC416">
            <v>28.94</v>
          </cell>
          <cell r="AD416">
            <v>52.888629999999999</v>
          </cell>
          <cell r="AF416">
            <v>36.146846153846155</v>
          </cell>
          <cell r="AG416">
            <v>5.35</v>
          </cell>
          <cell r="AH416">
            <v>23.08</v>
          </cell>
          <cell r="AJ416">
            <v>0</v>
          </cell>
          <cell r="AK416">
            <v>10</v>
          </cell>
          <cell r="AL416">
            <v>0</v>
          </cell>
          <cell r="AM416">
            <v>0</v>
          </cell>
          <cell r="AN416">
            <v>0</v>
          </cell>
          <cell r="AO416">
            <v>7</v>
          </cell>
          <cell r="AP416">
            <v>0</v>
          </cell>
        </row>
        <row r="417">
          <cell r="B417" t="str">
            <v>PO20507</v>
          </cell>
          <cell r="C417" t="str">
            <v>Hut Sreynich</v>
          </cell>
          <cell r="D417" t="str">
            <v>SPS- A</v>
          </cell>
          <cell r="E417" t="str">
            <v xml:space="preserve">Attach Pocket.(A)             </v>
          </cell>
          <cell r="F417">
            <v>45105</v>
          </cell>
          <cell r="I417" t="str">
            <v>11/01/2023-11/30/2023</v>
          </cell>
          <cell r="J417">
            <v>0</v>
          </cell>
          <cell r="K417">
            <v>0</v>
          </cell>
          <cell r="L417">
            <v>0</v>
          </cell>
          <cell r="M417">
            <v>200</v>
          </cell>
          <cell r="O417">
            <v>184</v>
          </cell>
          <cell r="P417">
            <v>24</v>
          </cell>
          <cell r="Q417">
            <v>212</v>
          </cell>
          <cell r="R417">
            <v>0</v>
          </cell>
          <cell r="S417">
            <v>0</v>
          </cell>
          <cell r="T417">
            <v>0</v>
          </cell>
          <cell r="U417">
            <v>28</v>
          </cell>
          <cell r="V417">
            <v>0</v>
          </cell>
          <cell r="W417">
            <v>28</v>
          </cell>
          <cell r="X417">
            <v>226.9</v>
          </cell>
          <cell r="Y417">
            <v>0</v>
          </cell>
          <cell r="Z417">
            <v>14.890003999999999</v>
          </cell>
          <cell r="AA417">
            <v>0</v>
          </cell>
          <cell r="AB417">
            <v>14.890003999999999</v>
          </cell>
          <cell r="AC417">
            <v>0</v>
          </cell>
          <cell r="AD417">
            <v>9.3654399999999995</v>
          </cell>
          <cell r="AF417">
            <v>38.034000000000006</v>
          </cell>
          <cell r="AG417">
            <v>6.81</v>
          </cell>
          <cell r="AH417">
            <v>23.08</v>
          </cell>
          <cell r="AJ417">
            <v>0</v>
          </cell>
          <cell r="AK417">
            <v>10</v>
          </cell>
          <cell r="AL417">
            <v>6</v>
          </cell>
          <cell r="AM417">
            <v>0</v>
          </cell>
          <cell r="AN417">
            <v>0</v>
          </cell>
          <cell r="AO417">
            <v>7</v>
          </cell>
          <cell r="AP417">
            <v>0</v>
          </cell>
        </row>
        <row r="418">
          <cell r="B418" t="str">
            <v>PO20508</v>
          </cell>
          <cell r="C418" t="str">
            <v>Tab Tangorn</v>
          </cell>
          <cell r="D418" t="str">
            <v>SPS- A</v>
          </cell>
          <cell r="E418" t="str">
            <v xml:space="preserve">Attach Pocket Bone(B)         </v>
          </cell>
          <cell r="F418">
            <v>45105</v>
          </cell>
          <cell r="I418" t="str">
            <v>11/01/2023-11/30/2023</v>
          </cell>
          <cell r="J418">
            <v>0</v>
          </cell>
          <cell r="K418">
            <v>0</v>
          </cell>
          <cell r="L418">
            <v>0</v>
          </cell>
          <cell r="M418">
            <v>200</v>
          </cell>
          <cell r="O418">
            <v>176</v>
          </cell>
          <cell r="P418">
            <v>24</v>
          </cell>
          <cell r="Q418">
            <v>208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32</v>
          </cell>
          <cell r="X418">
            <v>96.43</v>
          </cell>
          <cell r="Y418">
            <v>0</v>
          </cell>
          <cell r="Z418">
            <v>15.38016</v>
          </cell>
          <cell r="AA418">
            <v>0</v>
          </cell>
          <cell r="AB418">
            <v>15.38016</v>
          </cell>
          <cell r="AC418">
            <v>0</v>
          </cell>
          <cell r="AD418">
            <v>103.51031999999999</v>
          </cell>
          <cell r="AF418">
            <v>37.726230769230774</v>
          </cell>
          <cell r="AG418">
            <v>7.78</v>
          </cell>
          <cell r="AH418">
            <v>23.08</v>
          </cell>
          <cell r="AJ418">
            <v>0</v>
          </cell>
          <cell r="AK418">
            <v>10</v>
          </cell>
          <cell r="AL418">
            <v>0</v>
          </cell>
          <cell r="AM418">
            <v>0</v>
          </cell>
          <cell r="AN418">
            <v>0</v>
          </cell>
          <cell r="AO418">
            <v>7</v>
          </cell>
          <cell r="AP418">
            <v>0</v>
          </cell>
        </row>
        <row r="419">
          <cell r="B419" t="str">
            <v>PO20510</v>
          </cell>
          <cell r="C419" t="str">
            <v>Oeurn Hoeurn</v>
          </cell>
          <cell r="D419" t="str">
            <v>SPS- E</v>
          </cell>
          <cell r="E419" t="str">
            <v xml:space="preserve">Folder Side Seam(A)           </v>
          </cell>
          <cell r="F419">
            <v>45195</v>
          </cell>
          <cell r="I419" t="str">
            <v>11/01/2023-11/30/2023</v>
          </cell>
          <cell r="J419">
            <v>1</v>
          </cell>
          <cell r="K419">
            <v>2</v>
          </cell>
          <cell r="L419">
            <v>3</v>
          </cell>
          <cell r="M419">
            <v>198</v>
          </cell>
          <cell r="O419">
            <v>176</v>
          </cell>
          <cell r="P419">
            <v>24</v>
          </cell>
          <cell r="Q419">
            <v>204</v>
          </cell>
          <cell r="R419">
            <v>4</v>
          </cell>
          <cell r="S419">
            <v>0</v>
          </cell>
          <cell r="T419">
            <v>4</v>
          </cell>
          <cell r="U419">
            <v>32</v>
          </cell>
          <cell r="V419">
            <v>0</v>
          </cell>
          <cell r="W419">
            <v>32</v>
          </cell>
          <cell r="X419">
            <v>136.43</v>
          </cell>
          <cell r="Y419">
            <v>3.81</v>
          </cell>
          <cell r="Z419">
            <v>15.24</v>
          </cell>
          <cell r="AA419">
            <v>0</v>
          </cell>
          <cell r="AB419">
            <v>15.24</v>
          </cell>
          <cell r="AC419">
            <v>0</v>
          </cell>
          <cell r="AD419">
            <v>57.88</v>
          </cell>
          <cell r="AF419">
            <v>0</v>
          </cell>
          <cell r="AG419">
            <v>7.78</v>
          </cell>
          <cell r="AH419">
            <v>22.85</v>
          </cell>
          <cell r="AJ419">
            <v>0</v>
          </cell>
          <cell r="AK419">
            <v>10</v>
          </cell>
          <cell r="AL419">
            <v>6</v>
          </cell>
          <cell r="AM419">
            <v>0</v>
          </cell>
          <cell r="AN419">
            <v>0</v>
          </cell>
          <cell r="AO419">
            <v>7</v>
          </cell>
          <cell r="AP419">
            <v>0</v>
          </cell>
        </row>
        <row r="420">
          <cell r="B420" t="str">
            <v>PO20511</v>
          </cell>
          <cell r="C420" t="str">
            <v>Choem Sreyny</v>
          </cell>
          <cell r="D420" t="str">
            <v>SPS- A</v>
          </cell>
          <cell r="E420" t="str">
            <v xml:space="preserve">Set Guantlet                  </v>
          </cell>
          <cell r="F420">
            <v>45195</v>
          </cell>
          <cell r="I420" t="str">
            <v>11/01/2023-11/30/2023</v>
          </cell>
          <cell r="J420">
            <v>1</v>
          </cell>
          <cell r="K420">
            <v>2</v>
          </cell>
          <cell r="L420">
            <v>3</v>
          </cell>
          <cell r="M420">
            <v>198</v>
          </cell>
          <cell r="O420">
            <v>168</v>
          </cell>
          <cell r="P420">
            <v>24</v>
          </cell>
          <cell r="Q420">
            <v>198</v>
          </cell>
          <cell r="R420">
            <v>0</v>
          </cell>
          <cell r="S420">
            <v>0</v>
          </cell>
          <cell r="T420">
            <v>0</v>
          </cell>
          <cell r="U420">
            <v>30</v>
          </cell>
          <cell r="V420">
            <v>0</v>
          </cell>
          <cell r="W420">
            <v>30</v>
          </cell>
          <cell r="X420">
            <v>153.30000000000001</v>
          </cell>
          <cell r="Y420">
            <v>0</v>
          </cell>
          <cell r="Z420">
            <v>15.295019999999999</v>
          </cell>
          <cell r="AA420">
            <v>0</v>
          </cell>
          <cell r="AB420">
            <v>15.295019999999999</v>
          </cell>
          <cell r="AC420">
            <v>39.08</v>
          </cell>
          <cell r="AD420">
            <v>10.105848</v>
          </cell>
          <cell r="AF420">
            <v>0</v>
          </cell>
          <cell r="AG420">
            <v>7.29</v>
          </cell>
          <cell r="AH420">
            <v>22.85</v>
          </cell>
          <cell r="AJ420">
            <v>0</v>
          </cell>
          <cell r="AK420">
            <v>10</v>
          </cell>
          <cell r="AL420">
            <v>6</v>
          </cell>
          <cell r="AM420">
            <v>0</v>
          </cell>
          <cell r="AN420">
            <v>0</v>
          </cell>
          <cell r="AO420">
            <v>7</v>
          </cell>
          <cell r="AP420">
            <v>0</v>
          </cell>
        </row>
        <row r="421">
          <cell r="B421" t="str">
            <v>PO20513</v>
          </cell>
          <cell r="C421" t="str">
            <v>BanThuna</v>
          </cell>
          <cell r="D421" t="str">
            <v>SPS- F</v>
          </cell>
          <cell r="E421" t="str">
            <v xml:space="preserve">Cuff Attach(A+)               </v>
          </cell>
          <cell r="F421">
            <v>45195</v>
          </cell>
          <cell r="I421" t="str">
            <v>11/01/2023-11/30/2023</v>
          </cell>
          <cell r="J421">
            <v>1</v>
          </cell>
          <cell r="K421">
            <v>1</v>
          </cell>
          <cell r="L421">
            <v>2</v>
          </cell>
          <cell r="M421">
            <v>198</v>
          </cell>
          <cell r="O421">
            <v>184</v>
          </cell>
          <cell r="P421">
            <v>24</v>
          </cell>
          <cell r="Q421">
            <v>220</v>
          </cell>
          <cell r="R421">
            <v>0</v>
          </cell>
          <cell r="S421">
            <v>0</v>
          </cell>
          <cell r="T421">
            <v>0</v>
          </cell>
          <cell r="U421">
            <v>36</v>
          </cell>
          <cell r="V421">
            <v>0</v>
          </cell>
          <cell r="W421">
            <v>36</v>
          </cell>
          <cell r="X421">
            <v>210.89</v>
          </cell>
          <cell r="Y421">
            <v>0</v>
          </cell>
          <cell r="Z421">
            <v>17.742277000000001</v>
          </cell>
          <cell r="AA421">
            <v>0</v>
          </cell>
          <cell r="AB421">
            <v>17.742277000000001</v>
          </cell>
          <cell r="AC421">
            <v>0</v>
          </cell>
          <cell r="AD421">
            <v>9.8250740000000008</v>
          </cell>
          <cell r="AF421">
            <v>0</v>
          </cell>
          <cell r="AG421">
            <v>8.75</v>
          </cell>
          <cell r="AH421">
            <v>22.85</v>
          </cell>
          <cell r="AJ421">
            <v>0</v>
          </cell>
          <cell r="AK421">
            <v>10</v>
          </cell>
          <cell r="AL421">
            <v>6</v>
          </cell>
          <cell r="AM421">
            <v>0</v>
          </cell>
          <cell r="AN421">
            <v>0</v>
          </cell>
          <cell r="AO421">
            <v>7</v>
          </cell>
          <cell r="AP421">
            <v>0</v>
          </cell>
        </row>
        <row r="422">
          <cell r="B422" t="str">
            <v>PO20515</v>
          </cell>
          <cell r="C422" t="str">
            <v>Choem Den</v>
          </cell>
          <cell r="D422" t="str">
            <v>Finishing A</v>
          </cell>
          <cell r="E422" t="str">
            <v xml:space="preserve">Hand Press(B)                 </v>
          </cell>
          <cell r="F422">
            <v>45202</v>
          </cell>
          <cell r="I422" t="str">
            <v>11/01/2023-11/30/2023</v>
          </cell>
          <cell r="J422">
            <v>1</v>
          </cell>
          <cell r="K422">
            <v>1</v>
          </cell>
          <cell r="L422">
            <v>2</v>
          </cell>
          <cell r="M422">
            <v>198</v>
          </cell>
          <cell r="O422">
            <v>171.5</v>
          </cell>
          <cell r="P422">
            <v>24</v>
          </cell>
          <cell r="Q422">
            <v>181.5</v>
          </cell>
          <cell r="R422">
            <v>0</v>
          </cell>
          <cell r="S422">
            <v>8</v>
          </cell>
          <cell r="T422">
            <v>8</v>
          </cell>
          <cell r="U422">
            <v>18</v>
          </cell>
          <cell r="V422">
            <v>0</v>
          </cell>
          <cell r="W422">
            <v>18</v>
          </cell>
          <cell r="X422">
            <v>206.26</v>
          </cell>
          <cell r="Y422">
            <v>0</v>
          </cell>
          <cell r="Z422">
            <v>10.489848</v>
          </cell>
          <cell r="AA422">
            <v>0</v>
          </cell>
          <cell r="AB422">
            <v>10.489848</v>
          </cell>
          <cell r="AC422">
            <v>0</v>
          </cell>
          <cell r="AD422">
            <v>0.27511200000000002</v>
          </cell>
          <cell r="AF422">
            <v>0</v>
          </cell>
          <cell r="AG422">
            <v>4.38</v>
          </cell>
          <cell r="AH422">
            <v>22.85</v>
          </cell>
          <cell r="AJ422">
            <v>0</v>
          </cell>
          <cell r="AK422">
            <v>9.2307692307692299</v>
          </cell>
          <cell r="AL422">
            <v>6</v>
          </cell>
          <cell r="AM422">
            <v>0</v>
          </cell>
          <cell r="AN422">
            <v>0</v>
          </cell>
          <cell r="AO422">
            <v>7</v>
          </cell>
          <cell r="AP422">
            <v>0</v>
          </cell>
        </row>
        <row r="423">
          <cell r="B423" t="str">
            <v>PO20516</v>
          </cell>
          <cell r="C423" t="str">
            <v>Nov  Sreyoun</v>
          </cell>
          <cell r="D423" t="str">
            <v>Finishing A</v>
          </cell>
          <cell r="E423" t="str">
            <v xml:space="preserve">Hand Press(B)                 </v>
          </cell>
          <cell r="F423">
            <v>45222</v>
          </cell>
          <cell r="I423" t="str">
            <v>11/01/2023-11/30/2023</v>
          </cell>
          <cell r="J423">
            <v>1</v>
          </cell>
          <cell r="K423">
            <v>2</v>
          </cell>
          <cell r="L423">
            <v>3</v>
          </cell>
          <cell r="M423">
            <v>198</v>
          </cell>
          <cell r="O423">
            <v>184</v>
          </cell>
          <cell r="P423">
            <v>24</v>
          </cell>
          <cell r="Q423">
            <v>190</v>
          </cell>
          <cell r="R423">
            <v>0</v>
          </cell>
          <cell r="S423">
            <v>0</v>
          </cell>
          <cell r="T423">
            <v>0</v>
          </cell>
          <cell r="U423">
            <v>6</v>
          </cell>
          <cell r="V423">
            <v>0</v>
          </cell>
          <cell r="W423">
            <v>6</v>
          </cell>
          <cell r="X423">
            <v>136.91999999999999</v>
          </cell>
          <cell r="Y423">
            <v>0</v>
          </cell>
          <cell r="Z423">
            <v>2.8574999999999999</v>
          </cell>
          <cell r="AA423">
            <v>0</v>
          </cell>
          <cell r="AB423">
            <v>2.8574999999999999</v>
          </cell>
          <cell r="AC423">
            <v>0</v>
          </cell>
          <cell r="AD423">
            <v>44.055</v>
          </cell>
          <cell r="AF423">
            <v>0</v>
          </cell>
          <cell r="AG423">
            <v>1.46</v>
          </cell>
          <cell r="AH423">
            <v>22.85</v>
          </cell>
          <cell r="AJ423">
            <v>0</v>
          </cell>
          <cell r="AK423">
            <v>10</v>
          </cell>
          <cell r="AL423">
            <v>6</v>
          </cell>
          <cell r="AM423">
            <v>0</v>
          </cell>
          <cell r="AN423">
            <v>0</v>
          </cell>
          <cell r="AO423">
            <v>7</v>
          </cell>
          <cell r="AP423">
            <v>0</v>
          </cell>
        </row>
        <row r="424">
          <cell r="B424" t="str">
            <v>PO20517</v>
          </cell>
          <cell r="C424" t="str">
            <v>Srin Pharo</v>
          </cell>
          <cell r="D424" t="str">
            <v>Finishing A</v>
          </cell>
          <cell r="E424" t="str">
            <v xml:space="preserve">Hand Press(B)                 </v>
          </cell>
          <cell r="F424">
            <v>45222</v>
          </cell>
          <cell r="I424" t="str">
            <v>11/01/2023-11/30/2023</v>
          </cell>
          <cell r="J424">
            <v>1</v>
          </cell>
          <cell r="K424">
            <v>1</v>
          </cell>
          <cell r="L424">
            <v>2</v>
          </cell>
          <cell r="M424">
            <v>198</v>
          </cell>
          <cell r="O424">
            <v>184</v>
          </cell>
          <cell r="P424">
            <v>24</v>
          </cell>
          <cell r="Q424">
            <v>206</v>
          </cell>
          <cell r="R424">
            <v>0</v>
          </cell>
          <cell r="S424">
            <v>8</v>
          </cell>
          <cell r="T424">
            <v>8</v>
          </cell>
          <cell r="U424">
            <v>30</v>
          </cell>
          <cell r="V424">
            <v>0</v>
          </cell>
          <cell r="W424">
            <v>30</v>
          </cell>
          <cell r="X424">
            <v>216.03</v>
          </cell>
          <cell r="Y424">
            <v>0</v>
          </cell>
          <cell r="Z424">
            <v>16.933</v>
          </cell>
          <cell r="AA424">
            <v>0</v>
          </cell>
          <cell r="AB424">
            <v>16.933</v>
          </cell>
          <cell r="AC424">
            <v>0</v>
          </cell>
          <cell r="AD424">
            <v>3.6891880000000001</v>
          </cell>
          <cell r="AF424">
            <v>0</v>
          </cell>
          <cell r="AG424">
            <v>7.29</v>
          </cell>
          <cell r="AH424">
            <v>22.85</v>
          </cell>
          <cell r="AJ424">
            <v>0</v>
          </cell>
          <cell r="AK424">
            <v>9.615384615384615</v>
          </cell>
          <cell r="AL424">
            <v>6</v>
          </cell>
          <cell r="AM424">
            <v>0</v>
          </cell>
          <cell r="AN424">
            <v>0</v>
          </cell>
          <cell r="AO424">
            <v>7</v>
          </cell>
          <cell r="AP424">
            <v>0</v>
          </cell>
        </row>
        <row r="425">
          <cell r="B425" t="str">
            <v>PO20518</v>
          </cell>
          <cell r="C425" t="str">
            <v>Yem Nimol</v>
          </cell>
          <cell r="D425" t="str">
            <v>Finishing A</v>
          </cell>
          <cell r="E425" t="str">
            <v xml:space="preserve">Hand Press(B)                 </v>
          </cell>
          <cell r="F425">
            <v>45222</v>
          </cell>
          <cell r="I425" t="str">
            <v>11/01/2023-11/30/2023</v>
          </cell>
          <cell r="J425">
            <v>1</v>
          </cell>
          <cell r="K425">
            <v>2</v>
          </cell>
          <cell r="L425">
            <v>3</v>
          </cell>
          <cell r="M425">
            <v>198</v>
          </cell>
          <cell r="O425">
            <v>176</v>
          </cell>
          <cell r="P425">
            <v>24</v>
          </cell>
          <cell r="Q425">
            <v>164</v>
          </cell>
          <cell r="R425">
            <v>0</v>
          </cell>
          <cell r="S425">
            <v>16</v>
          </cell>
          <cell r="T425">
            <v>16</v>
          </cell>
          <cell r="U425">
            <v>4</v>
          </cell>
          <cell r="V425">
            <v>0</v>
          </cell>
          <cell r="W425">
            <v>4</v>
          </cell>
          <cell r="X425">
            <v>115.98</v>
          </cell>
          <cell r="Y425">
            <v>0</v>
          </cell>
          <cell r="Z425">
            <v>1.905</v>
          </cell>
          <cell r="AA425">
            <v>0</v>
          </cell>
          <cell r="AB425">
            <v>1.905</v>
          </cell>
          <cell r="AC425">
            <v>0</v>
          </cell>
          <cell r="AD425">
            <v>40.229999999999997</v>
          </cell>
          <cell r="AF425">
            <v>0</v>
          </cell>
          <cell r="AG425">
            <v>0.97</v>
          </cell>
          <cell r="AH425">
            <v>22.85</v>
          </cell>
          <cell r="AJ425">
            <v>0</v>
          </cell>
          <cell r="AK425">
            <v>9.615384615384615</v>
          </cell>
          <cell r="AL425">
            <v>0</v>
          </cell>
          <cell r="AM425">
            <v>0</v>
          </cell>
          <cell r="AN425">
            <v>0</v>
          </cell>
          <cell r="AO425">
            <v>7</v>
          </cell>
          <cell r="AP425">
            <v>0</v>
          </cell>
        </row>
        <row r="426">
          <cell r="B426" t="str">
            <v>PO20519</v>
          </cell>
          <cell r="C426" t="str">
            <v>Voeurn Long</v>
          </cell>
          <cell r="D426" t="str">
            <v>Finishing A</v>
          </cell>
          <cell r="E426" t="str">
            <v xml:space="preserve">Hand Press(B)                 </v>
          </cell>
          <cell r="F426">
            <v>45223</v>
          </cell>
          <cell r="I426" t="str">
            <v>11/01/2023-11/30/2023</v>
          </cell>
          <cell r="J426">
            <v>0</v>
          </cell>
          <cell r="K426">
            <v>0</v>
          </cell>
          <cell r="L426">
            <v>0</v>
          </cell>
          <cell r="M426">
            <v>198</v>
          </cell>
          <cell r="O426">
            <v>184</v>
          </cell>
          <cell r="P426">
            <v>24</v>
          </cell>
          <cell r="Q426">
            <v>192</v>
          </cell>
          <cell r="R426">
            <v>0</v>
          </cell>
          <cell r="S426">
            <v>0</v>
          </cell>
          <cell r="T426">
            <v>0</v>
          </cell>
          <cell r="U426">
            <v>8</v>
          </cell>
          <cell r="V426">
            <v>0</v>
          </cell>
          <cell r="W426">
            <v>8</v>
          </cell>
          <cell r="X426">
            <v>143.54</v>
          </cell>
          <cell r="Y426">
            <v>0</v>
          </cell>
          <cell r="Z426">
            <v>3.81</v>
          </cell>
          <cell r="AA426">
            <v>0</v>
          </cell>
          <cell r="AB426">
            <v>3.81</v>
          </cell>
          <cell r="AC426">
            <v>0</v>
          </cell>
          <cell r="AD426">
            <v>44.665599999999998</v>
          </cell>
          <cell r="AF426">
            <v>0</v>
          </cell>
          <cell r="AG426">
            <v>1.94</v>
          </cell>
          <cell r="AH426">
            <v>22.85</v>
          </cell>
          <cell r="AJ426">
            <v>0</v>
          </cell>
          <cell r="AK426">
            <v>10</v>
          </cell>
          <cell r="AL426">
            <v>6</v>
          </cell>
          <cell r="AM426">
            <v>0</v>
          </cell>
          <cell r="AN426">
            <v>0</v>
          </cell>
          <cell r="AO426">
            <v>7</v>
          </cell>
          <cell r="AP426">
            <v>0</v>
          </cell>
        </row>
        <row r="427">
          <cell r="B427" t="str">
            <v>PO20520</v>
          </cell>
          <cell r="C427" t="str">
            <v>Heng Vechit</v>
          </cell>
          <cell r="D427" t="str">
            <v>Finishing A</v>
          </cell>
          <cell r="E427" t="str">
            <v xml:space="preserve">Hand Press(B)                 </v>
          </cell>
          <cell r="F427">
            <v>45223</v>
          </cell>
          <cell r="I427" t="str">
            <v>11/01/2023-11/30/2023</v>
          </cell>
          <cell r="J427">
            <v>1</v>
          </cell>
          <cell r="K427">
            <v>1</v>
          </cell>
          <cell r="L427">
            <v>2</v>
          </cell>
          <cell r="M427">
            <v>198</v>
          </cell>
          <cell r="O427">
            <v>184</v>
          </cell>
          <cell r="P427">
            <v>24</v>
          </cell>
          <cell r="Q427">
            <v>198</v>
          </cell>
          <cell r="R427">
            <v>0</v>
          </cell>
          <cell r="S427">
            <v>0</v>
          </cell>
          <cell r="T427">
            <v>0</v>
          </cell>
          <cell r="U427">
            <v>14</v>
          </cell>
          <cell r="V427">
            <v>0</v>
          </cell>
          <cell r="W427">
            <v>14</v>
          </cell>
          <cell r="X427">
            <v>164.24</v>
          </cell>
          <cell r="Y427">
            <v>0</v>
          </cell>
          <cell r="Z427">
            <v>6.6675000000000004</v>
          </cell>
          <cell r="AA427">
            <v>0</v>
          </cell>
          <cell r="AB427">
            <v>6.6675000000000004</v>
          </cell>
          <cell r="AC427">
            <v>0</v>
          </cell>
          <cell r="AD427">
            <v>30.0806</v>
          </cell>
          <cell r="AF427">
            <v>0</v>
          </cell>
          <cell r="AG427">
            <v>3.4</v>
          </cell>
          <cell r="AH427">
            <v>22.85</v>
          </cell>
          <cell r="AJ427">
            <v>0</v>
          </cell>
          <cell r="AK427">
            <v>10</v>
          </cell>
          <cell r="AL427">
            <v>6</v>
          </cell>
          <cell r="AM427">
            <v>0</v>
          </cell>
          <cell r="AN427">
            <v>0</v>
          </cell>
          <cell r="AO427">
            <v>7</v>
          </cell>
          <cell r="AP427">
            <v>0</v>
          </cell>
        </row>
        <row r="428">
          <cell r="B428" t="str">
            <v>PO20522</v>
          </cell>
          <cell r="C428" t="str">
            <v>Dorn Sinang</v>
          </cell>
          <cell r="D428" t="str">
            <v>Finishing A</v>
          </cell>
          <cell r="E428" t="str">
            <v xml:space="preserve">Hand Press(B)                 </v>
          </cell>
          <cell r="F428">
            <v>45223</v>
          </cell>
          <cell r="I428" t="str">
            <v>11/01/2023-11/30/2023</v>
          </cell>
          <cell r="J428">
            <v>1</v>
          </cell>
          <cell r="K428">
            <v>1</v>
          </cell>
          <cell r="L428">
            <v>2</v>
          </cell>
          <cell r="M428">
            <v>198</v>
          </cell>
          <cell r="O428">
            <v>184</v>
          </cell>
          <cell r="P428">
            <v>24</v>
          </cell>
          <cell r="Q428">
            <v>188</v>
          </cell>
          <cell r="R428">
            <v>0</v>
          </cell>
          <cell r="S428">
            <v>8</v>
          </cell>
          <cell r="T428">
            <v>8</v>
          </cell>
          <cell r="U428">
            <v>12</v>
          </cell>
          <cell r="V428">
            <v>0</v>
          </cell>
          <cell r="W428">
            <v>12</v>
          </cell>
          <cell r="X428">
            <v>154.5</v>
          </cell>
          <cell r="Y428">
            <v>0</v>
          </cell>
          <cell r="Z428">
            <v>5.7149999999999999</v>
          </cell>
          <cell r="AA428">
            <v>0</v>
          </cell>
          <cell r="AB428">
            <v>5.7149999999999999</v>
          </cell>
          <cell r="AC428">
            <v>0</v>
          </cell>
          <cell r="AD428">
            <v>29.16</v>
          </cell>
          <cell r="AF428">
            <v>0</v>
          </cell>
          <cell r="AG428">
            <v>2.92</v>
          </cell>
          <cell r="AH428">
            <v>22.85</v>
          </cell>
          <cell r="AJ428">
            <v>0</v>
          </cell>
          <cell r="AK428">
            <v>9.615384615384615</v>
          </cell>
          <cell r="AL428">
            <v>6</v>
          </cell>
          <cell r="AM428">
            <v>0</v>
          </cell>
          <cell r="AN428">
            <v>0</v>
          </cell>
          <cell r="AO428">
            <v>7</v>
          </cell>
          <cell r="AP428">
            <v>0</v>
          </cell>
        </row>
        <row r="429">
          <cell r="B429" t="str">
            <v>PO20523</v>
          </cell>
          <cell r="C429" t="str">
            <v>Oeun Sreytouch</v>
          </cell>
          <cell r="D429" t="str">
            <v>Finishing A</v>
          </cell>
          <cell r="E429" t="str">
            <v xml:space="preserve">Hand Press(B)                 </v>
          </cell>
          <cell r="F429">
            <v>45223</v>
          </cell>
          <cell r="I429" t="str">
            <v>11/01/2023-11/30/2023</v>
          </cell>
          <cell r="J429">
            <v>1</v>
          </cell>
          <cell r="K429">
            <v>2</v>
          </cell>
          <cell r="L429">
            <v>3</v>
          </cell>
          <cell r="M429">
            <v>198</v>
          </cell>
          <cell r="O429">
            <v>184</v>
          </cell>
          <cell r="P429">
            <v>24</v>
          </cell>
          <cell r="Q429">
            <v>186</v>
          </cell>
          <cell r="R429">
            <v>0</v>
          </cell>
          <cell r="S429">
            <v>8</v>
          </cell>
          <cell r="T429">
            <v>8</v>
          </cell>
          <cell r="U429">
            <v>10</v>
          </cell>
          <cell r="V429">
            <v>0</v>
          </cell>
          <cell r="W429">
            <v>10</v>
          </cell>
          <cell r="X429">
            <v>138.30000000000001</v>
          </cell>
          <cell r="Y429">
            <v>0</v>
          </cell>
          <cell r="Z429">
            <v>4.7625000000000002</v>
          </cell>
          <cell r="AA429">
            <v>0</v>
          </cell>
          <cell r="AB429">
            <v>4.7625000000000002</v>
          </cell>
          <cell r="AC429">
            <v>0</v>
          </cell>
          <cell r="AD429">
            <v>38.899639999999998</v>
          </cell>
          <cell r="AF429">
            <v>0</v>
          </cell>
          <cell r="AG429">
            <v>2.4300000000000002</v>
          </cell>
          <cell r="AH429">
            <v>22.85</v>
          </cell>
          <cell r="AJ429">
            <v>0</v>
          </cell>
          <cell r="AK429">
            <v>9.615384615384615</v>
          </cell>
          <cell r="AL429">
            <v>6</v>
          </cell>
          <cell r="AM429">
            <v>0</v>
          </cell>
          <cell r="AN429">
            <v>0</v>
          </cell>
          <cell r="AO429">
            <v>7</v>
          </cell>
          <cell r="AP429">
            <v>0</v>
          </cell>
        </row>
        <row r="430">
          <cell r="B430" t="str">
            <v>PO20524</v>
          </cell>
          <cell r="C430" t="str">
            <v>Soeun Kolab</v>
          </cell>
          <cell r="D430" t="str">
            <v>Finishing A</v>
          </cell>
          <cell r="E430" t="str">
            <v xml:space="preserve">Hand Press(B)                 </v>
          </cell>
          <cell r="F430">
            <v>45223</v>
          </cell>
          <cell r="I430" t="str">
            <v>11/01/2023-11/30/2023</v>
          </cell>
          <cell r="J430">
            <v>0</v>
          </cell>
          <cell r="K430">
            <v>0</v>
          </cell>
          <cell r="L430">
            <v>0</v>
          </cell>
          <cell r="M430">
            <v>198</v>
          </cell>
          <cell r="O430">
            <v>184</v>
          </cell>
          <cell r="P430">
            <v>24</v>
          </cell>
          <cell r="Q430">
            <v>204</v>
          </cell>
          <cell r="R430">
            <v>0</v>
          </cell>
          <cell r="S430">
            <v>0</v>
          </cell>
          <cell r="T430">
            <v>0</v>
          </cell>
          <cell r="U430">
            <v>20</v>
          </cell>
          <cell r="V430">
            <v>0</v>
          </cell>
          <cell r="W430">
            <v>20</v>
          </cell>
          <cell r="X430">
            <v>194.09</v>
          </cell>
          <cell r="Y430">
            <v>0</v>
          </cell>
          <cell r="Z430">
            <v>10.153079999999999</v>
          </cell>
          <cell r="AA430">
            <v>0</v>
          </cell>
          <cell r="AB430">
            <v>10.153079999999999</v>
          </cell>
          <cell r="AC430">
            <v>0</v>
          </cell>
          <cell r="AD430">
            <v>11.963616</v>
          </cell>
          <cell r="AF430">
            <v>0</v>
          </cell>
          <cell r="AG430">
            <v>4.8600000000000003</v>
          </cell>
          <cell r="AH430">
            <v>22.85</v>
          </cell>
          <cell r="AJ430">
            <v>0</v>
          </cell>
          <cell r="AK430">
            <v>10</v>
          </cell>
          <cell r="AL430">
            <v>6</v>
          </cell>
          <cell r="AM430">
            <v>0</v>
          </cell>
          <cell r="AN430">
            <v>0</v>
          </cell>
          <cell r="AO430">
            <v>7</v>
          </cell>
          <cell r="AP430">
            <v>0</v>
          </cell>
        </row>
        <row r="431">
          <cell r="B431" t="str">
            <v>PO20525</v>
          </cell>
          <cell r="C431" t="str">
            <v>Sieng Yorn</v>
          </cell>
          <cell r="D431" t="str">
            <v>Finishing A</v>
          </cell>
          <cell r="E431" t="str">
            <v xml:space="preserve">Hand Press(B)                 </v>
          </cell>
          <cell r="F431">
            <v>45224</v>
          </cell>
          <cell r="I431" t="str">
            <v>11/01/2023-11/30/2023</v>
          </cell>
          <cell r="J431">
            <v>1</v>
          </cell>
          <cell r="K431">
            <v>1</v>
          </cell>
          <cell r="L431">
            <v>2</v>
          </cell>
          <cell r="M431">
            <v>198</v>
          </cell>
          <cell r="O431">
            <v>184</v>
          </cell>
          <cell r="P431">
            <v>24</v>
          </cell>
          <cell r="Q431">
            <v>188</v>
          </cell>
          <cell r="R431">
            <v>0</v>
          </cell>
          <cell r="S431">
            <v>8</v>
          </cell>
          <cell r="T431">
            <v>8</v>
          </cell>
          <cell r="U431">
            <v>12</v>
          </cell>
          <cell r="V431">
            <v>0</v>
          </cell>
          <cell r="W431">
            <v>12</v>
          </cell>
          <cell r="X431">
            <v>149.28</v>
          </cell>
          <cell r="Y431">
            <v>0</v>
          </cell>
          <cell r="Z431">
            <v>5.9849160000000001</v>
          </cell>
          <cell r="AA431">
            <v>0</v>
          </cell>
          <cell r="AB431">
            <v>5.9849160000000001</v>
          </cell>
          <cell r="AC431">
            <v>0</v>
          </cell>
          <cell r="AD431">
            <v>34.029831999999999</v>
          </cell>
          <cell r="AF431">
            <v>0</v>
          </cell>
          <cell r="AG431">
            <v>2.92</v>
          </cell>
          <cell r="AH431">
            <v>22.85</v>
          </cell>
          <cell r="AJ431">
            <v>0</v>
          </cell>
          <cell r="AK431">
            <v>9.615384615384615</v>
          </cell>
          <cell r="AL431">
            <v>6</v>
          </cell>
          <cell r="AM431">
            <v>0</v>
          </cell>
          <cell r="AN431">
            <v>0</v>
          </cell>
          <cell r="AO431">
            <v>7</v>
          </cell>
          <cell r="AP431">
            <v>0</v>
          </cell>
        </row>
        <row r="432">
          <cell r="B432" t="str">
            <v>PO20526</v>
          </cell>
          <cell r="C432" t="str">
            <v>Chrun Srors</v>
          </cell>
          <cell r="D432" t="str">
            <v>Finishing A</v>
          </cell>
          <cell r="E432" t="str">
            <v xml:space="preserve">Hand Press(B)                 </v>
          </cell>
          <cell r="F432">
            <v>45224</v>
          </cell>
          <cell r="I432" t="str">
            <v>11/01/2023-11/30/2023</v>
          </cell>
          <cell r="J432">
            <v>1</v>
          </cell>
          <cell r="K432">
            <v>1</v>
          </cell>
          <cell r="L432">
            <v>2</v>
          </cell>
          <cell r="M432">
            <v>198</v>
          </cell>
          <cell r="O432">
            <v>182</v>
          </cell>
          <cell r="P432">
            <v>24</v>
          </cell>
          <cell r="Q432">
            <v>162</v>
          </cell>
          <cell r="R432">
            <v>12</v>
          </cell>
          <cell r="S432">
            <v>16</v>
          </cell>
          <cell r="T432">
            <v>28</v>
          </cell>
          <cell r="U432">
            <v>8</v>
          </cell>
          <cell r="V432">
            <v>0</v>
          </cell>
          <cell r="W432">
            <v>8</v>
          </cell>
          <cell r="X432">
            <v>107.41</v>
          </cell>
          <cell r="Y432">
            <v>11.43</v>
          </cell>
          <cell r="Z432">
            <v>3.81</v>
          </cell>
          <cell r="AA432">
            <v>0</v>
          </cell>
          <cell r="AB432">
            <v>3.81</v>
          </cell>
          <cell r="AC432">
            <v>0</v>
          </cell>
          <cell r="AD432">
            <v>52.79</v>
          </cell>
          <cell r="AF432">
            <v>0</v>
          </cell>
          <cell r="AG432">
            <v>1.94</v>
          </cell>
          <cell r="AH432">
            <v>22.85</v>
          </cell>
          <cell r="AJ432">
            <v>0</v>
          </cell>
          <cell r="AK432">
            <v>9.2307692307692299</v>
          </cell>
          <cell r="AL432">
            <v>0</v>
          </cell>
          <cell r="AM432">
            <v>0</v>
          </cell>
          <cell r="AN432">
            <v>0</v>
          </cell>
          <cell r="AO432">
            <v>7</v>
          </cell>
          <cell r="AP432">
            <v>0</v>
          </cell>
        </row>
        <row r="433">
          <cell r="B433" t="str">
            <v>PO20527</v>
          </cell>
          <cell r="C433" t="str">
            <v>Thy Chanthuor</v>
          </cell>
          <cell r="D433" t="str">
            <v>SPS- B</v>
          </cell>
          <cell r="E433" t="str">
            <v xml:space="preserve">Pocket                        </v>
          </cell>
          <cell r="F433">
            <v>45224</v>
          </cell>
          <cell r="I433" t="str">
            <v>11/01/2023-11/30/2023</v>
          </cell>
          <cell r="J433">
            <v>1</v>
          </cell>
          <cell r="K433">
            <v>1</v>
          </cell>
          <cell r="L433">
            <v>2</v>
          </cell>
          <cell r="M433">
            <v>198</v>
          </cell>
          <cell r="O433">
            <v>184</v>
          </cell>
          <cell r="P433">
            <v>24</v>
          </cell>
          <cell r="Q433">
            <v>206</v>
          </cell>
          <cell r="R433">
            <v>0</v>
          </cell>
          <cell r="S433">
            <v>0</v>
          </cell>
          <cell r="T433">
            <v>0</v>
          </cell>
          <cell r="U433">
            <v>22</v>
          </cell>
          <cell r="V433">
            <v>0</v>
          </cell>
          <cell r="W433">
            <v>22</v>
          </cell>
          <cell r="X433">
            <v>138.79</v>
          </cell>
          <cell r="Y433">
            <v>0</v>
          </cell>
          <cell r="Z433">
            <v>10.879246999999999</v>
          </cell>
          <cell r="AA433">
            <v>0</v>
          </cell>
          <cell r="AB433">
            <v>10.879246999999999</v>
          </cell>
          <cell r="AC433">
            <v>45.4</v>
          </cell>
          <cell r="AD433">
            <v>17.92483</v>
          </cell>
          <cell r="AF433">
            <v>0</v>
          </cell>
          <cell r="AG433">
            <v>5.35</v>
          </cell>
          <cell r="AH433">
            <v>22.85</v>
          </cell>
          <cell r="AJ433">
            <v>0</v>
          </cell>
          <cell r="AK433">
            <v>10</v>
          </cell>
          <cell r="AL433">
            <v>6</v>
          </cell>
          <cell r="AM433">
            <v>0</v>
          </cell>
          <cell r="AN433">
            <v>0</v>
          </cell>
          <cell r="AO433">
            <v>7</v>
          </cell>
          <cell r="AP433">
            <v>0</v>
          </cell>
        </row>
        <row r="434">
          <cell r="B434" t="str">
            <v>PO2102</v>
          </cell>
          <cell r="C434" t="str">
            <v>Na Sok</v>
          </cell>
          <cell r="D434" t="str">
            <v>FUSING</v>
          </cell>
          <cell r="E434" t="str">
            <v xml:space="preserve">Fuse Collar(B)                </v>
          </cell>
          <cell r="F434">
            <v>39608</v>
          </cell>
          <cell r="I434" t="str">
            <v>11/01/2023-11/30/2023</v>
          </cell>
          <cell r="J434">
            <v>0</v>
          </cell>
          <cell r="K434">
            <v>0</v>
          </cell>
          <cell r="L434">
            <v>0</v>
          </cell>
          <cell r="M434">
            <v>200</v>
          </cell>
          <cell r="O434">
            <v>184</v>
          </cell>
          <cell r="P434">
            <v>24</v>
          </cell>
          <cell r="Q434">
            <v>210</v>
          </cell>
          <cell r="R434">
            <v>0</v>
          </cell>
          <cell r="S434">
            <v>0</v>
          </cell>
          <cell r="T434">
            <v>0</v>
          </cell>
          <cell r="U434">
            <v>26</v>
          </cell>
          <cell r="V434">
            <v>0</v>
          </cell>
          <cell r="W434">
            <v>26</v>
          </cell>
          <cell r="X434">
            <v>137.82</v>
          </cell>
          <cell r="Y434">
            <v>69.540000000000006</v>
          </cell>
          <cell r="Z434">
            <v>14.481144</v>
          </cell>
          <cell r="AA434">
            <v>0</v>
          </cell>
          <cell r="AB434">
            <v>14.481144</v>
          </cell>
          <cell r="AC434">
            <v>0</v>
          </cell>
          <cell r="AD434">
            <v>24.010159999999999</v>
          </cell>
          <cell r="AF434">
            <v>0</v>
          </cell>
          <cell r="AG434">
            <v>6.32</v>
          </cell>
          <cell r="AH434">
            <v>23.08</v>
          </cell>
          <cell r="AJ434">
            <v>0</v>
          </cell>
          <cell r="AK434">
            <v>10</v>
          </cell>
          <cell r="AL434">
            <v>6</v>
          </cell>
          <cell r="AM434">
            <v>0</v>
          </cell>
          <cell r="AN434">
            <v>0</v>
          </cell>
          <cell r="AO434">
            <v>7</v>
          </cell>
          <cell r="AP434">
            <v>11</v>
          </cell>
        </row>
        <row r="435">
          <cell r="B435" t="str">
            <v>PO2130</v>
          </cell>
          <cell r="C435" t="str">
            <v>Nary Khun</v>
          </cell>
          <cell r="D435" t="str">
            <v>SPS- B</v>
          </cell>
          <cell r="E435" t="str">
            <v xml:space="preserve">2nd Midle row(B)              </v>
          </cell>
          <cell r="F435">
            <v>39615</v>
          </cell>
          <cell r="I435" t="str">
            <v>11/01/2023-11/30/2023</v>
          </cell>
          <cell r="J435">
            <v>1</v>
          </cell>
          <cell r="K435">
            <v>3</v>
          </cell>
          <cell r="L435">
            <v>4</v>
          </cell>
          <cell r="M435">
            <v>200</v>
          </cell>
          <cell r="O435">
            <v>176</v>
          </cell>
          <cell r="P435">
            <v>24</v>
          </cell>
          <cell r="Q435">
            <v>214</v>
          </cell>
          <cell r="R435">
            <v>0</v>
          </cell>
          <cell r="S435">
            <v>0</v>
          </cell>
          <cell r="T435">
            <v>0</v>
          </cell>
          <cell r="U435">
            <v>38</v>
          </cell>
          <cell r="V435">
            <v>0</v>
          </cell>
          <cell r="W435">
            <v>38</v>
          </cell>
          <cell r="X435">
            <v>206.48</v>
          </cell>
          <cell r="Y435">
            <v>0</v>
          </cell>
          <cell r="Z435">
            <v>20.368711999999999</v>
          </cell>
          <cell r="AA435">
            <v>0</v>
          </cell>
          <cell r="AB435">
            <v>20.368711999999999</v>
          </cell>
          <cell r="AC435">
            <v>0</v>
          </cell>
          <cell r="AD435">
            <v>19.990648</v>
          </cell>
          <cell r="AF435">
            <v>0</v>
          </cell>
          <cell r="AG435">
            <v>9.24</v>
          </cell>
          <cell r="AH435">
            <v>23.08</v>
          </cell>
          <cell r="AJ435">
            <v>0</v>
          </cell>
          <cell r="AK435">
            <v>10</v>
          </cell>
          <cell r="AL435">
            <v>6</v>
          </cell>
          <cell r="AM435">
            <v>0</v>
          </cell>
          <cell r="AN435">
            <v>0</v>
          </cell>
          <cell r="AO435">
            <v>7</v>
          </cell>
          <cell r="AP435">
            <v>11</v>
          </cell>
        </row>
        <row r="436">
          <cell r="B436" t="str">
            <v>PO2189</v>
          </cell>
          <cell r="C436" t="str">
            <v>Seng Phal</v>
          </cell>
          <cell r="D436" t="str">
            <v>Finishing A</v>
          </cell>
          <cell r="E436" t="str">
            <v xml:space="preserve">Trim Thread(B)                </v>
          </cell>
          <cell r="F436">
            <v>39638</v>
          </cell>
          <cell r="I436" t="str">
            <v>11/01/2023-11/30/2023</v>
          </cell>
          <cell r="J436">
            <v>0</v>
          </cell>
          <cell r="K436">
            <v>0</v>
          </cell>
          <cell r="L436">
            <v>0</v>
          </cell>
          <cell r="M436">
            <v>200</v>
          </cell>
          <cell r="O436">
            <v>184</v>
          </cell>
          <cell r="P436">
            <v>24</v>
          </cell>
          <cell r="Q436">
            <v>190</v>
          </cell>
          <cell r="R436">
            <v>4</v>
          </cell>
          <cell r="S436">
            <v>0</v>
          </cell>
          <cell r="T436">
            <v>4</v>
          </cell>
          <cell r="U436">
            <v>10</v>
          </cell>
          <cell r="V436">
            <v>0</v>
          </cell>
          <cell r="W436">
            <v>10</v>
          </cell>
          <cell r="X436">
            <v>176.08</v>
          </cell>
          <cell r="Y436">
            <v>3.85</v>
          </cell>
          <cell r="Z436">
            <v>5.3169959999999996</v>
          </cell>
          <cell r="AA436">
            <v>0</v>
          </cell>
          <cell r="AB436">
            <v>5.3169959999999996</v>
          </cell>
          <cell r="AC436">
            <v>0</v>
          </cell>
          <cell r="AD436">
            <v>22.507287999999999</v>
          </cell>
          <cell r="AF436">
            <v>0</v>
          </cell>
          <cell r="AG436">
            <v>2.4300000000000002</v>
          </cell>
          <cell r="AH436">
            <v>23.08</v>
          </cell>
          <cell r="AJ436">
            <v>0</v>
          </cell>
          <cell r="AK436">
            <v>10</v>
          </cell>
          <cell r="AL436">
            <v>6</v>
          </cell>
          <cell r="AM436">
            <v>0</v>
          </cell>
          <cell r="AN436">
            <v>0</v>
          </cell>
          <cell r="AO436">
            <v>7</v>
          </cell>
          <cell r="AP436">
            <v>11</v>
          </cell>
        </row>
        <row r="437">
          <cell r="B437" t="str">
            <v>PO2225</v>
          </cell>
          <cell r="C437" t="str">
            <v>Sreyluch Khun</v>
          </cell>
          <cell r="D437" t="str">
            <v>Maternity Leave</v>
          </cell>
          <cell r="E437" t="str">
            <v xml:space="preserve">Att tape to gauntlet(B)       </v>
          </cell>
          <cell r="F437">
            <v>39650</v>
          </cell>
          <cell r="I437" t="str">
            <v>11/01/2023-11/30/2023</v>
          </cell>
          <cell r="J437">
            <v>0</v>
          </cell>
          <cell r="K437">
            <v>0</v>
          </cell>
          <cell r="L437">
            <v>0</v>
          </cell>
          <cell r="M437">
            <v>200</v>
          </cell>
          <cell r="O437">
            <v>48</v>
          </cell>
          <cell r="P437">
            <v>0</v>
          </cell>
          <cell r="Q437">
            <v>8</v>
          </cell>
          <cell r="R437">
            <v>0</v>
          </cell>
          <cell r="S437">
            <v>40</v>
          </cell>
          <cell r="T437">
            <v>40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F437">
            <v>0</v>
          </cell>
          <cell r="AG437">
            <v>0</v>
          </cell>
          <cell r="AH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</row>
        <row r="438">
          <cell r="B438" t="str">
            <v>PO2230</v>
          </cell>
          <cell r="C438" t="str">
            <v>Theary Las</v>
          </cell>
          <cell r="D438" t="str">
            <v>SPS- B</v>
          </cell>
          <cell r="E438" t="str">
            <v xml:space="preserve">Button Hole                   </v>
          </cell>
          <cell r="F438">
            <v>39651</v>
          </cell>
          <cell r="I438" t="str">
            <v>11/01/2023-11/30/2023</v>
          </cell>
          <cell r="J438">
            <v>1</v>
          </cell>
          <cell r="K438">
            <v>2</v>
          </cell>
          <cell r="L438">
            <v>3</v>
          </cell>
          <cell r="M438">
            <v>200</v>
          </cell>
          <cell r="O438">
            <v>152</v>
          </cell>
          <cell r="P438">
            <v>24</v>
          </cell>
          <cell r="Q438">
            <v>172</v>
          </cell>
          <cell r="R438">
            <v>0</v>
          </cell>
          <cell r="S438">
            <v>0</v>
          </cell>
          <cell r="T438">
            <v>0</v>
          </cell>
          <cell r="U438">
            <v>20</v>
          </cell>
          <cell r="V438">
            <v>0</v>
          </cell>
          <cell r="W438">
            <v>20</v>
          </cell>
          <cell r="X438">
            <v>67.73</v>
          </cell>
          <cell r="Y438">
            <v>0</v>
          </cell>
          <cell r="Z438">
            <v>9.6126000000000005</v>
          </cell>
          <cell r="AA438">
            <v>0</v>
          </cell>
          <cell r="AB438">
            <v>9.6126000000000005</v>
          </cell>
          <cell r="AC438">
            <v>1.23</v>
          </cell>
          <cell r="AD438">
            <v>96.375200000000007</v>
          </cell>
          <cell r="AF438">
            <v>0</v>
          </cell>
          <cell r="AG438">
            <v>4.8600000000000003</v>
          </cell>
          <cell r="AH438">
            <v>23.08</v>
          </cell>
          <cell r="AJ438">
            <v>8</v>
          </cell>
          <cell r="AK438">
            <v>10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  <cell r="AP438">
            <v>11</v>
          </cell>
        </row>
        <row r="439">
          <cell r="B439" t="str">
            <v>PO2289</v>
          </cell>
          <cell r="C439" t="str">
            <v>Sophy Khie</v>
          </cell>
          <cell r="D439" t="str">
            <v>Cutting 2</v>
          </cell>
          <cell r="E439" t="str">
            <v xml:space="preserve">Bundling(P)                   </v>
          </cell>
          <cell r="F439">
            <v>39678</v>
          </cell>
          <cell r="I439" t="str">
            <v>11/01/2023-11/30/2023</v>
          </cell>
          <cell r="J439">
            <v>1</v>
          </cell>
          <cell r="K439">
            <v>2</v>
          </cell>
          <cell r="L439">
            <v>3</v>
          </cell>
          <cell r="M439">
            <v>200</v>
          </cell>
          <cell r="O439">
            <v>184</v>
          </cell>
          <cell r="P439">
            <v>24</v>
          </cell>
          <cell r="Q439">
            <v>215.5</v>
          </cell>
          <cell r="R439">
            <v>2.5</v>
          </cell>
          <cell r="S439">
            <v>0</v>
          </cell>
          <cell r="T439">
            <v>2.5</v>
          </cell>
          <cell r="U439">
            <v>34</v>
          </cell>
          <cell r="V439">
            <v>0</v>
          </cell>
          <cell r="W439">
            <v>34</v>
          </cell>
          <cell r="X439">
            <v>280.62</v>
          </cell>
          <cell r="Y439">
            <v>31.2</v>
          </cell>
          <cell r="Z439">
            <v>16.341419999999999</v>
          </cell>
          <cell r="AA439">
            <v>0</v>
          </cell>
          <cell r="AB439">
            <v>16.341419999999999</v>
          </cell>
          <cell r="AC439">
            <v>0</v>
          </cell>
          <cell r="AD439">
            <v>3.8828399999999998</v>
          </cell>
          <cell r="AF439">
            <v>0</v>
          </cell>
          <cell r="AG439">
            <v>8.26</v>
          </cell>
          <cell r="AH439">
            <v>23.08</v>
          </cell>
          <cell r="AJ439">
            <v>0</v>
          </cell>
          <cell r="AK439">
            <v>10</v>
          </cell>
          <cell r="AL439">
            <v>6</v>
          </cell>
          <cell r="AM439">
            <v>0</v>
          </cell>
          <cell r="AN439">
            <v>0</v>
          </cell>
          <cell r="AO439">
            <v>7</v>
          </cell>
          <cell r="AP439">
            <v>11</v>
          </cell>
        </row>
        <row r="440">
          <cell r="B440" t="str">
            <v>PO2352</v>
          </cell>
          <cell r="C440" t="str">
            <v>Samoeun In</v>
          </cell>
          <cell r="D440" t="str">
            <v>SPS- D</v>
          </cell>
          <cell r="E440" t="str">
            <v xml:space="preserve">Collar Attach (A+)            </v>
          </cell>
          <cell r="F440">
            <v>39699</v>
          </cell>
          <cell r="I440" t="str">
            <v>11/01/2023-11/30/2023</v>
          </cell>
          <cell r="J440">
            <v>1</v>
          </cell>
          <cell r="K440">
            <v>2</v>
          </cell>
          <cell r="L440">
            <v>3</v>
          </cell>
          <cell r="M440">
            <v>200</v>
          </cell>
          <cell r="O440">
            <v>184</v>
          </cell>
          <cell r="P440">
            <v>24</v>
          </cell>
          <cell r="Q440">
            <v>212</v>
          </cell>
          <cell r="R440">
            <v>0</v>
          </cell>
          <cell r="S440">
            <v>0</v>
          </cell>
          <cell r="T440">
            <v>0</v>
          </cell>
          <cell r="U440">
            <v>28</v>
          </cell>
          <cell r="V440">
            <v>0</v>
          </cell>
          <cell r="W440">
            <v>28</v>
          </cell>
          <cell r="X440">
            <v>185.67</v>
          </cell>
          <cell r="Y440">
            <v>0</v>
          </cell>
          <cell r="Z440">
            <v>13.699982</v>
          </cell>
          <cell r="AA440">
            <v>0</v>
          </cell>
          <cell r="AB440">
            <v>13.699982</v>
          </cell>
          <cell r="AC440">
            <v>0</v>
          </cell>
          <cell r="AD440">
            <v>23.019825999999998</v>
          </cell>
          <cell r="AF440">
            <v>0</v>
          </cell>
          <cell r="AG440">
            <v>6.81</v>
          </cell>
          <cell r="AH440">
            <v>23.08</v>
          </cell>
          <cell r="AJ440">
            <v>0</v>
          </cell>
          <cell r="AK440">
            <v>10</v>
          </cell>
          <cell r="AL440">
            <v>6</v>
          </cell>
          <cell r="AM440">
            <v>0</v>
          </cell>
          <cell r="AN440">
            <v>0</v>
          </cell>
          <cell r="AO440">
            <v>7</v>
          </cell>
          <cell r="AP440">
            <v>11</v>
          </cell>
        </row>
        <row r="441">
          <cell r="B441" t="str">
            <v>PO2403</v>
          </cell>
          <cell r="C441" t="str">
            <v>Sreynet Suon</v>
          </cell>
          <cell r="D441" t="str">
            <v>SPS- C</v>
          </cell>
          <cell r="E441" t="str">
            <v xml:space="preserve">Hem front(B)                  </v>
          </cell>
          <cell r="F441">
            <v>39727</v>
          </cell>
          <cell r="I441" t="str">
            <v>11/01/2023-11/30/2023</v>
          </cell>
          <cell r="J441">
            <v>1</v>
          </cell>
          <cell r="K441">
            <v>2</v>
          </cell>
          <cell r="L441">
            <v>3</v>
          </cell>
          <cell r="M441">
            <v>200</v>
          </cell>
          <cell r="O441">
            <v>176</v>
          </cell>
          <cell r="P441">
            <v>24</v>
          </cell>
          <cell r="Q441">
            <v>146</v>
          </cell>
          <cell r="R441">
            <v>48</v>
          </cell>
          <cell r="S441">
            <v>0</v>
          </cell>
          <cell r="T441">
            <v>48</v>
          </cell>
          <cell r="U441">
            <v>18</v>
          </cell>
          <cell r="V441">
            <v>0</v>
          </cell>
          <cell r="W441">
            <v>18</v>
          </cell>
          <cell r="X441">
            <v>118.51</v>
          </cell>
          <cell r="Y441">
            <v>46.14</v>
          </cell>
          <cell r="Z441">
            <v>9.0094130000000003</v>
          </cell>
          <cell r="AA441">
            <v>0</v>
          </cell>
          <cell r="AB441">
            <v>9.0094130000000003</v>
          </cell>
          <cell r="AC441">
            <v>0</v>
          </cell>
          <cell r="AD441">
            <v>22.854562000000001</v>
          </cell>
          <cell r="AF441">
            <v>0</v>
          </cell>
          <cell r="AG441">
            <v>4.38</v>
          </cell>
          <cell r="AH441">
            <v>23.08</v>
          </cell>
          <cell r="AJ441">
            <v>8</v>
          </cell>
          <cell r="AK441">
            <v>10</v>
          </cell>
          <cell r="AL441">
            <v>6</v>
          </cell>
          <cell r="AM441">
            <v>0</v>
          </cell>
          <cell r="AN441">
            <v>0</v>
          </cell>
          <cell r="AO441">
            <v>7</v>
          </cell>
          <cell r="AP441">
            <v>11</v>
          </cell>
        </row>
        <row r="442">
          <cell r="B442" t="str">
            <v>PO2432</v>
          </cell>
          <cell r="C442" t="str">
            <v>Senghong Lun</v>
          </cell>
          <cell r="D442" t="str">
            <v>SPS- A</v>
          </cell>
          <cell r="E442" t="str">
            <v xml:space="preserve">Set Gauntlet(A)               </v>
          </cell>
          <cell r="F442">
            <v>39734</v>
          </cell>
          <cell r="I442" t="str">
            <v>11/01/2023-11/30/2023</v>
          </cell>
          <cell r="J442">
            <v>0</v>
          </cell>
          <cell r="K442">
            <v>1</v>
          </cell>
          <cell r="L442">
            <v>1</v>
          </cell>
          <cell r="M442">
            <v>200</v>
          </cell>
          <cell r="O442">
            <v>184</v>
          </cell>
          <cell r="P442">
            <v>24</v>
          </cell>
          <cell r="Q442">
            <v>210</v>
          </cell>
          <cell r="R442">
            <v>0</v>
          </cell>
          <cell r="S442">
            <v>0</v>
          </cell>
          <cell r="T442">
            <v>0</v>
          </cell>
          <cell r="U442">
            <v>26</v>
          </cell>
          <cell r="V442">
            <v>0</v>
          </cell>
          <cell r="W442">
            <v>26</v>
          </cell>
          <cell r="X442">
            <v>252.52</v>
          </cell>
          <cell r="Y442">
            <v>0</v>
          </cell>
          <cell r="Z442">
            <v>14.610239999999999</v>
          </cell>
          <cell r="AA442">
            <v>0</v>
          </cell>
          <cell r="AB442">
            <v>14.610239999999999</v>
          </cell>
          <cell r="AC442">
            <v>0</v>
          </cell>
          <cell r="AD442">
            <v>0</v>
          </cell>
          <cell r="AF442">
            <v>0</v>
          </cell>
          <cell r="AG442">
            <v>6.32</v>
          </cell>
          <cell r="AH442">
            <v>23.08</v>
          </cell>
          <cell r="AJ442">
            <v>0</v>
          </cell>
          <cell r="AK442">
            <v>10</v>
          </cell>
          <cell r="AL442">
            <v>6</v>
          </cell>
          <cell r="AM442">
            <v>0</v>
          </cell>
          <cell r="AN442">
            <v>0</v>
          </cell>
          <cell r="AO442">
            <v>7</v>
          </cell>
          <cell r="AP442">
            <v>11</v>
          </cell>
        </row>
        <row r="443">
          <cell r="B443" t="str">
            <v>PO2630</v>
          </cell>
          <cell r="C443" t="str">
            <v>Som Sok</v>
          </cell>
          <cell r="D443" t="str">
            <v>SPS- C</v>
          </cell>
          <cell r="E443" t="str">
            <v xml:space="preserve">Fuse front strap(B)           </v>
          </cell>
          <cell r="F443">
            <v>39839</v>
          </cell>
          <cell r="I443" t="str">
            <v>11/01/2023-11/30/2023</v>
          </cell>
          <cell r="J443">
            <v>1</v>
          </cell>
          <cell r="K443">
            <v>3</v>
          </cell>
          <cell r="L443">
            <v>4</v>
          </cell>
          <cell r="M443">
            <v>200</v>
          </cell>
          <cell r="O443">
            <v>184</v>
          </cell>
          <cell r="P443">
            <v>24</v>
          </cell>
          <cell r="Q443">
            <v>228</v>
          </cell>
          <cell r="R443">
            <v>0</v>
          </cell>
          <cell r="S443">
            <v>0</v>
          </cell>
          <cell r="T443">
            <v>0</v>
          </cell>
          <cell r="U443">
            <v>44</v>
          </cell>
          <cell r="V443">
            <v>0</v>
          </cell>
          <cell r="W443">
            <v>44</v>
          </cell>
          <cell r="X443">
            <v>142.86000000000001</v>
          </cell>
          <cell r="Y443">
            <v>0</v>
          </cell>
          <cell r="Z443">
            <v>21.14772</v>
          </cell>
          <cell r="AA443">
            <v>0</v>
          </cell>
          <cell r="AB443">
            <v>21.14772</v>
          </cell>
          <cell r="AC443">
            <v>0</v>
          </cell>
          <cell r="AD443">
            <v>78.655439999999999</v>
          </cell>
          <cell r="AF443">
            <v>0</v>
          </cell>
          <cell r="AG443">
            <v>10.7</v>
          </cell>
          <cell r="AH443">
            <v>23.08</v>
          </cell>
          <cell r="AJ443">
            <v>0</v>
          </cell>
          <cell r="AK443">
            <v>10</v>
          </cell>
          <cell r="AL443">
            <v>6</v>
          </cell>
          <cell r="AM443">
            <v>0</v>
          </cell>
          <cell r="AN443">
            <v>0</v>
          </cell>
          <cell r="AO443">
            <v>7</v>
          </cell>
          <cell r="AP443">
            <v>11</v>
          </cell>
        </row>
        <row r="444">
          <cell r="B444" t="str">
            <v>PO2678</v>
          </cell>
          <cell r="C444" t="str">
            <v>Sakou Gnov</v>
          </cell>
          <cell r="D444" t="str">
            <v>QC</v>
          </cell>
          <cell r="E444" t="str">
            <v xml:space="preserve">Examining(B)                  </v>
          </cell>
          <cell r="F444">
            <v>39854</v>
          </cell>
          <cell r="I444" t="str">
            <v>11/01/2023-11/30/2023</v>
          </cell>
          <cell r="J444">
            <v>0</v>
          </cell>
          <cell r="K444">
            <v>0</v>
          </cell>
          <cell r="L444">
            <v>0</v>
          </cell>
          <cell r="M444">
            <v>227</v>
          </cell>
          <cell r="O444">
            <v>184</v>
          </cell>
          <cell r="P444">
            <v>24</v>
          </cell>
          <cell r="Q444">
            <v>208</v>
          </cell>
          <cell r="R444">
            <v>16</v>
          </cell>
          <cell r="S444">
            <v>0</v>
          </cell>
          <cell r="T444">
            <v>16</v>
          </cell>
          <cell r="U444">
            <v>40</v>
          </cell>
          <cell r="V444">
            <v>0</v>
          </cell>
          <cell r="W444">
            <v>40</v>
          </cell>
          <cell r="X444">
            <v>187.21</v>
          </cell>
          <cell r="Y444">
            <v>17.46</v>
          </cell>
          <cell r="Z444">
            <v>21.825600000000001</v>
          </cell>
          <cell r="AA444">
            <v>0</v>
          </cell>
          <cell r="AB444">
            <v>21.825600000000001</v>
          </cell>
          <cell r="AC444">
            <v>0</v>
          </cell>
          <cell r="AD444">
            <v>41.113121999999997</v>
          </cell>
          <cell r="AF444">
            <v>0</v>
          </cell>
          <cell r="AG444">
            <v>9.7200000000000006</v>
          </cell>
          <cell r="AH444">
            <v>26.19</v>
          </cell>
          <cell r="AJ444">
            <v>0</v>
          </cell>
          <cell r="AK444">
            <v>10</v>
          </cell>
          <cell r="AL444">
            <v>6</v>
          </cell>
          <cell r="AM444">
            <v>0</v>
          </cell>
          <cell r="AN444">
            <v>0</v>
          </cell>
          <cell r="AO444">
            <v>7</v>
          </cell>
          <cell r="AP444">
            <v>11</v>
          </cell>
        </row>
        <row r="445">
          <cell r="B445" t="str">
            <v>PO2782</v>
          </cell>
          <cell r="C445" t="str">
            <v>Sreyran My</v>
          </cell>
          <cell r="D445" t="str">
            <v>SPS- B</v>
          </cell>
          <cell r="E445" t="str">
            <v xml:space="preserve">Attach Patch                  </v>
          </cell>
          <cell r="F445">
            <v>39923</v>
          </cell>
          <cell r="I445" t="str">
            <v>11/01/2023-11/30/2023</v>
          </cell>
          <cell r="J445">
            <v>1</v>
          </cell>
          <cell r="K445">
            <v>1</v>
          </cell>
          <cell r="L445">
            <v>2</v>
          </cell>
          <cell r="M445">
            <v>200</v>
          </cell>
          <cell r="O445">
            <v>184</v>
          </cell>
          <cell r="P445">
            <v>24</v>
          </cell>
          <cell r="Q445">
            <v>206</v>
          </cell>
          <cell r="R445">
            <v>0</v>
          </cell>
          <cell r="S445">
            <v>0</v>
          </cell>
          <cell r="T445">
            <v>0</v>
          </cell>
          <cell r="U445">
            <v>22</v>
          </cell>
          <cell r="V445">
            <v>0</v>
          </cell>
          <cell r="W445">
            <v>22</v>
          </cell>
          <cell r="X445">
            <v>317.91000000000003</v>
          </cell>
          <cell r="Y445">
            <v>0</v>
          </cell>
          <cell r="Z445">
            <v>17.493839999999999</v>
          </cell>
          <cell r="AA445">
            <v>0</v>
          </cell>
          <cell r="AB445">
            <v>17.493839999999999</v>
          </cell>
          <cell r="AC445">
            <v>0</v>
          </cell>
          <cell r="AD445">
            <v>0</v>
          </cell>
          <cell r="AF445">
            <v>0</v>
          </cell>
          <cell r="AG445">
            <v>5.35</v>
          </cell>
          <cell r="AH445">
            <v>23.08</v>
          </cell>
          <cell r="AJ445">
            <v>0</v>
          </cell>
          <cell r="AK445">
            <v>10</v>
          </cell>
          <cell r="AL445">
            <v>6</v>
          </cell>
          <cell r="AM445">
            <v>0</v>
          </cell>
          <cell r="AN445">
            <v>0</v>
          </cell>
          <cell r="AO445">
            <v>7</v>
          </cell>
          <cell r="AP445">
            <v>11</v>
          </cell>
        </row>
        <row r="446">
          <cell r="B446" t="str">
            <v>PO2821</v>
          </cell>
          <cell r="C446" t="str">
            <v>Lynate Chea</v>
          </cell>
          <cell r="D446" t="str">
            <v>SPS- C</v>
          </cell>
          <cell r="E446" t="str">
            <v xml:space="preserve">B/S FRONT MANUAL(B)           </v>
          </cell>
          <cell r="F446">
            <v>39951</v>
          </cell>
          <cell r="I446" t="str">
            <v>11/01/2023-11/30/2023</v>
          </cell>
          <cell r="J446">
            <v>1</v>
          </cell>
          <cell r="K446">
            <v>0</v>
          </cell>
          <cell r="L446">
            <v>1</v>
          </cell>
          <cell r="M446">
            <v>200</v>
          </cell>
          <cell r="O446">
            <v>175.5</v>
          </cell>
          <cell r="P446">
            <v>24</v>
          </cell>
          <cell r="Q446">
            <v>213.5</v>
          </cell>
          <cell r="R446">
            <v>0</v>
          </cell>
          <cell r="S446">
            <v>0</v>
          </cell>
          <cell r="T446">
            <v>0</v>
          </cell>
          <cell r="U446">
            <v>38</v>
          </cell>
          <cell r="V446">
            <v>0</v>
          </cell>
          <cell r="W446">
            <v>38</v>
          </cell>
          <cell r="X446">
            <v>101.83</v>
          </cell>
          <cell r="Y446">
            <v>0</v>
          </cell>
          <cell r="Z446">
            <v>18.263940000000002</v>
          </cell>
          <cell r="AA446">
            <v>0</v>
          </cell>
          <cell r="AB446">
            <v>18.263940000000002</v>
          </cell>
          <cell r="AC446">
            <v>0</v>
          </cell>
          <cell r="AD446">
            <v>103.39788</v>
          </cell>
          <cell r="AF446">
            <v>0</v>
          </cell>
          <cell r="AG446">
            <v>9.24</v>
          </cell>
          <cell r="AH446">
            <v>23.08</v>
          </cell>
          <cell r="AJ446">
            <v>8</v>
          </cell>
          <cell r="AK446">
            <v>10</v>
          </cell>
          <cell r="AL446">
            <v>0</v>
          </cell>
          <cell r="AM446">
            <v>0</v>
          </cell>
          <cell r="AN446">
            <v>0</v>
          </cell>
          <cell r="AO446">
            <v>7</v>
          </cell>
          <cell r="AP446">
            <v>11</v>
          </cell>
        </row>
        <row r="447">
          <cell r="B447" t="str">
            <v>PO2839</v>
          </cell>
          <cell r="C447" t="str">
            <v>Kimly Heng</v>
          </cell>
          <cell r="D447" t="str">
            <v>SPS- C</v>
          </cell>
          <cell r="E447" t="str">
            <v xml:space="preserve">Hem front(B)                  </v>
          </cell>
          <cell r="F447">
            <v>39952</v>
          </cell>
          <cell r="I447" t="str">
            <v>11/01/2023-11/30/2023</v>
          </cell>
          <cell r="J447">
            <v>0</v>
          </cell>
          <cell r="K447">
            <v>0</v>
          </cell>
          <cell r="L447">
            <v>0</v>
          </cell>
          <cell r="M447">
            <v>200</v>
          </cell>
          <cell r="O447">
            <v>184</v>
          </cell>
          <cell r="P447">
            <v>24</v>
          </cell>
          <cell r="Q447">
            <v>214</v>
          </cell>
          <cell r="R447">
            <v>0</v>
          </cell>
          <cell r="S447">
            <v>0</v>
          </cell>
          <cell r="T447">
            <v>0</v>
          </cell>
          <cell r="U447">
            <v>30</v>
          </cell>
          <cell r="V447">
            <v>0</v>
          </cell>
          <cell r="W447">
            <v>30</v>
          </cell>
          <cell r="X447">
            <v>238.86</v>
          </cell>
          <cell r="Y447">
            <v>0</v>
          </cell>
          <cell r="Z447">
            <v>16.96705</v>
          </cell>
          <cell r="AA447">
            <v>0</v>
          </cell>
          <cell r="AB447">
            <v>16.96705</v>
          </cell>
          <cell r="AC447">
            <v>0</v>
          </cell>
          <cell r="AD447">
            <v>7.554074</v>
          </cell>
          <cell r="AF447">
            <v>0</v>
          </cell>
          <cell r="AG447">
            <v>7.29</v>
          </cell>
          <cell r="AH447">
            <v>23.08</v>
          </cell>
          <cell r="AJ447">
            <v>0</v>
          </cell>
          <cell r="AK447">
            <v>10</v>
          </cell>
          <cell r="AL447">
            <v>6</v>
          </cell>
          <cell r="AM447">
            <v>0</v>
          </cell>
          <cell r="AN447">
            <v>0</v>
          </cell>
          <cell r="AO447">
            <v>7</v>
          </cell>
          <cell r="AP447">
            <v>11</v>
          </cell>
        </row>
        <row r="448">
          <cell r="B448" t="str">
            <v>PO2884</v>
          </cell>
          <cell r="C448" t="str">
            <v>Sreylek Va</v>
          </cell>
          <cell r="D448" t="str">
            <v>SPS- A</v>
          </cell>
          <cell r="E448" t="str">
            <v xml:space="preserve">Att tape to gauntlet(B)       </v>
          </cell>
          <cell r="F448">
            <v>39979</v>
          </cell>
          <cell r="I448" t="str">
            <v>11/01/2023-11/30/2023</v>
          </cell>
          <cell r="J448">
            <v>1</v>
          </cell>
          <cell r="K448">
            <v>1</v>
          </cell>
          <cell r="L448">
            <v>2</v>
          </cell>
          <cell r="M448">
            <v>200</v>
          </cell>
          <cell r="O448">
            <v>184</v>
          </cell>
          <cell r="P448">
            <v>24</v>
          </cell>
          <cell r="Q448">
            <v>214</v>
          </cell>
          <cell r="R448">
            <v>0</v>
          </cell>
          <cell r="S448">
            <v>0</v>
          </cell>
          <cell r="T448">
            <v>0</v>
          </cell>
          <cell r="U448">
            <v>30</v>
          </cell>
          <cell r="V448">
            <v>0</v>
          </cell>
          <cell r="W448">
            <v>30</v>
          </cell>
          <cell r="X448">
            <v>215.08</v>
          </cell>
          <cell r="Y448">
            <v>0</v>
          </cell>
          <cell r="Z448">
            <v>15.321763000000001</v>
          </cell>
          <cell r="AA448">
            <v>0</v>
          </cell>
          <cell r="AB448">
            <v>15.321763000000001</v>
          </cell>
          <cell r="AC448">
            <v>0</v>
          </cell>
          <cell r="AD448">
            <v>5.4364679999999996</v>
          </cell>
          <cell r="AF448">
            <v>0</v>
          </cell>
          <cell r="AG448">
            <v>7.29</v>
          </cell>
          <cell r="AH448">
            <v>23.08</v>
          </cell>
          <cell r="AJ448">
            <v>0</v>
          </cell>
          <cell r="AK448">
            <v>10</v>
          </cell>
          <cell r="AL448">
            <v>6</v>
          </cell>
          <cell r="AM448">
            <v>0</v>
          </cell>
          <cell r="AN448">
            <v>0</v>
          </cell>
          <cell r="AO448">
            <v>7</v>
          </cell>
          <cell r="AP448">
            <v>11</v>
          </cell>
        </row>
        <row r="449">
          <cell r="B449" t="str">
            <v>PO2937</v>
          </cell>
          <cell r="C449" t="str">
            <v>Aun Seang</v>
          </cell>
          <cell r="D449" t="str">
            <v>QC</v>
          </cell>
          <cell r="E449" t="str">
            <v xml:space="preserve">Examiner(B)                   </v>
          </cell>
          <cell r="F449">
            <v>39995</v>
          </cell>
          <cell r="I449" t="str">
            <v>11/01/2023-11/30/2023</v>
          </cell>
          <cell r="J449">
            <v>0</v>
          </cell>
          <cell r="K449">
            <v>0</v>
          </cell>
          <cell r="L449">
            <v>0</v>
          </cell>
          <cell r="M449">
            <v>227</v>
          </cell>
          <cell r="O449">
            <v>184</v>
          </cell>
          <cell r="P449">
            <v>24</v>
          </cell>
          <cell r="Q449">
            <v>226</v>
          </cell>
          <cell r="R449">
            <v>0</v>
          </cell>
          <cell r="S449">
            <v>0</v>
          </cell>
          <cell r="T449">
            <v>0</v>
          </cell>
          <cell r="U449">
            <v>42</v>
          </cell>
          <cell r="V449">
            <v>0</v>
          </cell>
          <cell r="W449">
            <v>42</v>
          </cell>
          <cell r="X449">
            <v>185.63</v>
          </cell>
          <cell r="Y449">
            <v>0</v>
          </cell>
          <cell r="Z449">
            <v>22.916879999999999</v>
          </cell>
          <cell r="AA449">
            <v>0</v>
          </cell>
          <cell r="AB449">
            <v>22.916879999999999</v>
          </cell>
          <cell r="AC449">
            <v>0</v>
          </cell>
          <cell r="AD449">
            <v>60.713760000000001</v>
          </cell>
          <cell r="AF449">
            <v>0</v>
          </cell>
          <cell r="AG449">
            <v>10.210000000000001</v>
          </cell>
          <cell r="AH449">
            <v>26.19</v>
          </cell>
          <cell r="AJ449">
            <v>0</v>
          </cell>
          <cell r="AK449">
            <v>10</v>
          </cell>
          <cell r="AL449">
            <v>6</v>
          </cell>
          <cell r="AM449">
            <v>0</v>
          </cell>
          <cell r="AN449">
            <v>0</v>
          </cell>
          <cell r="AO449">
            <v>7</v>
          </cell>
          <cell r="AP449">
            <v>11</v>
          </cell>
        </row>
        <row r="450">
          <cell r="B450" t="str">
            <v>PO2941</v>
          </cell>
          <cell r="C450" t="str">
            <v>Mom Neang</v>
          </cell>
          <cell r="D450" t="str">
            <v>S1- 2</v>
          </cell>
          <cell r="E450" t="str">
            <v xml:space="preserve">Hem Bottom(A)                 </v>
          </cell>
          <cell r="F450">
            <v>39995</v>
          </cell>
          <cell r="I450" t="str">
            <v>11/01/2023-11/30/2023</v>
          </cell>
          <cell r="J450">
            <v>1</v>
          </cell>
          <cell r="K450">
            <v>2</v>
          </cell>
          <cell r="L450">
            <v>3</v>
          </cell>
          <cell r="M450">
            <v>200</v>
          </cell>
          <cell r="O450">
            <v>176</v>
          </cell>
          <cell r="P450">
            <v>24</v>
          </cell>
          <cell r="Q450">
            <v>206</v>
          </cell>
          <cell r="R450">
            <v>0</v>
          </cell>
          <cell r="S450">
            <v>0</v>
          </cell>
          <cell r="T450">
            <v>0</v>
          </cell>
          <cell r="U450">
            <v>30</v>
          </cell>
          <cell r="V450">
            <v>0</v>
          </cell>
          <cell r="W450">
            <v>30</v>
          </cell>
          <cell r="X450">
            <v>90.02</v>
          </cell>
          <cell r="Y450">
            <v>0</v>
          </cell>
          <cell r="Z450">
            <v>14.418900000000001</v>
          </cell>
          <cell r="AA450">
            <v>0</v>
          </cell>
          <cell r="AB450">
            <v>14.418900000000001</v>
          </cell>
          <cell r="AC450">
            <v>0</v>
          </cell>
          <cell r="AD450">
            <v>107.9978</v>
          </cell>
          <cell r="AF450">
            <v>0</v>
          </cell>
          <cell r="AG450">
            <v>7.29</v>
          </cell>
          <cell r="AH450">
            <v>23.08</v>
          </cell>
          <cell r="AJ450">
            <v>0</v>
          </cell>
          <cell r="AK450">
            <v>10</v>
          </cell>
          <cell r="AL450">
            <v>0</v>
          </cell>
          <cell r="AM450">
            <v>0</v>
          </cell>
          <cell r="AN450">
            <v>0</v>
          </cell>
          <cell r="AO450">
            <v>7</v>
          </cell>
          <cell r="AP450">
            <v>11</v>
          </cell>
        </row>
        <row r="451">
          <cell r="B451" t="str">
            <v>PO2984</v>
          </cell>
          <cell r="C451" t="str">
            <v>Sonath Chea</v>
          </cell>
          <cell r="D451" t="str">
            <v>Finishing A</v>
          </cell>
          <cell r="E451" t="str">
            <v xml:space="preserve">INSERT BONE col(B)            </v>
          </cell>
          <cell r="F451">
            <v>40007</v>
          </cell>
          <cell r="I451" t="str">
            <v>11/01/2023-11/30/2023</v>
          </cell>
          <cell r="J451">
            <v>1</v>
          </cell>
          <cell r="K451">
            <v>1</v>
          </cell>
          <cell r="L451">
            <v>2</v>
          </cell>
          <cell r="M451">
            <v>200</v>
          </cell>
          <cell r="O451">
            <v>184</v>
          </cell>
          <cell r="P451">
            <v>24</v>
          </cell>
          <cell r="Q451">
            <v>184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155.87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21</v>
          </cell>
          <cell r="AF451">
            <v>0</v>
          </cell>
          <cell r="AG451">
            <v>0</v>
          </cell>
          <cell r="AH451">
            <v>23.08</v>
          </cell>
          <cell r="AJ451">
            <v>0</v>
          </cell>
          <cell r="AK451">
            <v>10</v>
          </cell>
          <cell r="AL451">
            <v>6</v>
          </cell>
          <cell r="AM451">
            <v>0</v>
          </cell>
          <cell r="AN451">
            <v>0</v>
          </cell>
          <cell r="AO451">
            <v>7</v>
          </cell>
          <cell r="AP451">
            <v>11</v>
          </cell>
        </row>
        <row r="452">
          <cell r="B452" t="str">
            <v>PO3072</v>
          </cell>
          <cell r="C452" t="str">
            <v>Thoeun Soeun</v>
          </cell>
          <cell r="D452" t="str">
            <v>S1- 2</v>
          </cell>
          <cell r="E452" t="str">
            <v xml:space="preserve">Lapseam Sides(A)              </v>
          </cell>
          <cell r="F452">
            <v>40037</v>
          </cell>
          <cell r="I452" t="str">
            <v>11/01/2023-11/30/2023</v>
          </cell>
          <cell r="J452">
            <v>1</v>
          </cell>
          <cell r="K452">
            <v>3</v>
          </cell>
          <cell r="L452">
            <v>4</v>
          </cell>
          <cell r="M452">
            <v>200</v>
          </cell>
          <cell r="O452">
            <v>184</v>
          </cell>
          <cell r="P452">
            <v>24</v>
          </cell>
          <cell r="Q452">
            <v>212</v>
          </cell>
          <cell r="R452">
            <v>0</v>
          </cell>
          <cell r="S452">
            <v>0</v>
          </cell>
          <cell r="T452">
            <v>0</v>
          </cell>
          <cell r="U452">
            <v>28</v>
          </cell>
          <cell r="V452">
            <v>0</v>
          </cell>
          <cell r="W452">
            <v>28</v>
          </cell>
          <cell r="X452">
            <v>89.32</v>
          </cell>
          <cell r="Y452">
            <v>0</v>
          </cell>
          <cell r="Z452">
            <v>13.45764</v>
          </cell>
          <cell r="AA452">
            <v>0</v>
          </cell>
          <cell r="AB452">
            <v>13.45764</v>
          </cell>
          <cell r="AC452">
            <v>0</v>
          </cell>
          <cell r="AD452">
            <v>114.46528000000001</v>
          </cell>
          <cell r="AF452">
            <v>0</v>
          </cell>
          <cell r="AG452">
            <v>6.81</v>
          </cell>
          <cell r="AH452">
            <v>23.08</v>
          </cell>
          <cell r="AJ452">
            <v>0</v>
          </cell>
          <cell r="AK452">
            <v>10</v>
          </cell>
          <cell r="AL452">
            <v>0</v>
          </cell>
          <cell r="AM452">
            <v>0</v>
          </cell>
          <cell r="AN452">
            <v>0</v>
          </cell>
          <cell r="AO452">
            <v>7</v>
          </cell>
          <cell r="AP452">
            <v>11</v>
          </cell>
        </row>
        <row r="453">
          <cell r="B453" t="str">
            <v>PO3110</v>
          </cell>
          <cell r="C453" t="str">
            <v>Channy Chhon</v>
          </cell>
          <cell r="D453" t="str">
            <v>SPS- F</v>
          </cell>
          <cell r="E453" t="str">
            <v xml:space="preserve">Hem Bottom(A)                 </v>
          </cell>
          <cell r="F453">
            <v>40049</v>
          </cell>
          <cell r="I453" t="str">
            <v>11/01/2023-11/30/2023</v>
          </cell>
          <cell r="J453">
            <v>1</v>
          </cell>
          <cell r="K453">
            <v>2</v>
          </cell>
          <cell r="L453">
            <v>3</v>
          </cell>
          <cell r="M453">
            <v>200</v>
          </cell>
          <cell r="O453">
            <v>184</v>
          </cell>
          <cell r="P453">
            <v>24</v>
          </cell>
          <cell r="Q453">
            <v>212</v>
          </cell>
          <cell r="R453">
            <v>0</v>
          </cell>
          <cell r="S453">
            <v>0</v>
          </cell>
          <cell r="T453">
            <v>0</v>
          </cell>
          <cell r="U453">
            <v>28</v>
          </cell>
          <cell r="V453">
            <v>0</v>
          </cell>
          <cell r="W453">
            <v>28</v>
          </cell>
          <cell r="X453">
            <v>219.09</v>
          </cell>
          <cell r="Y453">
            <v>0</v>
          </cell>
          <cell r="Z453">
            <v>14.715702</v>
          </cell>
          <cell r="AA453">
            <v>0</v>
          </cell>
          <cell r="AB453">
            <v>14.715702</v>
          </cell>
          <cell r="AC453">
            <v>0</v>
          </cell>
          <cell r="AD453">
            <v>10.029222000000001</v>
          </cell>
          <cell r="AF453">
            <v>0</v>
          </cell>
          <cell r="AG453">
            <v>6.81</v>
          </cell>
          <cell r="AH453">
            <v>23.08</v>
          </cell>
          <cell r="AJ453">
            <v>0</v>
          </cell>
          <cell r="AK453">
            <v>10</v>
          </cell>
          <cell r="AL453">
            <v>6</v>
          </cell>
          <cell r="AM453">
            <v>0</v>
          </cell>
          <cell r="AN453">
            <v>0</v>
          </cell>
          <cell r="AO453">
            <v>7</v>
          </cell>
          <cell r="AP453">
            <v>11</v>
          </cell>
        </row>
        <row r="454">
          <cell r="B454" t="str">
            <v>PO3172</v>
          </cell>
          <cell r="C454" t="str">
            <v>Sreytauch Khy</v>
          </cell>
          <cell r="D454" t="str">
            <v>QC</v>
          </cell>
          <cell r="E454" t="str">
            <v xml:space="preserve">Examiner(B)                   </v>
          </cell>
          <cell r="F454">
            <v>40063</v>
          </cell>
          <cell r="I454" t="str">
            <v>11/01/2023-11/30/2023</v>
          </cell>
          <cell r="J454">
            <v>1</v>
          </cell>
          <cell r="K454">
            <v>1</v>
          </cell>
          <cell r="L454">
            <v>2</v>
          </cell>
          <cell r="M454">
            <v>227</v>
          </cell>
          <cell r="O454">
            <v>176</v>
          </cell>
          <cell r="P454">
            <v>24</v>
          </cell>
          <cell r="Q454">
            <v>218</v>
          </cell>
          <cell r="R454">
            <v>0</v>
          </cell>
          <cell r="S454">
            <v>0</v>
          </cell>
          <cell r="T454">
            <v>0</v>
          </cell>
          <cell r="U454">
            <v>42</v>
          </cell>
          <cell r="V454">
            <v>0</v>
          </cell>
          <cell r="W454">
            <v>42</v>
          </cell>
          <cell r="X454">
            <v>188.34</v>
          </cell>
          <cell r="Y454">
            <v>0</v>
          </cell>
          <cell r="Z454">
            <v>22.916879999999999</v>
          </cell>
          <cell r="AA454">
            <v>0</v>
          </cell>
          <cell r="AB454">
            <v>22.916879999999999</v>
          </cell>
          <cell r="AC454">
            <v>0</v>
          </cell>
          <cell r="AD454">
            <v>49.533760000000001</v>
          </cell>
          <cell r="AF454">
            <v>0</v>
          </cell>
          <cell r="AG454">
            <v>10.210000000000001</v>
          </cell>
          <cell r="AH454">
            <v>26.19</v>
          </cell>
          <cell r="AJ454">
            <v>0</v>
          </cell>
          <cell r="AK454">
            <v>10</v>
          </cell>
          <cell r="AL454">
            <v>6</v>
          </cell>
          <cell r="AM454">
            <v>0</v>
          </cell>
          <cell r="AN454">
            <v>0</v>
          </cell>
          <cell r="AO454">
            <v>7</v>
          </cell>
          <cell r="AP454">
            <v>11</v>
          </cell>
        </row>
        <row r="455">
          <cell r="B455" t="str">
            <v>PO3174</v>
          </cell>
          <cell r="C455" t="str">
            <v>Chanty Soy</v>
          </cell>
          <cell r="D455" t="str">
            <v>SPS- E</v>
          </cell>
          <cell r="E455" t="str">
            <v xml:space="preserve">French Seam(A)                </v>
          </cell>
          <cell r="F455">
            <v>40063</v>
          </cell>
          <cell r="I455" t="str">
            <v>11/01/2023-11/30/2023</v>
          </cell>
          <cell r="J455">
            <v>1</v>
          </cell>
          <cell r="K455">
            <v>0</v>
          </cell>
          <cell r="L455">
            <v>1</v>
          </cell>
          <cell r="M455">
            <v>200</v>
          </cell>
          <cell r="O455">
            <v>176</v>
          </cell>
          <cell r="P455">
            <v>24</v>
          </cell>
          <cell r="Q455">
            <v>176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187.4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0</v>
          </cell>
          <cell r="AG455">
            <v>0</v>
          </cell>
          <cell r="AH455">
            <v>23.08</v>
          </cell>
          <cell r="AJ455">
            <v>0</v>
          </cell>
          <cell r="AK455">
            <v>10</v>
          </cell>
          <cell r="AL455">
            <v>6</v>
          </cell>
          <cell r="AM455">
            <v>0</v>
          </cell>
          <cell r="AN455">
            <v>0</v>
          </cell>
          <cell r="AO455">
            <v>7</v>
          </cell>
          <cell r="AP455">
            <v>11</v>
          </cell>
        </row>
        <row r="456">
          <cell r="B456" t="str">
            <v>PO3189</v>
          </cell>
          <cell r="C456" t="str">
            <v>Soklim Say</v>
          </cell>
          <cell r="D456" t="str">
            <v>QC</v>
          </cell>
          <cell r="E456" t="str">
            <v xml:space="preserve">Examining(B)                  </v>
          </cell>
          <cell r="F456">
            <v>40070</v>
          </cell>
          <cell r="I456" t="str">
            <v>11/01/2023-11/30/2023</v>
          </cell>
          <cell r="J456">
            <v>1</v>
          </cell>
          <cell r="K456">
            <v>2</v>
          </cell>
          <cell r="L456">
            <v>3</v>
          </cell>
          <cell r="M456">
            <v>227</v>
          </cell>
          <cell r="O456">
            <v>184</v>
          </cell>
          <cell r="P456">
            <v>24</v>
          </cell>
          <cell r="Q456">
            <v>224</v>
          </cell>
          <cell r="R456">
            <v>0</v>
          </cell>
          <cell r="S456">
            <v>0</v>
          </cell>
          <cell r="T456">
            <v>0</v>
          </cell>
          <cell r="U456">
            <v>40</v>
          </cell>
          <cell r="V456">
            <v>0</v>
          </cell>
          <cell r="W456">
            <v>40</v>
          </cell>
          <cell r="X456">
            <v>184.9</v>
          </cell>
          <cell r="Y456">
            <v>0</v>
          </cell>
          <cell r="Z456">
            <v>21.825600000000001</v>
          </cell>
          <cell r="AA456">
            <v>0</v>
          </cell>
          <cell r="AB456">
            <v>21.825600000000001</v>
          </cell>
          <cell r="AC456">
            <v>0</v>
          </cell>
          <cell r="AD456">
            <v>59.541200000000003</v>
          </cell>
          <cell r="AF456">
            <v>0</v>
          </cell>
          <cell r="AG456">
            <v>9.7200000000000006</v>
          </cell>
          <cell r="AH456">
            <v>26.19</v>
          </cell>
          <cell r="AJ456">
            <v>0</v>
          </cell>
          <cell r="AK456">
            <v>10</v>
          </cell>
          <cell r="AL456">
            <v>6</v>
          </cell>
          <cell r="AM456">
            <v>0</v>
          </cell>
          <cell r="AN456">
            <v>0</v>
          </cell>
          <cell r="AO456">
            <v>7</v>
          </cell>
          <cell r="AP456">
            <v>11</v>
          </cell>
        </row>
        <row r="457">
          <cell r="B457" t="str">
            <v>PO3193</v>
          </cell>
          <cell r="C457" t="str">
            <v>Phally Chann</v>
          </cell>
          <cell r="D457" t="str">
            <v>SPS- A</v>
          </cell>
          <cell r="E457" t="str">
            <v xml:space="preserve">Mark Button Down Collar       </v>
          </cell>
          <cell r="F457">
            <v>40070</v>
          </cell>
          <cell r="I457" t="str">
            <v>11/01/2023-11/30/2023</v>
          </cell>
          <cell r="J457">
            <v>0</v>
          </cell>
          <cell r="K457">
            <v>0</v>
          </cell>
          <cell r="L457">
            <v>0</v>
          </cell>
          <cell r="M457">
            <v>200</v>
          </cell>
          <cell r="O457">
            <v>172.7</v>
          </cell>
          <cell r="P457">
            <v>24</v>
          </cell>
          <cell r="Q457">
            <v>196.7</v>
          </cell>
          <cell r="R457">
            <v>8</v>
          </cell>
          <cell r="S457">
            <v>0</v>
          </cell>
          <cell r="T457">
            <v>8</v>
          </cell>
          <cell r="U457">
            <v>32</v>
          </cell>
          <cell r="V457">
            <v>0</v>
          </cell>
          <cell r="W457">
            <v>32</v>
          </cell>
          <cell r="X457">
            <v>121.1</v>
          </cell>
          <cell r="Y457">
            <v>7.69</v>
          </cell>
          <cell r="Z457">
            <v>15.38016</v>
          </cell>
          <cell r="AA457">
            <v>0</v>
          </cell>
          <cell r="AB457">
            <v>15.38016</v>
          </cell>
          <cell r="AC457">
            <v>0</v>
          </cell>
          <cell r="AD457">
            <v>67.980320000000006</v>
          </cell>
          <cell r="AF457">
            <v>0</v>
          </cell>
          <cell r="AG457">
            <v>7.78</v>
          </cell>
          <cell r="AH457">
            <v>23.08</v>
          </cell>
          <cell r="AJ457">
            <v>8</v>
          </cell>
          <cell r="AK457">
            <v>10</v>
          </cell>
          <cell r="AL457">
            <v>0</v>
          </cell>
          <cell r="AM457">
            <v>0</v>
          </cell>
          <cell r="AN457">
            <v>0</v>
          </cell>
          <cell r="AO457">
            <v>7</v>
          </cell>
          <cell r="AP457">
            <v>11</v>
          </cell>
        </row>
        <row r="458">
          <cell r="B458" t="str">
            <v>PO3261</v>
          </cell>
          <cell r="C458" t="str">
            <v>Chariya Von</v>
          </cell>
          <cell r="D458" t="str">
            <v>SIT REPAIR</v>
          </cell>
          <cell r="E458" t="str">
            <v xml:space="preserve">Examining(B)                  </v>
          </cell>
          <cell r="F458">
            <v>40105</v>
          </cell>
          <cell r="I458" t="str">
            <v>11/01/2023-11/30/2023</v>
          </cell>
          <cell r="J458">
            <v>1</v>
          </cell>
          <cell r="K458">
            <v>2</v>
          </cell>
          <cell r="L458">
            <v>3</v>
          </cell>
          <cell r="M458">
            <v>200</v>
          </cell>
          <cell r="O458">
            <v>184</v>
          </cell>
          <cell r="P458">
            <v>24</v>
          </cell>
          <cell r="Q458">
            <v>198</v>
          </cell>
          <cell r="R458">
            <v>0</v>
          </cell>
          <cell r="S458">
            <v>0</v>
          </cell>
          <cell r="T458">
            <v>0</v>
          </cell>
          <cell r="U458">
            <v>14</v>
          </cell>
          <cell r="V458">
            <v>0</v>
          </cell>
          <cell r="W458">
            <v>14</v>
          </cell>
          <cell r="X458">
            <v>76.27</v>
          </cell>
          <cell r="Y458">
            <v>0</v>
          </cell>
          <cell r="Z458">
            <v>6.7288199999999998</v>
          </cell>
          <cell r="AA458">
            <v>0</v>
          </cell>
          <cell r="AB458">
            <v>6.7288199999999998</v>
          </cell>
          <cell r="AC458">
            <v>0</v>
          </cell>
          <cell r="AD458">
            <v>114.05764000000001</v>
          </cell>
          <cell r="AF458">
            <v>0</v>
          </cell>
          <cell r="AG458">
            <v>3.4</v>
          </cell>
          <cell r="AH458">
            <v>23.08</v>
          </cell>
          <cell r="AJ458">
            <v>0</v>
          </cell>
          <cell r="AK458">
            <v>10</v>
          </cell>
          <cell r="AL458">
            <v>0</v>
          </cell>
          <cell r="AM458">
            <v>0</v>
          </cell>
          <cell r="AN458">
            <v>0</v>
          </cell>
          <cell r="AO458">
            <v>7</v>
          </cell>
          <cell r="AP458">
            <v>11</v>
          </cell>
        </row>
        <row r="459">
          <cell r="B459" t="str">
            <v>PO3273</v>
          </cell>
          <cell r="C459" t="str">
            <v>Ratha Launh</v>
          </cell>
          <cell r="D459" t="str">
            <v>SPS- A</v>
          </cell>
          <cell r="E459" t="str">
            <v xml:space="preserve">Hem Lux Vent(B)               </v>
          </cell>
          <cell r="F459">
            <v>40112</v>
          </cell>
          <cell r="I459" t="str">
            <v>11/01/2023-11/30/2023</v>
          </cell>
          <cell r="J459">
            <v>1</v>
          </cell>
          <cell r="K459">
            <v>3</v>
          </cell>
          <cell r="L459">
            <v>4</v>
          </cell>
          <cell r="M459">
            <v>200</v>
          </cell>
          <cell r="O459">
            <v>184</v>
          </cell>
          <cell r="P459">
            <v>24</v>
          </cell>
          <cell r="Q459">
            <v>208</v>
          </cell>
          <cell r="R459">
            <v>0</v>
          </cell>
          <cell r="S459">
            <v>0</v>
          </cell>
          <cell r="T459">
            <v>0</v>
          </cell>
          <cell r="U459">
            <v>24</v>
          </cell>
          <cell r="V459">
            <v>0</v>
          </cell>
          <cell r="W459">
            <v>24</v>
          </cell>
          <cell r="X459">
            <v>203.95</v>
          </cell>
          <cell r="Y459">
            <v>0</v>
          </cell>
          <cell r="Z459">
            <v>12.576244000000001</v>
          </cell>
          <cell r="AA459">
            <v>0</v>
          </cell>
          <cell r="AB459">
            <v>12.576244000000001</v>
          </cell>
          <cell r="AC459">
            <v>0</v>
          </cell>
          <cell r="AD459">
            <v>14.79172</v>
          </cell>
          <cell r="AF459">
            <v>0</v>
          </cell>
          <cell r="AG459">
            <v>5.83</v>
          </cell>
          <cell r="AH459">
            <v>23.08</v>
          </cell>
          <cell r="AJ459">
            <v>0</v>
          </cell>
          <cell r="AK459">
            <v>10</v>
          </cell>
          <cell r="AL459">
            <v>6</v>
          </cell>
          <cell r="AM459">
            <v>0</v>
          </cell>
          <cell r="AN459">
            <v>0</v>
          </cell>
          <cell r="AO459">
            <v>7</v>
          </cell>
          <cell r="AP459">
            <v>11</v>
          </cell>
        </row>
        <row r="460">
          <cell r="B460" t="str">
            <v>PO3314</v>
          </cell>
          <cell r="C460" t="str">
            <v>Pothy An</v>
          </cell>
          <cell r="D460" t="str">
            <v>SPS- C</v>
          </cell>
          <cell r="E460" t="str">
            <v xml:space="preserve">Topstitch Sides(A)            </v>
          </cell>
          <cell r="F460">
            <v>40182</v>
          </cell>
          <cell r="I460" t="str">
            <v>11/01/2023-11/30/2023</v>
          </cell>
          <cell r="J460">
            <v>1</v>
          </cell>
          <cell r="K460">
            <v>2</v>
          </cell>
          <cell r="L460">
            <v>3</v>
          </cell>
          <cell r="M460">
            <v>200</v>
          </cell>
          <cell r="O460">
            <v>184</v>
          </cell>
          <cell r="P460">
            <v>24</v>
          </cell>
          <cell r="Q460">
            <v>224</v>
          </cell>
          <cell r="R460">
            <v>0</v>
          </cell>
          <cell r="S460">
            <v>0</v>
          </cell>
          <cell r="T460">
            <v>0</v>
          </cell>
          <cell r="U460">
            <v>40</v>
          </cell>
          <cell r="V460">
            <v>0</v>
          </cell>
          <cell r="W460">
            <v>40</v>
          </cell>
          <cell r="X460">
            <v>321.58</v>
          </cell>
          <cell r="Y460">
            <v>0</v>
          </cell>
          <cell r="Z460">
            <v>26.617719999999998</v>
          </cell>
          <cell r="AA460">
            <v>0</v>
          </cell>
          <cell r="AB460">
            <v>26.617719999999998</v>
          </cell>
          <cell r="AC460">
            <v>0</v>
          </cell>
          <cell r="AD460">
            <v>0</v>
          </cell>
          <cell r="AF460">
            <v>0</v>
          </cell>
          <cell r="AG460">
            <v>9.7200000000000006</v>
          </cell>
          <cell r="AH460">
            <v>23.08</v>
          </cell>
          <cell r="AJ460">
            <v>0</v>
          </cell>
          <cell r="AK460">
            <v>10</v>
          </cell>
          <cell r="AL460">
            <v>6</v>
          </cell>
          <cell r="AM460">
            <v>0</v>
          </cell>
          <cell r="AN460">
            <v>0</v>
          </cell>
          <cell r="AO460">
            <v>7</v>
          </cell>
          <cell r="AP460">
            <v>11</v>
          </cell>
        </row>
        <row r="461">
          <cell r="B461" t="str">
            <v>PO3327</v>
          </cell>
          <cell r="C461" t="str">
            <v>May Van</v>
          </cell>
          <cell r="D461" t="str">
            <v>SPS- A</v>
          </cell>
          <cell r="E461" t="str">
            <v xml:space="preserve">B/Hole Cuff(B)                </v>
          </cell>
          <cell r="F461">
            <v>40189</v>
          </cell>
          <cell r="I461" t="str">
            <v>11/01/2023-11/30/2023</v>
          </cell>
          <cell r="J461">
            <v>1</v>
          </cell>
          <cell r="K461">
            <v>1</v>
          </cell>
          <cell r="L461">
            <v>2</v>
          </cell>
          <cell r="M461">
            <v>200</v>
          </cell>
          <cell r="O461">
            <v>176</v>
          </cell>
          <cell r="P461">
            <v>24</v>
          </cell>
          <cell r="Q461">
            <v>204</v>
          </cell>
          <cell r="R461">
            <v>0</v>
          </cell>
          <cell r="S461">
            <v>0</v>
          </cell>
          <cell r="T461">
            <v>0</v>
          </cell>
          <cell r="U461">
            <v>28</v>
          </cell>
          <cell r="V461">
            <v>0</v>
          </cell>
          <cell r="W461">
            <v>28</v>
          </cell>
          <cell r="X461">
            <v>192.19</v>
          </cell>
          <cell r="Y461">
            <v>0</v>
          </cell>
          <cell r="Z461">
            <v>14.278752000000001</v>
          </cell>
          <cell r="AA461">
            <v>0</v>
          </cell>
          <cell r="AB461">
            <v>14.278752000000001</v>
          </cell>
          <cell r="AC461">
            <v>0</v>
          </cell>
          <cell r="AD461">
            <v>14.990703999999999</v>
          </cell>
          <cell r="AF461">
            <v>0</v>
          </cell>
          <cell r="AG461">
            <v>6.81</v>
          </cell>
          <cell r="AH461">
            <v>23.08</v>
          </cell>
          <cell r="AJ461">
            <v>0</v>
          </cell>
          <cell r="AK461">
            <v>10</v>
          </cell>
          <cell r="AL461">
            <v>6</v>
          </cell>
          <cell r="AM461">
            <v>0</v>
          </cell>
          <cell r="AN461">
            <v>0</v>
          </cell>
          <cell r="AO461">
            <v>7</v>
          </cell>
          <cell r="AP461">
            <v>11</v>
          </cell>
        </row>
        <row r="462">
          <cell r="B462" t="str">
            <v>PO3358</v>
          </cell>
          <cell r="C462" t="str">
            <v>Vanny Tha</v>
          </cell>
          <cell r="D462" t="str">
            <v>Finishing A</v>
          </cell>
          <cell r="E462" t="str">
            <v xml:space="preserve">Folding(B)                    </v>
          </cell>
          <cell r="F462">
            <v>40190</v>
          </cell>
          <cell r="I462" t="str">
            <v>11/01/2023-11/30/2023</v>
          </cell>
          <cell r="J462">
            <v>0</v>
          </cell>
          <cell r="K462">
            <v>0</v>
          </cell>
          <cell r="L462">
            <v>0</v>
          </cell>
          <cell r="M462">
            <v>200</v>
          </cell>
          <cell r="O462">
            <v>184</v>
          </cell>
          <cell r="P462">
            <v>24</v>
          </cell>
          <cell r="Q462">
            <v>206</v>
          </cell>
          <cell r="R462">
            <v>0</v>
          </cell>
          <cell r="S462">
            <v>0</v>
          </cell>
          <cell r="T462">
            <v>0</v>
          </cell>
          <cell r="U462">
            <v>22</v>
          </cell>
          <cell r="V462">
            <v>0</v>
          </cell>
          <cell r="W462">
            <v>22</v>
          </cell>
          <cell r="X462">
            <v>134.32</v>
          </cell>
          <cell r="Y462">
            <v>0</v>
          </cell>
          <cell r="Z462">
            <v>10.755240000000001</v>
          </cell>
          <cell r="AA462">
            <v>0</v>
          </cell>
          <cell r="AB462">
            <v>10.755240000000001</v>
          </cell>
          <cell r="AC462">
            <v>0</v>
          </cell>
          <cell r="AD462">
            <v>64.060479999999998</v>
          </cell>
          <cell r="AF462">
            <v>0</v>
          </cell>
          <cell r="AG462">
            <v>5.35</v>
          </cell>
          <cell r="AH462">
            <v>23.08</v>
          </cell>
          <cell r="AJ462">
            <v>0</v>
          </cell>
          <cell r="AK462">
            <v>10</v>
          </cell>
          <cell r="AL462">
            <v>0</v>
          </cell>
          <cell r="AM462">
            <v>0</v>
          </cell>
          <cell r="AN462">
            <v>0</v>
          </cell>
          <cell r="AO462">
            <v>7</v>
          </cell>
          <cell r="AP462">
            <v>11</v>
          </cell>
        </row>
        <row r="463">
          <cell r="B463" t="str">
            <v>PO3415</v>
          </cell>
          <cell r="C463" t="str">
            <v>Puleu Ung</v>
          </cell>
          <cell r="D463" t="str">
            <v>SPS- F</v>
          </cell>
          <cell r="E463" t="str">
            <v xml:space="preserve">Set Cuff(A+)                  </v>
          </cell>
          <cell r="F463">
            <v>40196</v>
          </cell>
          <cell r="I463" t="str">
            <v>11/01/2023-11/30/2023</v>
          </cell>
          <cell r="J463">
            <v>1</v>
          </cell>
          <cell r="K463">
            <v>0</v>
          </cell>
          <cell r="L463">
            <v>1</v>
          </cell>
          <cell r="M463">
            <v>200</v>
          </cell>
          <cell r="O463">
            <v>184</v>
          </cell>
          <cell r="P463">
            <v>24</v>
          </cell>
          <cell r="Q463">
            <v>155</v>
          </cell>
          <cell r="R463">
            <v>29</v>
          </cell>
          <cell r="S463">
            <v>0</v>
          </cell>
          <cell r="T463">
            <v>29</v>
          </cell>
          <cell r="U463">
            <v>0</v>
          </cell>
          <cell r="V463">
            <v>0</v>
          </cell>
          <cell r="W463">
            <v>0</v>
          </cell>
          <cell r="X463">
            <v>130.58000000000001</v>
          </cell>
          <cell r="Y463">
            <v>27.88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20.02</v>
          </cell>
          <cell r="AF463">
            <v>0</v>
          </cell>
          <cell r="AG463">
            <v>0</v>
          </cell>
          <cell r="AH463">
            <v>23.08</v>
          </cell>
          <cell r="AJ463">
            <v>0</v>
          </cell>
          <cell r="AK463">
            <v>10</v>
          </cell>
          <cell r="AL463">
            <v>6</v>
          </cell>
          <cell r="AM463">
            <v>0</v>
          </cell>
          <cell r="AN463">
            <v>0</v>
          </cell>
          <cell r="AO463">
            <v>7</v>
          </cell>
          <cell r="AP463">
            <v>11</v>
          </cell>
        </row>
        <row r="464">
          <cell r="B464" t="str">
            <v>PO3426</v>
          </cell>
          <cell r="C464" t="str">
            <v>Sem Sim</v>
          </cell>
          <cell r="D464" t="str">
            <v>SPS- A</v>
          </cell>
          <cell r="E464" t="str">
            <v xml:space="preserve">Topstitch Sides(A)            </v>
          </cell>
          <cell r="F464">
            <v>40197</v>
          </cell>
          <cell r="I464" t="str">
            <v>11/01/2023-11/30/2023</v>
          </cell>
          <cell r="J464">
            <v>1</v>
          </cell>
          <cell r="K464">
            <v>2</v>
          </cell>
          <cell r="L464">
            <v>3</v>
          </cell>
          <cell r="M464">
            <v>200</v>
          </cell>
          <cell r="O464">
            <v>184</v>
          </cell>
          <cell r="P464">
            <v>24</v>
          </cell>
          <cell r="Q464">
            <v>184</v>
          </cell>
          <cell r="R464">
            <v>8</v>
          </cell>
          <cell r="S464">
            <v>0</v>
          </cell>
          <cell r="T464">
            <v>8</v>
          </cell>
          <cell r="U464">
            <v>8</v>
          </cell>
          <cell r="V464">
            <v>0</v>
          </cell>
          <cell r="W464">
            <v>8</v>
          </cell>
          <cell r="X464">
            <v>149.09</v>
          </cell>
          <cell r="Y464">
            <v>7.69</v>
          </cell>
          <cell r="Z464">
            <v>3.84504</v>
          </cell>
          <cell r="AA464">
            <v>0</v>
          </cell>
          <cell r="AB464">
            <v>3.84504</v>
          </cell>
          <cell r="AC464">
            <v>0</v>
          </cell>
          <cell r="AD464">
            <v>27.780080000000002</v>
          </cell>
          <cell r="AF464">
            <v>0</v>
          </cell>
          <cell r="AG464">
            <v>1.94</v>
          </cell>
          <cell r="AH464">
            <v>23.08</v>
          </cell>
          <cell r="AJ464">
            <v>0</v>
          </cell>
          <cell r="AK464">
            <v>10</v>
          </cell>
          <cell r="AL464">
            <v>6</v>
          </cell>
          <cell r="AM464">
            <v>0</v>
          </cell>
          <cell r="AN464">
            <v>0</v>
          </cell>
          <cell r="AO464">
            <v>7</v>
          </cell>
          <cell r="AP464">
            <v>11</v>
          </cell>
        </row>
        <row r="465">
          <cell r="B465" t="str">
            <v>PO3430</v>
          </cell>
          <cell r="C465" t="str">
            <v>Chamroeun Roeurn</v>
          </cell>
          <cell r="D465" t="str">
            <v>SPS- F</v>
          </cell>
          <cell r="E465" t="str">
            <v xml:space="preserve">B/Hole Collar(B)              </v>
          </cell>
          <cell r="F465">
            <v>40197</v>
          </cell>
          <cell r="I465" t="str">
            <v>11/01/2023-11/30/2023</v>
          </cell>
          <cell r="J465">
            <v>1</v>
          </cell>
          <cell r="K465">
            <v>0</v>
          </cell>
          <cell r="L465">
            <v>1</v>
          </cell>
          <cell r="M465">
            <v>200</v>
          </cell>
          <cell r="O465">
            <v>184</v>
          </cell>
          <cell r="P465">
            <v>24</v>
          </cell>
          <cell r="Q465">
            <v>228</v>
          </cell>
          <cell r="R465">
            <v>0</v>
          </cell>
          <cell r="S465">
            <v>0</v>
          </cell>
          <cell r="T465">
            <v>0</v>
          </cell>
          <cell r="U465">
            <v>44</v>
          </cell>
          <cell r="V465">
            <v>0</v>
          </cell>
          <cell r="W465">
            <v>44</v>
          </cell>
          <cell r="X465">
            <v>237.74</v>
          </cell>
          <cell r="Y465">
            <v>0</v>
          </cell>
          <cell r="Z465">
            <v>23.871759999999998</v>
          </cell>
          <cell r="AA465">
            <v>0</v>
          </cell>
          <cell r="AB465">
            <v>23.871759999999998</v>
          </cell>
          <cell r="AC465">
            <v>0</v>
          </cell>
          <cell r="AD465">
            <v>9.6994100000000003</v>
          </cell>
          <cell r="AF465">
            <v>0</v>
          </cell>
          <cell r="AG465">
            <v>10.7</v>
          </cell>
          <cell r="AH465">
            <v>23.08</v>
          </cell>
          <cell r="AJ465">
            <v>0</v>
          </cell>
          <cell r="AK465">
            <v>10</v>
          </cell>
          <cell r="AL465">
            <v>6</v>
          </cell>
          <cell r="AM465">
            <v>0</v>
          </cell>
          <cell r="AN465">
            <v>0</v>
          </cell>
          <cell r="AO465">
            <v>7</v>
          </cell>
          <cell r="AP465">
            <v>11</v>
          </cell>
        </row>
        <row r="466">
          <cell r="B466" t="str">
            <v>PO3437</v>
          </cell>
          <cell r="C466" t="str">
            <v>Sreynak Kouy</v>
          </cell>
          <cell r="D466" t="str">
            <v>SPS- C</v>
          </cell>
          <cell r="E466" t="str">
            <v xml:space="preserve">Set Yoke(A)                   </v>
          </cell>
          <cell r="F466">
            <v>40197</v>
          </cell>
          <cell r="I466" t="str">
            <v>11/01/2023-11/30/2023</v>
          </cell>
          <cell r="J466">
            <v>0</v>
          </cell>
          <cell r="K466">
            <v>0</v>
          </cell>
          <cell r="L466">
            <v>0</v>
          </cell>
          <cell r="M466">
            <v>200</v>
          </cell>
          <cell r="O466">
            <v>176</v>
          </cell>
          <cell r="P466">
            <v>24</v>
          </cell>
          <cell r="Q466">
            <v>202</v>
          </cell>
          <cell r="R466">
            <v>8</v>
          </cell>
          <cell r="S466">
            <v>0</v>
          </cell>
          <cell r="T466">
            <v>8</v>
          </cell>
          <cell r="U466">
            <v>34</v>
          </cell>
          <cell r="V466">
            <v>0</v>
          </cell>
          <cell r="W466">
            <v>34</v>
          </cell>
          <cell r="X466">
            <v>235.08</v>
          </cell>
          <cell r="Y466">
            <v>7.69</v>
          </cell>
          <cell r="Z466">
            <v>19.663388000000001</v>
          </cell>
          <cell r="AA466">
            <v>0</v>
          </cell>
          <cell r="AB466">
            <v>19.663388000000001</v>
          </cell>
          <cell r="AC466">
            <v>0</v>
          </cell>
          <cell r="AD466">
            <v>0.77332000000000001</v>
          </cell>
          <cell r="AF466">
            <v>0</v>
          </cell>
          <cell r="AG466">
            <v>8.26</v>
          </cell>
          <cell r="AH466">
            <v>23.08</v>
          </cell>
          <cell r="AJ466">
            <v>0</v>
          </cell>
          <cell r="AK466">
            <v>10</v>
          </cell>
          <cell r="AL466">
            <v>6</v>
          </cell>
          <cell r="AM466">
            <v>0</v>
          </cell>
          <cell r="AN466">
            <v>0</v>
          </cell>
          <cell r="AO466">
            <v>7</v>
          </cell>
          <cell r="AP466">
            <v>11</v>
          </cell>
        </row>
        <row r="467">
          <cell r="B467" t="str">
            <v>PO3467</v>
          </cell>
          <cell r="C467" t="str">
            <v>Samoeun Keo</v>
          </cell>
          <cell r="D467" t="str">
            <v>S1- 1</v>
          </cell>
          <cell r="E467" t="str">
            <v xml:space="preserve">Set Gauntlet(A)               </v>
          </cell>
          <cell r="F467">
            <v>40211</v>
          </cell>
          <cell r="I467" t="str">
            <v>11/01/2023-11/30/2023</v>
          </cell>
          <cell r="J467">
            <v>0</v>
          </cell>
          <cell r="K467">
            <v>2</v>
          </cell>
          <cell r="L467">
            <v>2</v>
          </cell>
          <cell r="M467">
            <v>200</v>
          </cell>
          <cell r="O467">
            <v>181</v>
          </cell>
          <cell r="P467">
            <v>24</v>
          </cell>
          <cell r="Q467">
            <v>192.17</v>
          </cell>
          <cell r="R467">
            <v>8</v>
          </cell>
          <cell r="S467">
            <v>6.8333333332999997</v>
          </cell>
          <cell r="T467">
            <v>14.833333333300001</v>
          </cell>
          <cell r="U467">
            <v>26</v>
          </cell>
          <cell r="V467">
            <v>0</v>
          </cell>
          <cell r="W467">
            <v>26</v>
          </cell>
          <cell r="X467">
            <v>81.53</v>
          </cell>
          <cell r="Y467">
            <v>7.69</v>
          </cell>
          <cell r="Z467">
            <v>12.49638</v>
          </cell>
          <cell r="AA467">
            <v>0</v>
          </cell>
          <cell r="AB467">
            <v>12.49638</v>
          </cell>
          <cell r="AC467">
            <v>6.61</v>
          </cell>
          <cell r="AD467">
            <v>96.582759999999993</v>
          </cell>
          <cell r="AF467">
            <v>0</v>
          </cell>
          <cell r="AG467">
            <v>6.32</v>
          </cell>
          <cell r="AH467">
            <v>23.08</v>
          </cell>
          <cell r="AJ467">
            <v>0</v>
          </cell>
          <cell r="AK467">
            <v>10</v>
          </cell>
          <cell r="AL467">
            <v>0</v>
          </cell>
          <cell r="AM467">
            <v>0</v>
          </cell>
          <cell r="AN467">
            <v>0</v>
          </cell>
          <cell r="AO467">
            <v>7</v>
          </cell>
          <cell r="AP467">
            <v>11</v>
          </cell>
        </row>
        <row r="468">
          <cell r="B468" t="str">
            <v>PO3764</v>
          </cell>
          <cell r="C468" t="str">
            <v>An Yang</v>
          </cell>
          <cell r="D468" t="str">
            <v>Finishing A</v>
          </cell>
          <cell r="E468" t="str">
            <v xml:space="preserve">Mark Button Down Collar       </v>
          </cell>
          <cell r="F468">
            <v>40302</v>
          </cell>
          <cell r="I468" t="str">
            <v>11/01/2023-11/30/2023</v>
          </cell>
          <cell r="J468">
            <v>1</v>
          </cell>
          <cell r="K468">
            <v>2</v>
          </cell>
          <cell r="L468">
            <v>3</v>
          </cell>
          <cell r="M468">
            <v>200</v>
          </cell>
          <cell r="O468">
            <v>184</v>
          </cell>
          <cell r="P468">
            <v>24</v>
          </cell>
          <cell r="Q468">
            <v>200</v>
          </cell>
          <cell r="R468">
            <v>0</v>
          </cell>
          <cell r="S468">
            <v>0</v>
          </cell>
          <cell r="T468">
            <v>0</v>
          </cell>
          <cell r="U468">
            <v>16</v>
          </cell>
          <cell r="V468">
            <v>0</v>
          </cell>
          <cell r="W468">
            <v>16</v>
          </cell>
          <cell r="X468">
            <v>216.55</v>
          </cell>
          <cell r="Y468">
            <v>0</v>
          </cell>
          <cell r="Z468">
            <v>10.1868</v>
          </cell>
          <cell r="AA468">
            <v>0</v>
          </cell>
          <cell r="AB468">
            <v>10.1868</v>
          </cell>
          <cell r="AC468">
            <v>0</v>
          </cell>
          <cell r="AD468">
            <v>3.36</v>
          </cell>
          <cell r="AF468">
            <v>0</v>
          </cell>
          <cell r="AG468">
            <v>3.89</v>
          </cell>
          <cell r="AH468">
            <v>23.08</v>
          </cell>
          <cell r="AJ468">
            <v>0</v>
          </cell>
          <cell r="AK468">
            <v>10</v>
          </cell>
          <cell r="AL468">
            <v>6</v>
          </cell>
          <cell r="AM468">
            <v>0</v>
          </cell>
          <cell r="AN468">
            <v>0</v>
          </cell>
          <cell r="AO468">
            <v>7</v>
          </cell>
          <cell r="AP468">
            <v>11</v>
          </cell>
        </row>
        <row r="469">
          <cell r="B469" t="str">
            <v>PO3786</v>
          </cell>
          <cell r="C469" t="str">
            <v>Savorn Marm</v>
          </cell>
          <cell r="D469" t="str">
            <v>SPS- C</v>
          </cell>
          <cell r="E469" t="str">
            <v xml:space="preserve">Attach Patch                  </v>
          </cell>
          <cell r="F469">
            <v>40316</v>
          </cell>
          <cell r="I469" t="str">
            <v>11/01/2023-11/30/2023</v>
          </cell>
          <cell r="J469">
            <v>1</v>
          </cell>
          <cell r="K469">
            <v>1</v>
          </cell>
          <cell r="L469">
            <v>2</v>
          </cell>
          <cell r="M469">
            <v>200</v>
          </cell>
          <cell r="O469">
            <v>184</v>
          </cell>
          <cell r="P469">
            <v>24</v>
          </cell>
          <cell r="Q469">
            <v>216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32</v>
          </cell>
          <cell r="X469">
            <v>321.63</v>
          </cell>
          <cell r="Y469">
            <v>0</v>
          </cell>
          <cell r="Z469">
            <v>21.199746999999999</v>
          </cell>
          <cell r="AA469">
            <v>0</v>
          </cell>
          <cell r="AB469">
            <v>21.199746999999999</v>
          </cell>
          <cell r="AC469">
            <v>0</v>
          </cell>
          <cell r="AD469">
            <v>2.7559499999999999</v>
          </cell>
          <cell r="AF469">
            <v>0</v>
          </cell>
          <cell r="AG469">
            <v>7.78</v>
          </cell>
          <cell r="AH469">
            <v>23.08</v>
          </cell>
          <cell r="AJ469">
            <v>0</v>
          </cell>
          <cell r="AK469">
            <v>10</v>
          </cell>
          <cell r="AL469">
            <v>6</v>
          </cell>
          <cell r="AM469">
            <v>0</v>
          </cell>
          <cell r="AN469">
            <v>0</v>
          </cell>
          <cell r="AO469">
            <v>7</v>
          </cell>
          <cell r="AP469">
            <v>11</v>
          </cell>
        </row>
        <row r="470">
          <cell r="B470" t="str">
            <v>PO3854</v>
          </cell>
          <cell r="C470" t="str">
            <v>Sinoun Mak</v>
          </cell>
          <cell r="D470" t="str">
            <v>SIT REPAIR</v>
          </cell>
          <cell r="E470" t="str">
            <v xml:space="preserve">Topstitch Sleeve(A)           </v>
          </cell>
          <cell r="F470">
            <v>40322</v>
          </cell>
          <cell r="I470" t="str">
            <v>11/01/2023-11/30/2023</v>
          </cell>
          <cell r="J470">
            <v>1</v>
          </cell>
          <cell r="K470">
            <v>2</v>
          </cell>
          <cell r="L470">
            <v>3</v>
          </cell>
          <cell r="M470">
            <v>200</v>
          </cell>
          <cell r="O470">
            <v>184</v>
          </cell>
          <cell r="P470">
            <v>24</v>
          </cell>
          <cell r="Q470">
            <v>204</v>
          </cell>
          <cell r="R470">
            <v>0</v>
          </cell>
          <cell r="S470">
            <v>0</v>
          </cell>
          <cell r="T470">
            <v>0</v>
          </cell>
          <cell r="U470">
            <v>20</v>
          </cell>
          <cell r="V470">
            <v>0</v>
          </cell>
          <cell r="W470">
            <v>20</v>
          </cell>
          <cell r="X470">
            <v>80.930000000000007</v>
          </cell>
          <cell r="Y470">
            <v>0</v>
          </cell>
          <cell r="Z470">
            <v>9.6126000000000005</v>
          </cell>
          <cell r="AA470">
            <v>0</v>
          </cell>
          <cell r="AB470">
            <v>9.6126000000000005</v>
          </cell>
          <cell r="AC470">
            <v>0</v>
          </cell>
          <cell r="AD470">
            <v>115.1652</v>
          </cell>
          <cell r="AF470">
            <v>0</v>
          </cell>
          <cell r="AG470">
            <v>4.8600000000000003</v>
          </cell>
          <cell r="AH470">
            <v>23.08</v>
          </cell>
          <cell r="AJ470">
            <v>0</v>
          </cell>
          <cell r="AK470">
            <v>10</v>
          </cell>
          <cell r="AL470">
            <v>0</v>
          </cell>
          <cell r="AM470">
            <v>0</v>
          </cell>
          <cell r="AN470">
            <v>0</v>
          </cell>
          <cell r="AO470">
            <v>7</v>
          </cell>
          <cell r="AP470">
            <v>11</v>
          </cell>
        </row>
        <row r="471">
          <cell r="B471" t="str">
            <v>PO4046</v>
          </cell>
          <cell r="C471" t="str">
            <v>Saran Dul</v>
          </cell>
          <cell r="D471" t="str">
            <v>Finishing A</v>
          </cell>
          <cell r="E471" t="str">
            <v xml:space="preserve">Hand Press(B)                 </v>
          </cell>
          <cell r="F471">
            <v>40371</v>
          </cell>
          <cell r="I471" t="str">
            <v>11/01/2023-11/30/2023</v>
          </cell>
          <cell r="J471">
            <v>0</v>
          </cell>
          <cell r="K471">
            <v>0</v>
          </cell>
          <cell r="L471">
            <v>0</v>
          </cell>
          <cell r="M471">
            <v>200</v>
          </cell>
          <cell r="O471">
            <v>184</v>
          </cell>
          <cell r="P471">
            <v>24</v>
          </cell>
          <cell r="Q471">
            <v>208</v>
          </cell>
          <cell r="R471">
            <v>0</v>
          </cell>
          <cell r="S471">
            <v>0</v>
          </cell>
          <cell r="T471">
            <v>0</v>
          </cell>
          <cell r="U471">
            <v>24</v>
          </cell>
          <cell r="V471">
            <v>0</v>
          </cell>
          <cell r="W471">
            <v>24</v>
          </cell>
          <cell r="X471">
            <v>213.5</v>
          </cell>
          <cell r="Y471">
            <v>0</v>
          </cell>
          <cell r="Z471">
            <v>14.138868</v>
          </cell>
          <cell r="AA471">
            <v>0</v>
          </cell>
          <cell r="AB471">
            <v>14.138868</v>
          </cell>
          <cell r="AC471">
            <v>0</v>
          </cell>
          <cell r="AD471">
            <v>1.5025919999999999</v>
          </cell>
          <cell r="AF471">
            <v>0</v>
          </cell>
          <cell r="AG471">
            <v>5.83</v>
          </cell>
          <cell r="AH471">
            <v>23.08</v>
          </cell>
          <cell r="AJ471">
            <v>0</v>
          </cell>
          <cell r="AK471">
            <v>10</v>
          </cell>
          <cell r="AL471">
            <v>6</v>
          </cell>
          <cell r="AM471">
            <v>0</v>
          </cell>
          <cell r="AN471">
            <v>0</v>
          </cell>
          <cell r="AO471">
            <v>7</v>
          </cell>
          <cell r="AP471">
            <v>11</v>
          </cell>
        </row>
        <row r="472">
          <cell r="B472" t="str">
            <v>PO4143</v>
          </cell>
          <cell r="C472" t="str">
            <v>Channa Lor</v>
          </cell>
          <cell r="D472" t="str">
            <v>SPS- D</v>
          </cell>
          <cell r="E472" t="str">
            <v xml:space="preserve">Collar Attach (A+)            </v>
          </cell>
          <cell r="F472">
            <v>40385</v>
          </cell>
          <cell r="I472" t="str">
            <v>11/01/2023-11/30/2023</v>
          </cell>
          <cell r="J472">
            <v>1</v>
          </cell>
          <cell r="K472">
            <v>3</v>
          </cell>
          <cell r="L472">
            <v>4</v>
          </cell>
          <cell r="M472">
            <v>200</v>
          </cell>
          <cell r="O472">
            <v>153.5</v>
          </cell>
          <cell r="P472">
            <v>24</v>
          </cell>
          <cell r="Q472">
            <v>147.5</v>
          </cell>
          <cell r="R472">
            <v>16</v>
          </cell>
          <cell r="S472">
            <v>0</v>
          </cell>
          <cell r="T472">
            <v>16</v>
          </cell>
          <cell r="U472">
            <v>10</v>
          </cell>
          <cell r="V472">
            <v>0</v>
          </cell>
          <cell r="W472">
            <v>10</v>
          </cell>
          <cell r="X472">
            <v>89.84</v>
          </cell>
          <cell r="Y472">
            <v>15.38</v>
          </cell>
          <cell r="Z472">
            <v>5.4636050000000003</v>
          </cell>
          <cell r="AA472">
            <v>0</v>
          </cell>
          <cell r="AB472">
            <v>5.4636050000000003</v>
          </cell>
          <cell r="AC472">
            <v>0</v>
          </cell>
          <cell r="AD472">
            <v>60.316367999999997</v>
          </cell>
          <cell r="AF472">
            <v>0</v>
          </cell>
          <cell r="AG472">
            <v>2.4300000000000002</v>
          </cell>
          <cell r="AH472">
            <v>23.08</v>
          </cell>
          <cell r="AJ472">
            <v>0</v>
          </cell>
          <cell r="AK472">
            <v>10</v>
          </cell>
          <cell r="AL472">
            <v>0</v>
          </cell>
          <cell r="AM472">
            <v>0</v>
          </cell>
          <cell r="AN472">
            <v>15.384615384615385</v>
          </cell>
          <cell r="AO472">
            <v>7</v>
          </cell>
          <cell r="AP472">
            <v>11</v>
          </cell>
        </row>
        <row r="473">
          <cell r="B473" t="str">
            <v>PO4305</v>
          </cell>
          <cell r="C473" t="str">
            <v>Sokphanna Choun</v>
          </cell>
          <cell r="D473" t="str">
            <v>SPS- B</v>
          </cell>
          <cell r="E473" t="str">
            <v xml:space="preserve">Kansia(B)                     </v>
          </cell>
          <cell r="F473">
            <v>40413</v>
          </cell>
          <cell r="I473" t="str">
            <v>11/01/2023-11/30/2023</v>
          </cell>
          <cell r="J473">
            <v>1</v>
          </cell>
          <cell r="K473">
            <v>0</v>
          </cell>
          <cell r="L473">
            <v>1</v>
          </cell>
          <cell r="M473">
            <v>200</v>
          </cell>
          <cell r="O473">
            <v>184</v>
          </cell>
          <cell r="P473">
            <v>24</v>
          </cell>
          <cell r="Q473">
            <v>220</v>
          </cell>
          <cell r="R473">
            <v>0</v>
          </cell>
          <cell r="S473">
            <v>0</v>
          </cell>
          <cell r="T473">
            <v>0</v>
          </cell>
          <cell r="U473">
            <v>36</v>
          </cell>
          <cell r="V473">
            <v>0</v>
          </cell>
          <cell r="W473">
            <v>36</v>
          </cell>
          <cell r="X473">
            <v>95.86</v>
          </cell>
          <cell r="Y473">
            <v>0</v>
          </cell>
          <cell r="Z473">
            <v>17.316569999999999</v>
          </cell>
          <cell r="AA473">
            <v>0</v>
          </cell>
          <cell r="AB473">
            <v>17.316569999999999</v>
          </cell>
          <cell r="AC473">
            <v>0</v>
          </cell>
          <cell r="AD473">
            <v>115.65313999999999</v>
          </cell>
          <cell r="AF473">
            <v>0</v>
          </cell>
          <cell r="AG473">
            <v>8.75</v>
          </cell>
          <cell r="AH473">
            <v>23.08</v>
          </cell>
          <cell r="AJ473">
            <v>0</v>
          </cell>
          <cell r="AK473">
            <v>10</v>
          </cell>
          <cell r="AL473">
            <v>0</v>
          </cell>
          <cell r="AM473">
            <v>0</v>
          </cell>
          <cell r="AN473">
            <v>0</v>
          </cell>
          <cell r="AO473">
            <v>7</v>
          </cell>
          <cell r="AP473">
            <v>11</v>
          </cell>
        </row>
        <row r="474">
          <cell r="B474" t="str">
            <v>PO4739</v>
          </cell>
          <cell r="C474" t="str">
            <v>Chanthoeurn Meach</v>
          </cell>
          <cell r="D474" t="str">
            <v>Finishing B</v>
          </cell>
          <cell r="E474" t="str">
            <v xml:space="preserve">Sort out Trolley(B)           </v>
          </cell>
          <cell r="F474">
            <v>40575</v>
          </cell>
          <cell r="I474" t="str">
            <v>11/01/2023-11/30/2023</v>
          </cell>
          <cell r="J474">
            <v>0</v>
          </cell>
          <cell r="K474">
            <v>0</v>
          </cell>
          <cell r="L474">
            <v>0</v>
          </cell>
          <cell r="M474">
            <v>200</v>
          </cell>
          <cell r="O474">
            <v>183</v>
          </cell>
          <cell r="P474">
            <v>24</v>
          </cell>
          <cell r="Q474">
            <v>219</v>
          </cell>
          <cell r="R474">
            <v>0</v>
          </cell>
          <cell r="S474">
            <v>0</v>
          </cell>
          <cell r="T474">
            <v>0</v>
          </cell>
          <cell r="U474">
            <v>36</v>
          </cell>
          <cell r="V474">
            <v>0</v>
          </cell>
          <cell r="W474">
            <v>36</v>
          </cell>
          <cell r="X474">
            <v>211.01</v>
          </cell>
          <cell r="Y474">
            <v>0</v>
          </cell>
          <cell r="Z474">
            <v>17.973583999999999</v>
          </cell>
          <cell r="AA474">
            <v>0</v>
          </cell>
          <cell r="AB474">
            <v>17.973583999999999</v>
          </cell>
          <cell r="AC474">
            <v>0</v>
          </cell>
          <cell r="AD474">
            <v>11.344146</v>
          </cell>
          <cell r="AF474">
            <v>0</v>
          </cell>
          <cell r="AG474">
            <v>8.75</v>
          </cell>
          <cell r="AH474">
            <v>23.08</v>
          </cell>
          <cell r="AJ474">
            <v>0</v>
          </cell>
          <cell r="AK474">
            <v>10</v>
          </cell>
          <cell r="AL474">
            <v>6</v>
          </cell>
          <cell r="AM474">
            <v>0</v>
          </cell>
          <cell r="AN474">
            <v>0</v>
          </cell>
          <cell r="AO474">
            <v>7</v>
          </cell>
          <cell r="AP474">
            <v>11</v>
          </cell>
        </row>
        <row r="475">
          <cell r="B475" t="str">
            <v>PO4742</v>
          </cell>
          <cell r="C475" t="str">
            <v>Sophanna Prak</v>
          </cell>
          <cell r="D475" t="str">
            <v>S1- 1</v>
          </cell>
          <cell r="E475" t="str">
            <v xml:space="preserve">Trim Thread(B)                </v>
          </cell>
          <cell r="F475">
            <v>40575</v>
          </cell>
          <cell r="I475" t="str">
            <v>11/01/2023-11/30/2023</v>
          </cell>
          <cell r="J475">
            <v>0</v>
          </cell>
          <cell r="K475">
            <v>0</v>
          </cell>
          <cell r="L475">
            <v>0</v>
          </cell>
          <cell r="M475">
            <v>220</v>
          </cell>
          <cell r="O475">
            <v>184</v>
          </cell>
          <cell r="P475">
            <v>24</v>
          </cell>
          <cell r="Q475">
            <v>210</v>
          </cell>
          <cell r="R475">
            <v>0</v>
          </cell>
          <cell r="S475">
            <v>0</v>
          </cell>
          <cell r="T475">
            <v>0</v>
          </cell>
          <cell r="U475">
            <v>26</v>
          </cell>
          <cell r="V475">
            <v>0</v>
          </cell>
          <cell r="W475">
            <v>26</v>
          </cell>
          <cell r="X475">
            <v>101.21</v>
          </cell>
          <cell r="Y475">
            <v>0</v>
          </cell>
          <cell r="Z475">
            <v>13.7475</v>
          </cell>
          <cell r="AA475">
            <v>0</v>
          </cell>
          <cell r="AB475">
            <v>13.7475</v>
          </cell>
          <cell r="AC475">
            <v>0</v>
          </cell>
          <cell r="AD475">
            <v>120.86499999999999</v>
          </cell>
          <cell r="AF475">
            <v>0</v>
          </cell>
          <cell r="AG475">
            <v>6.32</v>
          </cell>
          <cell r="AH475">
            <v>25.38</v>
          </cell>
          <cell r="AJ475">
            <v>0</v>
          </cell>
          <cell r="AK475">
            <v>10</v>
          </cell>
          <cell r="AL475">
            <v>0</v>
          </cell>
          <cell r="AM475">
            <v>0</v>
          </cell>
          <cell r="AN475">
            <v>0</v>
          </cell>
          <cell r="AO475">
            <v>7</v>
          </cell>
          <cell r="AP475">
            <v>11</v>
          </cell>
        </row>
        <row r="476">
          <cell r="B476" t="str">
            <v>PO4801</v>
          </cell>
          <cell r="C476" t="str">
            <v>SEYMA MET</v>
          </cell>
          <cell r="D476" t="str">
            <v>SIT Checking</v>
          </cell>
          <cell r="E476" t="str">
            <v xml:space="preserve">Exam Collar(B)                </v>
          </cell>
          <cell r="F476">
            <v>40595</v>
          </cell>
          <cell r="I476" t="str">
            <v>11/01/2023-11/30/2023</v>
          </cell>
          <cell r="J476">
            <v>0</v>
          </cell>
          <cell r="K476">
            <v>0</v>
          </cell>
          <cell r="L476">
            <v>0</v>
          </cell>
          <cell r="M476">
            <v>227</v>
          </cell>
          <cell r="O476">
            <v>184</v>
          </cell>
          <cell r="P476">
            <v>24</v>
          </cell>
          <cell r="Q476">
            <v>224</v>
          </cell>
          <cell r="R476">
            <v>0</v>
          </cell>
          <cell r="S476">
            <v>0</v>
          </cell>
          <cell r="T476">
            <v>0</v>
          </cell>
          <cell r="U476">
            <v>40</v>
          </cell>
          <cell r="V476">
            <v>0</v>
          </cell>
          <cell r="W476">
            <v>40</v>
          </cell>
          <cell r="X476">
            <v>205.15</v>
          </cell>
          <cell r="Y476">
            <v>0</v>
          </cell>
          <cell r="Z476">
            <v>21.927526</v>
          </cell>
          <cell r="AA476">
            <v>0</v>
          </cell>
          <cell r="AB476">
            <v>21.927526</v>
          </cell>
          <cell r="AC476">
            <v>0</v>
          </cell>
          <cell r="AD476">
            <v>39.495052000000001</v>
          </cell>
          <cell r="AF476">
            <v>0</v>
          </cell>
          <cell r="AG476">
            <v>9.7200000000000006</v>
          </cell>
          <cell r="AH476">
            <v>26.19</v>
          </cell>
          <cell r="AJ476">
            <v>0</v>
          </cell>
          <cell r="AK476">
            <v>10</v>
          </cell>
          <cell r="AL476">
            <v>6</v>
          </cell>
          <cell r="AN476">
            <v>0</v>
          </cell>
          <cell r="AO476">
            <v>7</v>
          </cell>
          <cell r="AP476">
            <v>11</v>
          </cell>
        </row>
        <row r="477">
          <cell r="B477" t="str">
            <v>PO5016</v>
          </cell>
          <cell r="C477" t="str">
            <v>Khna So</v>
          </cell>
          <cell r="D477" t="str">
            <v>FUSING</v>
          </cell>
          <cell r="E477" t="str">
            <v xml:space="preserve">Fuse Cuff(B)                  </v>
          </cell>
          <cell r="F477">
            <v>40672</v>
          </cell>
          <cell r="I477" t="str">
            <v>11/01/2023-11/30/2023</v>
          </cell>
          <cell r="J477">
            <v>1</v>
          </cell>
          <cell r="K477">
            <v>1</v>
          </cell>
          <cell r="L477">
            <v>2</v>
          </cell>
          <cell r="M477">
            <v>200</v>
          </cell>
          <cell r="O477">
            <v>183</v>
          </cell>
          <cell r="P477">
            <v>24</v>
          </cell>
          <cell r="Q477">
            <v>221</v>
          </cell>
          <cell r="R477">
            <v>0</v>
          </cell>
          <cell r="S477">
            <v>0</v>
          </cell>
          <cell r="T477">
            <v>0</v>
          </cell>
          <cell r="U477">
            <v>38</v>
          </cell>
          <cell r="V477">
            <v>0</v>
          </cell>
          <cell r="W477">
            <v>38</v>
          </cell>
          <cell r="X477">
            <v>117.96</v>
          </cell>
          <cell r="Y477">
            <v>86.74</v>
          </cell>
          <cell r="Z477">
            <v>21.464074</v>
          </cell>
          <cell r="AA477">
            <v>0</v>
          </cell>
          <cell r="AB477">
            <v>21.464074</v>
          </cell>
          <cell r="AC477">
            <v>0.24</v>
          </cell>
          <cell r="AD477">
            <v>53.024901999999997</v>
          </cell>
          <cell r="AF477">
            <v>0</v>
          </cell>
          <cell r="AG477">
            <v>9.24</v>
          </cell>
          <cell r="AH477">
            <v>23.08</v>
          </cell>
          <cell r="AJ477">
            <v>0</v>
          </cell>
          <cell r="AK477">
            <v>10</v>
          </cell>
          <cell r="AL477">
            <v>6</v>
          </cell>
          <cell r="AM477">
            <v>0</v>
          </cell>
          <cell r="AN477">
            <v>0</v>
          </cell>
          <cell r="AO477">
            <v>7</v>
          </cell>
          <cell r="AP477">
            <v>11</v>
          </cell>
        </row>
        <row r="478">
          <cell r="B478" t="str">
            <v>PO5059</v>
          </cell>
          <cell r="C478" t="str">
            <v>Vann Muth</v>
          </cell>
          <cell r="D478" t="str">
            <v>SPS- A</v>
          </cell>
          <cell r="E478" t="str">
            <v xml:space="preserve">BAND ATTACH(A+)               </v>
          </cell>
          <cell r="F478">
            <v>40673</v>
          </cell>
          <cell r="I478" t="str">
            <v>11/01/2023-11/30/2023</v>
          </cell>
          <cell r="J478">
            <v>1</v>
          </cell>
          <cell r="K478">
            <v>2</v>
          </cell>
          <cell r="L478">
            <v>3</v>
          </cell>
          <cell r="M478">
            <v>200</v>
          </cell>
          <cell r="O478">
            <v>184</v>
          </cell>
          <cell r="P478">
            <v>24</v>
          </cell>
          <cell r="Q478">
            <v>214</v>
          </cell>
          <cell r="R478">
            <v>0</v>
          </cell>
          <cell r="S478">
            <v>0</v>
          </cell>
          <cell r="T478">
            <v>0</v>
          </cell>
          <cell r="U478">
            <v>30</v>
          </cell>
          <cell r="V478">
            <v>0</v>
          </cell>
          <cell r="W478">
            <v>30</v>
          </cell>
          <cell r="X478">
            <v>298.60000000000002</v>
          </cell>
          <cell r="Y478">
            <v>0</v>
          </cell>
          <cell r="Z478">
            <v>18.089639999999999</v>
          </cell>
          <cell r="AA478">
            <v>0</v>
          </cell>
          <cell r="AB478">
            <v>18.089639999999999</v>
          </cell>
          <cell r="AC478">
            <v>0</v>
          </cell>
          <cell r="AD478">
            <v>2.9031400000000001</v>
          </cell>
          <cell r="AF478">
            <v>0</v>
          </cell>
          <cell r="AG478">
            <v>7.29</v>
          </cell>
          <cell r="AH478">
            <v>23.08</v>
          </cell>
          <cell r="AJ478">
            <v>0</v>
          </cell>
          <cell r="AK478">
            <v>10</v>
          </cell>
          <cell r="AL478">
            <v>6</v>
          </cell>
          <cell r="AM478">
            <v>0</v>
          </cell>
          <cell r="AN478">
            <v>0</v>
          </cell>
          <cell r="AO478">
            <v>7</v>
          </cell>
          <cell r="AP478">
            <v>11</v>
          </cell>
        </row>
        <row r="479">
          <cell r="B479" t="str">
            <v>PO5080</v>
          </cell>
          <cell r="C479" t="str">
            <v>Phoeurn Ork</v>
          </cell>
          <cell r="D479" t="str">
            <v>SPS- B</v>
          </cell>
          <cell r="E479" t="str">
            <v xml:space="preserve">Set Main Label(B)             </v>
          </cell>
          <cell r="F479">
            <v>40681</v>
          </cell>
          <cell r="I479" t="str">
            <v>11/01/2023-11/30/2023</v>
          </cell>
          <cell r="J479">
            <v>0</v>
          </cell>
          <cell r="K479">
            <v>1</v>
          </cell>
          <cell r="L479">
            <v>1</v>
          </cell>
          <cell r="M479">
            <v>200</v>
          </cell>
          <cell r="O479">
            <v>184</v>
          </cell>
          <cell r="P479">
            <v>24</v>
          </cell>
          <cell r="Q479">
            <v>214</v>
          </cell>
          <cell r="R479">
            <v>0</v>
          </cell>
          <cell r="S479">
            <v>0</v>
          </cell>
          <cell r="T479">
            <v>0</v>
          </cell>
          <cell r="U479">
            <v>30</v>
          </cell>
          <cell r="V479">
            <v>0</v>
          </cell>
          <cell r="W479">
            <v>30</v>
          </cell>
          <cell r="X479">
            <v>333.95</v>
          </cell>
          <cell r="Y479">
            <v>0</v>
          </cell>
          <cell r="Z479">
            <v>20.738892</v>
          </cell>
          <cell r="AA479">
            <v>0</v>
          </cell>
          <cell r="AB479">
            <v>20.738892</v>
          </cell>
          <cell r="AC479">
            <v>0</v>
          </cell>
          <cell r="AD479">
            <v>0</v>
          </cell>
          <cell r="AF479">
            <v>0</v>
          </cell>
          <cell r="AG479">
            <v>7.29</v>
          </cell>
          <cell r="AH479">
            <v>23.08</v>
          </cell>
          <cell r="AJ479">
            <v>0</v>
          </cell>
          <cell r="AK479">
            <v>10</v>
          </cell>
          <cell r="AL479">
            <v>6</v>
          </cell>
          <cell r="AM479">
            <v>0</v>
          </cell>
          <cell r="AN479">
            <v>0</v>
          </cell>
          <cell r="AO479">
            <v>7</v>
          </cell>
          <cell r="AP479">
            <v>11</v>
          </cell>
        </row>
        <row r="480">
          <cell r="B480" t="str">
            <v>PO5085</v>
          </cell>
          <cell r="C480" t="str">
            <v>Kunthea Tep</v>
          </cell>
          <cell r="D480" t="str">
            <v>Finishing A</v>
          </cell>
          <cell r="E480" t="str">
            <v xml:space="preserve">Presser(B)                    </v>
          </cell>
          <cell r="F480">
            <v>40681</v>
          </cell>
          <cell r="I480" t="str">
            <v>11/01/2023-11/30/2023</v>
          </cell>
          <cell r="J480">
            <v>0</v>
          </cell>
          <cell r="K480">
            <v>0</v>
          </cell>
          <cell r="L480">
            <v>0</v>
          </cell>
          <cell r="M480">
            <v>200</v>
          </cell>
          <cell r="O480">
            <v>184</v>
          </cell>
          <cell r="P480">
            <v>24</v>
          </cell>
          <cell r="Q480">
            <v>210</v>
          </cell>
          <cell r="R480">
            <v>0</v>
          </cell>
          <cell r="S480">
            <v>0</v>
          </cell>
          <cell r="T480">
            <v>0</v>
          </cell>
          <cell r="U480">
            <v>26</v>
          </cell>
          <cell r="V480">
            <v>0</v>
          </cell>
          <cell r="W480">
            <v>26</v>
          </cell>
          <cell r="X480">
            <v>243.1</v>
          </cell>
          <cell r="Y480">
            <v>0</v>
          </cell>
          <cell r="Z480">
            <v>16.541267999999999</v>
          </cell>
          <cell r="AA480">
            <v>0</v>
          </cell>
          <cell r="AB480">
            <v>16.541267999999999</v>
          </cell>
          <cell r="AC480">
            <v>0</v>
          </cell>
          <cell r="AD480">
            <v>9.7680000000000003E-2</v>
          </cell>
          <cell r="AF480">
            <v>0</v>
          </cell>
          <cell r="AG480">
            <v>6.32</v>
          </cell>
          <cell r="AH480">
            <v>23.08</v>
          </cell>
          <cell r="AJ480">
            <v>0</v>
          </cell>
          <cell r="AK480">
            <v>10</v>
          </cell>
          <cell r="AL480">
            <v>6</v>
          </cell>
          <cell r="AM480">
            <v>0</v>
          </cell>
          <cell r="AN480">
            <v>0</v>
          </cell>
          <cell r="AO480">
            <v>7</v>
          </cell>
          <cell r="AP480">
            <v>11</v>
          </cell>
        </row>
        <row r="481">
          <cell r="B481" t="str">
            <v>PO5151</v>
          </cell>
          <cell r="C481" t="str">
            <v>Chanra Ouk</v>
          </cell>
          <cell r="D481" t="str">
            <v>SIT Checking</v>
          </cell>
          <cell r="E481" t="str">
            <v xml:space="preserve">Remove Soabar(C)              </v>
          </cell>
          <cell r="F481">
            <v>40707</v>
          </cell>
          <cell r="I481" t="str">
            <v>11/01/2023-11/30/2023</v>
          </cell>
          <cell r="J481">
            <v>1</v>
          </cell>
          <cell r="K481">
            <v>2</v>
          </cell>
          <cell r="L481">
            <v>3</v>
          </cell>
          <cell r="M481">
            <v>200</v>
          </cell>
          <cell r="O481">
            <v>184</v>
          </cell>
          <cell r="P481">
            <v>24</v>
          </cell>
          <cell r="Q481">
            <v>202</v>
          </cell>
          <cell r="R481">
            <v>16</v>
          </cell>
          <cell r="S481">
            <v>0</v>
          </cell>
          <cell r="T481">
            <v>16</v>
          </cell>
          <cell r="U481">
            <v>34</v>
          </cell>
          <cell r="V481">
            <v>0</v>
          </cell>
          <cell r="W481">
            <v>34</v>
          </cell>
          <cell r="X481">
            <v>183.9</v>
          </cell>
          <cell r="Y481">
            <v>15.38</v>
          </cell>
          <cell r="Z481">
            <v>16.573366</v>
          </cell>
          <cell r="AA481">
            <v>0</v>
          </cell>
          <cell r="AB481">
            <v>16.573366</v>
          </cell>
          <cell r="AC481">
            <v>0</v>
          </cell>
          <cell r="AD481">
            <v>13.565026</v>
          </cell>
          <cell r="AF481">
            <v>0</v>
          </cell>
          <cell r="AG481">
            <v>8.26</v>
          </cell>
          <cell r="AH481">
            <v>23.08</v>
          </cell>
          <cell r="AJ481">
            <v>0</v>
          </cell>
          <cell r="AK481">
            <v>10</v>
          </cell>
          <cell r="AL481">
            <v>6</v>
          </cell>
          <cell r="AM481">
            <v>0</v>
          </cell>
          <cell r="AN481">
            <v>0</v>
          </cell>
          <cell r="AO481">
            <v>7</v>
          </cell>
          <cell r="AP481">
            <v>11</v>
          </cell>
        </row>
        <row r="482">
          <cell r="B482" t="str">
            <v>PO5389</v>
          </cell>
          <cell r="C482" t="str">
            <v>Savy Tham</v>
          </cell>
          <cell r="D482" t="str">
            <v>SPS- B</v>
          </cell>
          <cell r="E482" t="str">
            <v xml:space="preserve">Turn+Press Collar(B)          </v>
          </cell>
          <cell r="F482">
            <v>40737</v>
          </cell>
          <cell r="I482" t="str">
            <v>11/01/2023-11/30/2023</v>
          </cell>
          <cell r="J482">
            <v>1</v>
          </cell>
          <cell r="K482">
            <v>2</v>
          </cell>
          <cell r="L482">
            <v>3</v>
          </cell>
          <cell r="M482">
            <v>200</v>
          </cell>
          <cell r="O482">
            <v>168</v>
          </cell>
          <cell r="P482">
            <v>24</v>
          </cell>
          <cell r="Q482">
            <v>182</v>
          </cell>
          <cell r="R482">
            <v>16</v>
          </cell>
          <cell r="S482">
            <v>0</v>
          </cell>
          <cell r="T482">
            <v>16</v>
          </cell>
          <cell r="U482">
            <v>30</v>
          </cell>
          <cell r="V482">
            <v>0</v>
          </cell>
          <cell r="W482">
            <v>30</v>
          </cell>
          <cell r="X482">
            <v>193.27</v>
          </cell>
          <cell r="Y482">
            <v>15.38</v>
          </cell>
          <cell r="Z482">
            <v>16.676085</v>
          </cell>
          <cell r="AA482">
            <v>0</v>
          </cell>
          <cell r="AB482">
            <v>16.676085</v>
          </cell>
          <cell r="AC482">
            <v>0</v>
          </cell>
          <cell r="AD482">
            <v>9.7159279999999999</v>
          </cell>
          <cell r="AF482">
            <v>0</v>
          </cell>
          <cell r="AG482">
            <v>7.29</v>
          </cell>
          <cell r="AH482">
            <v>23.08</v>
          </cell>
          <cell r="AJ482">
            <v>0</v>
          </cell>
          <cell r="AK482">
            <v>10</v>
          </cell>
          <cell r="AL482">
            <v>6</v>
          </cell>
          <cell r="AM482">
            <v>0</v>
          </cell>
          <cell r="AN482">
            <v>0</v>
          </cell>
          <cell r="AO482">
            <v>7</v>
          </cell>
          <cell r="AP482">
            <v>11</v>
          </cell>
        </row>
        <row r="483">
          <cell r="B483" t="str">
            <v>PO5441</v>
          </cell>
          <cell r="C483" t="str">
            <v>Youn Meas</v>
          </cell>
          <cell r="D483" t="str">
            <v>SIT REPAIR</v>
          </cell>
          <cell r="E483" t="str">
            <v xml:space="preserve">Examiner(B)                   </v>
          </cell>
          <cell r="F483">
            <v>40749</v>
          </cell>
          <cell r="I483" t="str">
            <v>11/01/2023-11/30/2023</v>
          </cell>
          <cell r="J483">
            <v>1</v>
          </cell>
          <cell r="K483">
            <v>0</v>
          </cell>
          <cell r="L483">
            <v>1</v>
          </cell>
          <cell r="M483">
            <v>200</v>
          </cell>
          <cell r="O483">
            <v>176</v>
          </cell>
          <cell r="P483">
            <v>24</v>
          </cell>
          <cell r="Q483">
            <v>194</v>
          </cell>
          <cell r="R483">
            <v>0</v>
          </cell>
          <cell r="S483">
            <v>0</v>
          </cell>
          <cell r="T483">
            <v>0</v>
          </cell>
          <cell r="U483">
            <v>18</v>
          </cell>
          <cell r="V483">
            <v>0</v>
          </cell>
          <cell r="W483">
            <v>18</v>
          </cell>
          <cell r="X483">
            <v>134.51</v>
          </cell>
          <cell r="Y483">
            <v>0</v>
          </cell>
          <cell r="Z483">
            <v>8.6513399999999994</v>
          </cell>
          <cell r="AA483">
            <v>0</v>
          </cell>
          <cell r="AB483">
            <v>8.6513399999999994</v>
          </cell>
          <cell r="AC483">
            <v>0</v>
          </cell>
          <cell r="AD483">
            <v>51.972679999999997</v>
          </cell>
          <cell r="AF483">
            <v>0</v>
          </cell>
          <cell r="AG483">
            <v>4.38</v>
          </cell>
          <cell r="AH483">
            <v>23.08</v>
          </cell>
          <cell r="AJ483">
            <v>0</v>
          </cell>
          <cell r="AK483">
            <v>10</v>
          </cell>
          <cell r="AL483">
            <v>0</v>
          </cell>
          <cell r="AM483">
            <v>0</v>
          </cell>
          <cell r="AN483">
            <v>0</v>
          </cell>
          <cell r="AO483">
            <v>7</v>
          </cell>
          <cell r="AP483">
            <v>11</v>
          </cell>
        </row>
        <row r="484">
          <cell r="B484" t="str">
            <v>PO5442</v>
          </cell>
          <cell r="C484" t="str">
            <v>Raksmey Keo</v>
          </cell>
          <cell r="D484" t="str">
            <v>SPS- B</v>
          </cell>
          <cell r="E484" t="str">
            <v xml:space="preserve">BAND ATTACH(A+)               </v>
          </cell>
          <cell r="F484">
            <v>40749</v>
          </cell>
          <cell r="I484" t="str">
            <v>11/01/2023-11/30/2023</v>
          </cell>
          <cell r="J484">
            <v>1</v>
          </cell>
          <cell r="K484">
            <v>1</v>
          </cell>
          <cell r="L484">
            <v>2</v>
          </cell>
          <cell r="M484">
            <v>200</v>
          </cell>
          <cell r="O484">
            <v>184</v>
          </cell>
          <cell r="P484">
            <v>24</v>
          </cell>
          <cell r="Q484">
            <v>220</v>
          </cell>
          <cell r="R484">
            <v>0</v>
          </cell>
          <cell r="S484">
            <v>0</v>
          </cell>
          <cell r="T484">
            <v>0</v>
          </cell>
          <cell r="U484">
            <v>36</v>
          </cell>
          <cell r="V484">
            <v>0</v>
          </cell>
          <cell r="W484">
            <v>36</v>
          </cell>
          <cell r="X484">
            <v>153.93</v>
          </cell>
          <cell r="Y484">
            <v>0</v>
          </cell>
          <cell r="Z484">
            <v>17.302679999999999</v>
          </cell>
          <cell r="AA484">
            <v>0</v>
          </cell>
          <cell r="AB484">
            <v>17.302679999999999</v>
          </cell>
          <cell r="AC484">
            <v>0.72</v>
          </cell>
          <cell r="AD484">
            <v>59.542183999999999</v>
          </cell>
          <cell r="AF484">
            <v>0</v>
          </cell>
          <cell r="AG484">
            <v>8.75</v>
          </cell>
          <cell r="AH484">
            <v>23.08</v>
          </cell>
          <cell r="AJ484">
            <v>0</v>
          </cell>
          <cell r="AK484">
            <v>10</v>
          </cell>
          <cell r="AL484">
            <v>6</v>
          </cell>
          <cell r="AM484">
            <v>0</v>
          </cell>
          <cell r="AN484">
            <v>0</v>
          </cell>
          <cell r="AO484">
            <v>7</v>
          </cell>
          <cell r="AP484">
            <v>11</v>
          </cell>
        </row>
        <row r="485">
          <cell r="B485" t="str">
            <v>PO5488</v>
          </cell>
          <cell r="C485" t="str">
            <v>Sreymom Keo</v>
          </cell>
          <cell r="D485" t="str">
            <v>SPS- E</v>
          </cell>
          <cell r="E485" t="str">
            <v xml:space="preserve">Topstitch Side Seam(A)        </v>
          </cell>
          <cell r="F485">
            <v>40756</v>
          </cell>
          <cell r="I485" t="str">
            <v>11/01/2023-11/30/2023</v>
          </cell>
          <cell r="J485">
            <v>0</v>
          </cell>
          <cell r="K485">
            <v>0</v>
          </cell>
          <cell r="L485">
            <v>0</v>
          </cell>
          <cell r="M485">
            <v>200</v>
          </cell>
          <cell r="O485">
            <v>184</v>
          </cell>
          <cell r="P485">
            <v>24</v>
          </cell>
          <cell r="Q485">
            <v>204</v>
          </cell>
          <cell r="R485">
            <v>4</v>
          </cell>
          <cell r="S485">
            <v>0</v>
          </cell>
          <cell r="T485">
            <v>4</v>
          </cell>
          <cell r="U485">
            <v>24</v>
          </cell>
          <cell r="V485">
            <v>0</v>
          </cell>
          <cell r="W485">
            <v>24</v>
          </cell>
          <cell r="X485">
            <v>142.76</v>
          </cell>
          <cell r="Y485">
            <v>3.85</v>
          </cell>
          <cell r="Z485">
            <v>11.923323999999999</v>
          </cell>
          <cell r="AA485">
            <v>0</v>
          </cell>
          <cell r="AB485">
            <v>11.923323999999999</v>
          </cell>
          <cell r="AC485">
            <v>0</v>
          </cell>
          <cell r="AD485">
            <v>54.106648</v>
          </cell>
          <cell r="AF485">
            <v>0</v>
          </cell>
          <cell r="AG485">
            <v>5.83</v>
          </cell>
          <cell r="AH485">
            <v>23.08</v>
          </cell>
          <cell r="AJ485">
            <v>0</v>
          </cell>
          <cell r="AK485">
            <v>10</v>
          </cell>
          <cell r="AL485">
            <v>6</v>
          </cell>
          <cell r="AM485">
            <v>0</v>
          </cell>
          <cell r="AN485">
            <v>0</v>
          </cell>
          <cell r="AO485">
            <v>7</v>
          </cell>
          <cell r="AP485">
            <v>11</v>
          </cell>
        </row>
        <row r="486">
          <cell r="B486" t="str">
            <v>PO5871</v>
          </cell>
          <cell r="C486" t="str">
            <v>Sokha Mom</v>
          </cell>
          <cell r="D486" t="str">
            <v>SIT Checking</v>
          </cell>
          <cell r="E486" t="str">
            <v xml:space="preserve">Hem Band(B)                   </v>
          </cell>
          <cell r="F486">
            <v>40821</v>
          </cell>
          <cell r="I486" t="str">
            <v>11/01/2023-11/30/2023</v>
          </cell>
          <cell r="J486">
            <v>1</v>
          </cell>
          <cell r="K486">
            <v>2</v>
          </cell>
          <cell r="L486">
            <v>3</v>
          </cell>
          <cell r="M486">
            <v>200</v>
          </cell>
          <cell r="O486">
            <v>184</v>
          </cell>
          <cell r="P486">
            <v>24</v>
          </cell>
          <cell r="Q486">
            <v>218</v>
          </cell>
          <cell r="R486">
            <v>0</v>
          </cell>
          <cell r="S486">
            <v>0</v>
          </cell>
          <cell r="T486">
            <v>0</v>
          </cell>
          <cell r="U486">
            <v>34</v>
          </cell>
          <cell r="V486">
            <v>0</v>
          </cell>
          <cell r="W486">
            <v>34</v>
          </cell>
          <cell r="X486">
            <v>125.87</v>
          </cell>
          <cell r="Y486">
            <v>0</v>
          </cell>
          <cell r="Z486">
            <v>16.341419999999999</v>
          </cell>
          <cell r="AA486">
            <v>0</v>
          </cell>
          <cell r="AB486">
            <v>16.341419999999999</v>
          </cell>
          <cell r="AC486">
            <v>0</v>
          </cell>
          <cell r="AD486">
            <v>83.682839999999999</v>
          </cell>
          <cell r="AF486">
            <v>0</v>
          </cell>
          <cell r="AG486">
            <v>8.26</v>
          </cell>
          <cell r="AH486">
            <v>23.08</v>
          </cell>
          <cell r="AJ486">
            <v>0</v>
          </cell>
          <cell r="AK486">
            <v>10</v>
          </cell>
          <cell r="AL486">
            <v>0</v>
          </cell>
          <cell r="AM486">
            <v>0</v>
          </cell>
          <cell r="AN486">
            <v>0</v>
          </cell>
          <cell r="AO486">
            <v>7</v>
          </cell>
          <cell r="AP486">
            <v>11</v>
          </cell>
        </row>
        <row r="487">
          <cell r="B487" t="str">
            <v>PO5897</v>
          </cell>
          <cell r="C487" t="str">
            <v>Chanthorn Sok</v>
          </cell>
          <cell r="D487" t="str">
            <v>SPS- B</v>
          </cell>
          <cell r="E487" t="str">
            <v xml:space="preserve">Run Collar(A)                 </v>
          </cell>
          <cell r="F487">
            <v>40826</v>
          </cell>
          <cell r="I487" t="str">
            <v>11/01/2023-11/30/2023</v>
          </cell>
          <cell r="J487">
            <v>1</v>
          </cell>
          <cell r="K487">
            <v>2</v>
          </cell>
          <cell r="L487">
            <v>3</v>
          </cell>
          <cell r="M487">
            <v>200</v>
          </cell>
          <cell r="O487">
            <v>184</v>
          </cell>
          <cell r="P487">
            <v>24</v>
          </cell>
          <cell r="Q487">
            <v>222</v>
          </cell>
          <cell r="R487">
            <v>0</v>
          </cell>
          <cell r="S487">
            <v>0</v>
          </cell>
          <cell r="T487">
            <v>0</v>
          </cell>
          <cell r="U487">
            <v>38</v>
          </cell>
          <cell r="V487">
            <v>0</v>
          </cell>
          <cell r="W487">
            <v>38</v>
          </cell>
          <cell r="X487">
            <v>207.81</v>
          </cell>
          <cell r="Y487">
            <v>0</v>
          </cell>
          <cell r="Z487">
            <v>19.185264</v>
          </cell>
          <cell r="AA487">
            <v>0</v>
          </cell>
          <cell r="AB487">
            <v>19.185264</v>
          </cell>
          <cell r="AC487">
            <v>0</v>
          </cell>
          <cell r="AD487">
            <v>15.207776000000001</v>
          </cell>
          <cell r="AF487">
            <v>0</v>
          </cell>
          <cell r="AG487">
            <v>9.24</v>
          </cell>
          <cell r="AH487">
            <v>23.08</v>
          </cell>
          <cell r="AJ487">
            <v>0</v>
          </cell>
          <cell r="AK487">
            <v>10</v>
          </cell>
          <cell r="AL487">
            <v>6</v>
          </cell>
          <cell r="AM487">
            <v>0</v>
          </cell>
          <cell r="AN487">
            <v>0</v>
          </cell>
          <cell r="AO487">
            <v>7</v>
          </cell>
          <cell r="AP487">
            <v>11</v>
          </cell>
        </row>
        <row r="488">
          <cell r="B488" t="str">
            <v>PO6056</v>
          </cell>
          <cell r="C488" t="str">
            <v>Kema Meng</v>
          </cell>
          <cell r="D488" t="str">
            <v>SPS- E</v>
          </cell>
          <cell r="E488" t="str">
            <v xml:space="preserve">Topstitch Sleeve(A)           </v>
          </cell>
          <cell r="F488">
            <v>40842</v>
          </cell>
          <cell r="I488" t="str">
            <v>11/01/2023-11/30/2023</v>
          </cell>
          <cell r="J488">
            <v>0</v>
          </cell>
          <cell r="K488">
            <v>0</v>
          </cell>
          <cell r="L488">
            <v>0</v>
          </cell>
          <cell r="M488">
            <v>200</v>
          </cell>
          <cell r="O488">
            <v>184</v>
          </cell>
          <cell r="P488">
            <v>24</v>
          </cell>
          <cell r="Q488">
            <v>216</v>
          </cell>
          <cell r="R488">
            <v>0</v>
          </cell>
          <cell r="S488">
            <v>0</v>
          </cell>
          <cell r="T488">
            <v>0</v>
          </cell>
          <cell r="U488">
            <v>32</v>
          </cell>
          <cell r="V488">
            <v>0</v>
          </cell>
          <cell r="W488">
            <v>32</v>
          </cell>
          <cell r="X488">
            <v>260.13</v>
          </cell>
          <cell r="Y488">
            <v>0</v>
          </cell>
          <cell r="Z488">
            <v>18.695640000000001</v>
          </cell>
          <cell r="AA488">
            <v>0</v>
          </cell>
          <cell r="AB488">
            <v>18.695640000000001</v>
          </cell>
          <cell r="AC488">
            <v>0</v>
          </cell>
          <cell r="AD488">
            <v>0.18756800000000001</v>
          </cell>
          <cell r="AF488">
            <v>0</v>
          </cell>
          <cell r="AG488">
            <v>7.78</v>
          </cell>
          <cell r="AH488">
            <v>23.08</v>
          </cell>
          <cell r="AJ488">
            <v>0</v>
          </cell>
          <cell r="AK488">
            <v>10</v>
          </cell>
          <cell r="AL488">
            <v>6</v>
          </cell>
          <cell r="AM488">
            <v>0</v>
          </cell>
          <cell r="AN488">
            <v>0</v>
          </cell>
          <cell r="AO488">
            <v>7</v>
          </cell>
          <cell r="AP488">
            <v>11</v>
          </cell>
        </row>
        <row r="489">
          <cell r="B489" t="str">
            <v>PO6189</v>
          </cell>
          <cell r="C489" t="str">
            <v>Sreynat Sorn</v>
          </cell>
          <cell r="D489" t="str">
            <v>SPS- A</v>
          </cell>
          <cell r="E489" t="str">
            <v xml:space="preserve">Set Gauntlet(A)               </v>
          </cell>
          <cell r="F489">
            <v>40870</v>
          </cell>
          <cell r="I489" t="str">
            <v>11/01/2023-11/30/2023</v>
          </cell>
          <cell r="J489">
            <v>0</v>
          </cell>
          <cell r="K489">
            <v>0</v>
          </cell>
          <cell r="L489">
            <v>0</v>
          </cell>
          <cell r="M489">
            <v>200</v>
          </cell>
          <cell r="O489">
            <v>184</v>
          </cell>
          <cell r="P489">
            <v>24</v>
          </cell>
          <cell r="Q489">
            <v>218</v>
          </cell>
          <cell r="R489">
            <v>0</v>
          </cell>
          <cell r="S489">
            <v>0</v>
          </cell>
          <cell r="T489">
            <v>0</v>
          </cell>
          <cell r="U489">
            <v>34</v>
          </cell>
          <cell r="V489">
            <v>0</v>
          </cell>
          <cell r="W489">
            <v>34</v>
          </cell>
          <cell r="X489">
            <v>179.14</v>
          </cell>
          <cell r="Y489">
            <v>0</v>
          </cell>
          <cell r="Z489">
            <v>16.731719999999999</v>
          </cell>
          <cell r="AA489">
            <v>0</v>
          </cell>
          <cell r="AB489">
            <v>16.731719999999999</v>
          </cell>
          <cell r="AC489">
            <v>46.39</v>
          </cell>
          <cell r="AD489">
            <v>11.178254000000001</v>
          </cell>
          <cell r="AF489">
            <v>0</v>
          </cell>
          <cell r="AG489">
            <v>8.26</v>
          </cell>
          <cell r="AH489">
            <v>23.08</v>
          </cell>
          <cell r="AJ489">
            <v>0</v>
          </cell>
          <cell r="AK489">
            <v>10</v>
          </cell>
          <cell r="AL489">
            <v>6</v>
          </cell>
          <cell r="AM489">
            <v>0</v>
          </cell>
          <cell r="AN489">
            <v>0</v>
          </cell>
          <cell r="AO489">
            <v>7</v>
          </cell>
          <cell r="AP489">
            <v>11</v>
          </cell>
        </row>
        <row r="490">
          <cell r="B490" t="str">
            <v>PO6432</v>
          </cell>
          <cell r="C490" t="str">
            <v>SREYLEAK NEM</v>
          </cell>
          <cell r="D490" t="str">
            <v>SPS- B</v>
          </cell>
          <cell r="E490" t="str">
            <v xml:space="preserve">JOIN SPLITE YOKE STR          </v>
          </cell>
          <cell r="F490">
            <v>40920</v>
          </cell>
          <cell r="I490" t="str">
            <v>11/01/2023-11/30/2023</v>
          </cell>
          <cell r="J490">
            <v>0</v>
          </cell>
          <cell r="K490">
            <v>0</v>
          </cell>
          <cell r="L490">
            <v>0</v>
          </cell>
          <cell r="M490">
            <v>200</v>
          </cell>
          <cell r="O490">
            <v>184</v>
          </cell>
          <cell r="P490">
            <v>24</v>
          </cell>
          <cell r="Q490">
            <v>208</v>
          </cell>
          <cell r="R490">
            <v>0</v>
          </cell>
          <cell r="S490">
            <v>0</v>
          </cell>
          <cell r="T490">
            <v>0</v>
          </cell>
          <cell r="U490">
            <v>24</v>
          </cell>
          <cell r="V490">
            <v>0</v>
          </cell>
          <cell r="W490">
            <v>24</v>
          </cell>
          <cell r="X490">
            <v>125.51</v>
          </cell>
          <cell r="Y490">
            <v>0</v>
          </cell>
          <cell r="Z490">
            <v>11.535119999999999</v>
          </cell>
          <cell r="AA490">
            <v>0</v>
          </cell>
          <cell r="AB490">
            <v>11.535119999999999</v>
          </cell>
          <cell r="AC490">
            <v>0</v>
          </cell>
          <cell r="AD490">
            <v>74.430239999999998</v>
          </cell>
          <cell r="AF490">
            <v>0</v>
          </cell>
          <cell r="AG490">
            <v>5.83</v>
          </cell>
          <cell r="AH490">
            <v>23.08</v>
          </cell>
          <cell r="AJ490">
            <v>0</v>
          </cell>
          <cell r="AK490">
            <v>10</v>
          </cell>
          <cell r="AL490">
            <v>0</v>
          </cell>
          <cell r="AM490">
            <v>0</v>
          </cell>
          <cell r="AN490">
            <v>0</v>
          </cell>
          <cell r="AO490">
            <v>7</v>
          </cell>
          <cell r="AP490">
            <v>11</v>
          </cell>
        </row>
        <row r="491">
          <cell r="B491" t="str">
            <v>PO6441</v>
          </cell>
          <cell r="C491" t="str">
            <v>Chheng Hun</v>
          </cell>
          <cell r="D491" t="str">
            <v>SPS- A</v>
          </cell>
          <cell r="E491" t="str">
            <v xml:space="preserve">B/Sew Care Label(B)           </v>
          </cell>
          <cell r="F491">
            <v>40920</v>
          </cell>
          <cell r="I491" t="str">
            <v>11/01/2023-11/30/2023</v>
          </cell>
          <cell r="J491">
            <v>1</v>
          </cell>
          <cell r="K491">
            <v>2</v>
          </cell>
          <cell r="L491">
            <v>3</v>
          </cell>
          <cell r="M491">
            <v>200</v>
          </cell>
          <cell r="O491">
            <v>176</v>
          </cell>
          <cell r="P491">
            <v>24</v>
          </cell>
          <cell r="Q491">
            <v>186</v>
          </cell>
          <cell r="R491">
            <v>0</v>
          </cell>
          <cell r="S491">
            <v>0</v>
          </cell>
          <cell r="T491">
            <v>0</v>
          </cell>
          <cell r="U491">
            <v>10</v>
          </cell>
          <cell r="V491">
            <v>0</v>
          </cell>
          <cell r="W491">
            <v>10</v>
          </cell>
          <cell r="X491">
            <v>243.84</v>
          </cell>
          <cell r="Y491">
            <v>0</v>
          </cell>
          <cell r="Z491">
            <v>6.6443219999999998</v>
          </cell>
          <cell r="AA491">
            <v>0</v>
          </cell>
          <cell r="AB491">
            <v>6.6443219999999998</v>
          </cell>
          <cell r="AC491">
            <v>0</v>
          </cell>
          <cell r="AD491">
            <v>0</v>
          </cell>
          <cell r="AF491">
            <v>0</v>
          </cell>
          <cell r="AG491">
            <v>2.4300000000000002</v>
          </cell>
          <cell r="AH491">
            <v>23.08</v>
          </cell>
          <cell r="AJ491">
            <v>0</v>
          </cell>
          <cell r="AK491">
            <v>10</v>
          </cell>
          <cell r="AL491">
            <v>6</v>
          </cell>
          <cell r="AM491">
            <v>0</v>
          </cell>
          <cell r="AN491">
            <v>0</v>
          </cell>
          <cell r="AO491">
            <v>7</v>
          </cell>
          <cell r="AP491">
            <v>11</v>
          </cell>
        </row>
        <row r="492">
          <cell r="B492" t="str">
            <v>PO6481</v>
          </cell>
          <cell r="C492" t="str">
            <v>Sopha Pen</v>
          </cell>
          <cell r="D492" t="str">
            <v>SPS- F</v>
          </cell>
          <cell r="E492" t="str">
            <v xml:space="preserve">Set Gussett(A)                </v>
          </cell>
          <cell r="F492">
            <v>40920</v>
          </cell>
          <cell r="I492" t="str">
            <v>11/01/2023-11/30/2023</v>
          </cell>
          <cell r="J492">
            <v>0</v>
          </cell>
          <cell r="K492">
            <v>0</v>
          </cell>
          <cell r="L492">
            <v>0</v>
          </cell>
          <cell r="M492">
            <v>200</v>
          </cell>
          <cell r="O492">
            <v>184</v>
          </cell>
          <cell r="P492">
            <v>24</v>
          </cell>
          <cell r="Q492">
            <v>218</v>
          </cell>
          <cell r="R492">
            <v>0</v>
          </cell>
          <cell r="S492">
            <v>0</v>
          </cell>
          <cell r="T492">
            <v>0</v>
          </cell>
          <cell r="U492">
            <v>34</v>
          </cell>
          <cell r="V492">
            <v>0</v>
          </cell>
          <cell r="W492">
            <v>34</v>
          </cell>
          <cell r="X492">
            <v>142</v>
          </cell>
          <cell r="Y492">
            <v>0</v>
          </cell>
          <cell r="Z492">
            <v>16.341419999999999</v>
          </cell>
          <cell r="AA492">
            <v>0</v>
          </cell>
          <cell r="AB492">
            <v>16.341419999999999</v>
          </cell>
          <cell r="AC492">
            <v>0</v>
          </cell>
          <cell r="AD492">
            <v>67.552840000000003</v>
          </cell>
          <cell r="AF492">
            <v>0</v>
          </cell>
          <cell r="AG492">
            <v>8.26</v>
          </cell>
          <cell r="AH492">
            <v>23.08</v>
          </cell>
          <cell r="AJ492">
            <v>0</v>
          </cell>
          <cell r="AK492">
            <v>10</v>
          </cell>
          <cell r="AL492">
            <v>6</v>
          </cell>
          <cell r="AM492">
            <v>0</v>
          </cell>
          <cell r="AN492">
            <v>0</v>
          </cell>
          <cell r="AO492">
            <v>7</v>
          </cell>
          <cell r="AP492">
            <v>11</v>
          </cell>
        </row>
        <row r="493">
          <cell r="B493" t="str">
            <v>PO6529</v>
          </cell>
          <cell r="C493" t="str">
            <v>Samnang Chory</v>
          </cell>
          <cell r="D493" t="str">
            <v>Finishing A</v>
          </cell>
          <cell r="E493" t="str">
            <v xml:space="preserve">Folding(B)                    </v>
          </cell>
          <cell r="F493">
            <v>40926</v>
          </cell>
          <cell r="I493" t="str">
            <v>11/01/2023-11/30/2023</v>
          </cell>
          <cell r="J493">
            <v>1</v>
          </cell>
          <cell r="K493">
            <v>2</v>
          </cell>
          <cell r="L493">
            <v>3</v>
          </cell>
          <cell r="M493">
            <v>200</v>
          </cell>
          <cell r="O493">
            <v>184</v>
          </cell>
          <cell r="P493">
            <v>24</v>
          </cell>
          <cell r="Q493">
            <v>206</v>
          </cell>
          <cell r="R493">
            <v>0</v>
          </cell>
          <cell r="S493">
            <v>0</v>
          </cell>
          <cell r="T493">
            <v>0</v>
          </cell>
          <cell r="U493">
            <v>22</v>
          </cell>
          <cell r="V493">
            <v>0</v>
          </cell>
          <cell r="W493">
            <v>22</v>
          </cell>
          <cell r="X493">
            <v>136.76</v>
          </cell>
          <cell r="Y493">
            <v>0</v>
          </cell>
          <cell r="Z493">
            <v>10.73868</v>
          </cell>
          <cell r="AA493">
            <v>0</v>
          </cell>
          <cell r="AB493">
            <v>10.73868</v>
          </cell>
          <cell r="AC493">
            <v>0</v>
          </cell>
          <cell r="AD493">
            <v>61.587359999999997</v>
          </cell>
          <cell r="AF493">
            <v>0</v>
          </cell>
          <cell r="AG493">
            <v>5.35</v>
          </cell>
          <cell r="AH493">
            <v>23.08</v>
          </cell>
          <cell r="AJ493">
            <v>0</v>
          </cell>
          <cell r="AK493">
            <v>10</v>
          </cell>
          <cell r="AL493">
            <v>6</v>
          </cell>
          <cell r="AM493">
            <v>0</v>
          </cell>
          <cell r="AN493">
            <v>0</v>
          </cell>
          <cell r="AO493">
            <v>7</v>
          </cell>
          <cell r="AP493">
            <v>11</v>
          </cell>
        </row>
        <row r="494">
          <cell r="B494" t="str">
            <v>PO6580</v>
          </cell>
          <cell r="C494" t="str">
            <v>Tum San</v>
          </cell>
          <cell r="D494" t="str">
            <v>SIT Checking</v>
          </cell>
          <cell r="E494" t="str">
            <v xml:space="preserve">Examining(B)                  </v>
          </cell>
          <cell r="F494">
            <v>40940</v>
          </cell>
          <cell r="I494" t="str">
            <v>11/01/2023-11/30/2023</v>
          </cell>
          <cell r="J494">
            <v>1</v>
          </cell>
          <cell r="K494">
            <v>1</v>
          </cell>
          <cell r="L494">
            <v>2</v>
          </cell>
          <cell r="M494">
            <v>200</v>
          </cell>
          <cell r="O494">
            <v>184</v>
          </cell>
          <cell r="P494">
            <v>24</v>
          </cell>
          <cell r="Q494">
            <v>226</v>
          </cell>
          <cell r="R494">
            <v>0</v>
          </cell>
          <cell r="S494">
            <v>0</v>
          </cell>
          <cell r="T494">
            <v>0</v>
          </cell>
          <cell r="U494">
            <v>42</v>
          </cell>
          <cell r="V494">
            <v>0</v>
          </cell>
          <cell r="W494">
            <v>42</v>
          </cell>
          <cell r="X494">
            <v>208.29</v>
          </cell>
          <cell r="Y494">
            <v>0</v>
          </cell>
          <cell r="Z494">
            <v>20.493065999999999</v>
          </cell>
          <cell r="AA494">
            <v>0</v>
          </cell>
          <cell r="AB494">
            <v>20.493065999999999</v>
          </cell>
          <cell r="AC494">
            <v>0</v>
          </cell>
          <cell r="AD494">
            <v>14.53279</v>
          </cell>
          <cell r="AF494">
            <v>0</v>
          </cell>
          <cell r="AG494">
            <v>10.210000000000001</v>
          </cell>
          <cell r="AH494">
            <v>23.08</v>
          </cell>
          <cell r="AJ494">
            <v>0</v>
          </cell>
          <cell r="AK494">
            <v>10</v>
          </cell>
          <cell r="AL494">
            <v>6</v>
          </cell>
          <cell r="AM494">
            <v>0</v>
          </cell>
          <cell r="AN494">
            <v>0</v>
          </cell>
          <cell r="AO494">
            <v>7</v>
          </cell>
          <cell r="AP494">
            <v>11</v>
          </cell>
        </row>
        <row r="495">
          <cell r="B495" t="str">
            <v>PO6623</v>
          </cell>
          <cell r="C495" t="str">
            <v>Sophea Kruoch</v>
          </cell>
          <cell r="D495" t="str">
            <v>SPS- A</v>
          </cell>
          <cell r="E495" t="str">
            <v xml:space="preserve">Overlock                      </v>
          </cell>
          <cell r="F495">
            <v>40941</v>
          </cell>
          <cell r="I495" t="str">
            <v>11/01/2023-11/30/2023</v>
          </cell>
          <cell r="J495">
            <v>1</v>
          </cell>
          <cell r="K495">
            <v>2</v>
          </cell>
          <cell r="L495">
            <v>3</v>
          </cell>
          <cell r="M495">
            <v>200</v>
          </cell>
          <cell r="O495">
            <v>176</v>
          </cell>
          <cell r="P495">
            <v>24</v>
          </cell>
          <cell r="Q495">
            <v>210</v>
          </cell>
          <cell r="R495">
            <v>0</v>
          </cell>
          <cell r="S495">
            <v>0</v>
          </cell>
          <cell r="T495">
            <v>0</v>
          </cell>
          <cell r="U495">
            <v>34</v>
          </cell>
          <cell r="V495">
            <v>0</v>
          </cell>
          <cell r="W495">
            <v>34</v>
          </cell>
          <cell r="X495">
            <v>155.77000000000001</v>
          </cell>
          <cell r="Y495">
            <v>0</v>
          </cell>
          <cell r="Z495">
            <v>16.341419999999999</v>
          </cell>
          <cell r="AA495">
            <v>0</v>
          </cell>
          <cell r="AB495">
            <v>16.341419999999999</v>
          </cell>
          <cell r="AC495">
            <v>0</v>
          </cell>
          <cell r="AD495">
            <v>46.092840000000002</v>
          </cell>
          <cell r="AF495">
            <v>0</v>
          </cell>
          <cell r="AG495">
            <v>8.26</v>
          </cell>
          <cell r="AH495">
            <v>23.08</v>
          </cell>
          <cell r="AJ495">
            <v>0</v>
          </cell>
          <cell r="AK495">
            <v>10</v>
          </cell>
          <cell r="AL495">
            <v>6</v>
          </cell>
          <cell r="AM495">
            <v>0</v>
          </cell>
          <cell r="AN495">
            <v>0</v>
          </cell>
          <cell r="AO495">
            <v>7</v>
          </cell>
          <cell r="AP495">
            <v>11</v>
          </cell>
        </row>
        <row r="496">
          <cell r="B496" t="str">
            <v>PO6728</v>
          </cell>
          <cell r="C496" t="str">
            <v>Sophors Phon</v>
          </cell>
          <cell r="D496" t="str">
            <v>SPS- B</v>
          </cell>
          <cell r="E496" t="str">
            <v xml:space="preserve">French Seam(A)                </v>
          </cell>
          <cell r="F496">
            <v>40959</v>
          </cell>
          <cell r="I496" t="str">
            <v>11/01/2023-11/30/2023</v>
          </cell>
          <cell r="J496">
            <v>1</v>
          </cell>
          <cell r="K496">
            <v>3</v>
          </cell>
          <cell r="L496">
            <v>4</v>
          </cell>
          <cell r="M496">
            <v>220</v>
          </cell>
          <cell r="O496">
            <v>176</v>
          </cell>
          <cell r="P496">
            <v>24</v>
          </cell>
          <cell r="Q496">
            <v>214</v>
          </cell>
          <cell r="R496">
            <v>0</v>
          </cell>
          <cell r="S496">
            <v>0</v>
          </cell>
          <cell r="T496">
            <v>0</v>
          </cell>
          <cell r="U496">
            <v>38</v>
          </cell>
          <cell r="V496">
            <v>0</v>
          </cell>
          <cell r="W496">
            <v>38</v>
          </cell>
          <cell r="X496">
            <v>151.96</v>
          </cell>
          <cell r="Y496">
            <v>0</v>
          </cell>
          <cell r="Z496">
            <v>20.092500000000001</v>
          </cell>
          <cell r="AA496">
            <v>0</v>
          </cell>
          <cell r="AB496">
            <v>20.092500000000001</v>
          </cell>
          <cell r="AC496">
            <v>0</v>
          </cell>
          <cell r="AD496">
            <v>74.344999999999999</v>
          </cell>
          <cell r="AF496">
            <v>0</v>
          </cell>
          <cell r="AG496">
            <v>9.24</v>
          </cell>
          <cell r="AH496">
            <v>25.38</v>
          </cell>
          <cell r="AJ496">
            <v>0</v>
          </cell>
          <cell r="AK496">
            <v>10</v>
          </cell>
          <cell r="AL496">
            <v>6</v>
          </cell>
          <cell r="AM496">
            <v>0</v>
          </cell>
          <cell r="AN496">
            <v>0</v>
          </cell>
          <cell r="AO496">
            <v>7</v>
          </cell>
          <cell r="AP496">
            <v>11</v>
          </cell>
        </row>
        <row r="497">
          <cell r="B497" t="str">
            <v>PO6730</v>
          </cell>
          <cell r="C497" t="str">
            <v>Davin Vy</v>
          </cell>
          <cell r="D497" t="str">
            <v>SPS- A</v>
          </cell>
          <cell r="E497" t="str">
            <v xml:space="preserve">JOIN SPLITE YOKE STR          </v>
          </cell>
          <cell r="F497">
            <v>40959</v>
          </cell>
          <cell r="I497" t="str">
            <v>11/01/2023-11/30/2023</v>
          </cell>
          <cell r="J497">
            <v>1</v>
          </cell>
          <cell r="K497">
            <v>1</v>
          </cell>
          <cell r="L497">
            <v>2</v>
          </cell>
          <cell r="M497">
            <v>200</v>
          </cell>
          <cell r="O497">
            <v>184</v>
          </cell>
          <cell r="P497">
            <v>24</v>
          </cell>
          <cell r="Q497">
            <v>216</v>
          </cell>
          <cell r="R497">
            <v>0</v>
          </cell>
          <cell r="S497">
            <v>0</v>
          </cell>
          <cell r="T497">
            <v>0</v>
          </cell>
          <cell r="U497">
            <v>32</v>
          </cell>
          <cell r="V497">
            <v>0</v>
          </cell>
          <cell r="W497">
            <v>32</v>
          </cell>
          <cell r="X497">
            <v>109.34</v>
          </cell>
          <cell r="Y497">
            <v>0</v>
          </cell>
          <cell r="Z497">
            <v>15.38016</v>
          </cell>
          <cell r="AA497">
            <v>0</v>
          </cell>
          <cell r="AB497">
            <v>15.38016</v>
          </cell>
          <cell r="AC497">
            <v>0</v>
          </cell>
          <cell r="AD497">
            <v>98.290319999999994</v>
          </cell>
          <cell r="AF497">
            <v>0</v>
          </cell>
          <cell r="AG497">
            <v>7.78</v>
          </cell>
          <cell r="AH497">
            <v>23.08</v>
          </cell>
          <cell r="AJ497">
            <v>0</v>
          </cell>
          <cell r="AK497">
            <v>10</v>
          </cell>
          <cell r="AL497">
            <v>0</v>
          </cell>
          <cell r="AM497">
            <v>0</v>
          </cell>
          <cell r="AN497">
            <v>0</v>
          </cell>
          <cell r="AO497">
            <v>7</v>
          </cell>
          <cell r="AP497">
            <v>11</v>
          </cell>
        </row>
        <row r="498">
          <cell r="B498" t="str">
            <v>PO6746</v>
          </cell>
          <cell r="C498" t="str">
            <v>Sreyrath Cheang</v>
          </cell>
          <cell r="D498" t="str">
            <v>SPS- B</v>
          </cell>
          <cell r="E498" t="str">
            <v xml:space="preserve">Run Collar(A)                 </v>
          </cell>
          <cell r="F498">
            <v>40961</v>
          </cell>
          <cell r="I498" t="str">
            <v>11/01/2023-11/30/2023</v>
          </cell>
          <cell r="J498">
            <v>1</v>
          </cell>
          <cell r="K498">
            <v>3</v>
          </cell>
          <cell r="L498">
            <v>4</v>
          </cell>
          <cell r="M498">
            <v>200</v>
          </cell>
          <cell r="O498">
            <v>184</v>
          </cell>
          <cell r="P498">
            <v>24</v>
          </cell>
          <cell r="Q498">
            <v>224</v>
          </cell>
          <cell r="R498">
            <v>0</v>
          </cell>
          <cell r="S498">
            <v>0</v>
          </cell>
          <cell r="T498">
            <v>0</v>
          </cell>
          <cell r="U498">
            <v>40</v>
          </cell>
          <cell r="V498">
            <v>0</v>
          </cell>
          <cell r="W498">
            <v>40</v>
          </cell>
          <cell r="X498">
            <v>146.97999999999999</v>
          </cell>
          <cell r="Y498">
            <v>0</v>
          </cell>
          <cell r="Z498">
            <v>19.978355000000001</v>
          </cell>
          <cell r="AA498">
            <v>0</v>
          </cell>
          <cell r="AB498">
            <v>19.978355000000001</v>
          </cell>
          <cell r="AC498">
            <v>0</v>
          </cell>
          <cell r="AD498">
            <v>72.234392</v>
          </cell>
          <cell r="AF498">
            <v>0</v>
          </cell>
          <cell r="AG498">
            <v>9.7200000000000006</v>
          </cell>
          <cell r="AH498">
            <v>23.08</v>
          </cell>
          <cell r="AJ498">
            <v>0</v>
          </cell>
          <cell r="AK498">
            <v>10</v>
          </cell>
          <cell r="AL498">
            <v>6</v>
          </cell>
          <cell r="AM498">
            <v>0</v>
          </cell>
          <cell r="AN498">
            <v>0</v>
          </cell>
          <cell r="AO498">
            <v>7</v>
          </cell>
          <cell r="AP498">
            <v>11</v>
          </cell>
        </row>
        <row r="499">
          <cell r="B499" t="str">
            <v>PO6912</v>
          </cell>
          <cell r="C499" t="str">
            <v>Sevoun Keo</v>
          </cell>
          <cell r="D499" t="str">
            <v>SPS- D</v>
          </cell>
          <cell r="E499" t="str">
            <v xml:space="preserve">Collar Attach (A+)            </v>
          </cell>
          <cell r="F499">
            <v>41001</v>
          </cell>
          <cell r="I499" t="str">
            <v>11/01/2023-11/30/2023</v>
          </cell>
          <cell r="J499">
            <v>1</v>
          </cell>
          <cell r="K499">
            <v>2</v>
          </cell>
          <cell r="L499">
            <v>3</v>
          </cell>
          <cell r="M499">
            <v>200</v>
          </cell>
          <cell r="O499">
            <v>172</v>
          </cell>
          <cell r="P499">
            <v>24</v>
          </cell>
          <cell r="Q499">
            <v>206</v>
          </cell>
          <cell r="R499">
            <v>0</v>
          </cell>
          <cell r="S499">
            <v>0</v>
          </cell>
          <cell r="T499">
            <v>0</v>
          </cell>
          <cell r="U499">
            <v>34</v>
          </cell>
          <cell r="V499">
            <v>0</v>
          </cell>
          <cell r="W499">
            <v>34</v>
          </cell>
          <cell r="X499">
            <v>147.56</v>
          </cell>
          <cell r="Y499">
            <v>0</v>
          </cell>
          <cell r="Z499">
            <v>16.341419999999999</v>
          </cell>
          <cell r="AA499">
            <v>0</v>
          </cell>
          <cell r="AB499">
            <v>16.341419999999999</v>
          </cell>
          <cell r="AC499">
            <v>0</v>
          </cell>
          <cell r="AD499">
            <v>50.46284</v>
          </cell>
          <cell r="AF499">
            <v>0</v>
          </cell>
          <cell r="AG499">
            <v>8.26</v>
          </cell>
          <cell r="AH499">
            <v>23.08</v>
          </cell>
          <cell r="AJ499">
            <v>0</v>
          </cell>
          <cell r="AK499">
            <v>10</v>
          </cell>
          <cell r="AL499">
            <v>6</v>
          </cell>
          <cell r="AM499">
            <v>0</v>
          </cell>
          <cell r="AN499">
            <v>0</v>
          </cell>
          <cell r="AO499">
            <v>7</v>
          </cell>
          <cell r="AP499">
            <v>11</v>
          </cell>
        </row>
        <row r="500">
          <cell r="B500" t="str">
            <v>PO6945</v>
          </cell>
          <cell r="C500" t="str">
            <v>Chanpheakdey Bun</v>
          </cell>
          <cell r="D500" t="str">
            <v>S1- 1</v>
          </cell>
          <cell r="E500" t="str">
            <v xml:space="preserve">Lapseam Sides(A)              </v>
          </cell>
          <cell r="F500">
            <v>41018</v>
          </cell>
          <cell r="I500" t="str">
            <v>11/01/2023-11/30/2023</v>
          </cell>
          <cell r="J500">
            <v>1</v>
          </cell>
          <cell r="K500">
            <v>3</v>
          </cell>
          <cell r="L500">
            <v>4</v>
          </cell>
          <cell r="M500">
            <v>200</v>
          </cell>
          <cell r="O500">
            <v>153.5</v>
          </cell>
          <cell r="P500">
            <v>24</v>
          </cell>
          <cell r="Q500">
            <v>145.5</v>
          </cell>
          <cell r="R500">
            <v>8</v>
          </cell>
          <cell r="S500">
            <v>0</v>
          </cell>
          <cell r="T500">
            <v>8</v>
          </cell>
          <cell r="U500">
            <v>0</v>
          </cell>
          <cell r="V500">
            <v>0</v>
          </cell>
          <cell r="W500">
            <v>0</v>
          </cell>
          <cell r="X500">
            <v>31.07</v>
          </cell>
          <cell r="Y500">
            <v>7.69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108.79</v>
          </cell>
          <cell r="AF500">
            <v>0</v>
          </cell>
          <cell r="AG500">
            <v>0</v>
          </cell>
          <cell r="AH500">
            <v>23.08</v>
          </cell>
          <cell r="AJ500">
            <v>0</v>
          </cell>
          <cell r="AK500">
            <v>10</v>
          </cell>
          <cell r="AL500">
            <v>0</v>
          </cell>
          <cell r="AM500">
            <v>0</v>
          </cell>
          <cell r="AN500">
            <v>15.384615384615385</v>
          </cell>
          <cell r="AO500">
            <v>7</v>
          </cell>
          <cell r="AP500">
            <v>11</v>
          </cell>
        </row>
        <row r="501">
          <cell r="B501" t="str">
            <v>PO7005</v>
          </cell>
          <cell r="C501" t="str">
            <v>Sopheak Seng</v>
          </cell>
          <cell r="D501" t="str">
            <v>S1- 1</v>
          </cell>
          <cell r="E501" t="str">
            <v xml:space="preserve">Machinist                     </v>
          </cell>
          <cell r="F501">
            <v>41023</v>
          </cell>
          <cell r="I501" t="str">
            <v>11/01/2023-11/30/2023</v>
          </cell>
          <cell r="J501">
            <v>1</v>
          </cell>
          <cell r="K501">
            <v>3</v>
          </cell>
          <cell r="L501">
            <v>4</v>
          </cell>
          <cell r="M501">
            <v>200</v>
          </cell>
          <cell r="O501">
            <v>184</v>
          </cell>
          <cell r="P501">
            <v>24</v>
          </cell>
          <cell r="Q501">
            <v>216</v>
          </cell>
          <cell r="R501">
            <v>0</v>
          </cell>
          <cell r="S501">
            <v>0</v>
          </cell>
          <cell r="T501">
            <v>0</v>
          </cell>
          <cell r="U501">
            <v>32</v>
          </cell>
          <cell r="V501">
            <v>0</v>
          </cell>
          <cell r="W501">
            <v>32</v>
          </cell>
          <cell r="X501">
            <v>80.55</v>
          </cell>
          <cell r="Y501">
            <v>0</v>
          </cell>
          <cell r="Z501">
            <v>15.38016</v>
          </cell>
          <cell r="AA501">
            <v>0</v>
          </cell>
          <cell r="AB501">
            <v>15.38016</v>
          </cell>
          <cell r="AC501">
            <v>0</v>
          </cell>
          <cell r="AD501">
            <v>127.08032</v>
          </cell>
          <cell r="AF501">
            <v>0</v>
          </cell>
          <cell r="AG501">
            <v>7.78</v>
          </cell>
          <cell r="AH501">
            <v>23.08</v>
          </cell>
          <cell r="AJ501">
            <v>0</v>
          </cell>
          <cell r="AK501">
            <v>10</v>
          </cell>
          <cell r="AL501">
            <v>0</v>
          </cell>
          <cell r="AM501">
            <v>0</v>
          </cell>
          <cell r="AN501">
            <v>0</v>
          </cell>
          <cell r="AO501">
            <v>7</v>
          </cell>
          <cell r="AP501">
            <v>11</v>
          </cell>
        </row>
        <row r="502">
          <cell r="B502" t="str">
            <v>PO7029</v>
          </cell>
          <cell r="C502" t="str">
            <v>Sary Kem</v>
          </cell>
          <cell r="D502" t="str">
            <v>Finishing A</v>
          </cell>
          <cell r="E502" t="str">
            <v xml:space="preserve">Button Closing(B)             </v>
          </cell>
          <cell r="F502">
            <v>41023</v>
          </cell>
          <cell r="I502" t="str">
            <v>11/01/2023-11/30/2023</v>
          </cell>
          <cell r="J502">
            <v>0</v>
          </cell>
          <cell r="K502">
            <v>0</v>
          </cell>
          <cell r="L502">
            <v>0</v>
          </cell>
          <cell r="M502">
            <v>200</v>
          </cell>
          <cell r="O502">
            <v>168</v>
          </cell>
          <cell r="P502">
            <v>24</v>
          </cell>
          <cell r="Q502">
            <v>166</v>
          </cell>
          <cell r="R502">
            <v>0</v>
          </cell>
          <cell r="S502">
            <v>8</v>
          </cell>
          <cell r="T502">
            <v>8</v>
          </cell>
          <cell r="U502">
            <v>6</v>
          </cell>
          <cell r="V502">
            <v>0</v>
          </cell>
          <cell r="W502">
            <v>6</v>
          </cell>
          <cell r="X502">
            <v>149.21</v>
          </cell>
          <cell r="Y502">
            <v>0</v>
          </cell>
          <cell r="Z502">
            <v>3.2134200000000002</v>
          </cell>
          <cell r="AA502">
            <v>0</v>
          </cell>
          <cell r="AB502">
            <v>3.2134200000000002</v>
          </cell>
          <cell r="AC502">
            <v>0</v>
          </cell>
          <cell r="AD502">
            <v>12.12684</v>
          </cell>
          <cell r="AF502">
            <v>0</v>
          </cell>
          <cell r="AG502">
            <v>1.46</v>
          </cell>
          <cell r="AH502">
            <v>23.08</v>
          </cell>
          <cell r="AJ502">
            <v>0</v>
          </cell>
          <cell r="AK502">
            <v>9.615384615384615</v>
          </cell>
          <cell r="AL502">
            <v>6</v>
          </cell>
          <cell r="AM502">
            <v>0</v>
          </cell>
          <cell r="AN502">
            <v>0</v>
          </cell>
          <cell r="AO502">
            <v>7</v>
          </cell>
          <cell r="AP502">
            <v>11</v>
          </cell>
        </row>
        <row r="503">
          <cell r="B503" t="str">
            <v>PO7233</v>
          </cell>
          <cell r="C503" t="str">
            <v>Sothary Chup</v>
          </cell>
          <cell r="D503" t="str">
            <v>SPS- A</v>
          </cell>
          <cell r="E503" t="str">
            <v xml:space="preserve">Set Gauntlet(A)               </v>
          </cell>
          <cell r="F503">
            <v>41050</v>
          </cell>
          <cell r="I503" t="str">
            <v>11/01/2023-11/30/2023</v>
          </cell>
          <cell r="J503">
            <v>1</v>
          </cell>
          <cell r="K503">
            <v>1</v>
          </cell>
          <cell r="L503">
            <v>2</v>
          </cell>
          <cell r="M503">
            <v>200</v>
          </cell>
          <cell r="O503">
            <v>184</v>
          </cell>
          <cell r="P503">
            <v>24</v>
          </cell>
          <cell r="Q503">
            <v>208</v>
          </cell>
          <cell r="R503">
            <v>0</v>
          </cell>
          <cell r="S503">
            <v>0</v>
          </cell>
          <cell r="T503">
            <v>0</v>
          </cell>
          <cell r="U503">
            <v>24</v>
          </cell>
          <cell r="V503">
            <v>0</v>
          </cell>
          <cell r="W503">
            <v>24</v>
          </cell>
          <cell r="X503">
            <v>157.19</v>
          </cell>
          <cell r="Y503">
            <v>0</v>
          </cell>
          <cell r="Z503">
            <v>11.821440000000001</v>
          </cell>
          <cell r="AA503">
            <v>0</v>
          </cell>
          <cell r="AB503">
            <v>11.821440000000001</v>
          </cell>
          <cell r="AC503">
            <v>0</v>
          </cell>
          <cell r="AD503">
            <v>47.97784</v>
          </cell>
          <cell r="AF503">
            <v>0</v>
          </cell>
          <cell r="AG503">
            <v>5.83</v>
          </cell>
          <cell r="AH503">
            <v>23.08</v>
          </cell>
          <cell r="AJ503">
            <v>8</v>
          </cell>
          <cell r="AK503">
            <v>10</v>
          </cell>
          <cell r="AL503">
            <v>6</v>
          </cell>
          <cell r="AM503">
            <v>0</v>
          </cell>
          <cell r="AN503">
            <v>0</v>
          </cell>
          <cell r="AO503">
            <v>7</v>
          </cell>
          <cell r="AP503">
            <v>11</v>
          </cell>
        </row>
        <row r="504">
          <cell r="B504" t="str">
            <v>PO7335</v>
          </cell>
          <cell r="C504" t="str">
            <v>Chhengkea Cheu</v>
          </cell>
          <cell r="D504" t="str">
            <v>Finishing B</v>
          </cell>
          <cell r="E504" t="str">
            <v xml:space="preserve">Presentation Examiner(B)      </v>
          </cell>
          <cell r="F504">
            <v>41071</v>
          </cell>
          <cell r="I504" t="str">
            <v>11/01/2023-11/30/2023</v>
          </cell>
          <cell r="J504">
            <v>0</v>
          </cell>
          <cell r="K504">
            <v>0</v>
          </cell>
          <cell r="L504">
            <v>0</v>
          </cell>
          <cell r="M504">
            <v>200</v>
          </cell>
          <cell r="O504">
            <v>183.33</v>
          </cell>
          <cell r="P504">
            <v>24</v>
          </cell>
          <cell r="Q504">
            <v>204.33</v>
          </cell>
          <cell r="R504">
            <v>11</v>
          </cell>
          <cell r="S504">
            <v>0</v>
          </cell>
          <cell r="T504">
            <v>11</v>
          </cell>
          <cell r="U504">
            <v>32</v>
          </cell>
          <cell r="V504">
            <v>0</v>
          </cell>
          <cell r="W504">
            <v>32</v>
          </cell>
          <cell r="X504">
            <v>202.69</v>
          </cell>
          <cell r="Y504">
            <v>10.56</v>
          </cell>
          <cell r="Z504">
            <v>15.715237</v>
          </cell>
          <cell r="AA504">
            <v>0</v>
          </cell>
          <cell r="AB504">
            <v>15.715237</v>
          </cell>
          <cell r="AC504">
            <v>17.62</v>
          </cell>
          <cell r="AD504">
            <v>8.1576299999999993</v>
          </cell>
          <cell r="AF504">
            <v>0</v>
          </cell>
          <cell r="AG504">
            <v>7.78</v>
          </cell>
          <cell r="AH504">
            <v>23.08</v>
          </cell>
          <cell r="AJ504">
            <v>0</v>
          </cell>
          <cell r="AK504">
            <v>10</v>
          </cell>
          <cell r="AL504">
            <v>6</v>
          </cell>
          <cell r="AM504">
            <v>0</v>
          </cell>
          <cell r="AN504">
            <v>0</v>
          </cell>
          <cell r="AO504">
            <v>7</v>
          </cell>
          <cell r="AP504">
            <v>11</v>
          </cell>
        </row>
        <row r="505">
          <cell r="B505" t="str">
            <v>PO7341</v>
          </cell>
          <cell r="C505" t="str">
            <v>Sean Sok</v>
          </cell>
          <cell r="D505" t="str">
            <v>SPS- B</v>
          </cell>
          <cell r="E505" t="str">
            <v xml:space="preserve">Machinist                     </v>
          </cell>
          <cell r="F505">
            <v>41071</v>
          </cell>
          <cell r="I505" t="str">
            <v>11/01/2023-11/30/2023</v>
          </cell>
          <cell r="J505">
            <v>0</v>
          </cell>
          <cell r="K505">
            <v>0</v>
          </cell>
          <cell r="L505">
            <v>0</v>
          </cell>
          <cell r="M505">
            <v>220</v>
          </cell>
          <cell r="O505">
            <v>184</v>
          </cell>
          <cell r="P505">
            <v>24</v>
          </cell>
          <cell r="Q505">
            <v>228</v>
          </cell>
          <cell r="R505">
            <v>0</v>
          </cell>
          <cell r="S505">
            <v>0</v>
          </cell>
          <cell r="T505">
            <v>0</v>
          </cell>
          <cell r="U505">
            <v>44</v>
          </cell>
          <cell r="V505">
            <v>0</v>
          </cell>
          <cell r="W505">
            <v>44</v>
          </cell>
          <cell r="X505">
            <v>157</v>
          </cell>
          <cell r="Y505">
            <v>0</v>
          </cell>
          <cell r="Z505">
            <v>23.265000000000001</v>
          </cell>
          <cell r="AA505">
            <v>0</v>
          </cell>
          <cell r="AB505">
            <v>23.265000000000001</v>
          </cell>
          <cell r="AC505">
            <v>0</v>
          </cell>
          <cell r="AD505">
            <v>84.11</v>
          </cell>
          <cell r="AF505">
            <v>0</v>
          </cell>
          <cell r="AG505">
            <v>10.7</v>
          </cell>
          <cell r="AH505">
            <v>25.38</v>
          </cell>
          <cell r="AJ505">
            <v>0</v>
          </cell>
          <cell r="AK505">
            <v>10</v>
          </cell>
          <cell r="AL505">
            <v>6</v>
          </cell>
          <cell r="AM505">
            <v>0</v>
          </cell>
          <cell r="AN505">
            <v>0</v>
          </cell>
          <cell r="AO505">
            <v>7</v>
          </cell>
          <cell r="AP505">
            <v>11</v>
          </cell>
        </row>
        <row r="506">
          <cell r="B506" t="str">
            <v>PO7628</v>
          </cell>
          <cell r="C506" t="str">
            <v>Seang Kim</v>
          </cell>
          <cell r="D506" t="str">
            <v>SPS- C</v>
          </cell>
          <cell r="E506" t="str">
            <v xml:space="preserve">Set Main Label(B)             </v>
          </cell>
          <cell r="F506">
            <v>41106</v>
          </cell>
          <cell r="I506" t="str">
            <v>11/01/2023-11/30/2023</v>
          </cell>
          <cell r="J506">
            <v>0</v>
          </cell>
          <cell r="K506">
            <v>0</v>
          </cell>
          <cell r="L506">
            <v>0</v>
          </cell>
          <cell r="M506">
            <v>200</v>
          </cell>
          <cell r="O506">
            <v>184</v>
          </cell>
          <cell r="P506">
            <v>24</v>
          </cell>
          <cell r="Q506">
            <v>226</v>
          </cell>
          <cell r="R506">
            <v>0</v>
          </cell>
          <cell r="S506">
            <v>0</v>
          </cell>
          <cell r="T506">
            <v>0</v>
          </cell>
          <cell r="U506">
            <v>42</v>
          </cell>
          <cell r="V506">
            <v>0</v>
          </cell>
          <cell r="W506">
            <v>42</v>
          </cell>
          <cell r="X506">
            <v>279.56</v>
          </cell>
          <cell r="Y506">
            <v>0</v>
          </cell>
          <cell r="Z506">
            <v>24.181750999999998</v>
          </cell>
          <cell r="AA506">
            <v>0</v>
          </cell>
          <cell r="AB506">
            <v>24.181750999999998</v>
          </cell>
          <cell r="AC506">
            <v>0</v>
          </cell>
          <cell r="AD506">
            <v>0.46263599999999999</v>
          </cell>
          <cell r="AF506">
            <v>0</v>
          </cell>
          <cell r="AG506">
            <v>10.210000000000001</v>
          </cell>
          <cell r="AH506">
            <v>23.08</v>
          </cell>
          <cell r="AJ506">
            <v>0</v>
          </cell>
          <cell r="AK506">
            <v>10</v>
          </cell>
          <cell r="AL506">
            <v>6</v>
          </cell>
          <cell r="AM506">
            <v>0</v>
          </cell>
          <cell r="AN506">
            <v>0</v>
          </cell>
          <cell r="AO506">
            <v>7</v>
          </cell>
          <cell r="AP506">
            <v>11</v>
          </cell>
        </row>
        <row r="507">
          <cell r="B507" t="str">
            <v>PO8003</v>
          </cell>
          <cell r="C507" t="str">
            <v>Sona Ron</v>
          </cell>
          <cell r="D507" t="str">
            <v>SPS- A</v>
          </cell>
          <cell r="E507" t="str">
            <v xml:space="preserve">Run Cuff(A)                   </v>
          </cell>
          <cell r="F507">
            <v>41144</v>
          </cell>
          <cell r="I507" t="str">
            <v>11/01/2023-11/30/2023</v>
          </cell>
          <cell r="J507">
            <v>1</v>
          </cell>
          <cell r="K507">
            <v>1</v>
          </cell>
          <cell r="L507">
            <v>2</v>
          </cell>
          <cell r="M507">
            <v>200</v>
          </cell>
          <cell r="O507">
            <v>184</v>
          </cell>
          <cell r="P507">
            <v>24</v>
          </cell>
          <cell r="Q507">
            <v>212</v>
          </cell>
          <cell r="R507">
            <v>0</v>
          </cell>
          <cell r="S507">
            <v>0</v>
          </cell>
          <cell r="T507">
            <v>0</v>
          </cell>
          <cell r="U507">
            <v>28</v>
          </cell>
          <cell r="V507">
            <v>0</v>
          </cell>
          <cell r="W507">
            <v>28</v>
          </cell>
          <cell r="X507">
            <v>178.58</v>
          </cell>
          <cell r="Y507">
            <v>0</v>
          </cell>
          <cell r="Z507">
            <v>14.085900000000001</v>
          </cell>
          <cell r="AA507">
            <v>0</v>
          </cell>
          <cell r="AB507">
            <v>14.085900000000001</v>
          </cell>
          <cell r="AC507">
            <v>24.58</v>
          </cell>
          <cell r="AD507">
            <v>22.895399999999999</v>
          </cell>
          <cell r="AF507">
            <v>0</v>
          </cell>
          <cell r="AG507">
            <v>6.81</v>
          </cell>
          <cell r="AH507">
            <v>23.08</v>
          </cell>
          <cell r="AJ507">
            <v>0</v>
          </cell>
          <cell r="AK507">
            <v>10</v>
          </cell>
          <cell r="AL507">
            <v>6</v>
          </cell>
          <cell r="AM507">
            <v>0</v>
          </cell>
          <cell r="AN507">
            <v>0</v>
          </cell>
          <cell r="AO507">
            <v>7</v>
          </cell>
          <cell r="AP507">
            <v>11</v>
          </cell>
        </row>
        <row r="508">
          <cell r="B508" t="str">
            <v>PO8223</v>
          </cell>
          <cell r="C508" t="str">
            <v>Chanthy  Mao</v>
          </cell>
          <cell r="D508" t="str">
            <v>SPS- C</v>
          </cell>
          <cell r="E508" t="str">
            <v xml:space="preserve">BHLE FRNT(M)(B)               </v>
          </cell>
          <cell r="F508">
            <v>41171</v>
          </cell>
          <cell r="I508" t="str">
            <v>11/01/2023-11/30/2023</v>
          </cell>
          <cell r="J508">
            <v>0</v>
          </cell>
          <cell r="K508">
            <v>0</v>
          </cell>
          <cell r="L508">
            <v>0</v>
          </cell>
          <cell r="M508">
            <v>200</v>
          </cell>
          <cell r="O508">
            <v>184</v>
          </cell>
          <cell r="P508">
            <v>24</v>
          </cell>
          <cell r="Q508">
            <v>228</v>
          </cell>
          <cell r="R508">
            <v>0</v>
          </cell>
          <cell r="S508">
            <v>0</v>
          </cell>
          <cell r="T508">
            <v>0</v>
          </cell>
          <cell r="U508">
            <v>44</v>
          </cell>
          <cell r="V508">
            <v>0</v>
          </cell>
          <cell r="W508">
            <v>44</v>
          </cell>
          <cell r="X508">
            <v>228.57</v>
          </cell>
          <cell r="Y508">
            <v>0</v>
          </cell>
          <cell r="Z508">
            <v>23.489405000000001</v>
          </cell>
          <cell r="AA508">
            <v>0</v>
          </cell>
          <cell r="AB508">
            <v>23.489405000000001</v>
          </cell>
          <cell r="AC508">
            <v>0</v>
          </cell>
          <cell r="AD508">
            <v>17.605115999999999</v>
          </cell>
          <cell r="AF508">
            <v>0</v>
          </cell>
          <cell r="AG508">
            <v>10.7</v>
          </cell>
          <cell r="AH508">
            <v>23.08</v>
          </cell>
          <cell r="AJ508">
            <v>0</v>
          </cell>
          <cell r="AK508">
            <v>10</v>
          </cell>
          <cell r="AL508">
            <v>6</v>
          </cell>
          <cell r="AM508">
            <v>0</v>
          </cell>
          <cell r="AN508">
            <v>0</v>
          </cell>
          <cell r="AO508">
            <v>7</v>
          </cell>
          <cell r="AP508">
            <v>11</v>
          </cell>
        </row>
        <row r="509">
          <cell r="B509" t="str">
            <v>PO8582</v>
          </cell>
          <cell r="C509" t="str">
            <v>Hoeurn Yorm</v>
          </cell>
          <cell r="D509" t="str">
            <v>S1- 2</v>
          </cell>
          <cell r="E509" t="str">
            <v xml:space="preserve">Kansia(B)                     </v>
          </cell>
          <cell r="F509">
            <v>41214</v>
          </cell>
          <cell r="I509" t="str">
            <v>11/01/2023-11/30/2023</v>
          </cell>
          <cell r="J509">
            <v>0</v>
          </cell>
          <cell r="K509">
            <v>0</v>
          </cell>
          <cell r="L509">
            <v>0</v>
          </cell>
          <cell r="M509">
            <v>200</v>
          </cell>
          <cell r="O509">
            <v>176</v>
          </cell>
          <cell r="P509">
            <v>24</v>
          </cell>
          <cell r="Q509">
            <v>204</v>
          </cell>
          <cell r="R509">
            <v>0</v>
          </cell>
          <cell r="S509">
            <v>0</v>
          </cell>
          <cell r="T509">
            <v>0</v>
          </cell>
          <cell r="U509">
            <v>28</v>
          </cell>
          <cell r="V509">
            <v>0</v>
          </cell>
          <cell r="W509">
            <v>28</v>
          </cell>
          <cell r="X509">
            <v>91.85</v>
          </cell>
          <cell r="Y509">
            <v>0</v>
          </cell>
          <cell r="Z509">
            <v>18.496379999999998</v>
          </cell>
          <cell r="AA509">
            <v>0</v>
          </cell>
          <cell r="AB509">
            <v>18.496379999999998</v>
          </cell>
          <cell r="AC509">
            <v>0</v>
          </cell>
          <cell r="AD509">
            <v>114.32276</v>
          </cell>
          <cell r="AF509">
            <v>0</v>
          </cell>
          <cell r="AG509">
            <v>6.81</v>
          </cell>
          <cell r="AH509">
            <v>23.08</v>
          </cell>
          <cell r="AJ509">
            <v>0</v>
          </cell>
          <cell r="AK509">
            <v>10</v>
          </cell>
          <cell r="AL509">
            <v>0</v>
          </cell>
          <cell r="AM509">
            <v>0</v>
          </cell>
          <cell r="AN509">
            <v>0</v>
          </cell>
          <cell r="AO509">
            <v>7</v>
          </cell>
          <cell r="AP509">
            <v>11</v>
          </cell>
        </row>
        <row r="510">
          <cell r="B510" t="str">
            <v>PO8585</v>
          </cell>
          <cell r="C510" t="str">
            <v>Hen Yorm</v>
          </cell>
          <cell r="D510" t="str">
            <v>SPS- B</v>
          </cell>
          <cell r="E510" t="str">
            <v xml:space="preserve">Mark Button Down Collar       </v>
          </cell>
          <cell r="F510">
            <v>41214</v>
          </cell>
          <cell r="I510" t="str">
            <v>11/01/2023-11/30/2023</v>
          </cell>
          <cell r="J510">
            <v>0</v>
          </cell>
          <cell r="K510">
            <v>0</v>
          </cell>
          <cell r="L510">
            <v>0</v>
          </cell>
          <cell r="M510">
            <v>200</v>
          </cell>
          <cell r="O510">
            <v>184</v>
          </cell>
          <cell r="P510">
            <v>24</v>
          </cell>
          <cell r="Q510">
            <v>224</v>
          </cell>
          <cell r="R510">
            <v>0</v>
          </cell>
          <cell r="S510">
            <v>0</v>
          </cell>
          <cell r="T510">
            <v>0</v>
          </cell>
          <cell r="U510">
            <v>40</v>
          </cell>
          <cell r="V510">
            <v>0</v>
          </cell>
          <cell r="W510">
            <v>40</v>
          </cell>
          <cell r="X510">
            <v>153.66</v>
          </cell>
          <cell r="Y510">
            <v>0</v>
          </cell>
          <cell r="Z510">
            <v>19.225200000000001</v>
          </cell>
          <cell r="AA510">
            <v>0</v>
          </cell>
          <cell r="AB510">
            <v>19.225200000000001</v>
          </cell>
          <cell r="AC510">
            <v>0</v>
          </cell>
          <cell r="AD510">
            <v>61.660400000000003</v>
          </cell>
          <cell r="AF510">
            <v>0</v>
          </cell>
          <cell r="AG510">
            <v>9.7200000000000006</v>
          </cell>
          <cell r="AH510">
            <v>23.08</v>
          </cell>
          <cell r="AJ510">
            <v>0</v>
          </cell>
          <cell r="AK510">
            <v>10</v>
          </cell>
          <cell r="AL510">
            <v>6</v>
          </cell>
          <cell r="AM510">
            <v>0</v>
          </cell>
          <cell r="AN510">
            <v>0</v>
          </cell>
          <cell r="AO510">
            <v>7</v>
          </cell>
          <cell r="AP510">
            <v>11</v>
          </cell>
        </row>
        <row r="511">
          <cell r="B511" t="str">
            <v>PO8676</v>
          </cell>
          <cell r="C511" t="str">
            <v>Sorphan Leng</v>
          </cell>
          <cell r="D511" t="str">
            <v>SPS- F</v>
          </cell>
          <cell r="E511" t="str">
            <v xml:space="preserve">Cuff Attach(A+)               </v>
          </cell>
          <cell r="F511">
            <v>41220</v>
          </cell>
          <cell r="I511" t="str">
            <v>11/01/2023-11/30/2023</v>
          </cell>
          <cell r="J511">
            <v>1</v>
          </cell>
          <cell r="K511">
            <v>2</v>
          </cell>
          <cell r="L511">
            <v>3</v>
          </cell>
          <cell r="M511">
            <v>200</v>
          </cell>
          <cell r="O511">
            <v>176</v>
          </cell>
          <cell r="P511">
            <v>24</v>
          </cell>
          <cell r="Q511">
            <v>196</v>
          </cell>
          <cell r="R511">
            <v>4</v>
          </cell>
          <cell r="S511">
            <v>0</v>
          </cell>
          <cell r="T511">
            <v>4</v>
          </cell>
          <cell r="U511">
            <v>24</v>
          </cell>
          <cell r="V511">
            <v>0</v>
          </cell>
          <cell r="W511">
            <v>24</v>
          </cell>
          <cell r="X511">
            <v>127.87</v>
          </cell>
          <cell r="Y511">
            <v>3.85</v>
          </cell>
          <cell r="Z511">
            <v>11.535119999999999</v>
          </cell>
          <cell r="AA511">
            <v>0</v>
          </cell>
          <cell r="AB511">
            <v>11.535119999999999</v>
          </cell>
          <cell r="AC511">
            <v>0</v>
          </cell>
          <cell r="AD511">
            <v>60.530239999999999</v>
          </cell>
          <cell r="AF511">
            <v>0</v>
          </cell>
          <cell r="AG511">
            <v>5.83</v>
          </cell>
          <cell r="AH511">
            <v>23.08</v>
          </cell>
          <cell r="AJ511">
            <v>0</v>
          </cell>
          <cell r="AK511">
            <v>10</v>
          </cell>
          <cell r="AL511">
            <v>0</v>
          </cell>
          <cell r="AM511">
            <v>0</v>
          </cell>
          <cell r="AN511">
            <v>0</v>
          </cell>
          <cell r="AO511">
            <v>7</v>
          </cell>
          <cell r="AP511">
            <v>11</v>
          </cell>
        </row>
        <row r="512">
          <cell r="B512" t="str">
            <v>PO8685</v>
          </cell>
          <cell r="C512" t="str">
            <v>Sreynat  Peat</v>
          </cell>
          <cell r="D512" t="str">
            <v>S1- 1</v>
          </cell>
          <cell r="E512" t="str">
            <v xml:space="preserve">Topstitch Collar(A)           </v>
          </cell>
          <cell r="F512">
            <v>41220</v>
          </cell>
          <cell r="I512" t="str">
            <v>11/01/2023-11/30/2023</v>
          </cell>
          <cell r="J512">
            <v>1</v>
          </cell>
          <cell r="K512">
            <v>0</v>
          </cell>
          <cell r="L512">
            <v>1</v>
          </cell>
          <cell r="M512">
            <v>200</v>
          </cell>
          <cell r="O512">
            <v>144</v>
          </cell>
          <cell r="P512">
            <v>24</v>
          </cell>
          <cell r="Q512">
            <v>80</v>
          </cell>
          <cell r="R512">
            <v>16</v>
          </cell>
          <cell r="S512">
            <v>48</v>
          </cell>
          <cell r="T512">
            <v>64</v>
          </cell>
          <cell r="U512">
            <v>0</v>
          </cell>
          <cell r="V512">
            <v>0</v>
          </cell>
          <cell r="W512">
            <v>0</v>
          </cell>
          <cell r="X512">
            <v>15.62</v>
          </cell>
          <cell r="Y512">
            <v>15.38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61.28</v>
          </cell>
          <cell r="AF512">
            <v>0</v>
          </cell>
          <cell r="AG512">
            <v>0</v>
          </cell>
          <cell r="AH512">
            <v>23.08</v>
          </cell>
          <cell r="AJ512">
            <v>0</v>
          </cell>
          <cell r="AK512">
            <v>7.3076923076923075</v>
          </cell>
          <cell r="AL512">
            <v>0</v>
          </cell>
          <cell r="AM512">
            <v>0</v>
          </cell>
          <cell r="AN512">
            <v>0</v>
          </cell>
          <cell r="AO512">
            <v>7</v>
          </cell>
          <cell r="AP512">
            <v>11</v>
          </cell>
        </row>
        <row r="513">
          <cell r="B513" t="str">
            <v>PO8868</v>
          </cell>
          <cell r="C513" t="str">
            <v>Vorlin Sao</v>
          </cell>
          <cell r="D513" t="str">
            <v>SPS- A</v>
          </cell>
          <cell r="E513" t="str">
            <v xml:space="preserve">B/Hole Cuff(B)                </v>
          </cell>
          <cell r="F513">
            <v>41246</v>
          </cell>
          <cell r="I513" t="str">
            <v>11/01/2023-11/30/2023</v>
          </cell>
          <cell r="J513">
            <v>0</v>
          </cell>
          <cell r="K513">
            <v>0</v>
          </cell>
          <cell r="L513">
            <v>0</v>
          </cell>
          <cell r="M513">
            <v>200</v>
          </cell>
          <cell r="O513">
            <v>184</v>
          </cell>
          <cell r="P513">
            <v>24</v>
          </cell>
          <cell r="Q513">
            <v>222</v>
          </cell>
          <cell r="R513">
            <v>0</v>
          </cell>
          <cell r="S513">
            <v>0</v>
          </cell>
          <cell r="T513">
            <v>0</v>
          </cell>
          <cell r="U513">
            <v>38</v>
          </cell>
          <cell r="V513">
            <v>0</v>
          </cell>
          <cell r="W513">
            <v>38</v>
          </cell>
          <cell r="X513">
            <v>138.19</v>
          </cell>
          <cell r="Y513">
            <v>0</v>
          </cell>
          <cell r="Z513">
            <v>18.263940000000002</v>
          </cell>
          <cell r="AA513">
            <v>0</v>
          </cell>
          <cell r="AB513">
            <v>18.263940000000002</v>
          </cell>
          <cell r="AC513">
            <v>0</v>
          </cell>
          <cell r="AD513">
            <v>76.165689999999998</v>
          </cell>
          <cell r="AF513">
            <v>0</v>
          </cell>
          <cell r="AG513">
            <v>9.24</v>
          </cell>
          <cell r="AH513">
            <v>23.08</v>
          </cell>
          <cell r="AJ513">
            <v>0</v>
          </cell>
          <cell r="AK513">
            <v>10</v>
          </cell>
          <cell r="AL513">
            <v>6</v>
          </cell>
          <cell r="AM513">
            <v>0</v>
          </cell>
          <cell r="AN513">
            <v>0</v>
          </cell>
          <cell r="AO513">
            <v>7</v>
          </cell>
          <cell r="AP513">
            <v>11</v>
          </cell>
        </row>
        <row r="514">
          <cell r="B514" t="str">
            <v>PO8889</v>
          </cell>
          <cell r="C514" t="str">
            <v>Ya Yem</v>
          </cell>
          <cell r="D514" t="str">
            <v>Finishing B</v>
          </cell>
          <cell r="E514" t="str">
            <v xml:space="preserve">Presentation Examiner(B)      </v>
          </cell>
          <cell r="F514">
            <v>41254</v>
          </cell>
          <cell r="I514" t="str">
            <v>11/01/2023-11/30/2023</v>
          </cell>
          <cell r="J514">
            <v>0</v>
          </cell>
          <cell r="K514">
            <v>0</v>
          </cell>
          <cell r="L514">
            <v>0</v>
          </cell>
          <cell r="M514">
            <v>200</v>
          </cell>
          <cell r="O514">
            <v>184</v>
          </cell>
          <cell r="P514">
            <v>24</v>
          </cell>
          <cell r="Q514">
            <v>224</v>
          </cell>
          <cell r="R514">
            <v>0</v>
          </cell>
          <cell r="S514">
            <v>0</v>
          </cell>
          <cell r="T514">
            <v>0</v>
          </cell>
          <cell r="U514">
            <v>40</v>
          </cell>
          <cell r="V514">
            <v>0</v>
          </cell>
          <cell r="W514">
            <v>40</v>
          </cell>
          <cell r="X514">
            <v>216.11</v>
          </cell>
          <cell r="Y514">
            <v>0</v>
          </cell>
          <cell r="Z514">
            <v>19.958561</v>
          </cell>
          <cell r="AA514">
            <v>0</v>
          </cell>
          <cell r="AB514">
            <v>19.958561</v>
          </cell>
          <cell r="AC514">
            <v>0</v>
          </cell>
          <cell r="AD514">
            <v>13.545299999999999</v>
          </cell>
          <cell r="AF514">
            <v>0</v>
          </cell>
          <cell r="AG514">
            <v>9.7200000000000006</v>
          </cell>
          <cell r="AH514">
            <v>23.08</v>
          </cell>
          <cell r="AJ514">
            <v>0</v>
          </cell>
          <cell r="AK514">
            <v>10</v>
          </cell>
          <cell r="AL514">
            <v>6</v>
          </cell>
          <cell r="AM514">
            <v>0</v>
          </cell>
          <cell r="AN514">
            <v>0</v>
          </cell>
          <cell r="AO514">
            <v>7</v>
          </cell>
          <cell r="AP514">
            <v>11</v>
          </cell>
        </row>
        <row r="515">
          <cell r="B515" t="str">
            <v>PO9076</v>
          </cell>
          <cell r="C515" t="str">
            <v>Rothana Chan</v>
          </cell>
          <cell r="D515" t="str">
            <v>QC</v>
          </cell>
          <cell r="E515" t="str">
            <v xml:space="preserve">Examining(B)                  </v>
          </cell>
          <cell r="F515">
            <v>41282</v>
          </cell>
          <cell r="I515" t="str">
            <v>11/01/2023-11/30/2023</v>
          </cell>
          <cell r="J515">
            <v>1</v>
          </cell>
          <cell r="K515">
            <v>2</v>
          </cell>
          <cell r="L515">
            <v>3</v>
          </cell>
          <cell r="M515">
            <v>227</v>
          </cell>
          <cell r="O515">
            <v>160</v>
          </cell>
          <cell r="P515">
            <v>24</v>
          </cell>
          <cell r="Q515">
            <v>174</v>
          </cell>
          <cell r="R515">
            <v>0</v>
          </cell>
          <cell r="S515">
            <v>0</v>
          </cell>
          <cell r="T515">
            <v>0</v>
          </cell>
          <cell r="U515">
            <v>14</v>
          </cell>
          <cell r="V515">
            <v>0</v>
          </cell>
          <cell r="W515">
            <v>14</v>
          </cell>
          <cell r="X515">
            <v>53.94</v>
          </cell>
          <cell r="Y515">
            <v>0</v>
          </cell>
          <cell r="Z515">
            <v>7.63896</v>
          </cell>
          <cell r="AA515">
            <v>0</v>
          </cell>
          <cell r="AB515">
            <v>7.63896</v>
          </cell>
          <cell r="AC515">
            <v>0</v>
          </cell>
          <cell r="AD515">
            <v>135.93791999999999</v>
          </cell>
          <cell r="AF515">
            <v>0</v>
          </cell>
          <cell r="AG515">
            <v>3.4</v>
          </cell>
          <cell r="AH515">
            <v>26.19</v>
          </cell>
          <cell r="AJ515">
            <v>0</v>
          </cell>
          <cell r="AK515">
            <v>10</v>
          </cell>
          <cell r="AL515">
            <v>0</v>
          </cell>
          <cell r="AM515">
            <v>0</v>
          </cell>
          <cell r="AN515">
            <v>0</v>
          </cell>
          <cell r="AO515">
            <v>7</v>
          </cell>
          <cell r="AP515">
            <v>11</v>
          </cell>
        </row>
        <row r="516">
          <cell r="B516" t="str">
            <v>PO9166</v>
          </cell>
          <cell r="C516" t="str">
            <v>Sreyneang Sann</v>
          </cell>
          <cell r="D516" t="str">
            <v>Finishing A</v>
          </cell>
          <cell r="E516" t="str">
            <v xml:space="preserve">Folding(B)                    </v>
          </cell>
          <cell r="F516">
            <v>41291</v>
          </cell>
          <cell r="I516" t="str">
            <v>11/01/2023-11/30/2023</v>
          </cell>
          <cell r="J516">
            <v>1</v>
          </cell>
          <cell r="K516">
            <v>1</v>
          </cell>
          <cell r="L516">
            <v>2</v>
          </cell>
          <cell r="M516">
            <v>200</v>
          </cell>
          <cell r="O516">
            <v>176</v>
          </cell>
          <cell r="P516">
            <v>24</v>
          </cell>
          <cell r="Q516">
            <v>200</v>
          </cell>
          <cell r="R516">
            <v>0</v>
          </cell>
          <cell r="S516">
            <v>0</v>
          </cell>
          <cell r="T516">
            <v>0</v>
          </cell>
          <cell r="U516">
            <v>24</v>
          </cell>
          <cell r="V516">
            <v>0</v>
          </cell>
          <cell r="W516">
            <v>24</v>
          </cell>
          <cell r="X516">
            <v>161.96</v>
          </cell>
          <cell r="Y516">
            <v>0</v>
          </cell>
          <cell r="Z516">
            <v>12.113160000000001</v>
          </cell>
          <cell r="AA516">
            <v>0</v>
          </cell>
          <cell r="AB516">
            <v>12.113160000000001</v>
          </cell>
          <cell r="AC516">
            <v>0</v>
          </cell>
          <cell r="AD516">
            <v>31.44632</v>
          </cell>
          <cell r="AF516">
            <v>0</v>
          </cell>
          <cell r="AG516">
            <v>5.83</v>
          </cell>
          <cell r="AH516">
            <v>23.08</v>
          </cell>
          <cell r="AJ516">
            <v>0</v>
          </cell>
          <cell r="AK516">
            <v>10</v>
          </cell>
          <cell r="AL516">
            <v>6</v>
          </cell>
          <cell r="AM516">
            <v>0</v>
          </cell>
          <cell r="AN516">
            <v>0</v>
          </cell>
          <cell r="AO516">
            <v>7</v>
          </cell>
          <cell r="AP516">
            <v>11</v>
          </cell>
        </row>
        <row r="517">
          <cell r="B517" t="str">
            <v>PO9271</v>
          </cell>
          <cell r="C517" t="str">
            <v>Chanthou Seng</v>
          </cell>
          <cell r="D517" t="str">
            <v>Finishing A</v>
          </cell>
          <cell r="E517" t="str">
            <v xml:space="preserve">Folding(B)                    </v>
          </cell>
          <cell r="F517">
            <v>41316</v>
          </cell>
          <cell r="I517" t="str">
            <v>11/01/2023-11/30/2023</v>
          </cell>
          <cell r="J517">
            <v>0</v>
          </cell>
          <cell r="K517">
            <v>0</v>
          </cell>
          <cell r="L517">
            <v>0</v>
          </cell>
          <cell r="M517">
            <v>200</v>
          </cell>
          <cell r="O517">
            <v>184</v>
          </cell>
          <cell r="P517">
            <v>24</v>
          </cell>
          <cell r="Q517">
            <v>212</v>
          </cell>
          <cell r="R517">
            <v>0</v>
          </cell>
          <cell r="S517">
            <v>0</v>
          </cell>
          <cell r="T517">
            <v>0</v>
          </cell>
          <cell r="U517">
            <v>28</v>
          </cell>
          <cell r="V517">
            <v>0</v>
          </cell>
          <cell r="W517">
            <v>28</v>
          </cell>
          <cell r="X517">
            <v>144.61000000000001</v>
          </cell>
          <cell r="Y517">
            <v>0</v>
          </cell>
          <cell r="Z517">
            <v>14.537652</v>
          </cell>
          <cell r="AA517">
            <v>0</v>
          </cell>
          <cell r="AB517">
            <v>14.537652</v>
          </cell>
          <cell r="AC517">
            <v>0</v>
          </cell>
          <cell r="AD517">
            <v>61.335304000000001</v>
          </cell>
          <cell r="AF517">
            <v>0</v>
          </cell>
          <cell r="AG517">
            <v>6.81</v>
          </cell>
          <cell r="AH517">
            <v>23.08</v>
          </cell>
          <cell r="AJ517">
            <v>0</v>
          </cell>
          <cell r="AK517">
            <v>10</v>
          </cell>
          <cell r="AL517">
            <v>6</v>
          </cell>
          <cell r="AM517">
            <v>0</v>
          </cell>
          <cell r="AN517">
            <v>0</v>
          </cell>
          <cell r="AO517">
            <v>7</v>
          </cell>
          <cell r="AP517">
            <v>11</v>
          </cell>
        </row>
        <row r="518">
          <cell r="B518" t="str">
            <v>PO9385</v>
          </cell>
          <cell r="C518" t="str">
            <v>Chan Mang</v>
          </cell>
          <cell r="D518" t="str">
            <v>SPS- D</v>
          </cell>
          <cell r="E518" t="str">
            <v xml:space="preserve">BARTACK(B)                    </v>
          </cell>
          <cell r="F518">
            <v>41324</v>
          </cell>
          <cell r="I518" t="str">
            <v>11/01/2023-11/30/2023</v>
          </cell>
          <cell r="J518">
            <v>1</v>
          </cell>
          <cell r="K518">
            <v>2</v>
          </cell>
          <cell r="L518">
            <v>3</v>
          </cell>
          <cell r="M518">
            <v>200</v>
          </cell>
          <cell r="O518">
            <v>184</v>
          </cell>
          <cell r="P518">
            <v>24</v>
          </cell>
          <cell r="Q518">
            <v>214</v>
          </cell>
          <cell r="R518">
            <v>0</v>
          </cell>
          <cell r="S518">
            <v>0</v>
          </cell>
          <cell r="T518">
            <v>0</v>
          </cell>
          <cell r="U518">
            <v>30</v>
          </cell>
          <cell r="V518">
            <v>0</v>
          </cell>
          <cell r="W518">
            <v>30</v>
          </cell>
          <cell r="X518">
            <v>299.27999999999997</v>
          </cell>
          <cell r="Y518">
            <v>0</v>
          </cell>
          <cell r="Z518">
            <v>19.807590000000001</v>
          </cell>
          <cell r="AA518">
            <v>0</v>
          </cell>
          <cell r="AB518">
            <v>19.807590000000001</v>
          </cell>
          <cell r="AC518">
            <v>0</v>
          </cell>
          <cell r="AD518">
            <v>0</v>
          </cell>
          <cell r="AF518">
            <v>0</v>
          </cell>
          <cell r="AG518">
            <v>7.29</v>
          </cell>
          <cell r="AH518">
            <v>23.08</v>
          </cell>
          <cell r="AJ518">
            <v>0</v>
          </cell>
          <cell r="AK518">
            <v>10</v>
          </cell>
          <cell r="AL518">
            <v>6</v>
          </cell>
          <cell r="AN518">
            <v>0</v>
          </cell>
          <cell r="AO518">
            <v>7</v>
          </cell>
          <cell r="AP518">
            <v>11</v>
          </cell>
        </row>
        <row r="519">
          <cell r="B519" t="str">
            <v>PO9557</v>
          </cell>
          <cell r="C519" t="str">
            <v>Sokra Yon</v>
          </cell>
          <cell r="D519" t="str">
            <v>SPS- F</v>
          </cell>
          <cell r="E519" t="str">
            <v xml:space="preserve">Bottom Hem(A)                 </v>
          </cell>
          <cell r="F519">
            <v>41345</v>
          </cell>
          <cell r="I519" t="str">
            <v>11/01/2023-11/30/2023</v>
          </cell>
          <cell r="J519">
            <v>0</v>
          </cell>
          <cell r="K519">
            <v>0</v>
          </cell>
          <cell r="L519">
            <v>0</v>
          </cell>
          <cell r="M519">
            <v>200</v>
          </cell>
          <cell r="O519">
            <v>184</v>
          </cell>
          <cell r="P519">
            <v>24</v>
          </cell>
          <cell r="Q519">
            <v>222</v>
          </cell>
          <cell r="R519">
            <v>0</v>
          </cell>
          <cell r="S519">
            <v>0</v>
          </cell>
          <cell r="T519">
            <v>0</v>
          </cell>
          <cell r="U519">
            <v>38</v>
          </cell>
          <cell r="V519">
            <v>0</v>
          </cell>
          <cell r="W519">
            <v>38</v>
          </cell>
          <cell r="X519">
            <v>305.39</v>
          </cell>
          <cell r="Y519">
            <v>0</v>
          </cell>
          <cell r="Z519">
            <v>23.267122000000001</v>
          </cell>
          <cell r="AA519">
            <v>0</v>
          </cell>
          <cell r="AB519">
            <v>23.267122000000001</v>
          </cell>
          <cell r="AC519">
            <v>0</v>
          </cell>
          <cell r="AD519">
            <v>1.2312E-2</v>
          </cell>
          <cell r="AF519">
            <v>0</v>
          </cell>
          <cell r="AG519">
            <v>9.24</v>
          </cell>
          <cell r="AH519">
            <v>23.08</v>
          </cell>
          <cell r="AJ519">
            <v>0</v>
          </cell>
          <cell r="AK519">
            <v>10</v>
          </cell>
          <cell r="AL519">
            <v>6</v>
          </cell>
          <cell r="AM519">
            <v>0</v>
          </cell>
          <cell r="AN519">
            <v>0</v>
          </cell>
          <cell r="AO519">
            <v>7</v>
          </cell>
          <cell r="AP519">
            <v>11</v>
          </cell>
        </row>
        <row r="520">
          <cell r="B520" t="str">
            <v>PO9574</v>
          </cell>
          <cell r="C520" t="str">
            <v>Da Lay</v>
          </cell>
          <cell r="D520" t="str">
            <v>SPS- B</v>
          </cell>
          <cell r="E520" t="str">
            <v xml:space="preserve">Hem Pocket(B)                 </v>
          </cell>
          <cell r="F520">
            <v>41345</v>
          </cell>
          <cell r="I520" t="str">
            <v>11/01/2023-11/30/2023</v>
          </cell>
          <cell r="J520">
            <v>0</v>
          </cell>
          <cell r="K520">
            <v>0</v>
          </cell>
          <cell r="L520">
            <v>0</v>
          </cell>
          <cell r="M520">
            <v>200</v>
          </cell>
          <cell r="O520">
            <v>184</v>
          </cell>
          <cell r="P520">
            <v>24</v>
          </cell>
          <cell r="Q520">
            <v>200</v>
          </cell>
          <cell r="R520">
            <v>0</v>
          </cell>
          <cell r="S520">
            <v>0</v>
          </cell>
          <cell r="T520">
            <v>0</v>
          </cell>
          <cell r="U520">
            <v>16</v>
          </cell>
          <cell r="V520">
            <v>0</v>
          </cell>
          <cell r="W520">
            <v>16</v>
          </cell>
          <cell r="X520">
            <v>153.18</v>
          </cell>
          <cell r="Y520">
            <v>0</v>
          </cell>
          <cell r="Z520">
            <v>8.1799060000000008</v>
          </cell>
          <cell r="AA520">
            <v>0</v>
          </cell>
          <cell r="AB520">
            <v>8.1799060000000008</v>
          </cell>
          <cell r="AC520">
            <v>0</v>
          </cell>
          <cell r="AD520">
            <v>40.049812000000003</v>
          </cell>
          <cell r="AF520">
            <v>0</v>
          </cell>
          <cell r="AG520">
            <v>3.89</v>
          </cell>
          <cell r="AH520">
            <v>23.08</v>
          </cell>
          <cell r="AJ520">
            <v>0</v>
          </cell>
          <cell r="AK520">
            <v>10</v>
          </cell>
          <cell r="AL520">
            <v>6</v>
          </cell>
          <cell r="AM520">
            <v>0</v>
          </cell>
          <cell r="AN520">
            <v>0</v>
          </cell>
          <cell r="AO520">
            <v>7</v>
          </cell>
          <cell r="AP520">
            <v>11</v>
          </cell>
        </row>
        <row r="521">
          <cell r="B521" t="str">
            <v>PO9707</v>
          </cell>
          <cell r="C521" t="str">
            <v>Sina Uk</v>
          </cell>
          <cell r="D521" t="str">
            <v>Cutting 2</v>
          </cell>
          <cell r="F521">
            <v>41387</v>
          </cell>
          <cell r="I521" t="str">
            <v>11/01/2023-11/30/2023</v>
          </cell>
          <cell r="J521">
            <v>0</v>
          </cell>
          <cell r="K521">
            <v>0</v>
          </cell>
          <cell r="L521">
            <v>0</v>
          </cell>
          <cell r="M521">
            <v>220</v>
          </cell>
          <cell r="O521">
            <v>176</v>
          </cell>
          <cell r="P521">
            <v>24</v>
          </cell>
          <cell r="Q521">
            <v>210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34</v>
          </cell>
          <cell r="X521">
            <v>149.01</v>
          </cell>
          <cell r="Y521">
            <v>2.12</v>
          </cell>
          <cell r="Z521">
            <v>18.194500000000001</v>
          </cell>
          <cell r="AA521">
            <v>0</v>
          </cell>
          <cell r="AB521">
            <v>18.194500000000001</v>
          </cell>
          <cell r="AC521">
            <v>0</v>
          </cell>
          <cell r="AD521">
            <v>71.379000000000005</v>
          </cell>
          <cell r="AF521">
            <v>0</v>
          </cell>
          <cell r="AG521">
            <v>8.26</v>
          </cell>
          <cell r="AH521">
            <v>25.38</v>
          </cell>
          <cell r="AJ521">
            <v>0</v>
          </cell>
          <cell r="AK521">
            <v>10</v>
          </cell>
          <cell r="AL521">
            <v>6</v>
          </cell>
          <cell r="AM521">
            <v>0</v>
          </cell>
          <cell r="AN521">
            <v>0</v>
          </cell>
          <cell r="AO521">
            <v>7</v>
          </cell>
          <cell r="AP521">
            <v>11</v>
          </cell>
        </row>
        <row r="522">
          <cell r="B522" t="str">
            <v>PO9728</v>
          </cell>
          <cell r="C522" t="str">
            <v>Sreypov Hun</v>
          </cell>
          <cell r="D522" t="str">
            <v>SPS- A</v>
          </cell>
          <cell r="E522" t="str">
            <v xml:space="preserve">Bartack Sleeve Hem(B)         </v>
          </cell>
          <cell r="F522">
            <v>41387</v>
          </cell>
          <cell r="I522" t="str">
            <v>11/01/2023-11/30/2023</v>
          </cell>
          <cell r="J522">
            <v>1</v>
          </cell>
          <cell r="K522">
            <v>0</v>
          </cell>
          <cell r="L522">
            <v>1</v>
          </cell>
          <cell r="M522">
            <v>200</v>
          </cell>
          <cell r="O522">
            <v>176</v>
          </cell>
          <cell r="P522">
            <v>24</v>
          </cell>
          <cell r="Q522">
            <v>162</v>
          </cell>
          <cell r="R522">
            <v>7</v>
          </cell>
          <cell r="S522">
            <v>7</v>
          </cell>
          <cell r="T522">
            <v>14</v>
          </cell>
          <cell r="U522">
            <v>0</v>
          </cell>
          <cell r="V522">
            <v>0</v>
          </cell>
          <cell r="W522">
            <v>0</v>
          </cell>
          <cell r="X522">
            <v>140.55000000000001</v>
          </cell>
          <cell r="Y522">
            <v>6.72</v>
          </cell>
          <cell r="Z522">
            <v>0</v>
          </cell>
          <cell r="AA522">
            <v>0</v>
          </cell>
          <cell r="AB522">
            <v>0</v>
          </cell>
          <cell r="AC522">
            <v>2.46</v>
          </cell>
          <cell r="AD522">
            <v>14.78</v>
          </cell>
          <cell r="AF522">
            <v>0</v>
          </cell>
          <cell r="AG522">
            <v>0</v>
          </cell>
          <cell r="AH522">
            <v>23.08</v>
          </cell>
          <cell r="AJ522">
            <v>8</v>
          </cell>
          <cell r="AK522">
            <v>10</v>
          </cell>
          <cell r="AL522">
            <v>6</v>
          </cell>
          <cell r="AM522">
            <v>0</v>
          </cell>
          <cell r="AN522">
            <v>0</v>
          </cell>
          <cell r="AO522">
            <v>7</v>
          </cell>
          <cell r="AP522">
            <v>11</v>
          </cell>
        </row>
        <row r="523">
          <cell r="B523" t="str">
            <v>PO9831</v>
          </cell>
          <cell r="C523" t="str">
            <v>Mao Chean</v>
          </cell>
          <cell r="D523" t="str">
            <v>Finishing A</v>
          </cell>
          <cell r="E523" t="str">
            <v xml:space="preserve">Folding(B)                    </v>
          </cell>
          <cell r="F523">
            <v>41389</v>
          </cell>
          <cell r="I523" t="str">
            <v>11/01/2023-11/30/2023</v>
          </cell>
          <cell r="J523">
            <v>0</v>
          </cell>
          <cell r="K523">
            <v>0</v>
          </cell>
          <cell r="L523">
            <v>0</v>
          </cell>
          <cell r="M523">
            <v>200</v>
          </cell>
          <cell r="O523">
            <v>184</v>
          </cell>
          <cell r="P523">
            <v>24</v>
          </cell>
          <cell r="Q523">
            <v>214</v>
          </cell>
          <cell r="R523">
            <v>0</v>
          </cell>
          <cell r="S523">
            <v>0</v>
          </cell>
          <cell r="T523">
            <v>0</v>
          </cell>
          <cell r="U523">
            <v>30</v>
          </cell>
          <cell r="V523">
            <v>0</v>
          </cell>
          <cell r="W523">
            <v>30</v>
          </cell>
          <cell r="X523">
            <v>164.53</v>
          </cell>
          <cell r="Y523">
            <v>0</v>
          </cell>
          <cell r="Z523">
            <v>14.708124</v>
          </cell>
          <cell r="AA523">
            <v>0</v>
          </cell>
          <cell r="AB523">
            <v>14.708124</v>
          </cell>
          <cell r="AC523">
            <v>0</v>
          </cell>
          <cell r="AD523">
            <v>41.756247999999999</v>
          </cell>
          <cell r="AF523">
            <v>0</v>
          </cell>
          <cell r="AG523">
            <v>7.29</v>
          </cell>
          <cell r="AH523">
            <v>23.08</v>
          </cell>
          <cell r="AJ523">
            <v>0</v>
          </cell>
          <cell r="AK523">
            <v>10</v>
          </cell>
          <cell r="AL523">
            <v>6</v>
          </cell>
          <cell r="AN523">
            <v>0</v>
          </cell>
          <cell r="AO523">
            <v>7</v>
          </cell>
          <cell r="AP523">
            <v>11</v>
          </cell>
        </row>
        <row r="524">
          <cell r="B524" t="str">
            <v>PO9982</v>
          </cell>
          <cell r="C524" t="str">
            <v>Sokneng Yoeurn</v>
          </cell>
          <cell r="D524" t="str">
            <v>OPA S1- 1 &amp; 2</v>
          </cell>
          <cell r="E524" t="str">
            <v xml:space="preserve">Topstitch Collar(A)           </v>
          </cell>
          <cell r="F524">
            <v>41402</v>
          </cell>
          <cell r="I524" t="str">
            <v>11/01/2023-11/30/2023</v>
          </cell>
          <cell r="J524">
            <v>1</v>
          </cell>
          <cell r="K524">
            <v>1</v>
          </cell>
          <cell r="L524">
            <v>2</v>
          </cell>
          <cell r="M524">
            <v>200</v>
          </cell>
          <cell r="O524">
            <v>184</v>
          </cell>
          <cell r="P524">
            <v>24</v>
          </cell>
          <cell r="Q524">
            <v>218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34</v>
          </cell>
          <cell r="X524">
            <v>91.61</v>
          </cell>
          <cell r="Y524">
            <v>0</v>
          </cell>
          <cell r="Z524">
            <v>16.473566000000002</v>
          </cell>
          <cell r="AA524">
            <v>0</v>
          </cell>
          <cell r="AB524">
            <v>16.473566000000002</v>
          </cell>
          <cell r="AC524">
            <v>0</v>
          </cell>
          <cell r="AD524">
            <v>118.207132</v>
          </cell>
          <cell r="AF524">
            <v>0</v>
          </cell>
          <cell r="AG524">
            <v>8.26</v>
          </cell>
          <cell r="AH524">
            <v>23.08</v>
          </cell>
          <cell r="AJ524">
            <v>0</v>
          </cell>
          <cell r="AK524">
            <v>10</v>
          </cell>
          <cell r="AL524">
            <v>0</v>
          </cell>
          <cell r="AM524">
            <v>0</v>
          </cell>
          <cell r="AN524">
            <v>0</v>
          </cell>
          <cell r="AP524">
            <v>11</v>
          </cell>
        </row>
        <row r="525">
          <cell r="B525" t="str">
            <v>PO11732</v>
          </cell>
          <cell r="C525" t="str">
            <v xml:space="preserve">Narang Rin                                        </v>
          </cell>
          <cell r="D525" t="str">
            <v>QC</v>
          </cell>
          <cell r="E525" t="str">
            <v xml:space="preserve">EXAM SLEEVE(B)                </v>
          </cell>
          <cell r="F525">
            <v>41592</v>
          </cell>
          <cell r="I525" t="str">
            <v>11/01/2023-11/30/2023</v>
          </cell>
          <cell r="J525">
            <v>0</v>
          </cell>
          <cell r="K525">
            <v>0</v>
          </cell>
          <cell r="L525">
            <v>0</v>
          </cell>
          <cell r="M525">
            <v>227</v>
          </cell>
          <cell r="O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AF525">
            <v>0</v>
          </cell>
          <cell r="AG525">
            <v>0</v>
          </cell>
          <cell r="AH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P525">
            <v>0</v>
          </cell>
        </row>
        <row r="526">
          <cell r="B526" t="str">
            <v>PO17272</v>
          </cell>
          <cell r="C526" t="str">
            <v xml:space="preserve">Soknoeun Phun                                     </v>
          </cell>
          <cell r="D526" t="str">
            <v>Maternity Leave</v>
          </cell>
          <cell r="E526" t="str">
            <v xml:space="preserve">B/Sew Down Collar(B)          </v>
          </cell>
          <cell r="F526">
            <v>42948</v>
          </cell>
          <cell r="I526" t="str">
            <v>11/01/2023-11/30/2023</v>
          </cell>
          <cell r="J526">
            <v>0</v>
          </cell>
          <cell r="K526">
            <v>0</v>
          </cell>
          <cell r="L526">
            <v>0</v>
          </cell>
          <cell r="M526">
            <v>200</v>
          </cell>
          <cell r="O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AF526">
            <v>0</v>
          </cell>
          <cell r="AG526">
            <v>0</v>
          </cell>
          <cell r="AH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B527" t="str">
            <v>PO18123</v>
          </cell>
          <cell r="C527" t="str">
            <v xml:space="preserve">Sreymol Aoeurn                                    </v>
          </cell>
          <cell r="D527" t="str">
            <v>Maternity Leave</v>
          </cell>
          <cell r="E527" t="str">
            <v xml:space="preserve">JOIN SPLITE YOKE STR          </v>
          </cell>
          <cell r="F527">
            <v>43109</v>
          </cell>
          <cell r="I527" t="str">
            <v>11/01/2023-11/30/2023</v>
          </cell>
          <cell r="J527">
            <v>1</v>
          </cell>
          <cell r="K527">
            <v>3</v>
          </cell>
          <cell r="L527">
            <v>4</v>
          </cell>
          <cell r="M527">
            <v>200</v>
          </cell>
          <cell r="O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AF527">
            <v>0</v>
          </cell>
          <cell r="AG527">
            <v>0</v>
          </cell>
          <cell r="AH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P527">
            <v>0</v>
          </cell>
        </row>
        <row r="528">
          <cell r="B528" t="str">
            <v>PO18197</v>
          </cell>
          <cell r="C528" t="str">
            <v xml:space="preserve">Sreyneang Chhong                                  </v>
          </cell>
          <cell r="D528" t="str">
            <v>Maternity Leave</v>
          </cell>
          <cell r="E528" t="str">
            <v xml:space="preserve">Topstitch Cuff(A)             </v>
          </cell>
          <cell r="F528">
            <v>43124</v>
          </cell>
          <cell r="I528" t="str">
            <v>11/01/2023-11/30/2023</v>
          </cell>
          <cell r="J528">
            <v>1</v>
          </cell>
          <cell r="K528">
            <v>1</v>
          </cell>
          <cell r="L528">
            <v>2</v>
          </cell>
          <cell r="M528">
            <v>200</v>
          </cell>
          <cell r="O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AF528">
            <v>0</v>
          </cell>
          <cell r="AG528">
            <v>0</v>
          </cell>
          <cell r="AH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P528">
            <v>0</v>
          </cell>
        </row>
        <row r="529">
          <cell r="B529" t="str">
            <v>PO18214</v>
          </cell>
          <cell r="C529" t="str">
            <v xml:space="preserve">Sokly Pheap                                       </v>
          </cell>
          <cell r="D529" t="str">
            <v>Maternity Leave</v>
          </cell>
          <cell r="E529" t="str">
            <v xml:space="preserve">BARTACK(B)                    </v>
          </cell>
          <cell r="F529">
            <v>43124</v>
          </cell>
          <cell r="I529" t="str">
            <v>11/01/2023-11/30/2023</v>
          </cell>
          <cell r="J529">
            <v>0</v>
          </cell>
          <cell r="K529">
            <v>0</v>
          </cell>
          <cell r="L529">
            <v>0</v>
          </cell>
          <cell r="M529">
            <v>200</v>
          </cell>
          <cell r="O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AF529">
            <v>0</v>
          </cell>
          <cell r="AG529">
            <v>0</v>
          </cell>
          <cell r="AH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B530" t="str">
            <v>PO18373</v>
          </cell>
          <cell r="C530" t="str">
            <v xml:space="preserve">Sean Son                                          </v>
          </cell>
          <cell r="D530" t="str">
            <v>FUSING</v>
          </cell>
          <cell r="E530" t="str">
            <v xml:space="preserve">Fuse Collar(B)                </v>
          </cell>
          <cell r="F530">
            <v>43158</v>
          </cell>
          <cell r="I530" t="str">
            <v>11/01/2023-11/30/2023</v>
          </cell>
          <cell r="J530">
            <v>1</v>
          </cell>
          <cell r="K530">
            <v>2</v>
          </cell>
          <cell r="L530">
            <v>3</v>
          </cell>
          <cell r="M530">
            <v>200</v>
          </cell>
          <cell r="O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AF530">
            <v>0</v>
          </cell>
          <cell r="AG530">
            <v>0</v>
          </cell>
          <cell r="AH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B531" t="str">
            <v>PO18476</v>
          </cell>
          <cell r="C531" t="str">
            <v xml:space="preserve">Sreyneang Lorn                                    </v>
          </cell>
          <cell r="D531" t="str">
            <v>Finishing B</v>
          </cell>
          <cell r="E531" t="str">
            <v xml:space="preserve">Folding(B)                    </v>
          </cell>
          <cell r="F531">
            <v>43181</v>
          </cell>
          <cell r="I531" t="str">
            <v>11/01/2023-11/30/2023</v>
          </cell>
          <cell r="J531">
            <v>0</v>
          </cell>
          <cell r="K531">
            <v>0</v>
          </cell>
          <cell r="L531">
            <v>0</v>
          </cell>
          <cell r="M531">
            <v>200</v>
          </cell>
          <cell r="O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AF531">
            <v>0</v>
          </cell>
          <cell r="AG531">
            <v>0</v>
          </cell>
          <cell r="AH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B532" t="str">
            <v>PO19743</v>
          </cell>
          <cell r="C532" t="str">
            <v xml:space="preserve">Kai Mai                                           </v>
          </cell>
          <cell r="D532" t="str">
            <v>Maternity Leave</v>
          </cell>
          <cell r="E532" t="str">
            <v xml:space="preserve">Set Guantlet                  </v>
          </cell>
          <cell r="F532">
            <v>44692</v>
          </cell>
          <cell r="I532" t="str">
            <v>11/01/2023-11/30/2023</v>
          </cell>
          <cell r="J532">
            <v>1</v>
          </cell>
          <cell r="K532">
            <v>0</v>
          </cell>
          <cell r="L532">
            <v>1</v>
          </cell>
          <cell r="M532">
            <v>200</v>
          </cell>
          <cell r="O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AF532">
            <v>0</v>
          </cell>
          <cell r="AG532">
            <v>0</v>
          </cell>
          <cell r="AH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B533" t="str">
            <v>PO19945</v>
          </cell>
          <cell r="C533" t="str">
            <v xml:space="preserve">Phim Sreynay                                      </v>
          </cell>
          <cell r="D533" t="str">
            <v>Maternity Leave</v>
          </cell>
          <cell r="E533" t="str">
            <v xml:space="preserve">O/Lock Sides(A)               </v>
          </cell>
          <cell r="F533">
            <v>44785</v>
          </cell>
          <cell r="I533" t="str">
            <v>11/01/2023-11/30/2023</v>
          </cell>
          <cell r="J533">
            <v>1</v>
          </cell>
          <cell r="K533">
            <v>0</v>
          </cell>
          <cell r="L533">
            <v>1</v>
          </cell>
          <cell r="M533">
            <v>200</v>
          </cell>
          <cell r="O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AF533">
            <v>0</v>
          </cell>
          <cell r="AG533">
            <v>0</v>
          </cell>
          <cell r="AH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B534" t="str">
            <v>PO19953</v>
          </cell>
          <cell r="C534" t="str">
            <v xml:space="preserve">Thoeurn Viza                                      </v>
          </cell>
          <cell r="D534" t="str">
            <v>Maternity Leave</v>
          </cell>
          <cell r="E534" t="str">
            <v xml:space="preserve">Examining(B)                  </v>
          </cell>
          <cell r="F534">
            <v>44785</v>
          </cell>
          <cell r="I534" t="str">
            <v>11/01/2023-11/30/2023</v>
          </cell>
          <cell r="J534">
            <v>1</v>
          </cell>
          <cell r="K534">
            <v>0</v>
          </cell>
          <cell r="L534">
            <v>1</v>
          </cell>
          <cell r="M534">
            <v>200</v>
          </cell>
          <cell r="O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AF534">
            <v>0</v>
          </cell>
          <cell r="AG534">
            <v>0</v>
          </cell>
          <cell r="AH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B535" t="str">
            <v>PO19968</v>
          </cell>
          <cell r="C535" t="str">
            <v xml:space="preserve">Sum Sarath                                        </v>
          </cell>
          <cell r="D535" t="str">
            <v>Maternity Leave</v>
          </cell>
          <cell r="E535" t="str">
            <v xml:space="preserve">Lapseam Sides(A)              </v>
          </cell>
          <cell r="F535">
            <v>44790</v>
          </cell>
          <cell r="I535" t="str">
            <v>11/01/2023-11/30/2023</v>
          </cell>
          <cell r="J535">
            <v>1</v>
          </cell>
          <cell r="K535">
            <v>2</v>
          </cell>
          <cell r="L535">
            <v>3</v>
          </cell>
          <cell r="M535">
            <v>200</v>
          </cell>
          <cell r="O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AF535">
            <v>0</v>
          </cell>
          <cell r="AG535">
            <v>0</v>
          </cell>
          <cell r="AH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B536" t="str">
            <v>PO19984</v>
          </cell>
          <cell r="C536" t="str">
            <v xml:space="preserve">Mao Lai                                           </v>
          </cell>
          <cell r="D536" t="str">
            <v>QC</v>
          </cell>
          <cell r="E536" t="str">
            <v xml:space="preserve">Examining(B)                  </v>
          </cell>
          <cell r="F536">
            <v>44790</v>
          </cell>
          <cell r="I536" t="str">
            <v>11/01/2023-11/30/2023</v>
          </cell>
          <cell r="J536">
            <v>1</v>
          </cell>
          <cell r="K536">
            <v>1</v>
          </cell>
          <cell r="L536">
            <v>2</v>
          </cell>
          <cell r="M536">
            <v>200</v>
          </cell>
          <cell r="O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AF536">
            <v>0</v>
          </cell>
          <cell r="AG536">
            <v>0</v>
          </cell>
          <cell r="AH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B537" t="str">
            <v>PO20034</v>
          </cell>
          <cell r="C537" t="str">
            <v xml:space="preserve">Lang Sokly                                        </v>
          </cell>
          <cell r="D537" t="str">
            <v>Finishing A</v>
          </cell>
          <cell r="E537" t="str">
            <v xml:space="preserve">Folding(B)                    </v>
          </cell>
          <cell r="F537">
            <v>44797</v>
          </cell>
          <cell r="I537" t="str">
            <v>11/01/2023-11/30/2023</v>
          </cell>
          <cell r="J537">
            <v>0</v>
          </cell>
          <cell r="K537">
            <v>0</v>
          </cell>
          <cell r="L537">
            <v>0</v>
          </cell>
          <cell r="M537">
            <v>200</v>
          </cell>
          <cell r="O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AF537">
            <v>0</v>
          </cell>
          <cell r="AG537">
            <v>0</v>
          </cell>
          <cell r="AH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B538" t="str">
            <v>PO20411</v>
          </cell>
          <cell r="C538" t="str">
            <v xml:space="preserve">Ray Kary                                          </v>
          </cell>
          <cell r="D538" t="str">
            <v>Maternity Leave</v>
          </cell>
          <cell r="E538" t="str">
            <v xml:space="preserve">Machinist                     </v>
          </cell>
          <cell r="F538">
            <v>44909</v>
          </cell>
          <cell r="I538" t="str">
            <v>11/01/2023-11/30/2023</v>
          </cell>
          <cell r="J538">
            <v>1</v>
          </cell>
          <cell r="K538">
            <v>0</v>
          </cell>
          <cell r="L538">
            <v>1</v>
          </cell>
          <cell r="M538">
            <v>200</v>
          </cell>
          <cell r="O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AG538">
            <v>0</v>
          </cell>
          <cell r="AH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B539" t="str">
            <v>PO20493</v>
          </cell>
          <cell r="C539" t="str">
            <v xml:space="preserve">En Sreynich                                       </v>
          </cell>
          <cell r="D539" t="str">
            <v>Maternity Leave</v>
          </cell>
          <cell r="E539" t="str">
            <v xml:space="preserve">Set Main Label (B)            </v>
          </cell>
          <cell r="F539">
            <v>45090</v>
          </cell>
          <cell r="I539" t="str">
            <v>11/01/2023-11/30/2023</v>
          </cell>
          <cell r="J539">
            <v>1</v>
          </cell>
          <cell r="K539">
            <v>0</v>
          </cell>
          <cell r="L539">
            <v>1</v>
          </cell>
          <cell r="M539">
            <v>200</v>
          </cell>
          <cell r="O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AG539">
            <v>0</v>
          </cell>
          <cell r="AH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P539">
            <v>0</v>
          </cell>
        </row>
        <row r="540">
          <cell r="B540" t="str">
            <v>PO4010</v>
          </cell>
          <cell r="C540" t="str">
            <v xml:space="preserve">Chamroeun Ros                                     </v>
          </cell>
          <cell r="D540" t="str">
            <v>Maternity Leave</v>
          </cell>
          <cell r="E540" t="str">
            <v xml:space="preserve">Check Front strap(B)          </v>
          </cell>
          <cell r="F540">
            <v>40357</v>
          </cell>
          <cell r="I540" t="str">
            <v>11/01/2023-11/30/2023</v>
          </cell>
          <cell r="J540">
            <v>0</v>
          </cell>
          <cell r="K540">
            <v>0</v>
          </cell>
          <cell r="L540">
            <v>0</v>
          </cell>
          <cell r="M540">
            <v>220</v>
          </cell>
          <cell r="O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AF540">
            <v>0</v>
          </cell>
          <cell r="AG540">
            <v>0</v>
          </cell>
          <cell r="AH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P540">
            <v>0</v>
          </cell>
        </row>
        <row r="541">
          <cell r="B541" t="str">
            <v>PO4958</v>
          </cell>
          <cell r="C541" t="str">
            <v xml:space="preserve">Ratana Thy                                        </v>
          </cell>
          <cell r="D541" t="str">
            <v>Maternity Leave</v>
          </cell>
          <cell r="E541" t="str">
            <v xml:space="preserve">Topstitch Sleeve(A)           </v>
          </cell>
          <cell r="F541">
            <v>40658</v>
          </cell>
          <cell r="I541" t="str">
            <v>11/01/2023-11/30/2023</v>
          </cell>
          <cell r="J541">
            <v>1</v>
          </cell>
          <cell r="K541">
            <v>1</v>
          </cell>
          <cell r="L541">
            <v>2</v>
          </cell>
          <cell r="M541">
            <v>200</v>
          </cell>
          <cell r="O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AF541">
            <v>0</v>
          </cell>
          <cell r="AG541">
            <v>0</v>
          </cell>
          <cell r="AH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B542" t="str">
            <v>PO5146</v>
          </cell>
          <cell r="C542" t="str">
            <v xml:space="preserve">Saksokna Voem                                     </v>
          </cell>
          <cell r="D542" t="str">
            <v>FUSING</v>
          </cell>
          <cell r="E542" t="str">
            <v xml:space="preserve">Fuse Collar(B)                </v>
          </cell>
          <cell r="F542">
            <v>40707</v>
          </cell>
          <cell r="I542" t="str">
            <v>11/01/2023-11/30/2023</v>
          </cell>
          <cell r="J542">
            <v>1</v>
          </cell>
          <cell r="K542">
            <v>1</v>
          </cell>
          <cell r="L542">
            <v>2</v>
          </cell>
          <cell r="M542">
            <v>200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AF542">
            <v>0</v>
          </cell>
          <cell r="AG542">
            <v>0</v>
          </cell>
          <cell r="AH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X543">
            <v>87577.380000000048</v>
          </cell>
          <cell r="Y543">
            <v>2553.3400000000015</v>
          </cell>
          <cell r="Z543">
            <v>6703.3165979999967</v>
          </cell>
          <cell r="AA543">
            <v>0</v>
          </cell>
          <cell r="AB543">
            <v>6703.3165979999967</v>
          </cell>
          <cell r="AC543">
            <v>656.55000000000018</v>
          </cell>
          <cell r="AD543">
            <v>20894.072264000031</v>
          </cell>
          <cell r="AE543">
            <v>0</v>
          </cell>
          <cell r="AF543">
            <v>742.08326923076913</v>
          </cell>
          <cell r="AG543">
            <v>3105.4799999999959</v>
          </cell>
          <cell r="AH543">
            <v>11910.839999999975</v>
          </cell>
          <cell r="AI543">
            <v>0</v>
          </cell>
          <cell r="AJ543">
            <v>260</v>
          </cell>
          <cell r="AK543">
            <v>5077.2402159244275</v>
          </cell>
          <cell r="AL543">
            <v>2340</v>
          </cell>
          <cell r="AM543">
            <v>0</v>
          </cell>
          <cell r="AN543">
            <v>334.61538461538447</v>
          </cell>
          <cell r="AO543">
            <v>3616</v>
          </cell>
          <cell r="AP543">
            <v>4163</v>
          </cell>
          <cell r="AQ543">
            <v>107.5</v>
          </cell>
        </row>
        <row r="544">
          <cell r="AF544">
            <v>789.92896153846164</v>
          </cell>
          <cell r="AJ544">
            <v>276</v>
          </cell>
          <cell r="AK544">
            <v>0</v>
          </cell>
          <cell r="AM544">
            <v>0</v>
          </cell>
          <cell r="AN544">
            <v>7994.8800000000347</v>
          </cell>
          <cell r="AQ544" t="str">
            <v>Wage bonus:</v>
          </cell>
        </row>
        <row r="545">
          <cell r="AE545" t="str">
            <v>ML:</v>
          </cell>
          <cell r="AF545">
            <v>-47.845692307692502</v>
          </cell>
          <cell r="AH545" t="str">
            <v>ML:</v>
          </cell>
          <cell r="AI545" t="e">
            <v>#REF!</v>
          </cell>
          <cell r="AJ545">
            <v>-16</v>
          </cell>
          <cell r="AK545">
            <v>5077.2402159244275</v>
          </cell>
          <cell r="AM545">
            <v>0</v>
          </cell>
          <cell r="AN545">
            <v>1681.3846153846155</v>
          </cell>
          <cell r="AQ545" t="str">
            <v>Recoment:</v>
          </cell>
        </row>
        <row r="546">
          <cell r="AN546">
            <v>-9341.6492307692661</v>
          </cell>
        </row>
        <row r="551">
          <cell r="C551" t="str">
            <v>Prepared by:...........................</v>
          </cell>
          <cell r="P551" t="str">
            <v>Verified by:...........................</v>
          </cell>
          <cell r="AO551" t="str">
            <v>Approved by:.............................</v>
          </cell>
        </row>
        <row r="552">
          <cell r="C552" t="str">
            <v>Mrs. Rina Rin</v>
          </cell>
          <cell r="P552" t="str">
            <v>Mrs. Seavminh Ly</v>
          </cell>
          <cell r="AO552" t="str">
            <v>Mr. Wu Wende</v>
          </cell>
        </row>
        <row r="553">
          <cell r="C553" t="str">
            <v>Wage Payroll</v>
          </cell>
          <cell r="P553" t="str">
            <v>HRM</v>
          </cell>
          <cell r="AO553" t="str">
            <v>Factory Manager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"/>
      <sheetName val="NPW.Avg"/>
      <sheetName val="Sumarry"/>
      <sheetName val="Master"/>
      <sheetName val="AC"/>
      <sheetName val="Wing"/>
      <sheetName val="Wing Pay"/>
      <sheetName val="Lookup Value"/>
      <sheetName val="1ST"/>
      <sheetName val="Reim"/>
      <sheetName val="Child care"/>
      <sheetName val="Deduct"/>
      <sheetName val="Union"/>
      <sheetName val="OT"/>
      <sheetName val="Att"/>
      <sheetName val="5%"/>
      <sheetName val="ML"/>
      <sheetName val="Bonus"/>
      <sheetName val="Mon-Fri"/>
      <sheetName val="Health Check"/>
      <sheetName val="AL2022"/>
    </sheetNames>
    <sheetDataSet>
      <sheetData sheetId="0"/>
      <sheetData sheetId="1">
        <row r="1">
          <cell r="AB1" t="str">
            <v>YEARLY AVERAGE</v>
          </cell>
        </row>
        <row r="2">
          <cell r="B2" t="str">
            <v>ID No</v>
          </cell>
          <cell r="C2">
            <v>44562</v>
          </cell>
          <cell r="D2">
            <v>44593</v>
          </cell>
          <cell r="E2">
            <v>44621</v>
          </cell>
          <cell r="F2">
            <v>44652</v>
          </cell>
          <cell r="G2">
            <v>44682</v>
          </cell>
          <cell r="H2">
            <v>44713</v>
          </cell>
          <cell r="I2">
            <v>44743</v>
          </cell>
          <cell r="J2">
            <v>44774</v>
          </cell>
          <cell r="K2">
            <v>44805</v>
          </cell>
          <cell r="L2">
            <v>44835</v>
          </cell>
          <cell r="M2">
            <v>44867</v>
          </cell>
          <cell r="N2">
            <v>44897</v>
          </cell>
          <cell r="O2">
            <v>44927</v>
          </cell>
          <cell r="P2">
            <v>44958</v>
          </cell>
          <cell r="Q2">
            <v>44986</v>
          </cell>
          <cell r="R2">
            <v>45017</v>
          </cell>
          <cell r="S2">
            <v>45047</v>
          </cell>
          <cell r="T2">
            <v>45078</v>
          </cell>
          <cell r="U2">
            <v>45109</v>
          </cell>
          <cell r="V2">
            <v>45140</v>
          </cell>
          <cell r="W2">
            <v>45172</v>
          </cell>
          <cell r="X2">
            <v>45200</v>
          </cell>
          <cell r="Y2">
            <v>45232</v>
          </cell>
          <cell r="Z2">
            <v>45263</v>
          </cell>
          <cell r="AA2">
            <v>44927</v>
          </cell>
          <cell r="AB2" t="str">
            <v>TOTAL</v>
          </cell>
          <cell r="AC2" t="str">
            <v>QTY</v>
          </cell>
          <cell r="AD2" t="str">
            <v>M.Average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</row>
        <row r="4">
          <cell r="B4" t="str">
            <v>BX002</v>
          </cell>
          <cell r="C4">
            <v>459.44</v>
          </cell>
          <cell r="D4">
            <v>380.25</v>
          </cell>
          <cell r="E4">
            <v>491.7</v>
          </cell>
          <cell r="F4">
            <v>389.05</v>
          </cell>
          <cell r="G4">
            <v>443.31</v>
          </cell>
          <cell r="H4">
            <v>479.97</v>
          </cell>
          <cell r="I4">
            <v>449.17</v>
          </cell>
          <cell r="J4">
            <v>374.39</v>
          </cell>
          <cell r="K4">
            <v>399.81</v>
          </cell>
          <cell r="L4">
            <v>423.61</v>
          </cell>
          <cell r="M4">
            <v>415.78</v>
          </cell>
          <cell r="N4">
            <v>376.59</v>
          </cell>
          <cell r="O4">
            <v>350.47</v>
          </cell>
          <cell r="P4">
            <v>338.45</v>
          </cell>
          <cell r="Q4">
            <v>318.24</v>
          </cell>
          <cell r="R4">
            <v>330.75</v>
          </cell>
          <cell r="S4">
            <v>356.79</v>
          </cell>
          <cell r="T4">
            <v>374.39</v>
          </cell>
          <cell r="U4">
            <v>358.17</v>
          </cell>
          <cell r="V4">
            <v>361.57</v>
          </cell>
          <cell r="W4">
            <v>330.4</v>
          </cell>
          <cell r="X4">
            <v>372.08</v>
          </cell>
          <cell r="Y4">
            <v>402.8</v>
          </cell>
          <cell r="Z4">
            <v>477.66983805668013</v>
          </cell>
          <cell r="AA4">
            <v>384.16</v>
          </cell>
          <cell r="AB4">
            <v>4371.779838056681</v>
          </cell>
          <cell r="AC4">
            <v>12</v>
          </cell>
          <cell r="AD4">
            <v>364.31498650472344</v>
          </cell>
        </row>
        <row r="5">
          <cell r="B5" t="str">
            <v>BX071</v>
          </cell>
          <cell r="C5">
            <v>473.67</v>
          </cell>
          <cell r="D5">
            <v>371.32</v>
          </cell>
          <cell r="E5">
            <v>348.1</v>
          </cell>
          <cell r="F5">
            <v>349.85</v>
          </cell>
          <cell r="G5">
            <v>452.2</v>
          </cell>
          <cell r="H5">
            <v>339.07</v>
          </cell>
          <cell r="I5">
            <v>337.47</v>
          </cell>
          <cell r="J5">
            <v>323.68</v>
          </cell>
          <cell r="K5">
            <v>340.17</v>
          </cell>
          <cell r="L5">
            <v>367.58</v>
          </cell>
          <cell r="M5">
            <v>331.37</v>
          </cell>
          <cell r="N5">
            <v>365.88</v>
          </cell>
          <cell r="O5">
            <v>328.92</v>
          </cell>
          <cell r="P5">
            <v>336.92</v>
          </cell>
          <cell r="Q5">
            <v>266.76</v>
          </cell>
          <cell r="R5">
            <v>293.57</v>
          </cell>
          <cell r="S5">
            <v>310.94</v>
          </cell>
          <cell r="T5">
            <v>332.72</v>
          </cell>
          <cell r="U5">
            <v>316.36</v>
          </cell>
          <cell r="V5">
            <v>310.45999999999998</v>
          </cell>
          <cell r="W5">
            <v>313.02</v>
          </cell>
          <cell r="X5">
            <v>312.74</v>
          </cell>
          <cell r="Y5">
            <v>376</v>
          </cell>
          <cell r="Z5">
            <v>373.51376518218621</v>
          </cell>
          <cell r="AA5">
            <v>356.86</v>
          </cell>
          <cell r="AB5">
            <v>3871.9237651821859</v>
          </cell>
          <cell r="AC5">
            <v>12</v>
          </cell>
          <cell r="AD5">
            <v>322.66031376518214</v>
          </cell>
        </row>
        <row r="6">
          <cell r="B6" t="str">
            <v>BX075</v>
          </cell>
          <cell r="C6">
            <v>342.84</v>
          </cell>
          <cell r="D6">
            <v>342.31</v>
          </cell>
          <cell r="E6">
            <v>291</v>
          </cell>
          <cell r="F6">
            <v>269.12</v>
          </cell>
          <cell r="G6">
            <v>381.55</v>
          </cell>
          <cell r="H6">
            <v>361.61</v>
          </cell>
          <cell r="I6">
            <v>297.5</v>
          </cell>
          <cell r="J6">
            <v>312.60000000000002</v>
          </cell>
          <cell r="K6">
            <v>314.67</v>
          </cell>
          <cell r="L6">
            <v>321.58</v>
          </cell>
          <cell r="M6">
            <v>298.99</v>
          </cell>
          <cell r="N6">
            <v>310.69</v>
          </cell>
          <cell r="O6">
            <v>291.88</v>
          </cell>
          <cell r="P6">
            <v>285.63</v>
          </cell>
          <cell r="Q6">
            <v>281.20999999999998</v>
          </cell>
          <cell r="R6">
            <v>268.81</v>
          </cell>
          <cell r="S6">
            <v>292</v>
          </cell>
          <cell r="T6">
            <v>294.36</v>
          </cell>
          <cell r="U6">
            <v>292.79000000000002</v>
          </cell>
          <cell r="V6">
            <v>296.11</v>
          </cell>
          <cell r="W6">
            <v>295.74</v>
          </cell>
          <cell r="X6">
            <v>295.55</v>
          </cell>
          <cell r="Y6">
            <v>261.13</v>
          </cell>
          <cell r="Z6">
            <v>348.74611336032393</v>
          </cell>
          <cell r="AA6">
            <v>369.27</v>
          </cell>
          <cell r="AB6">
            <v>3503.9561133603238</v>
          </cell>
          <cell r="AC6">
            <v>12</v>
          </cell>
          <cell r="AD6">
            <v>291.99634278002696</v>
          </cell>
        </row>
        <row r="7">
          <cell r="B7" t="str">
            <v>BX090</v>
          </cell>
          <cell r="C7">
            <v>431.77</v>
          </cell>
          <cell r="D7">
            <v>396.92</v>
          </cell>
          <cell r="E7">
            <v>315.83999999999997</v>
          </cell>
          <cell r="F7">
            <v>299.82</v>
          </cell>
          <cell r="G7">
            <v>373.06</v>
          </cell>
          <cell r="H7">
            <v>323.69</v>
          </cell>
          <cell r="I7">
            <v>326.57</v>
          </cell>
          <cell r="J7">
            <v>319.44</v>
          </cell>
          <cell r="K7">
            <v>313.67</v>
          </cell>
          <cell r="L7">
            <v>337.69</v>
          </cell>
          <cell r="M7">
            <v>299</v>
          </cell>
          <cell r="N7">
            <v>372.41999999999996</v>
          </cell>
          <cell r="O7">
            <v>358.69</v>
          </cell>
          <cell r="P7">
            <v>348.69</v>
          </cell>
          <cell r="Q7">
            <v>286.77</v>
          </cell>
          <cell r="R7">
            <v>272.52999999999997</v>
          </cell>
          <cell r="S7">
            <v>294.13</v>
          </cell>
          <cell r="T7">
            <v>293.95999999999998</v>
          </cell>
          <cell r="U7">
            <v>299.85000000000002</v>
          </cell>
          <cell r="V7">
            <v>294.5</v>
          </cell>
          <cell r="W7">
            <v>260.61</v>
          </cell>
          <cell r="X7">
            <v>277.3</v>
          </cell>
          <cell r="Y7">
            <v>374.08</v>
          </cell>
          <cell r="Z7">
            <v>404.98497975708511</v>
          </cell>
          <cell r="AA7">
            <v>374.58</v>
          </cell>
          <cell r="AB7">
            <v>3766.0949797570852</v>
          </cell>
          <cell r="AC7">
            <v>12</v>
          </cell>
          <cell r="AD7">
            <v>313.84124831309043</v>
          </cell>
        </row>
        <row r="8">
          <cell r="B8" t="str">
            <v>BX094</v>
          </cell>
          <cell r="C8">
            <v>514.24</v>
          </cell>
          <cell r="D8">
            <v>536.78</v>
          </cell>
          <cell r="E8">
            <v>451.8</v>
          </cell>
          <cell r="F8">
            <v>445.56</v>
          </cell>
          <cell r="G8">
            <v>538.71</v>
          </cell>
          <cell r="H8">
            <v>496.86</v>
          </cell>
          <cell r="I8">
            <v>505.56</v>
          </cell>
          <cell r="J8">
            <v>482</v>
          </cell>
          <cell r="K8">
            <v>471.27</v>
          </cell>
          <cell r="L8">
            <v>512.92999999999995</v>
          </cell>
          <cell r="M8">
            <v>453.84</v>
          </cell>
          <cell r="N8">
            <v>547.49</v>
          </cell>
          <cell r="O8">
            <v>492.76</v>
          </cell>
          <cell r="P8">
            <v>447.1</v>
          </cell>
          <cell r="Q8">
            <v>417.6</v>
          </cell>
          <cell r="R8">
            <v>414.33</v>
          </cell>
          <cell r="S8">
            <v>432</v>
          </cell>
          <cell r="T8">
            <v>434.2</v>
          </cell>
          <cell r="U8">
            <v>444.25</v>
          </cell>
          <cell r="V8">
            <v>439.88</v>
          </cell>
          <cell r="W8">
            <v>434.68</v>
          </cell>
          <cell r="X8">
            <v>438.08</v>
          </cell>
          <cell r="Y8">
            <v>520.77</v>
          </cell>
          <cell r="Z8">
            <v>607.45666666666671</v>
          </cell>
          <cell r="AA8">
            <v>525.99</v>
          </cell>
          <cell r="AB8">
            <v>5523.1066666666666</v>
          </cell>
          <cell r="AC8">
            <v>12</v>
          </cell>
          <cell r="AD8">
            <v>460.25888888888886</v>
          </cell>
        </row>
        <row r="9">
          <cell r="B9" t="str">
            <v>BX097</v>
          </cell>
          <cell r="C9">
            <v>520.15</v>
          </cell>
          <cell r="D9">
            <v>406.41</v>
          </cell>
          <cell r="E9">
            <v>405.43</v>
          </cell>
          <cell r="F9">
            <v>301.91000000000003</v>
          </cell>
          <cell r="G9">
            <v>437.79</v>
          </cell>
          <cell r="H9">
            <v>386.45</v>
          </cell>
          <cell r="I9">
            <v>386.03</v>
          </cell>
          <cell r="J9">
            <v>338.08</v>
          </cell>
          <cell r="K9">
            <v>364.67</v>
          </cell>
          <cell r="L9">
            <v>391.11</v>
          </cell>
          <cell r="M9">
            <v>360.27</v>
          </cell>
          <cell r="N9">
            <v>414.25</v>
          </cell>
          <cell r="O9">
            <v>358.88</v>
          </cell>
          <cell r="P9">
            <v>367.64</v>
          </cell>
          <cell r="Q9">
            <v>285.19</v>
          </cell>
          <cell r="R9">
            <v>301.89</v>
          </cell>
          <cell r="S9">
            <v>325.85000000000002</v>
          </cell>
          <cell r="T9">
            <v>356.07</v>
          </cell>
          <cell r="U9">
            <v>354.88</v>
          </cell>
          <cell r="V9">
            <v>328.9</v>
          </cell>
          <cell r="W9">
            <v>303.77</v>
          </cell>
          <cell r="X9">
            <v>360.43</v>
          </cell>
          <cell r="Y9">
            <v>390.79</v>
          </cell>
          <cell r="Z9">
            <v>437.34943319838061</v>
          </cell>
          <cell r="AA9">
            <v>397.11</v>
          </cell>
          <cell r="AB9">
            <v>4171.6394331983802</v>
          </cell>
          <cell r="AC9">
            <v>12</v>
          </cell>
          <cell r="AD9">
            <v>347.63661943319835</v>
          </cell>
        </row>
        <row r="10">
          <cell r="B10" t="str">
            <v>CL101</v>
          </cell>
          <cell r="C10">
            <v>239</v>
          </cell>
          <cell r="D10">
            <v>239</v>
          </cell>
          <cell r="E10">
            <v>259.08999999999997</v>
          </cell>
          <cell r="F10">
            <v>238.99</v>
          </cell>
          <cell r="G10">
            <v>295.07</v>
          </cell>
          <cell r="H10">
            <v>343.38</v>
          </cell>
          <cell r="I10">
            <v>289.75</v>
          </cell>
          <cell r="J10">
            <v>244.67</v>
          </cell>
          <cell r="K10">
            <v>258.33</v>
          </cell>
          <cell r="L10">
            <v>265.18</v>
          </cell>
          <cell r="M10">
            <v>246.99</v>
          </cell>
          <cell r="N10">
            <v>240</v>
          </cell>
          <cell r="O10">
            <v>240.64</v>
          </cell>
          <cell r="P10">
            <v>225.26</v>
          </cell>
          <cell r="Q10">
            <v>240.17</v>
          </cell>
          <cell r="R10">
            <v>243.12</v>
          </cell>
          <cell r="S10">
            <v>263.8</v>
          </cell>
          <cell r="T10">
            <v>275.89999999999998</v>
          </cell>
          <cell r="U10">
            <v>276.66000000000003</v>
          </cell>
          <cell r="V10">
            <v>261.06</v>
          </cell>
          <cell r="W10">
            <v>249.43</v>
          </cell>
          <cell r="X10">
            <v>264.07</v>
          </cell>
          <cell r="Y10">
            <v>241.91</v>
          </cell>
          <cell r="Z10">
            <v>247.59383265856948</v>
          </cell>
          <cell r="AA10">
            <v>247.66</v>
          </cell>
          <cell r="AB10">
            <v>3029.6138326585697</v>
          </cell>
          <cell r="AC10">
            <v>12</v>
          </cell>
          <cell r="AD10">
            <v>252.46781938821414</v>
          </cell>
        </row>
        <row r="11">
          <cell r="B11" t="str">
            <v>CL133</v>
          </cell>
          <cell r="C11">
            <v>251.92</v>
          </cell>
          <cell r="D11">
            <v>241.46</v>
          </cell>
          <cell r="E11">
            <v>264.24</v>
          </cell>
          <cell r="F11">
            <v>229.7</v>
          </cell>
          <cell r="G11">
            <v>273.74</v>
          </cell>
          <cell r="H11">
            <v>275.91000000000003</v>
          </cell>
          <cell r="I11">
            <v>289.83999999999997</v>
          </cell>
          <cell r="J11">
            <v>221.8</v>
          </cell>
          <cell r="K11">
            <v>245.8</v>
          </cell>
          <cell r="L11">
            <v>265.68</v>
          </cell>
          <cell r="M11">
            <v>245.76</v>
          </cell>
          <cell r="N11">
            <v>255.03999999999996</v>
          </cell>
          <cell r="O11">
            <v>248.79</v>
          </cell>
          <cell r="P11">
            <v>247.9</v>
          </cell>
          <cell r="Q11">
            <v>207.76</v>
          </cell>
          <cell r="R11">
            <v>238.42</v>
          </cell>
          <cell r="S11">
            <v>239.67</v>
          </cell>
          <cell r="T11">
            <v>244.42</v>
          </cell>
          <cell r="U11">
            <v>243.7</v>
          </cell>
          <cell r="V11">
            <v>236</v>
          </cell>
          <cell r="W11">
            <v>249.59</v>
          </cell>
          <cell r="X11">
            <v>266.64999999999998</v>
          </cell>
          <cell r="Y11">
            <v>250.9</v>
          </cell>
          <cell r="Z11">
            <v>254.8</v>
          </cell>
          <cell r="AA11">
            <v>241.78</v>
          </cell>
          <cell r="AB11">
            <v>2928.6000000000004</v>
          </cell>
          <cell r="AC11">
            <v>12</v>
          </cell>
          <cell r="AD11">
            <v>244.05000000000004</v>
          </cell>
        </row>
        <row r="12">
          <cell r="B12" t="str">
            <v>CL135</v>
          </cell>
          <cell r="C12">
            <v>218.92</v>
          </cell>
          <cell r="D12">
            <v>218.92</v>
          </cell>
          <cell r="E12">
            <v>242.94</v>
          </cell>
          <cell r="F12">
            <v>206.79</v>
          </cell>
          <cell r="G12">
            <v>256.24</v>
          </cell>
          <cell r="H12">
            <v>253.43</v>
          </cell>
          <cell r="I12">
            <v>286.47000000000003</v>
          </cell>
          <cell r="J12">
            <v>270.36</v>
          </cell>
          <cell r="K12">
            <v>261.33999999999997</v>
          </cell>
          <cell r="L12">
            <v>298.25</v>
          </cell>
          <cell r="M12">
            <v>242.58</v>
          </cell>
          <cell r="N12">
            <v>267.56</v>
          </cell>
          <cell r="O12">
            <v>269.69</v>
          </cell>
          <cell r="P12">
            <v>269.69</v>
          </cell>
          <cell r="Q12">
            <v>200.92</v>
          </cell>
          <cell r="R12">
            <v>216.38</v>
          </cell>
          <cell r="S12">
            <v>232.19</v>
          </cell>
          <cell r="T12">
            <v>243.73</v>
          </cell>
          <cell r="U12">
            <v>241.85</v>
          </cell>
          <cell r="V12">
            <v>241.85</v>
          </cell>
          <cell r="W12">
            <v>224.54</v>
          </cell>
          <cell r="X12">
            <v>243.94</v>
          </cell>
          <cell r="Y12">
            <v>236.08</v>
          </cell>
          <cell r="Z12">
            <v>228.76999999999998</v>
          </cell>
          <cell r="AA12">
            <v>240.54</v>
          </cell>
          <cell r="AB12">
            <v>2849.6299999999997</v>
          </cell>
          <cell r="AC12">
            <v>12</v>
          </cell>
          <cell r="AD12">
            <v>237.46916666666664</v>
          </cell>
        </row>
        <row r="13">
          <cell r="B13" t="str">
            <v>CL136</v>
          </cell>
          <cell r="C13">
            <v>208.91</v>
          </cell>
          <cell r="D13">
            <v>216.77</v>
          </cell>
          <cell r="E13">
            <v>222.3</v>
          </cell>
          <cell r="F13">
            <v>204.76</v>
          </cell>
          <cell r="G13">
            <v>252.42</v>
          </cell>
          <cell r="H13">
            <v>230.11</v>
          </cell>
          <cell r="I13">
            <v>289.77</v>
          </cell>
          <cell r="J13">
            <v>265.56</v>
          </cell>
          <cell r="K13">
            <v>259.33999999999997</v>
          </cell>
          <cell r="L13">
            <v>280.54000000000002</v>
          </cell>
          <cell r="M13">
            <v>242.58</v>
          </cell>
          <cell r="N13">
            <v>267.56</v>
          </cell>
          <cell r="O13">
            <v>269.69</v>
          </cell>
          <cell r="P13">
            <v>269.69</v>
          </cell>
          <cell r="Q13">
            <v>193.69</v>
          </cell>
          <cell r="R13">
            <v>216.02</v>
          </cell>
          <cell r="S13">
            <v>229.31</v>
          </cell>
          <cell r="T13">
            <v>249.5</v>
          </cell>
          <cell r="U13">
            <v>252.38</v>
          </cell>
          <cell r="V13">
            <v>258.14999999999998</v>
          </cell>
          <cell r="W13">
            <v>226.42</v>
          </cell>
          <cell r="X13">
            <v>255.52</v>
          </cell>
          <cell r="Y13">
            <v>249.54</v>
          </cell>
          <cell r="Z13">
            <v>236.94615384615389</v>
          </cell>
          <cell r="AA13">
            <v>254.95</v>
          </cell>
          <cell r="AB13">
            <v>2906.8561538461536</v>
          </cell>
          <cell r="AC13">
            <v>12</v>
          </cell>
          <cell r="AD13">
            <v>242.23801282051281</v>
          </cell>
        </row>
        <row r="14">
          <cell r="B14" t="str">
            <v>CT0183</v>
          </cell>
          <cell r="C14">
            <v>330.9</v>
          </cell>
          <cell r="D14">
            <v>244.73</v>
          </cell>
          <cell r="E14">
            <v>318.20999999999998</v>
          </cell>
          <cell r="F14">
            <v>280.12</v>
          </cell>
          <cell r="G14">
            <v>331.97</v>
          </cell>
          <cell r="H14">
            <v>346.75</v>
          </cell>
          <cell r="I14">
            <v>298.52999999999997</v>
          </cell>
          <cell r="J14">
            <v>296.44</v>
          </cell>
          <cell r="K14">
            <v>287.89</v>
          </cell>
          <cell r="L14">
            <v>350.21</v>
          </cell>
          <cell r="M14">
            <v>308.62</v>
          </cell>
          <cell r="N14">
            <v>279.08</v>
          </cell>
          <cell r="O14">
            <v>269.56</v>
          </cell>
          <cell r="P14">
            <v>259.88</v>
          </cell>
          <cell r="Q14">
            <v>220.76</v>
          </cell>
          <cell r="R14">
            <v>242.48</v>
          </cell>
          <cell r="S14">
            <v>279.08</v>
          </cell>
          <cell r="T14">
            <v>287.97000000000003</v>
          </cell>
          <cell r="U14">
            <v>267.64999999999998</v>
          </cell>
          <cell r="V14">
            <v>266.38</v>
          </cell>
          <cell r="W14">
            <v>244.22</v>
          </cell>
          <cell r="X14">
            <v>294.22000000000003</v>
          </cell>
          <cell r="Y14">
            <v>307.97000000000003</v>
          </cell>
          <cell r="Z14">
            <v>356.28275303643727</v>
          </cell>
          <cell r="AA14">
            <v>312.64</v>
          </cell>
          <cell r="AB14">
            <v>3296.4527530364376</v>
          </cell>
          <cell r="AC14">
            <v>12</v>
          </cell>
          <cell r="AD14">
            <v>274.7043960863698</v>
          </cell>
        </row>
        <row r="15">
          <cell r="B15" t="str">
            <v>CT0497</v>
          </cell>
          <cell r="C15">
            <v>331.12</v>
          </cell>
          <cell r="D15">
            <v>286.39</v>
          </cell>
          <cell r="E15">
            <v>270.73</v>
          </cell>
          <cell r="F15">
            <v>254.87</v>
          </cell>
          <cell r="G15">
            <v>308.33999999999997</v>
          </cell>
          <cell r="H15">
            <v>360.63</v>
          </cell>
          <cell r="I15">
            <v>280.29000000000002</v>
          </cell>
          <cell r="J15">
            <v>319.38</v>
          </cell>
          <cell r="K15">
            <v>297.57</v>
          </cell>
          <cell r="L15">
            <v>383.03</v>
          </cell>
          <cell r="M15">
            <v>355.02</v>
          </cell>
          <cell r="N15">
            <v>303.10000000000002</v>
          </cell>
          <cell r="O15">
            <v>308.08</v>
          </cell>
          <cell r="P15">
            <v>308.08</v>
          </cell>
          <cell r="Q15">
            <v>245.49</v>
          </cell>
          <cell r="R15">
            <v>259.27</v>
          </cell>
          <cell r="S15">
            <v>316.39</v>
          </cell>
          <cell r="T15">
            <v>250</v>
          </cell>
          <cell r="U15">
            <v>250.01</v>
          </cell>
          <cell r="V15">
            <v>255.63</v>
          </cell>
          <cell r="W15">
            <v>252.47</v>
          </cell>
          <cell r="X15">
            <v>254.88</v>
          </cell>
          <cell r="Y15">
            <v>251.92</v>
          </cell>
          <cell r="Z15">
            <v>261.7505263157895</v>
          </cell>
          <cell r="AA15">
            <v>292.13</v>
          </cell>
          <cell r="AB15">
            <v>3213.9705263157894</v>
          </cell>
          <cell r="AC15">
            <v>12</v>
          </cell>
          <cell r="AD15">
            <v>267.83087719298243</v>
          </cell>
        </row>
        <row r="16">
          <cell r="B16" t="str">
            <v>Fab024</v>
          </cell>
          <cell r="C16">
            <v>311.92</v>
          </cell>
          <cell r="D16">
            <v>302.41000000000003</v>
          </cell>
          <cell r="E16">
            <v>329.9</v>
          </cell>
          <cell r="F16">
            <v>283.29000000000002</v>
          </cell>
          <cell r="G16">
            <v>351.01</v>
          </cell>
          <cell r="H16">
            <v>378.5</v>
          </cell>
          <cell r="I16">
            <v>316.26</v>
          </cell>
          <cell r="J16">
            <v>307.63</v>
          </cell>
          <cell r="K16">
            <v>316.45</v>
          </cell>
          <cell r="L16">
            <v>333.46</v>
          </cell>
          <cell r="M16">
            <v>308.79000000000002</v>
          </cell>
          <cell r="N16">
            <v>285.41999999999996</v>
          </cell>
          <cell r="O16">
            <v>272.73</v>
          </cell>
          <cell r="P16">
            <v>272.73</v>
          </cell>
          <cell r="Q16">
            <v>228.77</v>
          </cell>
          <cell r="R16">
            <v>243.28</v>
          </cell>
          <cell r="S16">
            <v>290.95999999999998</v>
          </cell>
          <cell r="T16">
            <v>250.52</v>
          </cell>
          <cell r="U16">
            <v>247.91</v>
          </cell>
          <cell r="V16">
            <v>266.38</v>
          </cell>
          <cell r="W16">
            <v>244.17</v>
          </cell>
          <cell r="X16">
            <v>300.37</v>
          </cell>
          <cell r="Y16">
            <v>304.45999999999998</v>
          </cell>
          <cell r="Z16">
            <v>318.59137651821862</v>
          </cell>
          <cell r="AA16">
            <v>316.08</v>
          </cell>
          <cell r="AB16">
            <v>3240.8713765182188</v>
          </cell>
          <cell r="AC16">
            <v>12</v>
          </cell>
          <cell r="AD16">
            <v>270.07261470985156</v>
          </cell>
        </row>
        <row r="17">
          <cell r="B17" t="str">
            <v>FAB044</v>
          </cell>
          <cell r="C17">
            <v>320.7</v>
          </cell>
          <cell r="D17">
            <v>301.41000000000003</v>
          </cell>
          <cell r="E17">
            <v>322.39999999999998</v>
          </cell>
          <cell r="F17">
            <v>274.49</v>
          </cell>
          <cell r="G17">
            <v>319.62</v>
          </cell>
          <cell r="H17">
            <v>297.77</v>
          </cell>
          <cell r="I17">
            <v>245.25</v>
          </cell>
          <cell r="J17">
            <v>292.67</v>
          </cell>
          <cell r="K17">
            <v>314.45</v>
          </cell>
          <cell r="L17">
            <v>320.73</v>
          </cell>
          <cell r="M17">
            <v>305.77999999999997</v>
          </cell>
          <cell r="N17">
            <v>281.25</v>
          </cell>
          <cell r="O17">
            <v>271.73</v>
          </cell>
          <cell r="P17">
            <v>271.73</v>
          </cell>
          <cell r="Q17">
            <v>227.77</v>
          </cell>
          <cell r="R17">
            <v>168.81</v>
          </cell>
          <cell r="S17">
            <v>282.29000000000002</v>
          </cell>
          <cell r="T17">
            <v>246.35</v>
          </cell>
          <cell r="U17">
            <v>253.32</v>
          </cell>
          <cell r="V17">
            <v>266.19</v>
          </cell>
          <cell r="W17">
            <v>243.78</v>
          </cell>
          <cell r="X17">
            <v>281.27999999999997</v>
          </cell>
          <cell r="Y17">
            <v>298.36</v>
          </cell>
          <cell r="Z17">
            <v>325.0485560053981</v>
          </cell>
          <cell r="AA17">
            <v>307.82</v>
          </cell>
          <cell r="AB17">
            <v>3136.6585560053982</v>
          </cell>
          <cell r="AC17">
            <v>12</v>
          </cell>
          <cell r="AD17">
            <v>261.38821300044987</v>
          </cell>
        </row>
        <row r="18">
          <cell r="B18" t="str">
            <v>FAB050</v>
          </cell>
          <cell r="C18">
            <v>423.41</v>
          </cell>
          <cell r="D18">
            <v>499.01</v>
          </cell>
          <cell r="E18">
            <v>593.77</v>
          </cell>
          <cell r="F18">
            <v>455.32</v>
          </cell>
          <cell r="G18">
            <v>585.34</v>
          </cell>
          <cell r="H18">
            <v>459</v>
          </cell>
          <cell r="I18">
            <v>564.63</v>
          </cell>
          <cell r="J18">
            <v>553.76</v>
          </cell>
          <cell r="K18">
            <v>609.21</v>
          </cell>
          <cell r="L18">
            <v>641.66</v>
          </cell>
          <cell r="M18">
            <v>598.85</v>
          </cell>
          <cell r="N18">
            <v>547.43999999999994</v>
          </cell>
          <cell r="O18">
            <v>498.56</v>
          </cell>
          <cell r="P18">
            <v>510.2</v>
          </cell>
          <cell r="Q18">
            <v>401.42</v>
          </cell>
          <cell r="R18">
            <v>470.24</v>
          </cell>
          <cell r="S18">
            <v>547.03</v>
          </cell>
          <cell r="T18">
            <v>490.59</v>
          </cell>
          <cell r="U18">
            <v>481.74</v>
          </cell>
          <cell r="V18">
            <v>494.79</v>
          </cell>
          <cell r="W18">
            <v>465.32</v>
          </cell>
          <cell r="X18">
            <v>575.97</v>
          </cell>
          <cell r="Y18">
            <v>589.29</v>
          </cell>
          <cell r="Z18">
            <v>623.09894736842102</v>
          </cell>
          <cell r="AA18">
            <v>656.81</v>
          </cell>
          <cell r="AB18">
            <v>6148.2489473684209</v>
          </cell>
          <cell r="AC18">
            <v>12</v>
          </cell>
          <cell r="AD18">
            <v>512.35407894736841</v>
          </cell>
        </row>
        <row r="19">
          <cell r="B19" t="str">
            <v>FAB055</v>
          </cell>
          <cell r="C19">
            <v>122.75</v>
          </cell>
          <cell r="D19">
            <v>343.85</v>
          </cell>
          <cell r="E19">
            <v>358.65</v>
          </cell>
          <cell r="F19">
            <v>328.57</v>
          </cell>
          <cell r="G19">
            <v>415.19</v>
          </cell>
          <cell r="H19">
            <v>452.89</v>
          </cell>
          <cell r="I19">
            <v>311.89999999999998</v>
          </cell>
          <cell r="J19">
            <v>374.81</v>
          </cell>
          <cell r="K19">
            <v>334.42</v>
          </cell>
          <cell r="L19">
            <v>399.1</v>
          </cell>
          <cell r="M19">
            <v>354.62</v>
          </cell>
          <cell r="N19">
            <v>346.53999999999996</v>
          </cell>
          <cell r="O19">
            <v>328.35</v>
          </cell>
          <cell r="P19">
            <v>276.81</v>
          </cell>
          <cell r="Q19">
            <v>303.61</v>
          </cell>
          <cell r="R19">
            <v>269.62</v>
          </cell>
          <cell r="S19">
            <v>320.27</v>
          </cell>
          <cell r="T19">
            <v>292</v>
          </cell>
          <cell r="U19">
            <v>296.04000000000002</v>
          </cell>
          <cell r="V19">
            <v>304.12</v>
          </cell>
          <cell r="W19">
            <v>297.52999999999997</v>
          </cell>
          <cell r="X19">
            <v>327.06</v>
          </cell>
          <cell r="Y19">
            <v>344.5</v>
          </cell>
          <cell r="Z19">
            <v>397.40846153846155</v>
          </cell>
          <cell r="AA19">
            <v>366.75</v>
          </cell>
          <cell r="AB19">
            <v>3757.3184615384616</v>
          </cell>
          <cell r="AC19">
            <v>12</v>
          </cell>
          <cell r="AD19">
            <v>313.10987179487182</v>
          </cell>
        </row>
        <row r="20">
          <cell r="B20" t="str">
            <v>LAB004</v>
          </cell>
          <cell r="C20">
            <v>334</v>
          </cell>
          <cell r="D20">
            <v>321.47000000000003</v>
          </cell>
          <cell r="E20">
            <v>321.52999999999997</v>
          </cell>
          <cell r="F20">
            <v>334</v>
          </cell>
          <cell r="G20">
            <v>334</v>
          </cell>
          <cell r="H20">
            <v>334</v>
          </cell>
          <cell r="I20">
            <v>344.5</v>
          </cell>
          <cell r="J20">
            <v>338.51</v>
          </cell>
          <cell r="K20">
            <v>360.08</v>
          </cell>
          <cell r="L20">
            <v>447.33</v>
          </cell>
          <cell r="M20">
            <v>448.33</v>
          </cell>
          <cell r="N20">
            <v>428.79999999999995</v>
          </cell>
          <cell r="O20">
            <v>381.24</v>
          </cell>
          <cell r="P20">
            <v>392.22</v>
          </cell>
          <cell r="Q20">
            <v>316.39999999999998</v>
          </cell>
          <cell r="R20">
            <v>339.24</v>
          </cell>
          <cell r="S20">
            <v>320.52</v>
          </cell>
          <cell r="T20">
            <v>335.25</v>
          </cell>
          <cell r="U20">
            <v>322.73</v>
          </cell>
          <cell r="V20">
            <v>325.36</v>
          </cell>
          <cell r="W20">
            <v>334.01</v>
          </cell>
          <cell r="X20">
            <v>338.12</v>
          </cell>
          <cell r="Y20">
            <v>337.74</v>
          </cell>
          <cell r="Z20">
            <v>337.99755735492579</v>
          </cell>
          <cell r="AA20">
            <v>326.48</v>
          </cell>
          <cell r="AB20">
            <v>4080.8275573549258</v>
          </cell>
          <cell r="AC20">
            <v>12</v>
          </cell>
          <cell r="AD20">
            <v>340.06896311291047</v>
          </cell>
        </row>
        <row r="21">
          <cell r="B21" t="str">
            <v>MC003</v>
          </cell>
          <cell r="C21">
            <v>894.08</v>
          </cell>
          <cell r="D21">
            <v>774.91</v>
          </cell>
          <cell r="E21">
            <v>807.44</v>
          </cell>
          <cell r="F21">
            <v>671.15</v>
          </cell>
          <cell r="G21">
            <v>930.26</v>
          </cell>
          <cell r="H21">
            <v>939.45</v>
          </cell>
          <cell r="I21">
            <v>941.75</v>
          </cell>
          <cell r="J21">
            <v>790.6</v>
          </cell>
          <cell r="K21">
            <v>754.48</v>
          </cell>
          <cell r="L21">
            <v>831.86</v>
          </cell>
          <cell r="M21">
            <v>751.57</v>
          </cell>
          <cell r="N21">
            <v>751.06</v>
          </cell>
          <cell r="O21">
            <v>710.06</v>
          </cell>
          <cell r="P21">
            <v>710.06</v>
          </cell>
          <cell r="Q21">
            <v>533.71</v>
          </cell>
          <cell r="R21">
            <v>572.47</v>
          </cell>
          <cell r="S21">
            <v>665.22</v>
          </cell>
          <cell r="T21">
            <v>654.97</v>
          </cell>
          <cell r="U21">
            <v>580.84</v>
          </cell>
          <cell r="V21">
            <v>571.69000000000005</v>
          </cell>
          <cell r="W21">
            <v>635.64</v>
          </cell>
          <cell r="X21">
            <v>716.87</v>
          </cell>
          <cell r="Y21">
            <v>656.25</v>
          </cell>
          <cell r="Z21">
            <v>761.28145748987868</v>
          </cell>
          <cell r="AA21">
            <v>676.43</v>
          </cell>
          <cell r="AB21">
            <v>7769.0614574898791</v>
          </cell>
          <cell r="AC21">
            <v>12</v>
          </cell>
          <cell r="AD21">
            <v>647.42178812415659</v>
          </cell>
        </row>
        <row r="22">
          <cell r="B22" t="str">
            <v>MC047</v>
          </cell>
          <cell r="C22">
            <v>476.98</v>
          </cell>
          <cell r="D22">
            <v>463.42</v>
          </cell>
          <cell r="E22">
            <v>581.87</v>
          </cell>
          <cell r="F22">
            <v>414.75</v>
          </cell>
          <cell r="G22">
            <v>568.99</v>
          </cell>
          <cell r="H22">
            <v>520.92999999999995</v>
          </cell>
          <cell r="I22">
            <v>412</v>
          </cell>
          <cell r="J22">
            <v>415</v>
          </cell>
          <cell r="K22">
            <v>445</v>
          </cell>
          <cell r="L22">
            <v>413.5</v>
          </cell>
          <cell r="M22">
            <v>413.51</v>
          </cell>
          <cell r="N22">
            <v>418.5</v>
          </cell>
          <cell r="O22">
            <v>407</v>
          </cell>
          <cell r="P22">
            <v>413.5</v>
          </cell>
          <cell r="Q22">
            <v>413.5</v>
          </cell>
          <cell r="R22">
            <v>418.96</v>
          </cell>
          <cell r="S22">
            <v>413.5</v>
          </cell>
          <cell r="T22">
            <v>415</v>
          </cell>
          <cell r="U22">
            <v>415</v>
          </cell>
          <cell r="V22">
            <v>416.07</v>
          </cell>
          <cell r="W22">
            <v>415</v>
          </cell>
          <cell r="X22">
            <v>419.97</v>
          </cell>
          <cell r="Y22">
            <v>415</v>
          </cell>
          <cell r="Z22">
            <v>419.00492898913956</v>
          </cell>
          <cell r="AA22">
            <v>419</v>
          </cell>
          <cell r="AB22">
            <v>4981.5049289891394</v>
          </cell>
          <cell r="AC22">
            <v>12</v>
          </cell>
          <cell r="AD22">
            <v>415.12541074909495</v>
          </cell>
        </row>
        <row r="23">
          <cell r="B23" t="str">
            <v>MC056</v>
          </cell>
          <cell r="C23">
            <v>563.66</v>
          </cell>
          <cell r="D23">
            <v>507.04</v>
          </cell>
          <cell r="E23">
            <v>520.1</v>
          </cell>
          <cell r="F23">
            <v>392.35</v>
          </cell>
          <cell r="G23">
            <v>492.52</v>
          </cell>
          <cell r="H23">
            <v>556.41999999999996</v>
          </cell>
          <cell r="I23">
            <v>567.25</v>
          </cell>
          <cell r="J23">
            <v>512.84</v>
          </cell>
          <cell r="K23">
            <v>456.71</v>
          </cell>
          <cell r="L23">
            <v>477.23</v>
          </cell>
          <cell r="M23">
            <v>411.4</v>
          </cell>
          <cell r="N23">
            <v>436.89000000000004</v>
          </cell>
          <cell r="O23">
            <v>404.23</v>
          </cell>
          <cell r="P23">
            <v>393.07</v>
          </cell>
          <cell r="Q23">
            <v>288.73</v>
          </cell>
          <cell r="R23">
            <v>361.8</v>
          </cell>
          <cell r="S23">
            <v>455.04</v>
          </cell>
          <cell r="T23">
            <v>447.06</v>
          </cell>
          <cell r="U23">
            <v>408.93</v>
          </cell>
          <cell r="V23">
            <v>393.94</v>
          </cell>
          <cell r="W23">
            <v>380.27</v>
          </cell>
          <cell r="X23">
            <v>439.05</v>
          </cell>
          <cell r="Y23">
            <v>415.6</v>
          </cell>
          <cell r="Z23">
            <v>430.88093117408908</v>
          </cell>
          <cell r="AA23">
            <v>366.01</v>
          </cell>
          <cell r="AB23">
            <v>4818.6009311740891</v>
          </cell>
          <cell r="AC23">
            <v>12</v>
          </cell>
          <cell r="AD23">
            <v>401.55007759784075</v>
          </cell>
        </row>
        <row r="24">
          <cell r="B24" t="str">
            <v>MC057</v>
          </cell>
          <cell r="C24">
            <v>437.31</v>
          </cell>
          <cell r="D24">
            <v>413.93</v>
          </cell>
          <cell r="E24">
            <v>425</v>
          </cell>
          <cell r="F24">
            <v>340.09</v>
          </cell>
          <cell r="G24">
            <v>445.62</v>
          </cell>
          <cell r="H24">
            <v>465.62</v>
          </cell>
          <cell r="I24">
            <v>425.18</v>
          </cell>
          <cell r="J24">
            <v>422.54</v>
          </cell>
          <cell r="K24">
            <v>383.56</v>
          </cell>
          <cell r="L24">
            <v>381.9</v>
          </cell>
          <cell r="M24">
            <v>371.92</v>
          </cell>
          <cell r="N24">
            <v>370.62</v>
          </cell>
          <cell r="O24">
            <v>336.32</v>
          </cell>
          <cell r="P24">
            <v>346.62</v>
          </cell>
          <cell r="Q24">
            <v>267.69</v>
          </cell>
          <cell r="R24">
            <v>276.43</v>
          </cell>
          <cell r="S24">
            <v>356.59</v>
          </cell>
          <cell r="T24">
            <v>390.31</v>
          </cell>
          <cell r="U24">
            <v>356.56</v>
          </cell>
          <cell r="V24">
            <v>334.27</v>
          </cell>
          <cell r="W24">
            <v>356.41</v>
          </cell>
          <cell r="X24">
            <v>336.88</v>
          </cell>
          <cell r="Y24">
            <v>367</v>
          </cell>
          <cell r="Z24">
            <v>397.43192982456139</v>
          </cell>
          <cell r="AA24">
            <v>380.57</v>
          </cell>
          <cell r="AB24">
            <v>4122.5119298245609</v>
          </cell>
          <cell r="AC24">
            <v>12</v>
          </cell>
          <cell r="AD24">
            <v>343.54266081871339</v>
          </cell>
        </row>
        <row r="25">
          <cell r="B25" t="str">
            <v>MC062</v>
          </cell>
          <cell r="C25">
            <v>683.29</v>
          </cell>
          <cell r="D25">
            <v>660.42</v>
          </cell>
          <cell r="E25">
            <v>125.04</v>
          </cell>
          <cell r="F25">
            <v>255.17</v>
          </cell>
          <cell r="G25">
            <v>608.1</v>
          </cell>
          <cell r="H25">
            <v>581.73</v>
          </cell>
          <cell r="I25">
            <v>649.61</v>
          </cell>
          <cell r="J25">
            <v>529.25</v>
          </cell>
          <cell r="K25">
            <v>550.13</v>
          </cell>
          <cell r="L25">
            <v>576.89</v>
          </cell>
          <cell r="M25">
            <v>520.85</v>
          </cell>
          <cell r="N25">
            <v>487.94</v>
          </cell>
          <cell r="O25">
            <v>506.72</v>
          </cell>
          <cell r="P25">
            <v>492.87</v>
          </cell>
          <cell r="Q25">
            <v>365</v>
          </cell>
          <cell r="R25">
            <v>404.25</v>
          </cell>
          <cell r="S25">
            <v>521.92999999999995</v>
          </cell>
          <cell r="T25">
            <v>543.39</v>
          </cell>
          <cell r="U25">
            <v>499.55</v>
          </cell>
          <cell r="V25">
            <v>476.77</v>
          </cell>
          <cell r="W25">
            <v>477.21</v>
          </cell>
          <cell r="X25">
            <v>515.37</v>
          </cell>
          <cell r="Y25">
            <v>507.62</v>
          </cell>
          <cell r="Z25">
            <v>525.11060728744928</v>
          </cell>
          <cell r="AA25">
            <v>522.14</v>
          </cell>
          <cell r="AB25">
            <v>5835.7906072874484</v>
          </cell>
          <cell r="AC25">
            <v>12</v>
          </cell>
          <cell r="AD25">
            <v>486.31588394062072</v>
          </cell>
        </row>
        <row r="26">
          <cell r="B26" t="str">
            <v>MC068</v>
          </cell>
          <cell r="H26">
            <v>108.4</v>
          </cell>
          <cell r="I26">
            <v>388.94</v>
          </cell>
          <cell r="J26">
            <v>458.27</v>
          </cell>
          <cell r="K26">
            <v>401.08</v>
          </cell>
          <cell r="L26">
            <v>379.16</v>
          </cell>
          <cell r="M26">
            <v>362.69</v>
          </cell>
          <cell r="N26">
            <v>335.08</v>
          </cell>
          <cell r="O26">
            <v>368.87</v>
          </cell>
          <cell r="P26">
            <v>368.75</v>
          </cell>
          <cell r="Q26">
            <v>230.82</v>
          </cell>
          <cell r="R26">
            <v>268.68</v>
          </cell>
          <cell r="S26">
            <v>335.68</v>
          </cell>
          <cell r="T26">
            <v>386.23</v>
          </cell>
          <cell r="U26">
            <v>324.48</v>
          </cell>
          <cell r="V26">
            <v>317.7</v>
          </cell>
          <cell r="W26">
            <v>358.92</v>
          </cell>
          <cell r="X26">
            <v>378.96</v>
          </cell>
          <cell r="Y26">
            <v>358.79</v>
          </cell>
          <cell r="Z26">
            <v>430.0701214574899</v>
          </cell>
          <cell r="AA26">
            <v>379.69</v>
          </cell>
          <cell r="AB26">
            <v>4127.9501214574902</v>
          </cell>
          <cell r="AC26">
            <v>12</v>
          </cell>
          <cell r="AD26">
            <v>343.99584345479087</v>
          </cell>
        </row>
        <row r="27">
          <cell r="B27" t="str">
            <v>QC469</v>
          </cell>
          <cell r="C27">
            <v>409.05</v>
          </cell>
          <cell r="D27">
            <v>314.33</v>
          </cell>
          <cell r="E27">
            <v>289.23</v>
          </cell>
          <cell r="F27">
            <v>264</v>
          </cell>
          <cell r="G27">
            <v>273.42</v>
          </cell>
          <cell r="H27">
            <v>372.36</v>
          </cell>
          <cell r="I27">
            <v>295.5</v>
          </cell>
          <cell r="J27">
            <v>320.54000000000002</v>
          </cell>
          <cell r="K27">
            <v>284.42</v>
          </cell>
          <cell r="L27">
            <v>362.77</v>
          </cell>
          <cell r="M27">
            <v>288.17</v>
          </cell>
          <cell r="N27">
            <v>334.67</v>
          </cell>
          <cell r="O27">
            <v>330.7</v>
          </cell>
          <cell r="P27">
            <v>327.61</v>
          </cell>
          <cell r="Q27">
            <v>241.36</v>
          </cell>
          <cell r="R27">
            <v>258.12</v>
          </cell>
          <cell r="S27">
            <v>304.63</v>
          </cell>
          <cell r="T27">
            <v>303.60000000000002</v>
          </cell>
          <cell r="U27">
            <v>273.18</v>
          </cell>
          <cell r="V27">
            <v>266.01</v>
          </cell>
          <cell r="W27">
            <v>269.07</v>
          </cell>
          <cell r="X27">
            <v>268.98</v>
          </cell>
          <cell r="Y27">
            <v>265</v>
          </cell>
          <cell r="Z27">
            <v>283.36708502024294</v>
          </cell>
          <cell r="AA27">
            <v>340.83</v>
          </cell>
          <cell r="AB27">
            <v>3391.6270850202432</v>
          </cell>
          <cell r="AC27">
            <v>12</v>
          </cell>
          <cell r="AD27">
            <v>282.63559041835362</v>
          </cell>
        </row>
        <row r="28">
          <cell r="B28" t="str">
            <v>PO17476</v>
          </cell>
          <cell r="C28">
            <v>395.1</v>
          </cell>
          <cell r="D28">
            <v>344.27</v>
          </cell>
          <cell r="E28">
            <v>304.55</v>
          </cell>
          <cell r="F28">
            <v>284.54000000000002</v>
          </cell>
          <cell r="G28">
            <v>307.70999999999998</v>
          </cell>
          <cell r="H28">
            <v>334.02</v>
          </cell>
          <cell r="I28">
            <v>295.95</v>
          </cell>
          <cell r="J28">
            <v>330.86</v>
          </cell>
          <cell r="K28">
            <v>311.61</v>
          </cell>
          <cell r="L28">
            <v>381.85</v>
          </cell>
          <cell r="M28">
            <v>373.74</v>
          </cell>
          <cell r="N28">
            <v>295.76</v>
          </cell>
          <cell r="O28">
            <v>270.52999999999997</v>
          </cell>
          <cell r="P28">
            <v>272.36</v>
          </cell>
          <cell r="Q28">
            <v>237.46</v>
          </cell>
          <cell r="R28">
            <v>252</v>
          </cell>
          <cell r="S28">
            <v>342.21</v>
          </cell>
          <cell r="T28">
            <v>252.31</v>
          </cell>
          <cell r="U28">
            <v>249.56</v>
          </cell>
          <cell r="V28">
            <v>262.58999999999997</v>
          </cell>
          <cell r="W28">
            <v>247</v>
          </cell>
          <cell r="X28">
            <v>253.51</v>
          </cell>
          <cell r="Y28">
            <v>247</v>
          </cell>
          <cell r="Z28">
            <v>284.75</v>
          </cell>
          <cell r="AA28">
            <v>360.13</v>
          </cell>
          <cell r="AB28">
            <v>3171.2799999999997</v>
          </cell>
          <cell r="AC28">
            <v>12</v>
          </cell>
          <cell r="AD28">
            <v>264.27333333333331</v>
          </cell>
        </row>
        <row r="29">
          <cell r="B29" t="str">
            <v>PO18451</v>
          </cell>
          <cell r="C29">
            <v>374.27</v>
          </cell>
          <cell r="D29">
            <v>288.24</v>
          </cell>
          <cell r="E29">
            <v>318.86</v>
          </cell>
          <cell r="F29">
            <v>250.61</v>
          </cell>
          <cell r="G29">
            <v>307.86</v>
          </cell>
          <cell r="H29">
            <v>344.19</v>
          </cell>
          <cell r="I29">
            <v>271.86</v>
          </cell>
          <cell r="J29">
            <v>300.14999999999998</v>
          </cell>
          <cell r="K29">
            <v>269.69</v>
          </cell>
          <cell r="L29">
            <v>338.05</v>
          </cell>
          <cell r="M29">
            <v>281.52999999999997</v>
          </cell>
          <cell r="N29">
            <v>340.89</v>
          </cell>
          <cell r="O29">
            <v>281.07</v>
          </cell>
          <cell r="P29">
            <v>286.94</v>
          </cell>
          <cell r="Q29">
            <v>206.31</v>
          </cell>
          <cell r="R29">
            <v>238.81</v>
          </cell>
          <cell r="S29">
            <v>307.75</v>
          </cell>
          <cell r="T29">
            <v>301.14999999999998</v>
          </cell>
          <cell r="U29">
            <v>309.33999999999997</v>
          </cell>
          <cell r="V29">
            <v>280.32</v>
          </cell>
          <cell r="W29">
            <v>254.91</v>
          </cell>
          <cell r="X29">
            <v>301.07</v>
          </cell>
          <cell r="Y29">
            <v>311.06</v>
          </cell>
          <cell r="Z29">
            <v>285.96599190283405</v>
          </cell>
          <cell r="AA29">
            <v>351.13</v>
          </cell>
          <cell r="AB29">
            <v>3364.6959919028336</v>
          </cell>
          <cell r="AC29">
            <v>12</v>
          </cell>
          <cell r="AD29">
            <v>280.39133265856947</v>
          </cell>
        </row>
        <row r="30">
          <cell r="B30" t="str">
            <v>PO19281</v>
          </cell>
          <cell r="C30">
            <v>331.78</v>
          </cell>
          <cell r="D30">
            <v>272.08</v>
          </cell>
          <cell r="E30">
            <v>243.17</v>
          </cell>
          <cell r="F30">
            <v>243.16</v>
          </cell>
          <cell r="G30">
            <v>260.89</v>
          </cell>
          <cell r="H30">
            <v>259.02</v>
          </cell>
          <cell r="I30">
            <v>268.38</v>
          </cell>
          <cell r="J30">
            <v>294.18</v>
          </cell>
          <cell r="K30">
            <v>281.89999999999998</v>
          </cell>
          <cell r="L30">
            <v>335.3</v>
          </cell>
          <cell r="M30">
            <v>327.98</v>
          </cell>
          <cell r="N30">
            <v>265.39999999999998</v>
          </cell>
          <cell r="O30">
            <v>274.49</v>
          </cell>
          <cell r="P30">
            <v>274.49</v>
          </cell>
          <cell r="Q30">
            <v>218.97</v>
          </cell>
          <cell r="R30">
            <v>258.32</v>
          </cell>
          <cell r="S30">
            <v>307.81</v>
          </cell>
          <cell r="T30">
            <v>226.03</v>
          </cell>
          <cell r="U30">
            <v>223</v>
          </cell>
          <cell r="V30">
            <v>238.14</v>
          </cell>
          <cell r="W30">
            <v>232.09</v>
          </cell>
          <cell r="X30">
            <v>233.3</v>
          </cell>
          <cell r="Y30">
            <v>224.79</v>
          </cell>
          <cell r="Z30">
            <v>261.94923076923078</v>
          </cell>
          <cell r="AA30">
            <v>295.89999999999998</v>
          </cell>
          <cell r="AB30">
            <v>2973.3792307692311</v>
          </cell>
          <cell r="AC30">
            <v>12</v>
          </cell>
          <cell r="AD30">
            <v>247.7816025641026</v>
          </cell>
        </row>
        <row r="31">
          <cell r="B31" t="str">
            <v>PO2198</v>
          </cell>
          <cell r="C31">
            <v>392.42</v>
          </cell>
          <cell r="D31">
            <v>355.61</v>
          </cell>
          <cell r="E31">
            <v>311</v>
          </cell>
          <cell r="F31">
            <v>293.14999999999998</v>
          </cell>
          <cell r="G31">
            <v>317.7</v>
          </cell>
          <cell r="H31">
            <v>412.5</v>
          </cell>
          <cell r="I31">
            <v>308.95999999999998</v>
          </cell>
          <cell r="J31">
            <v>360.46</v>
          </cell>
          <cell r="K31">
            <v>332.36</v>
          </cell>
          <cell r="L31">
            <v>411.82</v>
          </cell>
          <cell r="M31">
            <v>392.58</v>
          </cell>
          <cell r="N31">
            <v>340.21000000000004</v>
          </cell>
          <cell r="O31">
            <v>329.61</v>
          </cell>
          <cell r="P31">
            <v>329.61</v>
          </cell>
          <cell r="Q31">
            <v>261.29000000000002</v>
          </cell>
          <cell r="R31">
            <v>312.24</v>
          </cell>
          <cell r="S31">
            <v>372.01</v>
          </cell>
          <cell r="T31">
            <v>269.52999999999997</v>
          </cell>
          <cell r="U31">
            <v>266</v>
          </cell>
          <cell r="V31">
            <v>283.67</v>
          </cell>
          <cell r="W31">
            <v>279.23</v>
          </cell>
          <cell r="X31">
            <v>275.36</v>
          </cell>
          <cell r="Y31">
            <v>266</v>
          </cell>
          <cell r="Z31">
            <v>291.55230769230775</v>
          </cell>
          <cell r="AA31">
            <v>358.36</v>
          </cell>
          <cell r="AB31">
            <v>3536.1023076923079</v>
          </cell>
          <cell r="AC31">
            <v>12</v>
          </cell>
          <cell r="AD31">
            <v>294.67519230769233</v>
          </cell>
        </row>
        <row r="32">
          <cell r="B32" t="str">
            <v>PO2723</v>
          </cell>
          <cell r="C32">
            <v>563.78</v>
          </cell>
          <cell r="D32">
            <v>500.51</v>
          </cell>
          <cell r="E32">
            <v>422.8</v>
          </cell>
          <cell r="F32">
            <v>392.23</v>
          </cell>
          <cell r="G32">
            <v>463.62</v>
          </cell>
          <cell r="H32">
            <v>505.62</v>
          </cell>
          <cell r="I32">
            <v>462.05</v>
          </cell>
          <cell r="J32">
            <v>515.16999999999996</v>
          </cell>
          <cell r="K32">
            <v>452.85</v>
          </cell>
          <cell r="L32">
            <v>575.19000000000005</v>
          </cell>
          <cell r="M32">
            <v>547.19000000000005</v>
          </cell>
          <cell r="N32">
            <v>465.52000000000004</v>
          </cell>
          <cell r="O32">
            <v>445.62</v>
          </cell>
          <cell r="P32">
            <v>444.94</v>
          </cell>
          <cell r="Q32">
            <v>341.17</v>
          </cell>
          <cell r="R32">
            <v>424.68</v>
          </cell>
          <cell r="S32">
            <v>511.4</v>
          </cell>
          <cell r="T32">
            <v>381.95</v>
          </cell>
          <cell r="U32">
            <v>367.21</v>
          </cell>
          <cell r="V32">
            <v>395.2</v>
          </cell>
          <cell r="W32">
            <v>383.26</v>
          </cell>
          <cell r="X32">
            <v>394.05</v>
          </cell>
          <cell r="Y32">
            <v>366.4</v>
          </cell>
          <cell r="Z32">
            <v>446.00290148448045</v>
          </cell>
          <cell r="AA32">
            <v>493.41</v>
          </cell>
          <cell r="AB32">
            <v>4901.8829014844796</v>
          </cell>
          <cell r="AC32">
            <v>12</v>
          </cell>
          <cell r="AD32">
            <v>408.49024179037332</v>
          </cell>
        </row>
        <row r="33">
          <cell r="B33" t="str">
            <v>PO3966</v>
          </cell>
          <cell r="C33">
            <v>381.61</v>
          </cell>
          <cell r="D33">
            <v>362.65</v>
          </cell>
          <cell r="E33">
            <v>342.93</v>
          </cell>
          <cell r="F33">
            <v>283.73</v>
          </cell>
          <cell r="G33">
            <v>401.08</v>
          </cell>
          <cell r="H33">
            <v>322.16000000000003</v>
          </cell>
          <cell r="I33">
            <v>332.05</v>
          </cell>
          <cell r="J33">
            <v>307.04000000000002</v>
          </cell>
          <cell r="K33">
            <v>311.08</v>
          </cell>
          <cell r="L33">
            <v>318.45999999999998</v>
          </cell>
          <cell r="M33">
            <v>306.69</v>
          </cell>
          <cell r="N33">
            <v>305.54000000000002</v>
          </cell>
          <cell r="O33">
            <v>284.31</v>
          </cell>
          <cell r="P33">
            <v>293.08</v>
          </cell>
          <cell r="Q33">
            <v>232.85</v>
          </cell>
          <cell r="R33">
            <v>247.63</v>
          </cell>
          <cell r="S33">
            <v>237</v>
          </cell>
          <cell r="T33">
            <v>250.45</v>
          </cell>
          <cell r="U33">
            <v>277.51</v>
          </cell>
          <cell r="V33">
            <v>237</v>
          </cell>
          <cell r="W33">
            <v>237</v>
          </cell>
          <cell r="X33">
            <v>290.93</v>
          </cell>
          <cell r="Y33">
            <v>299.31</v>
          </cell>
          <cell r="Z33">
            <v>303.05967611336035</v>
          </cell>
          <cell r="AA33">
            <v>314.14</v>
          </cell>
          <cell r="AB33">
            <v>3190.1296761133599</v>
          </cell>
          <cell r="AC33">
            <v>12</v>
          </cell>
          <cell r="AD33">
            <v>265.84413967611334</v>
          </cell>
        </row>
        <row r="34">
          <cell r="B34" t="str">
            <v>PO6160</v>
          </cell>
          <cell r="C34">
            <v>317.94</v>
          </cell>
          <cell r="D34">
            <v>224.63</v>
          </cell>
          <cell r="E34">
            <v>300.73</v>
          </cell>
          <cell r="F34">
            <v>249.79</v>
          </cell>
          <cell r="G34">
            <v>353.4</v>
          </cell>
          <cell r="H34">
            <v>532.92999999999995</v>
          </cell>
          <cell r="I34">
            <v>340.07</v>
          </cell>
          <cell r="J34">
            <v>319</v>
          </cell>
          <cell r="K34">
            <v>319.93</v>
          </cell>
          <cell r="L34">
            <v>355.07</v>
          </cell>
          <cell r="M34">
            <v>306.44</v>
          </cell>
          <cell r="N34">
            <v>308.5</v>
          </cell>
          <cell r="O34">
            <v>262.19</v>
          </cell>
          <cell r="P34">
            <v>287.27</v>
          </cell>
          <cell r="Q34">
            <v>246.58</v>
          </cell>
          <cell r="R34">
            <v>243.26</v>
          </cell>
          <cell r="S34">
            <v>251</v>
          </cell>
          <cell r="T34">
            <v>304.22000000000003</v>
          </cell>
          <cell r="U34">
            <v>292.48</v>
          </cell>
          <cell r="Y34">
            <v>218.44</v>
          </cell>
          <cell r="Z34">
            <v>263.52894736842103</v>
          </cell>
          <cell r="AA34">
            <v>325.93</v>
          </cell>
          <cell r="AB34">
            <v>2368.9689473684211</v>
          </cell>
          <cell r="AC34">
            <v>9</v>
          </cell>
          <cell r="AD34">
            <v>263.21877192982458</v>
          </cell>
        </row>
        <row r="35">
          <cell r="B35" t="str">
            <v>PO8047</v>
          </cell>
          <cell r="C35">
            <v>437.42</v>
          </cell>
          <cell r="D35">
            <v>385.85</v>
          </cell>
          <cell r="E35">
            <v>330.08</v>
          </cell>
          <cell r="F35">
            <v>295.5</v>
          </cell>
          <cell r="G35">
            <v>330.08</v>
          </cell>
          <cell r="H35">
            <v>330.08</v>
          </cell>
          <cell r="I35">
            <v>336.77</v>
          </cell>
          <cell r="J35">
            <v>369</v>
          </cell>
          <cell r="K35">
            <v>339.02</v>
          </cell>
          <cell r="L35">
            <v>411.67</v>
          </cell>
          <cell r="M35">
            <v>382.19</v>
          </cell>
          <cell r="N35">
            <v>332.81</v>
          </cell>
          <cell r="O35">
            <v>299.33</v>
          </cell>
          <cell r="P35">
            <v>318.85000000000002</v>
          </cell>
          <cell r="Q35">
            <v>258.35000000000002</v>
          </cell>
          <cell r="R35">
            <v>304.94</v>
          </cell>
          <cell r="S35">
            <v>367.72</v>
          </cell>
          <cell r="T35">
            <v>266.49</v>
          </cell>
          <cell r="U35">
            <v>329.32</v>
          </cell>
          <cell r="V35">
            <v>280.45</v>
          </cell>
          <cell r="W35">
            <v>273.47000000000003</v>
          </cell>
          <cell r="X35">
            <v>275.89</v>
          </cell>
          <cell r="Y35">
            <v>263</v>
          </cell>
          <cell r="Z35">
            <v>306.03384615384618</v>
          </cell>
          <cell r="AA35">
            <v>374.92</v>
          </cell>
          <cell r="AB35">
            <v>3543.8438461538462</v>
          </cell>
          <cell r="AC35">
            <v>12</v>
          </cell>
          <cell r="AD35">
            <v>295.3203205128205</v>
          </cell>
        </row>
        <row r="36">
          <cell r="B36" t="str">
            <v>PO9449</v>
          </cell>
          <cell r="C36">
            <v>383.9</v>
          </cell>
          <cell r="D36">
            <v>323.55</v>
          </cell>
          <cell r="E36">
            <v>295.62</v>
          </cell>
          <cell r="F36">
            <v>281.24</v>
          </cell>
          <cell r="G36">
            <v>301.33999999999997</v>
          </cell>
          <cell r="H36">
            <v>300.27999999999997</v>
          </cell>
          <cell r="I36">
            <v>301.31</v>
          </cell>
          <cell r="J36">
            <v>340.48</v>
          </cell>
          <cell r="K36">
            <v>312.3</v>
          </cell>
          <cell r="L36">
            <v>346.85</v>
          </cell>
          <cell r="M36">
            <v>366.47</v>
          </cell>
          <cell r="N36">
            <v>300.41000000000003</v>
          </cell>
          <cell r="O36">
            <v>293.77</v>
          </cell>
          <cell r="P36">
            <v>282.42</v>
          </cell>
          <cell r="Q36">
            <v>254.21</v>
          </cell>
          <cell r="R36">
            <v>283.08</v>
          </cell>
          <cell r="S36">
            <v>343.89</v>
          </cell>
          <cell r="T36">
            <v>254.32</v>
          </cell>
          <cell r="U36">
            <v>251</v>
          </cell>
          <cell r="V36">
            <v>251</v>
          </cell>
          <cell r="W36">
            <v>263.45</v>
          </cell>
          <cell r="X36">
            <v>267.58999999999997</v>
          </cell>
          <cell r="Y36">
            <v>253.42</v>
          </cell>
          <cell r="Z36">
            <v>271.88105263157894</v>
          </cell>
          <cell r="AA36">
            <v>337.49</v>
          </cell>
          <cell r="AB36">
            <v>3270.0310526315784</v>
          </cell>
          <cell r="AC36">
            <v>12</v>
          </cell>
          <cell r="AD36">
            <v>272.50258771929822</v>
          </cell>
        </row>
        <row r="37">
          <cell r="B37" t="str">
            <v>PRO018</v>
          </cell>
          <cell r="C37">
            <v>481.33</v>
          </cell>
          <cell r="D37">
            <v>429.7</v>
          </cell>
          <cell r="E37">
            <v>401.91</v>
          </cell>
          <cell r="F37">
            <v>285.04000000000002</v>
          </cell>
          <cell r="G37">
            <v>445.3</v>
          </cell>
          <cell r="H37">
            <v>362.34</v>
          </cell>
          <cell r="I37">
            <v>328.64</v>
          </cell>
          <cell r="J37">
            <v>328.38</v>
          </cell>
          <cell r="K37">
            <v>319.32</v>
          </cell>
          <cell r="L37">
            <v>351.4</v>
          </cell>
          <cell r="M37">
            <v>328.48</v>
          </cell>
          <cell r="N37">
            <v>375.22</v>
          </cell>
          <cell r="O37">
            <v>350.73</v>
          </cell>
          <cell r="P37">
            <v>349.35</v>
          </cell>
          <cell r="Q37">
            <v>247.46</v>
          </cell>
          <cell r="R37">
            <v>255.41</v>
          </cell>
          <cell r="S37">
            <v>282.63</v>
          </cell>
          <cell r="T37">
            <v>275.26</v>
          </cell>
          <cell r="U37">
            <v>300.64999999999998</v>
          </cell>
          <cell r="V37">
            <v>281.08</v>
          </cell>
          <cell r="W37">
            <v>263.20999999999998</v>
          </cell>
          <cell r="X37">
            <v>315.43</v>
          </cell>
          <cell r="Y37">
            <v>339.5</v>
          </cell>
          <cell r="Z37">
            <v>387.42684210526318</v>
          </cell>
          <cell r="AA37">
            <v>385.28</v>
          </cell>
          <cell r="AB37">
            <v>3648.136842105263</v>
          </cell>
          <cell r="AC37">
            <v>12</v>
          </cell>
          <cell r="AD37">
            <v>304.01140350877193</v>
          </cell>
        </row>
        <row r="38">
          <cell r="B38" t="str">
            <v>SUP195</v>
          </cell>
          <cell r="C38">
            <v>757</v>
          </cell>
          <cell r="D38">
            <v>624.07000000000005</v>
          </cell>
          <cell r="E38">
            <v>640.88</v>
          </cell>
          <cell r="F38">
            <v>547.77</v>
          </cell>
          <cell r="G38">
            <v>695.45</v>
          </cell>
          <cell r="H38">
            <v>813.4</v>
          </cell>
          <cell r="I38">
            <v>627.16</v>
          </cell>
          <cell r="J38">
            <v>670.97</v>
          </cell>
          <cell r="K38">
            <v>583.04999999999995</v>
          </cell>
          <cell r="L38">
            <v>752.7</v>
          </cell>
          <cell r="M38">
            <v>618.97</v>
          </cell>
          <cell r="N38">
            <v>720.07</v>
          </cell>
          <cell r="O38">
            <v>665.92</v>
          </cell>
          <cell r="P38">
            <v>665.92</v>
          </cell>
          <cell r="Q38">
            <v>503.91</v>
          </cell>
          <cell r="R38">
            <v>571.62</v>
          </cell>
          <cell r="S38">
            <v>651.15</v>
          </cell>
          <cell r="T38">
            <v>634.44000000000005</v>
          </cell>
          <cell r="U38">
            <v>547.77</v>
          </cell>
          <cell r="V38">
            <v>562.54</v>
          </cell>
          <cell r="W38">
            <v>537.28</v>
          </cell>
          <cell r="X38">
            <v>609.45000000000005</v>
          </cell>
          <cell r="Y38">
            <v>616.76</v>
          </cell>
          <cell r="Z38">
            <v>614.08186234817822</v>
          </cell>
          <cell r="AA38">
            <v>678.77</v>
          </cell>
          <cell r="AB38">
            <v>7180.8418623481775</v>
          </cell>
          <cell r="AC38">
            <v>12</v>
          </cell>
          <cell r="AD38">
            <v>598.40348852901479</v>
          </cell>
        </row>
        <row r="39">
          <cell r="B39" t="str">
            <v>QC027</v>
          </cell>
          <cell r="C39">
            <v>524.24</v>
          </cell>
          <cell r="D39">
            <v>453.46</v>
          </cell>
          <cell r="E39">
            <v>405.12</v>
          </cell>
          <cell r="F39">
            <v>377.13</v>
          </cell>
          <cell r="G39">
            <v>539.73</v>
          </cell>
          <cell r="H39">
            <v>424.23</v>
          </cell>
          <cell r="I39">
            <v>470</v>
          </cell>
          <cell r="J39">
            <v>411.2</v>
          </cell>
          <cell r="K39">
            <v>401.57</v>
          </cell>
          <cell r="L39">
            <v>436.71</v>
          </cell>
          <cell r="M39">
            <v>412.29</v>
          </cell>
          <cell r="N39">
            <v>402.75</v>
          </cell>
          <cell r="O39">
            <v>387.58</v>
          </cell>
          <cell r="P39">
            <v>385.84</v>
          </cell>
          <cell r="Q39">
            <v>308.37</v>
          </cell>
          <cell r="R39">
            <v>318.57</v>
          </cell>
          <cell r="S39">
            <v>314</v>
          </cell>
          <cell r="T39">
            <v>314</v>
          </cell>
          <cell r="U39">
            <v>314</v>
          </cell>
          <cell r="Y39">
            <v>194.84</v>
          </cell>
          <cell r="Z39">
            <v>320.91651821862348</v>
          </cell>
          <cell r="AA39">
            <v>412.24</v>
          </cell>
          <cell r="AB39">
            <v>2858.1165182186232</v>
          </cell>
          <cell r="AC39">
            <v>9</v>
          </cell>
          <cell r="AD39">
            <v>317.56850202429149</v>
          </cell>
        </row>
        <row r="40">
          <cell r="B40" t="str">
            <v>QC033</v>
          </cell>
          <cell r="C40">
            <v>529.41</v>
          </cell>
          <cell r="D40">
            <v>469.76</v>
          </cell>
          <cell r="E40">
            <v>446.28</v>
          </cell>
          <cell r="F40">
            <v>355.18</v>
          </cell>
          <cell r="G40">
            <v>449.43</v>
          </cell>
          <cell r="H40">
            <v>379.34</v>
          </cell>
          <cell r="I40">
            <v>419.64</v>
          </cell>
          <cell r="J40">
            <v>406.18</v>
          </cell>
          <cell r="K40">
            <v>387.29</v>
          </cell>
          <cell r="L40">
            <v>419.12</v>
          </cell>
          <cell r="M40">
            <v>395.71</v>
          </cell>
          <cell r="N40">
            <v>384.34999999999997</v>
          </cell>
          <cell r="O40">
            <v>372.14</v>
          </cell>
          <cell r="P40">
            <v>371.81</v>
          </cell>
          <cell r="Q40">
            <v>287.19</v>
          </cell>
          <cell r="R40">
            <v>293.26</v>
          </cell>
          <cell r="S40">
            <v>372.14</v>
          </cell>
          <cell r="T40">
            <v>420.95</v>
          </cell>
          <cell r="U40">
            <v>376.93</v>
          </cell>
          <cell r="V40">
            <v>359.94</v>
          </cell>
          <cell r="W40">
            <v>347.4</v>
          </cell>
          <cell r="X40">
            <v>374.6</v>
          </cell>
          <cell r="Y40">
            <v>380.42</v>
          </cell>
          <cell r="Z40">
            <v>429.09912280701758</v>
          </cell>
          <cell r="AA40">
            <v>418.27</v>
          </cell>
          <cell r="AB40">
            <v>4385.8791228070177</v>
          </cell>
          <cell r="AC40">
            <v>12</v>
          </cell>
          <cell r="AD40">
            <v>365.48992690058481</v>
          </cell>
        </row>
        <row r="41">
          <cell r="B41" t="str">
            <v>QC050</v>
          </cell>
          <cell r="C41">
            <v>647.57000000000005</v>
          </cell>
          <cell r="D41">
            <v>590.96</v>
          </cell>
          <cell r="E41">
            <v>583.15</v>
          </cell>
          <cell r="F41">
            <v>485.56</v>
          </cell>
          <cell r="G41">
            <v>639.75</v>
          </cell>
          <cell r="H41">
            <v>550.46</v>
          </cell>
          <cell r="I41">
            <v>611.72</v>
          </cell>
          <cell r="J41">
            <v>532.4</v>
          </cell>
          <cell r="K41">
            <v>536.96</v>
          </cell>
          <cell r="L41">
            <v>608.79999999999995</v>
          </cell>
          <cell r="M41">
            <v>558.76</v>
          </cell>
          <cell r="N41">
            <v>518.46</v>
          </cell>
          <cell r="O41">
            <v>579.57000000000005</v>
          </cell>
          <cell r="P41">
            <v>561.12</v>
          </cell>
          <cell r="Q41">
            <v>441.73</v>
          </cell>
          <cell r="R41">
            <v>472.17</v>
          </cell>
          <cell r="S41">
            <v>472.31</v>
          </cell>
          <cell r="T41">
            <v>537.76</v>
          </cell>
          <cell r="U41">
            <v>572.4</v>
          </cell>
          <cell r="V41">
            <v>541.1</v>
          </cell>
          <cell r="W41">
            <v>472.48</v>
          </cell>
          <cell r="X41">
            <v>565.20000000000005</v>
          </cell>
          <cell r="Y41">
            <v>569.91999999999996</v>
          </cell>
          <cell r="Z41">
            <v>587.88109311740891</v>
          </cell>
          <cell r="AA41">
            <v>616.91</v>
          </cell>
          <cell r="AB41">
            <v>6373.6410931174087</v>
          </cell>
          <cell r="AC41">
            <v>12</v>
          </cell>
          <cell r="AD41">
            <v>531.13675775978402</v>
          </cell>
        </row>
        <row r="42">
          <cell r="B42" t="str">
            <v>QC057</v>
          </cell>
          <cell r="C42">
            <v>461.31</v>
          </cell>
          <cell r="D42">
            <v>350.23</v>
          </cell>
          <cell r="E42">
            <v>59.92</v>
          </cell>
          <cell r="F42">
            <v>339</v>
          </cell>
          <cell r="G42">
            <v>337.63</v>
          </cell>
          <cell r="H42">
            <v>387.92</v>
          </cell>
          <cell r="I42">
            <v>384.72</v>
          </cell>
          <cell r="J42">
            <v>375.26</v>
          </cell>
          <cell r="K42">
            <v>443.47</v>
          </cell>
          <cell r="L42">
            <v>464.38</v>
          </cell>
          <cell r="M42">
            <v>437.97</v>
          </cell>
          <cell r="N42">
            <v>449.08000000000004</v>
          </cell>
          <cell r="O42">
            <v>407.37</v>
          </cell>
          <cell r="P42">
            <v>400.61</v>
          </cell>
          <cell r="Q42">
            <v>305.63</v>
          </cell>
          <cell r="R42">
            <v>344.88</v>
          </cell>
          <cell r="S42">
            <v>410.76</v>
          </cell>
          <cell r="T42">
            <v>475.5</v>
          </cell>
          <cell r="U42">
            <v>432.28</v>
          </cell>
          <cell r="V42">
            <v>393.08</v>
          </cell>
          <cell r="W42">
            <v>346.37</v>
          </cell>
          <cell r="X42">
            <v>408.91</v>
          </cell>
          <cell r="Y42">
            <v>435.32</v>
          </cell>
          <cell r="Z42">
            <v>445.19846153846152</v>
          </cell>
          <cell r="AA42">
            <v>447.2</v>
          </cell>
          <cell r="AB42">
            <v>4805.9084615384609</v>
          </cell>
          <cell r="AC42">
            <v>12</v>
          </cell>
          <cell r="AD42">
            <v>400.49237179487176</v>
          </cell>
        </row>
        <row r="43">
          <cell r="B43" t="str">
            <v>QC062</v>
          </cell>
          <cell r="C43">
            <v>417.63</v>
          </cell>
          <cell r="D43">
            <v>358.94</v>
          </cell>
          <cell r="E43">
            <v>420.04</v>
          </cell>
          <cell r="F43">
            <v>317.89</v>
          </cell>
          <cell r="G43">
            <v>376.77</v>
          </cell>
          <cell r="H43">
            <v>381.58</v>
          </cell>
          <cell r="I43">
            <v>356.73</v>
          </cell>
          <cell r="J43">
            <v>343.12</v>
          </cell>
          <cell r="K43">
            <v>349.52</v>
          </cell>
          <cell r="L43">
            <v>358.64</v>
          </cell>
          <cell r="M43">
            <v>345.19</v>
          </cell>
          <cell r="N43">
            <v>275.52</v>
          </cell>
          <cell r="O43">
            <v>278.22000000000003</v>
          </cell>
          <cell r="P43">
            <v>276.29000000000002</v>
          </cell>
          <cell r="Q43">
            <v>284.01</v>
          </cell>
          <cell r="R43">
            <v>257.82</v>
          </cell>
          <cell r="S43">
            <v>307.06</v>
          </cell>
          <cell r="T43">
            <v>332.47</v>
          </cell>
          <cell r="U43">
            <v>271.61</v>
          </cell>
          <cell r="Y43">
            <v>58.21</v>
          </cell>
          <cell r="Z43">
            <v>275.23975708502019</v>
          </cell>
          <cell r="AA43">
            <v>351.93</v>
          </cell>
          <cell r="AB43">
            <v>2340.9297570850204</v>
          </cell>
          <cell r="AC43">
            <v>9</v>
          </cell>
          <cell r="AD43">
            <v>260.10330634278006</v>
          </cell>
        </row>
        <row r="44">
          <cell r="B44" t="str">
            <v>QC079</v>
          </cell>
          <cell r="C44">
            <v>455.64</v>
          </cell>
          <cell r="D44">
            <v>429.87</v>
          </cell>
          <cell r="E44">
            <v>413.07</v>
          </cell>
          <cell r="F44">
            <v>311.12</v>
          </cell>
          <cell r="G44">
            <v>390.67</v>
          </cell>
          <cell r="H44">
            <v>331.29</v>
          </cell>
          <cell r="I44">
            <v>382.22</v>
          </cell>
          <cell r="J44">
            <v>338.01</v>
          </cell>
          <cell r="K44">
            <v>340.63</v>
          </cell>
          <cell r="L44">
            <v>354.49</v>
          </cell>
          <cell r="M44">
            <v>328.34</v>
          </cell>
          <cell r="N44">
            <v>338.01</v>
          </cell>
          <cell r="O44">
            <v>324.57</v>
          </cell>
          <cell r="P44">
            <v>324.57</v>
          </cell>
          <cell r="Q44">
            <v>241.02</v>
          </cell>
          <cell r="R44">
            <v>239.34</v>
          </cell>
          <cell r="S44">
            <v>317.85000000000002</v>
          </cell>
          <cell r="T44">
            <v>368.26</v>
          </cell>
          <cell r="U44">
            <v>328.55</v>
          </cell>
          <cell r="V44">
            <v>301.05</v>
          </cell>
          <cell r="W44">
            <v>260.72000000000003</v>
          </cell>
          <cell r="X44">
            <v>320.45</v>
          </cell>
          <cell r="Y44">
            <v>334.16</v>
          </cell>
          <cell r="Z44">
            <v>370.28384615384618</v>
          </cell>
          <cell r="AA44">
            <v>412.28</v>
          </cell>
          <cell r="AB44">
            <v>3730.8238461538463</v>
          </cell>
          <cell r="AC44">
            <v>12</v>
          </cell>
          <cell r="AD44">
            <v>310.90198717948721</v>
          </cell>
        </row>
        <row r="45">
          <cell r="B45" t="str">
            <v>QC181</v>
          </cell>
          <cell r="C45">
            <v>404.94</v>
          </cell>
          <cell r="D45">
            <v>392.44</v>
          </cell>
          <cell r="E45">
            <v>393.75</v>
          </cell>
          <cell r="F45">
            <v>383.78</v>
          </cell>
          <cell r="G45">
            <v>396.92</v>
          </cell>
          <cell r="H45">
            <v>445.19</v>
          </cell>
          <cell r="I45">
            <v>490.75</v>
          </cell>
          <cell r="J45">
            <v>543.11</v>
          </cell>
          <cell r="K45">
            <v>480.53</v>
          </cell>
          <cell r="L45">
            <v>560.96</v>
          </cell>
          <cell r="M45">
            <v>558.58000000000004</v>
          </cell>
          <cell r="N45">
            <v>465.71</v>
          </cell>
          <cell r="O45">
            <v>421.22</v>
          </cell>
          <cell r="P45">
            <v>462.83</v>
          </cell>
          <cell r="Q45">
            <v>378.9</v>
          </cell>
          <cell r="R45">
            <v>431.55</v>
          </cell>
          <cell r="S45">
            <v>532.14</v>
          </cell>
          <cell r="T45">
            <v>395.39</v>
          </cell>
          <cell r="U45">
            <v>392.63</v>
          </cell>
          <cell r="V45">
            <v>392.22</v>
          </cell>
          <cell r="W45">
            <v>405.7</v>
          </cell>
          <cell r="X45">
            <v>400.39</v>
          </cell>
          <cell r="Y45">
            <v>484.69</v>
          </cell>
          <cell r="Z45">
            <v>533.86106612685558</v>
          </cell>
          <cell r="AA45">
            <v>376.91</v>
          </cell>
          <cell r="AB45">
            <v>5231.5210661268557</v>
          </cell>
          <cell r="AC45">
            <v>12</v>
          </cell>
          <cell r="AD45">
            <v>435.96008884390466</v>
          </cell>
        </row>
        <row r="46">
          <cell r="B46" t="str">
            <v>QC199</v>
          </cell>
          <cell r="C46">
            <v>535.98</v>
          </cell>
          <cell r="D46">
            <v>507.56</v>
          </cell>
          <cell r="E46">
            <v>468.61</v>
          </cell>
          <cell r="F46">
            <v>409.41</v>
          </cell>
          <cell r="G46">
            <v>591.67999999999995</v>
          </cell>
          <cell r="H46">
            <v>463.38</v>
          </cell>
          <cell r="I46">
            <v>470.64</v>
          </cell>
          <cell r="J46">
            <v>453.9</v>
          </cell>
          <cell r="K46">
            <v>446.77</v>
          </cell>
          <cell r="L46">
            <v>463.62</v>
          </cell>
          <cell r="M46">
            <v>441.29</v>
          </cell>
          <cell r="N46">
            <v>443.13</v>
          </cell>
          <cell r="O46">
            <v>425.91</v>
          </cell>
          <cell r="P46">
            <v>436.13</v>
          </cell>
          <cell r="Q46">
            <v>314.76</v>
          </cell>
          <cell r="R46">
            <v>348.21</v>
          </cell>
          <cell r="S46">
            <v>401.08</v>
          </cell>
          <cell r="T46">
            <v>423.67</v>
          </cell>
          <cell r="U46">
            <v>426.1</v>
          </cell>
          <cell r="V46">
            <v>401.08</v>
          </cell>
          <cell r="W46">
            <v>345</v>
          </cell>
          <cell r="X46">
            <v>416.71</v>
          </cell>
          <cell r="Y46">
            <v>438.46</v>
          </cell>
          <cell r="Z46">
            <v>446.44701754385966</v>
          </cell>
          <cell r="AA46">
            <v>457.81</v>
          </cell>
          <cell r="AB46">
            <v>4823.5570175438597</v>
          </cell>
          <cell r="AC46">
            <v>12</v>
          </cell>
          <cell r="AD46">
            <v>401.96308479532166</v>
          </cell>
        </row>
        <row r="47">
          <cell r="B47" t="str">
            <v>QC250</v>
          </cell>
          <cell r="C47">
            <v>635.88</v>
          </cell>
          <cell r="D47">
            <v>589.61</v>
          </cell>
          <cell r="E47">
            <v>526.85</v>
          </cell>
          <cell r="F47">
            <v>410.54</v>
          </cell>
          <cell r="G47">
            <v>602.54999999999995</v>
          </cell>
          <cell r="H47">
            <v>513.94000000000005</v>
          </cell>
          <cell r="I47">
            <v>500.99</v>
          </cell>
          <cell r="J47">
            <v>411.71</v>
          </cell>
          <cell r="K47">
            <v>443.53</v>
          </cell>
          <cell r="L47">
            <v>474.62</v>
          </cell>
          <cell r="M47">
            <v>470.31</v>
          </cell>
          <cell r="N47">
            <v>513.38</v>
          </cell>
          <cell r="O47">
            <v>428.93</v>
          </cell>
          <cell r="P47">
            <v>443.77</v>
          </cell>
          <cell r="Q47">
            <v>383.31</v>
          </cell>
          <cell r="R47">
            <v>404.29</v>
          </cell>
          <cell r="S47">
            <v>410.54</v>
          </cell>
          <cell r="T47">
            <v>488.08</v>
          </cell>
          <cell r="U47">
            <v>480.28</v>
          </cell>
          <cell r="V47">
            <v>420.85</v>
          </cell>
          <cell r="W47">
            <v>407.42</v>
          </cell>
          <cell r="X47">
            <v>422.98</v>
          </cell>
          <cell r="Y47">
            <v>421.62</v>
          </cell>
          <cell r="Z47">
            <v>420.56017543859662</v>
          </cell>
          <cell r="AA47">
            <v>425.76</v>
          </cell>
          <cell r="AB47">
            <v>5132.6301754385968</v>
          </cell>
          <cell r="AC47">
            <v>12</v>
          </cell>
          <cell r="AD47">
            <v>427.71918128654971</v>
          </cell>
        </row>
        <row r="48">
          <cell r="B48" t="str">
            <v>QC308</v>
          </cell>
          <cell r="C48">
            <v>416.71</v>
          </cell>
          <cell r="D48">
            <v>396.02</v>
          </cell>
          <cell r="E48">
            <v>353.7</v>
          </cell>
          <cell r="F48">
            <v>301.04000000000002</v>
          </cell>
          <cell r="G48">
            <v>431</v>
          </cell>
          <cell r="H48">
            <v>333.81</v>
          </cell>
          <cell r="I48">
            <v>350.92</v>
          </cell>
          <cell r="J48">
            <v>332.79</v>
          </cell>
          <cell r="K48">
            <v>309.48</v>
          </cell>
          <cell r="L48">
            <v>311.75</v>
          </cell>
          <cell r="M48">
            <v>336.92</v>
          </cell>
          <cell r="N48">
            <v>334.65</v>
          </cell>
          <cell r="O48">
            <v>316.29000000000002</v>
          </cell>
          <cell r="P48">
            <v>313.64</v>
          </cell>
          <cell r="Q48">
            <v>249.52</v>
          </cell>
          <cell r="R48">
            <v>256.63</v>
          </cell>
          <cell r="S48">
            <v>311.13</v>
          </cell>
          <cell r="T48">
            <v>315.29000000000002</v>
          </cell>
          <cell r="U48">
            <v>327.93</v>
          </cell>
          <cell r="V48">
            <v>317.95</v>
          </cell>
          <cell r="W48">
            <v>280.88</v>
          </cell>
          <cell r="X48">
            <v>306.67</v>
          </cell>
          <cell r="Y48">
            <v>321.20999999999998</v>
          </cell>
          <cell r="Z48">
            <v>340.0639271255061</v>
          </cell>
          <cell r="AA48">
            <v>343.14</v>
          </cell>
          <cell r="AB48">
            <v>3657.2039271255062</v>
          </cell>
          <cell r="AC48">
            <v>12</v>
          </cell>
          <cell r="AD48">
            <v>304.7669939271255</v>
          </cell>
        </row>
        <row r="49">
          <cell r="B49" t="str">
            <v>QC385</v>
          </cell>
          <cell r="C49">
            <v>400.02</v>
          </cell>
          <cell r="D49">
            <v>395.83</v>
          </cell>
          <cell r="E49">
            <v>355.17</v>
          </cell>
          <cell r="F49">
            <v>247.85</v>
          </cell>
          <cell r="G49">
            <v>340.77</v>
          </cell>
          <cell r="H49">
            <v>325.3</v>
          </cell>
          <cell r="I49">
            <v>343.78</v>
          </cell>
          <cell r="J49">
            <v>328.62</v>
          </cell>
          <cell r="K49">
            <v>322.93</v>
          </cell>
          <cell r="L49">
            <v>336.06</v>
          </cell>
          <cell r="M49">
            <v>315.20999999999998</v>
          </cell>
          <cell r="N49">
            <v>318.65999999999997</v>
          </cell>
          <cell r="O49">
            <v>413.13</v>
          </cell>
          <cell r="P49">
            <v>293.13</v>
          </cell>
          <cell r="Q49">
            <v>220.42</v>
          </cell>
          <cell r="R49">
            <v>256.70999999999998</v>
          </cell>
          <cell r="S49">
            <v>310.61</v>
          </cell>
          <cell r="T49">
            <v>360.01</v>
          </cell>
          <cell r="U49">
            <v>298.56</v>
          </cell>
          <cell r="V49">
            <v>293.18</v>
          </cell>
          <cell r="W49">
            <v>283.17</v>
          </cell>
          <cell r="X49">
            <v>312.11</v>
          </cell>
          <cell r="Y49">
            <v>325.92</v>
          </cell>
          <cell r="Z49">
            <v>361.09368421052631</v>
          </cell>
          <cell r="AA49">
            <v>335.38</v>
          </cell>
          <cell r="AB49">
            <v>3728.0436842105264</v>
          </cell>
          <cell r="AC49">
            <v>12</v>
          </cell>
          <cell r="AD49">
            <v>310.67030701754385</v>
          </cell>
        </row>
        <row r="50">
          <cell r="B50" t="str">
            <v>QC399</v>
          </cell>
          <cell r="C50">
            <v>529.38</v>
          </cell>
          <cell r="D50">
            <v>418</v>
          </cell>
          <cell r="E50">
            <v>449.5</v>
          </cell>
          <cell r="F50">
            <v>364</v>
          </cell>
          <cell r="G50">
            <v>473.5</v>
          </cell>
          <cell r="H50">
            <v>309.68</v>
          </cell>
          <cell r="I50">
            <v>458.82</v>
          </cell>
          <cell r="J50">
            <v>409</v>
          </cell>
          <cell r="K50">
            <v>403.5</v>
          </cell>
          <cell r="L50">
            <v>417.52</v>
          </cell>
          <cell r="M50">
            <v>406.79</v>
          </cell>
          <cell r="N50">
            <v>469.38</v>
          </cell>
          <cell r="O50">
            <v>581.70000000000005</v>
          </cell>
          <cell r="P50">
            <v>543.01</v>
          </cell>
          <cell r="Q50">
            <v>367.38</v>
          </cell>
          <cell r="R50">
            <v>377.85</v>
          </cell>
          <cell r="S50">
            <v>477.11</v>
          </cell>
          <cell r="T50">
            <v>521.84</v>
          </cell>
          <cell r="U50">
            <v>481.97</v>
          </cell>
          <cell r="V50">
            <v>476.55</v>
          </cell>
          <cell r="W50">
            <v>417.89</v>
          </cell>
          <cell r="X50">
            <v>475.43</v>
          </cell>
          <cell r="Y50">
            <v>492.1</v>
          </cell>
          <cell r="Z50">
            <v>556.66850202429146</v>
          </cell>
          <cell r="AA50">
            <v>610.54</v>
          </cell>
          <cell r="AB50">
            <v>5769.498502024293</v>
          </cell>
          <cell r="AC50">
            <v>12</v>
          </cell>
          <cell r="AD50">
            <v>480.79154183535775</v>
          </cell>
        </row>
        <row r="51">
          <cell r="B51" t="str">
            <v>QC400</v>
          </cell>
          <cell r="C51">
            <v>537.91999999999996</v>
          </cell>
          <cell r="D51">
            <v>478.76</v>
          </cell>
          <cell r="E51">
            <v>422.3</v>
          </cell>
          <cell r="F51">
            <v>362.4</v>
          </cell>
          <cell r="G51">
            <v>535.44000000000005</v>
          </cell>
          <cell r="H51">
            <v>399.96</v>
          </cell>
          <cell r="I51">
            <v>416.37</v>
          </cell>
          <cell r="J51">
            <v>367.43</v>
          </cell>
          <cell r="K51">
            <v>374.52</v>
          </cell>
          <cell r="L51">
            <v>383.52</v>
          </cell>
          <cell r="M51">
            <v>392.55</v>
          </cell>
          <cell r="N51">
            <v>413.03999999999996</v>
          </cell>
          <cell r="O51">
            <v>368.93</v>
          </cell>
          <cell r="P51">
            <v>362.19</v>
          </cell>
          <cell r="Q51">
            <v>270.08999999999997</v>
          </cell>
          <cell r="R51">
            <v>298.95</v>
          </cell>
          <cell r="S51">
            <v>366.07</v>
          </cell>
          <cell r="T51">
            <v>396.6</v>
          </cell>
          <cell r="U51">
            <v>373.9</v>
          </cell>
          <cell r="V51">
            <v>360.38</v>
          </cell>
          <cell r="W51">
            <v>312.10000000000002</v>
          </cell>
          <cell r="X51">
            <v>374.52</v>
          </cell>
          <cell r="Y51">
            <v>388.55</v>
          </cell>
          <cell r="Z51">
            <v>393.88299595141694</v>
          </cell>
          <cell r="AA51">
            <v>421.69</v>
          </cell>
          <cell r="AB51">
            <v>4266.1629959514175</v>
          </cell>
          <cell r="AC51">
            <v>12</v>
          </cell>
          <cell r="AD51">
            <v>355.51358299595148</v>
          </cell>
        </row>
        <row r="52">
          <cell r="B52" t="str">
            <v>QC402</v>
          </cell>
          <cell r="C52">
            <v>391.22</v>
          </cell>
          <cell r="D52">
            <v>401.12</v>
          </cell>
          <cell r="E52">
            <v>364.16</v>
          </cell>
          <cell r="F52">
            <v>274.74</v>
          </cell>
          <cell r="G52">
            <v>335.53</v>
          </cell>
          <cell r="H52">
            <v>362.96</v>
          </cell>
          <cell r="I52">
            <v>326.83</v>
          </cell>
          <cell r="J52">
            <v>346.27</v>
          </cell>
          <cell r="K52">
            <v>349.05</v>
          </cell>
          <cell r="L52">
            <v>387.44</v>
          </cell>
          <cell r="M52">
            <v>347.69</v>
          </cell>
          <cell r="N52">
            <v>372.5</v>
          </cell>
          <cell r="O52">
            <v>332.96</v>
          </cell>
          <cell r="P52">
            <v>332.96</v>
          </cell>
          <cell r="Q52">
            <v>251.15</v>
          </cell>
          <cell r="R52">
            <v>266.92</v>
          </cell>
          <cell r="S52">
            <v>311.5</v>
          </cell>
          <cell r="T52">
            <v>347.36</v>
          </cell>
          <cell r="U52">
            <v>311.89</v>
          </cell>
          <cell r="V52">
            <v>297.61</v>
          </cell>
          <cell r="W52">
            <v>278.19</v>
          </cell>
          <cell r="X52">
            <v>303.58999999999997</v>
          </cell>
          <cell r="Y52">
            <v>332.97</v>
          </cell>
          <cell r="Z52">
            <v>294.43631578947372</v>
          </cell>
          <cell r="AA52">
            <v>343.11</v>
          </cell>
          <cell r="AB52">
            <v>3661.536315789474</v>
          </cell>
          <cell r="AC52">
            <v>12</v>
          </cell>
          <cell r="AD52">
            <v>305.1280263157895</v>
          </cell>
        </row>
        <row r="53">
          <cell r="B53" t="str">
            <v>QC425</v>
          </cell>
          <cell r="C53">
            <v>418.49</v>
          </cell>
          <cell r="D53">
            <v>370.89</v>
          </cell>
          <cell r="E53">
            <v>380.62</v>
          </cell>
          <cell r="F53">
            <v>295.16000000000003</v>
          </cell>
          <cell r="G53">
            <v>400.1</v>
          </cell>
          <cell r="H53">
            <v>339.52</v>
          </cell>
          <cell r="I53">
            <v>351.63</v>
          </cell>
          <cell r="J53">
            <v>304.89999999999998</v>
          </cell>
          <cell r="K53">
            <v>317.16000000000003</v>
          </cell>
          <cell r="L53">
            <v>348.71</v>
          </cell>
          <cell r="M53">
            <v>315.89</v>
          </cell>
          <cell r="N53">
            <v>312.39</v>
          </cell>
          <cell r="O53">
            <v>292.06</v>
          </cell>
          <cell r="P53">
            <v>301.17</v>
          </cell>
          <cell r="Q53">
            <v>233.48</v>
          </cell>
          <cell r="R53">
            <v>230.83</v>
          </cell>
          <cell r="S53">
            <v>299.41000000000003</v>
          </cell>
          <cell r="T53">
            <v>302.66000000000003</v>
          </cell>
          <cell r="U53">
            <v>303.25</v>
          </cell>
          <cell r="V53">
            <v>302.66000000000003</v>
          </cell>
          <cell r="W53">
            <v>263.72000000000003</v>
          </cell>
          <cell r="X53">
            <v>301.33999999999997</v>
          </cell>
          <cell r="Y53">
            <v>318.07</v>
          </cell>
          <cell r="Z53">
            <v>321.97230769230765</v>
          </cell>
          <cell r="AA53">
            <v>326.61</v>
          </cell>
          <cell r="AB53">
            <v>3470.6223076923079</v>
          </cell>
          <cell r="AC53">
            <v>12</v>
          </cell>
          <cell r="AD53">
            <v>289.21852564102568</v>
          </cell>
        </row>
        <row r="54">
          <cell r="B54" t="str">
            <v>QC440</v>
          </cell>
          <cell r="C54">
            <v>401.79</v>
          </cell>
          <cell r="D54">
            <v>353.47</v>
          </cell>
          <cell r="E54">
            <v>434.75</v>
          </cell>
          <cell r="F54">
            <v>358.63</v>
          </cell>
          <cell r="G54">
            <v>472.63</v>
          </cell>
          <cell r="H54">
            <v>380.38</v>
          </cell>
          <cell r="I54">
            <v>357.28</v>
          </cell>
          <cell r="J54">
            <v>371</v>
          </cell>
          <cell r="K54">
            <v>385.97</v>
          </cell>
          <cell r="L54">
            <v>448.22</v>
          </cell>
          <cell r="M54">
            <v>405.26</v>
          </cell>
          <cell r="N54">
            <v>416.42</v>
          </cell>
          <cell r="O54">
            <v>384.44</v>
          </cell>
          <cell r="P54">
            <v>354.66</v>
          </cell>
          <cell r="Q54">
            <v>373.36</v>
          </cell>
          <cell r="R54">
            <v>358.75</v>
          </cell>
          <cell r="S54">
            <v>399.04</v>
          </cell>
          <cell r="T54">
            <v>398.97</v>
          </cell>
          <cell r="U54">
            <v>392.94</v>
          </cell>
          <cell r="V54">
            <v>379.96</v>
          </cell>
          <cell r="W54">
            <v>379.87</v>
          </cell>
          <cell r="X54">
            <v>380.23</v>
          </cell>
          <cell r="Y54">
            <v>378</v>
          </cell>
          <cell r="Z54">
            <v>440.1141295546559</v>
          </cell>
          <cell r="AA54">
            <v>419.33</v>
          </cell>
          <cell r="AB54">
            <v>4620.3341295546561</v>
          </cell>
          <cell r="AC54">
            <v>12</v>
          </cell>
          <cell r="AD54">
            <v>385.02784412955469</v>
          </cell>
        </row>
        <row r="55">
          <cell r="B55" t="str">
            <v>QC462</v>
          </cell>
          <cell r="C55">
            <v>498.34</v>
          </cell>
          <cell r="D55">
            <v>396.75</v>
          </cell>
          <cell r="E55">
            <v>370.82</v>
          </cell>
          <cell r="F55">
            <v>313.56</v>
          </cell>
          <cell r="G55">
            <v>432.55</v>
          </cell>
          <cell r="H55">
            <v>399.1</v>
          </cell>
          <cell r="I55">
            <v>371.1</v>
          </cell>
          <cell r="J55">
            <v>361.41</v>
          </cell>
          <cell r="K55">
            <v>347.96</v>
          </cell>
          <cell r="L55">
            <v>367.19</v>
          </cell>
          <cell r="M55">
            <v>357.74</v>
          </cell>
          <cell r="N55">
            <v>392.03000000000003</v>
          </cell>
          <cell r="O55">
            <v>379.08</v>
          </cell>
          <cell r="P55">
            <v>379.08</v>
          </cell>
          <cell r="Q55">
            <v>252.32</v>
          </cell>
          <cell r="R55">
            <v>270.39</v>
          </cell>
          <cell r="S55">
            <v>329.61</v>
          </cell>
          <cell r="T55">
            <v>358.39</v>
          </cell>
          <cell r="U55">
            <v>344.4</v>
          </cell>
          <cell r="V55">
            <v>338.29</v>
          </cell>
          <cell r="W55">
            <v>294.27</v>
          </cell>
          <cell r="X55">
            <v>329.73</v>
          </cell>
          <cell r="Y55">
            <v>350.81</v>
          </cell>
          <cell r="Z55">
            <v>377.13242914979759</v>
          </cell>
          <cell r="AA55">
            <v>434.56</v>
          </cell>
          <cell r="AB55">
            <v>4003.5024291497975</v>
          </cell>
          <cell r="AC55">
            <v>12</v>
          </cell>
          <cell r="AD55">
            <v>333.62520242914979</v>
          </cell>
        </row>
        <row r="56">
          <cell r="B56" t="str">
            <v>QC463</v>
          </cell>
          <cell r="C56">
            <v>408.08</v>
          </cell>
          <cell r="D56">
            <v>431.82</v>
          </cell>
          <cell r="E56">
            <v>314.36</v>
          </cell>
          <cell r="F56">
            <v>266.07</v>
          </cell>
          <cell r="G56">
            <v>391.21</v>
          </cell>
          <cell r="H56">
            <v>280.5</v>
          </cell>
          <cell r="I56">
            <v>340.37</v>
          </cell>
          <cell r="J56">
            <v>266.07</v>
          </cell>
          <cell r="K56">
            <v>301.08</v>
          </cell>
          <cell r="L56">
            <v>344.8</v>
          </cell>
          <cell r="M56">
            <v>268.13</v>
          </cell>
          <cell r="N56">
            <v>280</v>
          </cell>
          <cell r="O56">
            <v>280</v>
          </cell>
          <cell r="P56">
            <v>276.93</v>
          </cell>
          <cell r="Q56">
            <v>291.2</v>
          </cell>
          <cell r="R56">
            <v>271.2</v>
          </cell>
          <cell r="S56">
            <v>281.32</v>
          </cell>
          <cell r="T56">
            <v>299.11</v>
          </cell>
          <cell r="U56">
            <v>319.67</v>
          </cell>
          <cell r="V56">
            <v>282.02</v>
          </cell>
          <cell r="W56">
            <v>283.25</v>
          </cell>
          <cell r="X56">
            <v>283.86</v>
          </cell>
          <cell r="Y56">
            <v>346.86</v>
          </cell>
          <cell r="Z56">
            <v>378.45024291497981</v>
          </cell>
          <cell r="AA56">
            <v>389.32</v>
          </cell>
          <cell r="AB56">
            <v>3593.8702429149803</v>
          </cell>
          <cell r="AC56">
            <v>12</v>
          </cell>
          <cell r="AD56">
            <v>299.48918690958169</v>
          </cell>
        </row>
        <row r="57">
          <cell r="B57" t="str">
            <v>QC464</v>
          </cell>
          <cell r="C57">
            <v>604.27</v>
          </cell>
          <cell r="D57">
            <v>545.84</v>
          </cell>
          <cell r="E57">
            <v>476.19</v>
          </cell>
          <cell r="F57">
            <v>396.74</v>
          </cell>
          <cell r="G57">
            <v>562.27</v>
          </cell>
          <cell r="H57">
            <v>454.38</v>
          </cell>
          <cell r="I57">
            <v>493.26</v>
          </cell>
          <cell r="J57">
            <v>427.13</v>
          </cell>
          <cell r="K57">
            <v>423.82</v>
          </cell>
          <cell r="L57">
            <v>516.87</v>
          </cell>
          <cell r="M57">
            <v>469.91</v>
          </cell>
          <cell r="N57">
            <v>493.88</v>
          </cell>
          <cell r="O57">
            <v>472.31</v>
          </cell>
          <cell r="P57">
            <v>472.31</v>
          </cell>
          <cell r="Q57">
            <v>351.95</v>
          </cell>
          <cell r="R57">
            <v>398.3</v>
          </cell>
          <cell r="S57">
            <v>481.4</v>
          </cell>
          <cell r="T57">
            <v>499.48</v>
          </cell>
          <cell r="U57">
            <v>485.8</v>
          </cell>
          <cell r="V57">
            <v>457.71</v>
          </cell>
          <cell r="W57">
            <v>388.69</v>
          </cell>
          <cell r="X57">
            <v>490.51</v>
          </cell>
          <cell r="Y57">
            <v>511.07</v>
          </cell>
          <cell r="Z57">
            <v>583.50408906882592</v>
          </cell>
          <cell r="AA57">
            <v>560.79999999999995</v>
          </cell>
          <cell r="AB57">
            <v>5593.0340890688258</v>
          </cell>
          <cell r="AC57">
            <v>12</v>
          </cell>
          <cell r="AD57">
            <v>466.08617408906883</v>
          </cell>
        </row>
        <row r="58">
          <cell r="B58" t="str">
            <v>SUP014</v>
          </cell>
          <cell r="C58">
            <v>1276.8900000000001</v>
          </cell>
          <cell r="D58">
            <v>1141.74</v>
          </cell>
          <cell r="E58">
            <v>1092.02</v>
          </cell>
          <cell r="F58">
            <v>899.53</v>
          </cell>
          <cell r="G58">
            <v>1174.67</v>
          </cell>
          <cell r="H58">
            <v>1266.56</v>
          </cell>
          <cell r="I58">
            <v>1027.46</v>
          </cell>
          <cell r="J58">
            <v>1042.31</v>
          </cell>
          <cell r="K58">
            <v>1088.29</v>
          </cell>
          <cell r="L58">
            <v>1041.5899999999999</v>
          </cell>
          <cell r="M58">
            <v>990.26</v>
          </cell>
          <cell r="N58">
            <v>1106.9100000000001</v>
          </cell>
          <cell r="O58">
            <v>987.29</v>
          </cell>
          <cell r="P58">
            <v>931.79</v>
          </cell>
          <cell r="Q58">
            <v>689.85</v>
          </cell>
          <cell r="R58">
            <v>749.35</v>
          </cell>
          <cell r="S58">
            <v>957.47</v>
          </cell>
          <cell r="T58">
            <v>1097.31</v>
          </cell>
          <cell r="U58">
            <v>931.4</v>
          </cell>
          <cell r="V58">
            <v>904.06</v>
          </cell>
          <cell r="W58">
            <v>784.58</v>
          </cell>
          <cell r="X58">
            <v>895</v>
          </cell>
          <cell r="Y58">
            <v>908.86</v>
          </cell>
          <cell r="Z58">
            <v>1015.5723076923076</v>
          </cell>
          <cell r="AA58">
            <v>960.79</v>
          </cell>
          <cell r="AB58">
            <v>10852.532307692307</v>
          </cell>
          <cell r="AC58">
            <v>12</v>
          </cell>
          <cell r="AD58">
            <v>904.3776923076922</v>
          </cell>
        </row>
        <row r="59">
          <cell r="B59" t="str">
            <v>SUP023</v>
          </cell>
          <cell r="C59">
            <v>895.95</v>
          </cell>
          <cell r="D59">
            <v>835.47</v>
          </cell>
          <cell r="E59">
            <v>816.61</v>
          </cell>
          <cell r="F59">
            <v>638.88</v>
          </cell>
          <cell r="G59">
            <v>766.46</v>
          </cell>
          <cell r="H59">
            <v>841.51</v>
          </cell>
          <cell r="I59">
            <v>751.12</v>
          </cell>
          <cell r="J59">
            <v>709.58</v>
          </cell>
          <cell r="K59">
            <v>679.77</v>
          </cell>
          <cell r="L59">
            <v>828.73</v>
          </cell>
          <cell r="M59">
            <v>732.33</v>
          </cell>
          <cell r="N59">
            <v>844.58</v>
          </cell>
          <cell r="O59">
            <v>787.69</v>
          </cell>
          <cell r="P59">
            <v>718.02</v>
          </cell>
          <cell r="Q59">
            <v>517.16999999999996</v>
          </cell>
          <cell r="R59">
            <v>547.55999999999995</v>
          </cell>
          <cell r="S59">
            <v>635.96</v>
          </cell>
          <cell r="T59">
            <v>784.86</v>
          </cell>
          <cell r="U59">
            <v>712.62</v>
          </cell>
          <cell r="V59">
            <v>664.63</v>
          </cell>
          <cell r="W59">
            <v>563</v>
          </cell>
          <cell r="X59">
            <v>629.47</v>
          </cell>
          <cell r="Y59">
            <v>738.06</v>
          </cell>
          <cell r="Z59">
            <v>794.29789473684195</v>
          </cell>
          <cell r="AA59">
            <v>771.83</v>
          </cell>
          <cell r="AB59">
            <v>8093.3378947368428</v>
          </cell>
          <cell r="AC59">
            <v>12</v>
          </cell>
          <cell r="AD59">
            <v>674.44482456140361</v>
          </cell>
        </row>
        <row r="60">
          <cell r="B60" t="str">
            <v>SUP030</v>
          </cell>
          <cell r="C60">
            <v>647.73</v>
          </cell>
          <cell r="D60">
            <v>599.46</v>
          </cell>
          <cell r="E60">
            <v>586.72</v>
          </cell>
          <cell r="F60">
            <v>533</v>
          </cell>
          <cell r="G60">
            <v>592.07000000000005</v>
          </cell>
          <cell r="H60">
            <v>737.31</v>
          </cell>
          <cell r="I60">
            <v>611.34</v>
          </cell>
          <cell r="J60">
            <v>651.15</v>
          </cell>
          <cell r="K60">
            <v>580.66999999999996</v>
          </cell>
          <cell r="L60">
            <v>725.17</v>
          </cell>
          <cell r="M60">
            <v>587.91999999999996</v>
          </cell>
          <cell r="N60">
            <v>651.23</v>
          </cell>
          <cell r="O60">
            <v>584.35</v>
          </cell>
          <cell r="P60">
            <v>563.62</v>
          </cell>
          <cell r="Q60">
            <v>503.92</v>
          </cell>
          <cell r="R60">
            <v>544.32000000000005</v>
          </cell>
          <cell r="S60">
            <v>614.23</v>
          </cell>
          <cell r="T60">
            <v>555.15</v>
          </cell>
          <cell r="U60">
            <v>534.12</v>
          </cell>
          <cell r="V60">
            <v>524.54</v>
          </cell>
          <cell r="W60">
            <v>493.61</v>
          </cell>
          <cell r="X60">
            <v>537.73</v>
          </cell>
          <cell r="Y60">
            <v>573.46</v>
          </cell>
          <cell r="Z60">
            <v>581.65372469635633</v>
          </cell>
          <cell r="AA60">
            <v>715.62</v>
          </cell>
          <cell r="AB60">
            <v>6610.7037246963564</v>
          </cell>
          <cell r="AC60">
            <v>12</v>
          </cell>
          <cell r="AD60">
            <v>550.89197705802974</v>
          </cell>
        </row>
        <row r="61">
          <cell r="B61" t="str">
            <v>SUP041</v>
          </cell>
          <cell r="C61">
            <v>516.02</v>
          </cell>
          <cell r="D61">
            <v>518.35</v>
          </cell>
          <cell r="E61">
            <v>555.70000000000005</v>
          </cell>
          <cell r="F61">
            <v>481.03</v>
          </cell>
          <cell r="G61">
            <v>531.19000000000005</v>
          </cell>
          <cell r="H61">
            <v>608.61</v>
          </cell>
          <cell r="I61">
            <v>565.23</v>
          </cell>
          <cell r="J61">
            <v>530.07000000000005</v>
          </cell>
          <cell r="K61">
            <v>552.57000000000005</v>
          </cell>
          <cell r="L61">
            <v>521.97</v>
          </cell>
          <cell r="M61">
            <v>563.97</v>
          </cell>
          <cell r="N61">
            <v>573.34</v>
          </cell>
          <cell r="O61">
            <v>583.78</v>
          </cell>
          <cell r="P61">
            <v>534.52</v>
          </cell>
          <cell r="Q61">
            <v>388.38</v>
          </cell>
          <cell r="R61">
            <v>432.76</v>
          </cell>
          <cell r="S61">
            <v>509.68</v>
          </cell>
          <cell r="T61">
            <v>592.25</v>
          </cell>
          <cell r="U61">
            <v>516.37</v>
          </cell>
          <cell r="V61">
            <v>493.94</v>
          </cell>
          <cell r="W61">
            <v>452.05</v>
          </cell>
          <cell r="X61">
            <v>443.95</v>
          </cell>
          <cell r="Y61">
            <v>437.55</v>
          </cell>
          <cell r="Z61">
            <v>4.2645074223770507E-3</v>
          </cell>
          <cell r="AA61">
            <v>0</v>
          </cell>
          <cell r="AB61">
            <v>5385.2342645074223</v>
          </cell>
          <cell r="AC61">
            <v>12</v>
          </cell>
          <cell r="AD61">
            <v>448.76952204228519</v>
          </cell>
        </row>
        <row r="62">
          <cell r="B62" t="str">
            <v>SUP079</v>
          </cell>
          <cell r="C62">
            <v>557.14</v>
          </cell>
          <cell r="D62">
            <v>620.59</v>
          </cell>
          <cell r="E62">
            <v>647.05999999999995</v>
          </cell>
          <cell r="F62">
            <v>467.13</v>
          </cell>
          <cell r="G62">
            <v>549.67999999999995</v>
          </cell>
          <cell r="H62">
            <v>575.99</v>
          </cell>
          <cell r="I62">
            <v>504.45</v>
          </cell>
          <cell r="J62">
            <v>514.96</v>
          </cell>
          <cell r="K62">
            <v>512.79</v>
          </cell>
          <cell r="L62">
            <v>547.47</v>
          </cell>
          <cell r="M62">
            <v>500.89</v>
          </cell>
          <cell r="N62">
            <v>573.25</v>
          </cell>
          <cell r="O62">
            <v>465.38</v>
          </cell>
          <cell r="P62">
            <v>453.9</v>
          </cell>
          <cell r="Q62">
            <v>341.85</v>
          </cell>
          <cell r="R62">
            <v>370.09</v>
          </cell>
          <cell r="S62">
            <v>452.54</v>
          </cell>
          <cell r="T62">
            <v>473.08</v>
          </cell>
          <cell r="U62">
            <v>446.28</v>
          </cell>
          <cell r="V62">
            <v>433.9</v>
          </cell>
          <cell r="W62">
            <v>424.75</v>
          </cell>
          <cell r="X62">
            <v>443.55</v>
          </cell>
          <cell r="Y62">
            <v>433.81</v>
          </cell>
          <cell r="Z62">
            <v>517.31680161943314</v>
          </cell>
          <cell r="AA62">
            <v>454.36</v>
          </cell>
          <cell r="AB62">
            <v>5256.4468016194332</v>
          </cell>
          <cell r="AC62">
            <v>12</v>
          </cell>
          <cell r="AD62">
            <v>438.0372334682861</v>
          </cell>
        </row>
        <row r="63">
          <cell r="B63" t="str">
            <v>SUP128</v>
          </cell>
          <cell r="C63">
            <v>657.93</v>
          </cell>
          <cell r="D63">
            <v>516.34</v>
          </cell>
          <cell r="E63">
            <v>482.25</v>
          </cell>
          <cell r="F63">
            <v>402.75</v>
          </cell>
          <cell r="G63">
            <v>460.8</v>
          </cell>
          <cell r="H63">
            <v>533.29</v>
          </cell>
          <cell r="I63">
            <v>436.95</v>
          </cell>
          <cell r="J63">
            <v>432</v>
          </cell>
          <cell r="K63">
            <v>435.5</v>
          </cell>
          <cell r="L63">
            <v>458.75</v>
          </cell>
          <cell r="M63">
            <v>441</v>
          </cell>
          <cell r="N63">
            <v>474.72</v>
          </cell>
          <cell r="O63">
            <v>464.36</v>
          </cell>
          <cell r="P63">
            <v>416.94</v>
          </cell>
          <cell r="Q63">
            <v>313.37</v>
          </cell>
          <cell r="R63">
            <v>342.2</v>
          </cell>
          <cell r="S63">
            <v>379.53</v>
          </cell>
          <cell r="T63">
            <v>493.5</v>
          </cell>
          <cell r="U63">
            <v>424.81</v>
          </cell>
          <cell r="V63">
            <v>418.5</v>
          </cell>
          <cell r="W63">
            <v>375.56</v>
          </cell>
          <cell r="X63">
            <v>374.27</v>
          </cell>
          <cell r="Y63">
            <v>423.8</v>
          </cell>
          <cell r="Z63">
            <v>472.36650472334691</v>
          </cell>
          <cell r="AA63">
            <v>418.95</v>
          </cell>
          <cell r="AB63">
            <v>4899.2065047233473</v>
          </cell>
          <cell r="AC63">
            <v>12</v>
          </cell>
          <cell r="AD63">
            <v>408.26720872694563</v>
          </cell>
        </row>
        <row r="64">
          <cell r="B64" t="str">
            <v>SUP131</v>
          </cell>
          <cell r="C64">
            <v>876.86</v>
          </cell>
          <cell r="D64">
            <v>841.81</v>
          </cell>
          <cell r="E64">
            <v>756.61</v>
          </cell>
          <cell r="F64">
            <v>745.9</v>
          </cell>
          <cell r="G64">
            <v>943.88</v>
          </cell>
          <cell r="H64">
            <v>1059.01</v>
          </cell>
          <cell r="I64">
            <v>865.29</v>
          </cell>
          <cell r="J64">
            <v>762.89</v>
          </cell>
          <cell r="K64">
            <v>804.77</v>
          </cell>
          <cell r="L64">
            <v>838.63</v>
          </cell>
          <cell r="M64">
            <v>718.09</v>
          </cell>
          <cell r="N64">
            <v>863.69999999999993</v>
          </cell>
          <cell r="O64">
            <v>717.91</v>
          </cell>
          <cell r="P64">
            <v>717.91</v>
          </cell>
          <cell r="Q64">
            <v>672</v>
          </cell>
          <cell r="R64">
            <v>712.72</v>
          </cell>
          <cell r="S64">
            <v>743.93</v>
          </cell>
          <cell r="T64">
            <v>697.6</v>
          </cell>
          <cell r="U64">
            <v>677.9</v>
          </cell>
          <cell r="V64">
            <v>691.1</v>
          </cell>
          <cell r="W64">
            <v>689.6</v>
          </cell>
          <cell r="X64">
            <v>690.13</v>
          </cell>
          <cell r="Y64">
            <v>709.68</v>
          </cell>
          <cell r="Z64">
            <v>678.30694235588976</v>
          </cell>
          <cell r="AA64">
            <v>769.48</v>
          </cell>
          <cell r="AB64">
            <v>8398.7869423558896</v>
          </cell>
          <cell r="AC64">
            <v>12</v>
          </cell>
          <cell r="AD64">
            <v>699.89891186299076</v>
          </cell>
        </row>
        <row r="65">
          <cell r="B65" t="str">
            <v>SUP134</v>
          </cell>
          <cell r="C65">
            <v>565.15</v>
          </cell>
          <cell r="D65">
            <v>668.64</v>
          </cell>
          <cell r="E65">
            <v>748.53</v>
          </cell>
          <cell r="F65">
            <v>554.24</v>
          </cell>
          <cell r="G65">
            <v>657.19</v>
          </cell>
          <cell r="H65">
            <v>644.21</v>
          </cell>
          <cell r="I65">
            <v>593.25</v>
          </cell>
          <cell r="J65">
            <v>488.11</v>
          </cell>
          <cell r="K65">
            <v>573.33000000000004</v>
          </cell>
          <cell r="L65">
            <v>585.83000000000004</v>
          </cell>
          <cell r="M65">
            <v>568.46</v>
          </cell>
          <cell r="N65">
            <v>499.11</v>
          </cell>
          <cell r="O65">
            <v>527.04999999999995</v>
          </cell>
          <cell r="P65">
            <v>500.03</v>
          </cell>
          <cell r="Q65">
            <v>461.3</v>
          </cell>
          <cell r="R65">
            <v>448.48</v>
          </cell>
          <cell r="S65">
            <v>461.17</v>
          </cell>
          <cell r="T65">
            <v>460.39</v>
          </cell>
          <cell r="U65">
            <v>459.73</v>
          </cell>
          <cell r="V65">
            <v>480.04</v>
          </cell>
          <cell r="W65">
            <v>455.51</v>
          </cell>
          <cell r="X65">
            <v>462.02</v>
          </cell>
          <cell r="Y65">
            <v>455.5</v>
          </cell>
          <cell r="Z65">
            <v>538.92944026733517</v>
          </cell>
          <cell r="AA65">
            <v>537.02</v>
          </cell>
          <cell r="AB65">
            <v>5710.1494402673343</v>
          </cell>
          <cell r="AC65">
            <v>12</v>
          </cell>
          <cell r="AD65">
            <v>475.84578668894454</v>
          </cell>
        </row>
        <row r="66">
          <cell r="B66" t="str">
            <v>SUP135</v>
          </cell>
          <cell r="C66">
            <v>697.25</v>
          </cell>
          <cell r="D66">
            <v>612.47</v>
          </cell>
          <cell r="E66">
            <v>560.33000000000004</v>
          </cell>
          <cell r="F66">
            <v>443.45</v>
          </cell>
          <cell r="G66">
            <v>519.35</v>
          </cell>
          <cell r="H66">
            <v>611.99</v>
          </cell>
          <cell r="I66">
            <v>566.96</v>
          </cell>
          <cell r="J66">
            <v>537.6</v>
          </cell>
          <cell r="K66">
            <v>506.16</v>
          </cell>
          <cell r="L66">
            <v>544.22</v>
          </cell>
          <cell r="M66">
            <v>514.65</v>
          </cell>
          <cell r="N66">
            <v>504.84000000000003</v>
          </cell>
          <cell r="O66">
            <v>448.32</v>
          </cell>
          <cell r="P66">
            <v>469.66</v>
          </cell>
          <cell r="Q66">
            <v>339.74</v>
          </cell>
          <cell r="R66">
            <v>319.33</v>
          </cell>
          <cell r="S66">
            <v>383.48</v>
          </cell>
          <cell r="T66">
            <v>443.21</v>
          </cell>
          <cell r="U66">
            <v>462.51</v>
          </cell>
          <cell r="V66">
            <v>442.14</v>
          </cell>
          <cell r="W66">
            <v>390.38</v>
          </cell>
          <cell r="Z66">
            <v>186.8578947368421</v>
          </cell>
          <cell r="AA66">
            <v>484.23</v>
          </cell>
          <cell r="AB66">
            <v>3885.6278947368419</v>
          </cell>
          <cell r="AC66">
            <v>10</v>
          </cell>
          <cell r="AD66">
            <v>388.56278947368418</v>
          </cell>
        </row>
        <row r="67">
          <cell r="B67" t="str">
            <v>SUP137</v>
          </cell>
          <cell r="C67">
            <v>616.9</v>
          </cell>
          <cell r="D67">
            <v>645.46</v>
          </cell>
          <cell r="E67">
            <v>640.87</v>
          </cell>
          <cell r="F67">
            <v>457.45</v>
          </cell>
          <cell r="G67">
            <v>584.74</v>
          </cell>
          <cell r="H67">
            <v>578.27</v>
          </cell>
          <cell r="I67">
            <v>507.41</v>
          </cell>
          <cell r="J67">
            <v>512.79</v>
          </cell>
          <cell r="K67">
            <v>487.5</v>
          </cell>
          <cell r="L67">
            <v>512.82000000000005</v>
          </cell>
          <cell r="M67">
            <v>486.08</v>
          </cell>
          <cell r="N67">
            <v>509.98</v>
          </cell>
          <cell r="O67">
            <v>496.45</v>
          </cell>
          <cell r="P67">
            <v>456.23</v>
          </cell>
          <cell r="Q67">
            <v>334.23</v>
          </cell>
          <cell r="R67">
            <v>378.73</v>
          </cell>
          <cell r="S67">
            <v>397.72</v>
          </cell>
          <cell r="T67">
            <v>361</v>
          </cell>
          <cell r="U67">
            <v>237.34</v>
          </cell>
          <cell r="V67">
            <v>146.54</v>
          </cell>
          <cell r="W67">
            <v>361</v>
          </cell>
          <cell r="X67">
            <v>374.64</v>
          </cell>
          <cell r="Y67">
            <v>426.22</v>
          </cell>
          <cell r="Z67">
            <v>451.6051012145748</v>
          </cell>
          <cell r="AA67">
            <v>475.09</v>
          </cell>
          <cell r="AB67">
            <v>4421.7051012145748</v>
          </cell>
          <cell r="AC67">
            <v>12</v>
          </cell>
          <cell r="AD67">
            <v>368.47542510121457</v>
          </cell>
        </row>
        <row r="68">
          <cell r="B68" t="str">
            <v>SUP140</v>
          </cell>
          <cell r="C68">
            <v>591.96</v>
          </cell>
          <cell r="D68">
            <v>535.76</v>
          </cell>
          <cell r="E68">
            <v>481.29</v>
          </cell>
          <cell r="F68">
            <v>351.05</v>
          </cell>
          <cell r="G68">
            <v>533.05999999999995</v>
          </cell>
          <cell r="H68">
            <v>475.74</v>
          </cell>
          <cell r="I68">
            <v>441.66</v>
          </cell>
          <cell r="J68">
            <v>418.42</v>
          </cell>
          <cell r="K68">
            <v>430.61</v>
          </cell>
          <cell r="L68">
            <v>454.64</v>
          </cell>
          <cell r="M68">
            <v>412.7</v>
          </cell>
          <cell r="N68">
            <v>443.43</v>
          </cell>
          <cell r="O68">
            <v>413.21</v>
          </cell>
          <cell r="P68">
            <v>413.21</v>
          </cell>
          <cell r="Q68">
            <v>291.55</v>
          </cell>
          <cell r="R68">
            <v>320.33</v>
          </cell>
          <cell r="S68">
            <v>355.85</v>
          </cell>
          <cell r="T68">
            <v>326.67</v>
          </cell>
          <cell r="X68">
            <v>241.5</v>
          </cell>
          <cell r="Y68">
            <v>433.64</v>
          </cell>
          <cell r="Z68">
            <v>439.37145748987859</v>
          </cell>
          <cell r="AA68">
            <v>391.43</v>
          </cell>
          <cell r="AB68">
            <v>3235.3314574898786</v>
          </cell>
          <cell r="AC68">
            <v>9</v>
          </cell>
          <cell r="AD68">
            <v>359.48127305443097</v>
          </cell>
        </row>
        <row r="69">
          <cell r="B69" t="str">
            <v>SUP152</v>
          </cell>
          <cell r="C69">
            <v>1166.43</v>
          </cell>
          <cell r="D69">
            <v>1142.1099999999999</v>
          </cell>
          <cell r="E69">
            <v>996.62</v>
          </cell>
          <cell r="F69">
            <v>199.46</v>
          </cell>
          <cell r="G69">
            <v>925.77</v>
          </cell>
          <cell r="H69">
            <v>999.05</v>
          </cell>
          <cell r="I69">
            <v>942.43</v>
          </cell>
          <cell r="J69">
            <v>861</v>
          </cell>
          <cell r="K69">
            <v>884.92</v>
          </cell>
          <cell r="L69">
            <v>883.73</v>
          </cell>
          <cell r="M69">
            <v>833.65</v>
          </cell>
          <cell r="N69">
            <v>843.75</v>
          </cell>
          <cell r="O69">
            <v>432.5</v>
          </cell>
          <cell r="P69">
            <v>731.24</v>
          </cell>
          <cell r="Q69">
            <v>694.52</v>
          </cell>
          <cell r="R69">
            <v>674.25</v>
          </cell>
          <cell r="S69">
            <v>745.23</v>
          </cell>
          <cell r="T69">
            <v>744.01</v>
          </cell>
          <cell r="U69">
            <v>762.38</v>
          </cell>
          <cell r="V69">
            <v>734.79</v>
          </cell>
          <cell r="W69">
            <v>675.89</v>
          </cell>
          <cell r="X69">
            <v>806.72</v>
          </cell>
          <cell r="Y69">
            <v>848.61</v>
          </cell>
          <cell r="Z69">
            <v>932.75056680161924</v>
          </cell>
          <cell r="AA69">
            <v>908.48</v>
          </cell>
          <cell r="AB69">
            <v>8782.8905668016196</v>
          </cell>
          <cell r="AC69">
            <v>12</v>
          </cell>
          <cell r="AD69">
            <v>731.90754723346834</v>
          </cell>
        </row>
        <row r="70">
          <cell r="B70" t="str">
            <v>SUP154</v>
          </cell>
          <cell r="C70">
            <v>486.28</v>
          </cell>
          <cell r="D70">
            <v>424.94</v>
          </cell>
          <cell r="E70">
            <v>479.56</v>
          </cell>
          <cell r="F70">
            <v>386.84</v>
          </cell>
          <cell r="G70">
            <v>452.25</v>
          </cell>
          <cell r="H70">
            <v>420.52</v>
          </cell>
          <cell r="I70">
            <v>442.54</v>
          </cell>
          <cell r="J70">
            <v>415.87</v>
          </cell>
          <cell r="K70">
            <v>431.17</v>
          </cell>
          <cell r="L70">
            <v>453.48</v>
          </cell>
          <cell r="M70">
            <v>424.25</v>
          </cell>
          <cell r="N70">
            <v>442.02</v>
          </cell>
          <cell r="O70">
            <v>450.77</v>
          </cell>
          <cell r="P70">
            <v>418.27</v>
          </cell>
          <cell r="Q70">
            <v>303.20999999999998</v>
          </cell>
          <cell r="R70">
            <v>333.48</v>
          </cell>
          <cell r="S70">
            <v>376.06</v>
          </cell>
          <cell r="T70">
            <v>420.86</v>
          </cell>
          <cell r="U70">
            <v>372.53</v>
          </cell>
          <cell r="V70">
            <v>370.41</v>
          </cell>
          <cell r="W70">
            <v>320.51</v>
          </cell>
          <cell r="X70">
            <v>352.92</v>
          </cell>
          <cell r="Y70">
            <v>380.38</v>
          </cell>
          <cell r="Z70">
            <v>398.28829959514167</v>
          </cell>
          <cell r="AA70">
            <v>0</v>
          </cell>
          <cell r="AB70">
            <v>4497.6882995951419</v>
          </cell>
          <cell r="AC70">
            <v>12</v>
          </cell>
          <cell r="AD70">
            <v>374.80735829959514</v>
          </cell>
        </row>
        <row r="71">
          <cell r="B71" t="str">
            <v>SUP155</v>
          </cell>
          <cell r="C71">
            <v>688.89</v>
          </cell>
          <cell r="D71">
            <v>614.48</v>
          </cell>
          <cell r="E71">
            <v>610.44000000000005</v>
          </cell>
          <cell r="F71">
            <v>513.85</v>
          </cell>
          <cell r="G71">
            <v>610.47</v>
          </cell>
          <cell r="H71">
            <v>653.82000000000005</v>
          </cell>
          <cell r="I71">
            <v>556.67999999999995</v>
          </cell>
          <cell r="J71">
            <v>670.46</v>
          </cell>
          <cell r="K71">
            <v>566.87</v>
          </cell>
          <cell r="L71">
            <v>684.95</v>
          </cell>
          <cell r="M71">
            <v>620.72</v>
          </cell>
          <cell r="N71">
            <v>685.31999999999994</v>
          </cell>
          <cell r="O71">
            <v>644.46</v>
          </cell>
          <cell r="P71">
            <v>594.46</v>
          </cell>
          <cell r="Q71">
            <v>476.97</v>
          </cell>
          <cell r="R71">
            <v>569.54999999999995</v>
          </cell>
          <cell r="S71">
            <v>670.03</v>
          </cell>
          <cell r="T71">
            <v>605.49</v>
          </cell>
          <cell r="U71">
            <v>652.27</v>
          </cell>
          <cell r="V71">
            <v>615.79999999999995</v>
          </cell>
          <cell r="W71">
            <v>534.45000000000005</v>
          </cell>
          <cell r="X71">
            <v>545.42999999999995</v>
          </cell>
          <cell r="Y71">
            <v>507.34</v>
          </cell>
          <cell r="Z71">
            <v>701.86161943319848</v>
          </cell>
          <cell r="AA71">
            <v>690.79</v>
          </cell>
          <cell r="AB71">
            <v>7118.1116194331989</v>
          </cell>
          <cell r="AC71">
            <v>12</v>
          </cell>
          <cell r="AD71">
            <v>593.17596828609987</v>
          </cell>
        </row>
        <row r="72">
          <cell r="B72" t="str">
            <v>SUP161</v>
          </cell>
          <cell r="C72">
            <v>658.68</v>
          </cell>
          <cell r="D72">
            <v>733.49</v>
          </cell>
          <cell r="E72">
            <v>704.8</v>
          </cell>
          <cell r="F72">
            <v>567.04</v>
          </cell>
          <cell r="G72">
            <v>696.58</v>
          </cell>
          <cell r="H72">
            <v>753.97</v>
          </cell>
          <cell r="I72">
            <v>694.03</v>
          </cell>
          <cell r="J72">
            <v>651.22</v>
          </cell>
          <cell r="K72">
            <v>626.35</v>
          </cell>
          <cell r="L72">
            <v>710.83</v>
          </cell>
          <cell r="M72">
            <v>701.27</v>
          </cell>
          <cell r="N72">
            <v>740.68000000000006</v>
          </cell>
          <cell r="O72">
            <v>685.32</v>
          </cell>
          <cell r="P72">
            <v>708.94</v>
          </cell>
          <cell r="Q72">
            <v>494.45</v>
          </cell>
          <cell r="R72">
            <v>534.54999999999995</v>
          </cell>
          <cell r="S72">
            <v>592.33000000000004</v>
          </cell>
          <cell r="T72">
            <v>687.43</v>
          </cell>
          <cell r="U72">
            <v>596.23</v>
          </cell>
          <cell r="V72">
            <v>606.02</v>
          </cell>
          <cell r="W72">
            <v>595.08000000000004</v>
          </cell>
          <cell r="X72">
            <v>616.05999999999995</v>
          </cell>
          <cell r="Y72">
            <v>673.36</v>
          </cell>
          <cell r="Z72">
            <v>743.88914979757078</v>
          </cell>
          <cell r="AA72">
            <v>681.47</v>
          </cell>
          <cell r="AB72">
            <v>7533.6591497975705</v>
          </cell>
          <cell r="AC72">
            <v>12</v>
          </cell>
          <cell r="AD72">
            <v>627.80492914979754</v>
          </cell>
        </row>
        <row r="73">
          <cell r="B73" t="str">
            <v>SUP165</v>
          </cell>
          <cell r="E73">
            <v>412.49</v>
          </cell>
          <cell r="F73">
            <v>362.09</v>
          </cell>
          <cell r="G73">
            <v>394.28</v>
          </cell>
          <cell r="H73">
            <v>464.37</v>
          </cell>
          <cell r="I73">
            <v>422.77</v>
          </cell>
          <cell r="J73">
            <v>368.49</v>
          </cell>
          <cell r="K73">
            <v>392.16</v>
          </cell>
          <cell r="L73">
            <v>389.73</v>
          </cell>
          <cell r="M73">
            <v>393.83</v>
          </cell>
          <cell r="N73">
            <v>463.41</v>
          </cell>
          <cell r="O73">
            <v>415.44</v>
          </cell>
          <cell r="P73">
            <v>382.34</v>
          </cell>
          <cell r="Q73">
            <v>278.54000000000002</v>
          </cell>
          <cell r="R73">
            <v>314.07</v>
          </cell>
          <cell r="S73">
            <v>366.43</v>
          </cell>
          <cell r="T73">
            <v>460.12</v>
          </cell>
          <cell r="U73">
            <v>376.22</v>
          </cell>
          <cell r="V73">
            <v>375.57</v>
          </cell>
          <cell r="W73">
            <v>346.93</v>
          </cell>
          <cell r="X73">
            <v>365.66</v>
          </cell>
          <cell r="Y73">
            <v>391.02</v>
          </cell>
          <cell r="Z73">
            <v>426.87178137651824</v>
          </cell>
          <cell r="AA73">
            <v>399.35</v>
          </cell>
          <cell r="AB73">
            <v>4499.211781376518</v>
          </cell>
          <cell r="AC73">
            <v>12</v>
          </cell>
          <cell r="AD73">
            <v>374.93431511470982</v>
          </cell>
        </row>
        <row r="74">
          <cell r="B74" t="str">
            <v>SUP170</v>
          </cell>
          <cell r="C74">
            <v>500.04</v>
          </cell>
          <cell r="D74">
            <v>464.73</v>
          </cell>
          <cell r="E74">
            <v>509.97</v>
          </cell>
          <cell r="F74">
            <v>412.49</v>
          </cell>
          <cell r="G74">
            <v>444.96</v>
          </cell>
          <cell r="H74">
            <v>525.16999999999996</v>
          </cell>
          <cell r="I74">
            <v>438.45</v>
          </cell>
          <cell r="J74">
            <v>459.93</v>
          </cell>
          <cell r="K74">
            <v>429.38</v>
          </cell>
          <cell r="L74">
            <v>453.08</v>
          </cell>
          <cell r="M74">
            <v>447.27</v>
          </cell>
          <cell r="N74">
            <v>436.81000000000006</v>
          </cell>
          <cell r="O74">
            <v>415.35</v>
          </cell>
          <cell r="P74">
            <v>435.32</v>
          </cell>
          <cell r="Q74">
            <v>311.16000000000003</v>
          </cell>
          <cell r="R74">
            <v>318.45</v>
          </cell>
          <cell r="S74">
            <v>393.81</v>
          </cell>
          <cell r="T74">
            <v>434.95</v>
          </cell>
          <cell r="U74">
            <v>408.96</v>
          </cell>
          <cell r="V74">
            <v>395.68</v>
          </cell>
          <cell r="W74">
            <v>335</v>
          </cell>
          <cell r="X74">
            <v>387.88</v>
          </cell>
          <cell r="Y74">
            <v>437.31</v>
          </cell>
          <cell r="Z74">
            <v>470.53838056680166</v>
          </cell>
          <cell r="AA74">
            <v>457.96</v>
          </cell>
          <cell r="AB74">
            <v>4744.4083805668015</v>
          </cell>
          <cell r="AC74">
            <v>12</v>
          </cell>
          <cell r="AD74">
            <v>395.36736504723348</v>
          </cell>
        </row>
        <row r="75">
          <cell r="B75" t="str">
            <v>SUP176</v>
          </cell>
          <cell r="C75">
            <v>690.9</v>
          </cell>
          <cell r="D75">
            <v>574.87</v>
          </cell>
          <cell r="E75">
            <v>446.21</v>
          </cell>
          <cell r="F75">
            <v>351.91</v>
          </cell>
          <cell r="G75">
            <v>534.33000000000004</v>
          </cell>
          <cell r="H75">
            <v>464.18</v>
          </cell>
          <cell r="I75">
            <v>464.13</v>
          </cell>
          <cell r="J75">
            <v>406.63</v>
          </cell>
          <cell r="K75">
            <v>381.87</v>
          </cell>
          <cell r="L75">
            <v>414.67</v>
          </cell>
          <cell r="M75">
            <v>374.02</v>
          </cell>
          <cell r="N75">
            <v>399.03999999999996</v>
          </cell>
          <cell r="O75">
            <v>369.91</v>
          </cell>
          <cell r="P75">
            <v>362.13</v>
          </cell>
          <cell r="T75">
            <v>292.12</v>
          </cell>
          <cell r="U75">
            <v>315.22000000000003</v>
          </cell>
          <cell r="V75">
            <v>291.62</v>
          </cell>
          <cell r="W75">
            <v>294.82</v>
          </cell>
          <cell r="X75">
            <v>294.07</v>
          </cell>
          <cell r="Y75">
            <v>302.07</v>
          </cell>
          <cell r="Z75">
            <v>317.26638326585692</v>
          </cell>
          <cell r="AA75">
            <v>339.65</v>
          </cell>
          <cell r="AB75">
            <v>2839.2263832658568</v>
          </cell>
          <cell r="AC75">
            <v>9</v>
          </cell>
          <cell r="AD75">
            <v>315.46959814065076</v>
          </cell>
        </row>
        <row r="76">
          <cell r="B76" t="str">
            <v>SUP183</v>
          </cell>
          <cell r="C76">
            <v>565.62</v>
          </cell>
          <cell r="D76">
            <v>510.23</v>
          </cell>
          <cell r="E76">
            <v>482.1</v>
          </cell>
          <cell r="F76">
            <v>477</v>
          </cell>
          <cell r="G76">
            <v>515.30999999999995</v>
          </cell>
          <cell r="H76">
            <v>604.39</v>
          </cell>
          <cell r="I76">
            <v>477.06</v>
          </cell>
          <cell r="J76">
            <v>563.77</v>
          </cell>
          <cell r="K76">
            <v>471.63</v>
          </cell>
          <cell r="L76">
            <v>640.55999999999995</v>
          </cell>
          <cell r="M76">
            <v>595.88</v>
          </cell>
          <cell r="N76">
            <v>525.68999999999994</v>
          </cell>
          <cell r="O76">
            <v>555.14</v>
          </cell>
          <cell r="P76">
            <v>550.21</v>
          </cell>
          <cell r="Q76">
            <v>421.94</v>
          </cell>
          <cell r="R76">
            <v>511.92</v>
          </cell>
          <cell r="S76">
            <v>582.52</v>
          </cell>
          <cell r="T76">
            <v>418.67</v>
          </cell>
          <cell r="U76">
            <v>446.98</v>
          </cell>
          <cell r="V76">
            <v>420.14</v>
          </cell>
          <cell r="W76">
            <v>466.8</v>
          </cell>
          <cell r="X76">
            <v>452.64</v>
          </cell>
          <cell r="Y76">
            <v>451.44</v>
          </cell>
          <cell r="Z76">
            <v>466.58842105263159</v>
          </cell>
          <cell r="AA76">
            <v>492.88</v>
          </cell>
          <cell r="AB76">
            <v>5744.9884210526316</v>
          </cell>
          <cell r="AC76">
            <v>12</v>
          </cell>
          <cell r="AD76">
            <v>478.74903508771928</v>
          </cell>
        </row>
        <row r="77">
          <cell r="B77" t="str">
            <v>SUP184</v>
          </cell>
          <cell r="C77">
            <v>511.6</v>
          </cell>
          <cell r="D77">
            <v>505.92</v>
          </cell>
          <cell r="E77">
            <v>505.92</v>
          </cell>
          <cell r="F77">
            <v>466.14</v>
          </cell>
          <cell r="G77">
            <v>583.59</v>
          </cell>
          <cell r="H77">
            <v>577.91</v>
          </cell>
          <cell r="I77">
            <v>510.4</v>
          </cell>
          <cell r="J77">
            <v>460.03</v>
          </cell>
          <cell r="K77">
            <v>527.39</v>
          </cell>
          <cell r="L77">
            <v>576.92999999999995</v>
          </cell>
          <cell r="M77">
            <v>503.95</v>
          </cell>
          <cell r="N77">
            <v>540.54999999999995</v>
          </cell>
          <cell r="O77">
            <v>495.31</v>
          </cell>
          <cell r="P77">
            <v>507.83</v>
          </cell>
          <cell r="Q77">
            <v>407.42</v>
          </cell>
          <cell r="R77">
            <v>393.86</v>
          </cell>
          <cell r="S77">
            <v>422.63</v>
          </cell>
          <cell r="T77">
            <v>505.96</v>
          </cell>
          <cell r="U77">
            <v>500.37</v>
          </cell>
          <cell r="V77">
            <v>472.67</v>
          </cell>
          <cell r="W77">
            <v>416.09</v>
          </cell>
          <cell r="X77">
            <v>421.72</v>
          </cell>
          <cell r="Y77">
            <v>417.04</v>
          </cell>
          <cell r="Z77">
            <v>418.99866396761126</v>
          </cell>
          <cell r="AA77">
            <v>419.98</v>
          </cell>
          <cell r="AB77">
            <v>5379.8986639676114</v>
          </cell>
          <cell r="AC77">
            <v>12</v>
          </cell>
          <cell r="AD77">
            <v>448.32488866396761</v>
          </cell>
        </row>
        <row r="78">
          <cell r="B78" t="str">
            <v>SUP185</v>
          </cell>
          <cell r="C78">
            <v>386.02</v>
          </cell>
          <cell r="D78">
            <v>982.11</v>
          </cell>
          <cell r="E78">
            <v>871.78</v>
          </cell>
          <cell r="F78">
            <v>707.36</v>
          </cell>
          <cell r="G78">
            <v>1056.22</v>
          </cell>
          <cell r="H78">
            <v>913.43</v>
          </cell>
          <cell r="I78">
            <v>862.51</v>
          </cell>
          <cell r="J78">
            <v>820.94</v>
          </cell>
          <cell r="K78">
            <v>764.33</v>
          </cell>
          <cell r="L78">
            <v>787.18</v>
          </cell>
          <cell r="M78">
            <v>746.3</v>
          </cell>
          <cell r="N78">
            <v>826.35</v>
          </cell>
          <cell r="O78">
            <v>803.47</v>
          </cell>
          <cell r="P78">
            <v>803.47</v>
          </cell>
          <cell r="Q78">
            <v>603.35</v>
          </cell>
          <cell r="R78">
            <v>639.53</v>
          </cell>
          <cell r="S78">
            <v>756.96</v>
          </cell>
          <cell r="T78">
            <v>737.49</v>
          </cell>
          <cell r="U78">
            <v>715.85</v>
          </cell>
          <cell r="V78">
            <v>709.36</v>
          </cell>
          <cell r="W78">
            <v>680.52</v>
          </cell>
          <cell r="X78">
            <v>757.18</v>
          </cell>
          <cell r="Y78">
            <v>722.34</v>
          </cell>
          <cell r="Z78">
            <v>860.17511470985141</v>
          </cell>
          <cell r="AA78">
            <v>854.36</v>
          </cell>
          <cell r="AB78">
            <v>8789.6951147098516</v>
          </cell>
          <cell r="AC78">
            <v>12</v>
          </cell>
          <cell r="AD78">
            <v>732.47459289248764</v>
          </cell>
        </row>
        <row r="79">
          <cell r="B79" t="str">
            <v>SUP187</v>
          </cell>
          <cell r="E79">
            <v>206.58</v>
          </cell>
          <cell r="F79">
            <v>343.42</v>
          </cell>
          <cell r="G79">
            <v>471.53</v>
          </cell>
          <cell r="H79">
            <v>508.69</v>
          </cell>
          <cell r="I79">
            <v>444.63</v>
          </cell>
          <cell r="J79">
            <v>422.19</v>
          </cell>
          <cell r="K79">
            <v>431.92</v>
          </cell>
          <cell r="L79">
            <v>442.15</v>
          </cell>
          <cell r="M79">
            <v>409.52</v>
          </cell>
          <cell r="N79">
            <v>471.34999999999997</v>
          </cell>
          <cell r="O79">
            <v>456.75</v>
          </cell>
          <cell r="P79">
            <v>402.05</v>
          </cell>
          <cell r="Q79">
            <v>284.01</v>
          </cell>
          <cell r="R79">
            <v>309</v>
          </cell>
          <cell r="S79">
            <v>368.25</v>
          </cell>
          <cell r="T79">
            <v>453.34</v>
          </cell>
          <cell r="U79">
            <v>398.54</v>
          </cell>
          <cell r="V79">
            <v>366.87</v>
          </cell>
          <cell r="W79">
            <v>316.45999999999998</v>
          </cell>
          <cell r="X79">
            <v>377.17</v>
          </cell>
          <cell r="Y79">
            <v>399.4</v>
          </cell>
          <cell r="Z79">
            <v>394.91846153846154</v>
          </cell>
          <cell r="AA79">
            <v>408.38</v>
          </cell>
          <cell r="AB79">
            <v>4526.7584615384621</v>
          </cell>
          <cell r="AC79">
            <v>12</v>
          </cell>
          <cell r="AD79">
            <v>377.22987179487183</v>
          </cell>
        </row>
        <row r="80">
          <cell r="B80" t="str">
            <v>T069</v>
          </cell>
          <cell r="C80">
            <v>381.5</v>
          </cell>
          <cell r="D80">
            <v>381.5</v>
          </cell>
          <cell r="E80">
            <v>425.04</v>
          </cell>
          <cell r="F80">
            <v>376.5</v>
          </cell>
          <cell r="G80">
            <v>365.35</v>
          </cell>
          <cell r="H80">
            <v>366.5</v>
          </cell>
          <cell r="I80">
            <v>371.5</v>
          </cell>
          <cell r="J80">
            <v>371.07</v>
          </cell>
          <cell r="K80">
            <v>397.75</v>
          </cell>
          <cell r="L80">
            <v>376.5</v>
          </cell>
          <cell r="M80">
            <v>386.49</v>
          </cell>
          <cell r="N80">
            <v>391.5</v>
          </cell>
          <cell r="O80">
            <v>393.03</v>
          </cell>
          <cell r="P80">
            <v>383</v>
          </cell>
          <cell r="Q80">
            <v>378</v>
          </cell>
          <cell r="R80">
            <v>379.77</v>
          </cell>
          <cell r="S80">
            <v>368</v>
          </cell>
          <cell r="T80">
            <v>375.35</v>
          </cell>
          <cell r="U80">
            <v>368.04</v>
          </cell>
          <cell r="V80">
            <v>368</v>
          </cell>
          <cell r="W80">
            <v>392.93</v>
          </cell>
          <cell r="X80">
            <v>373.92</v>
          </cell>
          <cell r="Y80">
            <v>368</v>
          </cell>
          <cell r="Z80">
            <v>401.25108604845445</v>
          </cell>
          <cell r="AA80">
            <v>424.64</v>
          </cell>
          <cell r="AB80">
            <v>4549.2910860484544</v>
          </cell>
          <cell r="AC80">
            <v>12</v>
          </cell>
          <cell r="AD80">
            <v>379.10759050403789</v>
          </cell>
        </row>
        <row r="81">
          <cell r="B81" t="str">
            <v>TRM009</v>
          </cell>
          <cell r="C81">
            <v>426.74</v>
          </cell>
          <cell r="D81">
            <v>341.92</v>
          </cell>
          <cell r="E81">
            <v>432</v>
          </cell>
          <cell r="F81">
            <v>351.66</v>
          </cell>
          <cell r="G81">
            <v>433.31</v>
          </cell>
          <cell r="H81">
            <v>438.59</v>
          </cell>
          <cell r="I81">
            <v>397.35</v>
          </cell>
          <cell r="J81">
            <v>385.89</v>
          </cell>
          <cell r="K81">
            <v>377.11</v>
          </cell>
          <cell r="L81">
            <v>401.92</v>
          </cell>
          <cell r="M81">
            <v>383.04</v>
          </cell>
          <cell r="N81">
            <v>354.28</v>
          </cell>
          <cell r="O81">
            <v>330.57</v>
          </cell>
          <cell r="P81">
            <v>323.2</v>
          </cell>
          <cell r="Q81">
            <v>281.27</v>
          </cell>
          <cell r="R81">
            <v>297.23</v>
          </cell>
          <cell r="S81">
            <v>342.61</v>
          </cell>
          <cell r="T81">
            <v>358.92</v>
          </cell>
          <cell r="U81">
            <v>347.7</v>
          </cell>
          <cell r="V81">
            <v>324.62</v>
          </cell>
          <cell r="W81">
            <v>301.89999999999998</v>
          </cell>
          <cell r="X81">
            <v>363.43</v>
          </cell>
          <cell r="Y81">
            <v>374.04</v>
          </cell>
          <cell r="Z81">
            <v>424.99967611336029</v>
          </cell>
          <cell r="AA81">
            <v>379.21</v>
          </cell>
          <cell r="AB81">
            <v>4070.48967611336</v>
          </cell>
          <cell r="AC81">
            <v>12</v>
          </cell>
          <cell r="AD81">
            <v>339.20747300944669</v>
          </cell>
        </row>
        <row r="82">
          <cell r="B82" t="str">
            <v>TRM024</v>
          </cell>
          <cell r="C82">
            <v>483.83</v>
          </cell>
          <cell r="D82">
            <v>391.92</v>
          </cell>
          <cell r="E82">
            <v>484.3</v>
          </cell>
          <cell r="F82">
            <v>370.92</v>
          </cell>
          <cell r="G82">
            <v>450.56</v>
          </cell>
          <cell r="H82">
            <v>456.43</v>
          </cell>
          <cell r="I82">
            <v>422.36</v>
          </cell>
          <cell r="J82">
            <v>410.98</v>
          </cell>
          <cell r="K82">
            <v>378.75</v>
          </cell>
          <cell r="L82">
            <v>416.01</v>
          </cell>
          <cell r="M82">
            <v>400.88</v>
          </cell>
          <cell r="N82">
            <v>381.18999999999994</v>
          </cell>
          <cell r="O82">
            <v>368.46</v>
          </cell>
          <cell r="P82">
            <v>304.20999999999998</v>
          </cell>
          <cell r="Q82">
            <v>306.86</v>
          </cell>
          <cell r="R82">
            <v>331.05</v>
          </cell>
          <cell r="S82">
            <v>364.13</v>
          </cell>
          <cell r="T82">
            <v>332.89</v>
          </cell>
          <cell r="U82">
            <v>351.48</v>
          </cell>
          <cell r="V82">
            <v>353.43</v>
          </cell>
          <cell r="W82">
            <v>341.01</v>
          </cell>
          <cell r="X82">
            <v>387.4</v>
          </cell>
          <cell r="Y82">
            <v>365.68</v>
          </cell>
          <cell r="Z82">
            <v>449.16</v>
          </cell>
          <cell r="AA82">
            <v>469.01</v>
          </cell>
          <cell r="AB82">
            <v>4255.7599999999993</v>
          </cell>
          <cell r="AC82">
            <v>12</v>
          </cell>
          <cell r="AD82">
            <v>354.64666666666659</v>
          </cell>
        </row>
        <row r="83">
          <cell r="B83" t="str">
            <v>QC465</v>
          </cell>
          <cell r="K83">
            <v>166.26</v>
          </cell>
          <cell r="L83">
            <v>313.91000000000003</v>
          </cell>
          <cell r="M83">
            <v>299.72000000000003</v>
          </cell>
          <cell r="N83">
            <v>246.63</v>
          </cell>
          <cell r="O83">
            <v>263.68</v>
          </cell>
          <cell r="P83">
            <v>259.58</v>
          </cell>
          <cell r="Q83">
            <v>218.27</v>
          </cell>
          <cell r="R83">
            <v>234.17</v>
          </cell>
          <cell r="S83">
            <v>263.35000000000002</v>
          </cell>
          <cell r="T83">
            <v>261.61</v>
          </cell>
          <cell r="U83">
            <v>248.23</v>
          </cell>
          <cell r="V83">
            <v>247.85</v>
          </cell>
          <cell r="W83">
            <v>242.17</v>
          </cell>
          <cell r="X83">
            <v>281.27</v>
          </cell>
          <cell r="Y83">
            <v>163.4</v>
          </cell>
          <cell r="Z83">
            <v>290.13</v>
          </cell>
          <cell r="AA83">
            <v>313.08</v>
          </cell>
          <cell r="AB83">
            <v>2973.71</v>
          </cell>
          <cell r="AC83">
            <v>12</v>
          </cell>
          <cell r="AD83">
            <v>247.80916666666667</v>
          </cell>
        </row>
        <row r="84">
          <cell r="B84" t="str">
            <v>QC471</v>
          </cell>
          <cell r="K84">
            <v>88.51</v>
          </cell>
          <cell r="L84">
            <v>243.36</v>
          </cell>
          <cell r="M84">
            <v>255.17</v>
          </cell>
          <cell r="N84">
            <v>362.16</v>
          </cell>
          <cell r="O84">
            <v>339.33</v>
          </cell>
          <cell r="P84">
            <v>339.33</v>
          </cell>
          <cell r="Q84">
            <v>245.77</v>
          </cell>
          <cell r="R84">
            <v>252.42</v>
          </cell>
          <cell r="S84">
            <v>270.82</v>
          </cell>
          <cell r="T84">
            <v>365.77</v>
          </cell>
          <cell r="U84">
            <v>296.06</v>
          </cell>
          <cell r="V84">
            <v>282.77</v>
          </cell>
          <cell r="W84">
            <v>283.63</v>
          </cell>
          <cell r="Z84">
            <v>-4.6288798920386398E-3</v>
          </cell>
          <cell r="AA84">
            <v>139.29</v>
          </cell>
          <cell r="AB84">
            <v>2675.8953711201079</v>
          </cell>
          <cell r="AC84">
            <v>10</v>
          </cell>
          <cell r="AD84">
            <v>267.58953711201082</v>
          </cell>
        </row>
        <row r="85">
          <cell r="B85" t="str">
            <v>SUP191</v>
          </cell>
          <cell r="N85">
            <v>372.83</v>
          </cell>
          <cell r="O85">
            <v>360.25</v>
          </cell>
          <cell r="P85">
            <v>350.21</v>
          </cell>
          <cell r="Q85">
            <v>257.91000000000003</v>
          </cell>
          <cell r="R85">
            <v>281.35000000000002</v>
          </cell>
          <cell r="S85">
            <v>341.28</v>
          </cell>
          <cell r="T85">
            <v>391.86</v>
          </cell>
          <cell r="U85">
            <v>352.66</v>
          </cell>
          <cell r="V85">
            <v>318.52</v>
          </cell>
          <cell r="W85">
            <v>314.73</v>
          </cell>
          <cell r="X85">
            <v>331.58</v>
          </cell>
          <cell r="Y85">
            <v>356.45</v>
          </cell>
          <cell r="Z85">
            <v>363.71846153846155</v>
          </cell>
          <cell r="AA85">
            <v>364.55</v>
          </cell>
          <cell r="AB85">
            <v>4020.5184615384615</v>
          </cell>
          <cell r="AC85">
            <v>12</v>
          </cell>
          <cell r="AD85">
            <v>335.0432051282051</v>
          </cell>
        </row>
        <row r="86">
          <cell r="B86" t="str">
            <v>PO20450</v>
          </cell>
          <cell r="Q86">
            <v>160</v>
          </cell>
          <cell r="R86">
            <v>189.27</v>
          </cell>
          <cell r="S86">
            <v>210.06</v>
          </cell>
          <cell r="T86">
            <v>217.83</v>
          </cell>
          <cell r="U86">
            <v>229.96</v>
          </cell>
          <cell r="V86">
            <v>221.61</v>
          </cell>
          <cell r="W86">
            <v>210.43</v>
          </cell>
          <cell r="X86">
            <v>222.31</v>
          </cell>
          <cell r="Y86">
            <v>210</v>
          </cell>
          <cell r="Z86">
            <v>231.31</v>
          </cell>
          <cell r="AA86">
            <v>205.49</v>
          </cell>
          <cell r="AB86">
            <v>2102.7800000000002</v>
          </cell>
          <cell r="AC86">
            <v>10</v>
          </cell>
          <cell r="AD86">
            <v>210.27800000000002</v>
          </cell>
        </row>
        <row r="87">
          <cell r="B87" t="str">
            <v>CL140</v>
          </cell>
          <cell r="Y87">
            <v>141.57</v>
          </cell>
          <cell r="Z87">
            <v>217.09613277133826</v>
          </cell>
          <cell r="AA87">
            <v>238.22</v>
          </cell>
          <cell r="AB87">
            <v>358.66613277133825</v>
          </cell>
          <cell r="AC87">
            <v>2</v>
          </cell>
          <cell r="AD87">
            <v>179.33306638566913</v>
          </cell>
        </row>
        <row r="88">
          <cell r="B88" t="str">
            <v>PO1701</v>
          </cell>
          <cell r="C88">
            <v>353.27</v>
          </cell>
          <cell r="D88">
            <v>296.27</v>
          </cell>
          <cell r="E88">
            <v>364.53</v>
          </cell>
          <cell r="F88">
            <v>275.25</v>
          </cell>
          <cell r="G88">
            <v>306.07</v>
          </cell>
          <cell r="H88">
            <v>334.11</v>
          </cell>
          <cell r="I88">
            <v>322.75</v>
          </cell>
          <cell r="J88">
            <v>303.86</v>
          </cell>
          <cell r="K88">
            <v>322.63</v>
          </cell>
          <cell r="L88">
            <v>327.52999999999997</v>
          </cell>
          <cell r="M88">
            <v>333.3</v>
          </cell>
          <cell r="N88">
            <v>316.31</v>
          </cell>
          <cell r="O88">
            <v>346.16192812044682</v>
          </cell>
          <cell r="P88">
            <v>316.52999999999997</v>
          </cell>
          <cell r="Q88">
            <v>250.39615384615385</v>
          </cell>
          <cell r="R88">
            <v>256.62615384615384</v>
          </cell>
          <cell r="S88">
            <v>301.89999999999998</v>
          </cell>
          <cell r="T88">
            <v>321.70999999999998</v>
          </cell>
          <cell r="U88">
            <v>284.20999999999998</v>
          </cell>
          <cell r="V88">
            <v>291.88</v>
          </cell>
          <cell r="W88">
            <v>267.97000000000003</v>
          </cell>
          <cell r="X88">
            <v>265.2</v>
          </cell>
          <cell r="Y88">
            <v>278.69</v>
          </cell>
          <cell r="Z88">
            <v>402.52060728744937</v>
          </cell>
          <cell r="AA88">
            <v>315.08999999999997</v>
          </cell>
          <cell r="AB88">
            <v>3583.7948431002042</v>
          </cell>
          <cell r="AC88">
            <v>12</v>
          </cell>
          <cell r="AD88">
            <v>298.64957025835037</v>
          </cell>
        </row>
        <row r="89">
          <cell r="B89" t="str">
            <v>BX001</v>
          </cell>
          <cell r="C89">
            <v>402.12</v>
          </cell>
          <cell r="D89">
            <v>313.86</v>
          </cell>
          <cell r="E89">
            <v>348.94</v>
          </cell>
          <cell r="F89">
            <v>309.58999999999997</v>
          </cell>
          <cell r="G89">
            <v>417.74</v>
          </cell>
          <cell r="H89">
            <v>328.07</v>
          </cell>
          <cell r="I89">
            <v>356.09</v>
          </cell>
          <cell r="J89">
            <v>328.67</v>
          </cell>
          <cell r="K89">
            <v>329.86</v>
          </cell>
          <cell r="L89">
            <v>322.7</v>
          </cell>
          <cell r="M89">
            <v>329.86</v>
          </cell>
          <cell r="N89">
            <v>344.08</v>
          </cell>
          <cell r="O89">
            <v>317.91192812044682</v>
          </cell>
          <cell r="P89">
            <v>282.64999999999998</v>
          </cell>
          <cell r="Q89">
            <v>273.80923076923079</v>
          </cell>
          <cell r="R89">
            <v>256.14</v>
          </cell>
          <cell r="S89">
            <v>284.42</v>
          </cell>
          <cell r="T89">
            <v>286.93</v>
          </cell>
          <cell r="U89">
            <v>304.82</v>
          </cell>
          <cell r="V89">
            <v>280.78000000000003</v>
          </cell>
          <cell r="W89">
            <v>240.42000000000002</v>
          </cell>
          <cell r="X89">
            <v>204.64538461538461</v>
          </cell>
          <cell r="Y89">
            <v>340.85</v>
          </cell>
          <cell r="Z89">
            <v>298.43846153846152</v>
          </cell>
          <cell r="AA89">
            <v>354.08</v>
          </cell>
          <cell r="AB89">
            <v>3371.8150050435238</v>
          </cell>
          <cell r="AC89">
            <v>12</v>
          </cell>
          <cell r="AD89">
            <v>280.98458375362696</v>
          </cell>
        </row>
      </sheetData>
      <sheetData sheetId="2"/>
      <sheetData sheetId="3">
        <row r="5">
          <cell r="B5" t="str">
            <v>Gtßelx</v>
          </cell>
        </row>
      </sheetData>
      <sheetData sheetId="4" refreshError="1"/>
      <sheetData sheetId="5" refreshError="1"/>
      <sheetData sheetId="6"/>
      <sheetData sheetId="7">
        <row r="2">
          <cell r="M2" t="str">
            <v>Those who not agreed to change work condition</v>
          </cell>
        </row>
        <row r="3">
          <cell r="M3" t="str">
            <v>Time</v>
          </cell>
          <cell r="N3" t="str">
            <v>Bonus</v>
          </cell>
          <cell r="O3" t="str">
            <v>Quantum Bonus</v>
          </cell>
        </row>
        <row r="4">
          <cell r="M4">
            <v>1</v>
          </cell>
          <cell r="N4">
            <v>0</v>
          </cell>
          <cell r="O4">
            <v>0</v>
          </cell>
        </row>
        <row r="5">
          <cell r="M5">
            <v>365</v>
          </cell>
          <cell r="N5">
            <v>2</v>
          </cell>
          <cell r="O5">
            <v>3</v>
          </cell>
        </row>
        <row r="6">
          <cell r="M6">
            <v>730</v>
          </cell>
          <cell r="N6">
            <v>3</v>
          </cell>
          <cell r="O6">
            <v>3.5</v>
          </cell>
        </row>
        <row r="7">
          <cell r="M7">
            <v>1095</v>
          </cell>
          <cell r="N7">
            <v>4</v>
          </cell>
          <cell r="O7">
            <v>4</v>
          </cell>
        </row>
        <row r="8">
          <cell r="M8">
            <v>1460</v>
          </cell>
          <cell r="N8">
            <v>5</v>
          </cell>
          <cell r="O8">
            <v>4.5</v>
          </cell>
        </row>
        <row r="9">
          <cell r="M9">
            <v>1825</v>
          </cell>
          <cell r="N9">
            <v>6</v>
          </cell>
          <cell r="O9">
            <v>5</v>
          </cell>
        </row>
        <row r="10">
          <cell r="M10">
            <v>2190</v>
          </cell>
          <cell r="N10">
            <v>7</v>
          </cell>
          <cell r="O10">
            <v>5.5</v>
          </cell>
        </row>
        <row r="11">
          <cell r="M11">
            <v>2555</v>
          </cell>
          <cell r="N11">
            <v>8</v>
          </cell>
          <cell r="O11">
            <v>6</v>
          </cell>
        </row>
        <row r="12">
          <cell r="M12">
            <v>2920</v>
          </cell>
          <cell r="N12">
            <v>9</v>
          </cell>
          <cell r="O12">
            <v>6.5</v>
          </cell>
        </row>
        <row r="13">
          <cell r="M13">
            <v>3285</v>
          </cell>
          <cell r="N13">
            <v>10</v>
          </cell>
          <cell r="O13">
            <v>7</v>
          </cell>
        </row>
        <row r="14">
          <cell r="M14">
            <v>3650</v>
          </cell>
          <cell r="N14">
            <v>11</v>
          </cell>
          <cell r="O14">
            <v>7.5</v>
          </cell>
        </row>
        <row r="15">
          <cell r="M15">
            <v>4015</v>
          </cell>
          <cell r="N15">
            <v>11</v>
          </cell>
          <cell r="O15">
            <v>9</v>
          </cell>
        </row>
        <row r="16">
          <cell r="M16">
            <v>4380</v>
          </cell>
          <cell r="N16">
            <v>11</v>
          </cell>
          <cell r="O16">
            <v>10.5</v>
          </cell>
        </row>
        <row r="17">
          <cell r="M17">
            <v>4745</v>
          </cell>
          <cell r="N17">
            <v>11</v>
          </cell>
          <cell r="O17">
            <v>12</v>
          </cell>
        </row>
        <row r="18">
          <cell r="M18">
            <v>5110</v>
          </cell>
          <cell r="N18">
            <v>11</v>
          </cell>
          <cell r="O18">
            <v>13.5</v>
          </cell>
        </row>
        <row r="19">
          <cell r="M19">
            <v>5475</v>
          </cell>
          <cell r="N19">
            <v>11</v>
          </cell>
          <cell r="O19">
            <v>15</v>
          </cell>
        </row>
        <row r="20">
          <cell r="M20">
            <v>5840</v>
          </cell>
          <cell r="N20">
            <v>11</v>
          </cell>
          <cell r="O20">
            <v>16.5</v>
          </cell>
        </row>
        <row r="21">
          <cell r="M21">
            <v>6205</v>
          </cell>
          <cell r="N21">
            <v>11</v>
          </cell>
          <cell r="O21">
            <v>18</v>
          </cell>
        </row>
        <row r="22">
          <cell r="M22">
            <v>6570</v>
          </cell>
          <cell r="N22">
            <v>11</v>
          </cell>
          <cell r="O22">
            <v>19.5</v>
          </cell>
        </row>
        <row r="23">
          <cell r="M23">
            <v>6935</v>
          </cell>
          <cell r="N23">
            <v>11</v>
          </cell>
          <cell r="O23">
            <v>21</v>
          </cell>
        </row>
        <row r="24">
          <cell r="M24">
            <v>7300</v>
          </cell>
          <cell r="N24">
            <v>11</v>
          </cell>
          <cell r="O24">
            <v>22.5</v>
          </cell>
        </row>
        <row r="25">
          <cell r="M25">
            <v>7665</v>
          </cell>
          <cell r="N25">
            <v>11</v>
          </cell>
          <cell r="O25">
            <v>24</v>
          </cell>
        </row>
        <row r="26">
          <cell r="M26">
            <v>8030</v>
          </cell>
          <cell r="N26">
            <v>11</v>
          </cell>
          <cell r="O26">
            <v>25.5</v>
          </cell>
        </row>
        <row r="27">
          <cell r="M27">
            <v>8395</v>
          </cell>
          <cell r="N27">
            <v>11</v>
          </cell>
          <cell r="O27">
            <v>27</v>
          </cell>
        </row>
        <row r="28">
          <cell r="M28">
            <v>8760</v>
          </cell>
          <cell r="N28">
            <v>11</v>
          </cell>
          <cell r="O28">
            <v>28.5</v>
          </cell>
        </row>
        <row r="29">
          <cell r="M29">
            <v>9125</v>
          </cell>
          <cell r="N29">
            <v>11</v>
          </cell>
          <cell r="O29">
            <v>30</v>
          </cell>
        </row>
      </sheetData>
      <sheetData sheetId="8">
        <row r="2">
          <cell r="I2" t="str">
            <v>Holiday:</v>
          </cell>
          <cell r="J2">
            <v>1</v>
          </cell>
          <cell r="BO2" t="str">
            <v>NSSF Exchange rate:</v>
          </cell>
          <cell r="BP2">
            <v>4113</v>
          </cell>
        </row>
        <row r="3">
          <cell r="I3" t="str">
            <v>Number of Working Day in jan-2024</v>
          </cell>
          <cell r="J3">
            <v>26</v>
          </cell>
          <cell r="AW3" t="str">
            <v xml:space="preserve"> </v>
          </cell>
          <cell r="BO3" t="str">
            <v>Tax Exchange rate:</v>
          </cell>
          <cell r="BP3">
            <v>4089</v>
          </cell>
        </row>
        <row r="4">
          <cell r="J4" t="str">
            <v>01-15 January, 2023</v>
          </cell>
        </row>
        <row r="5">
          <cell r="B5" t="str">
            <v>Gtßelx</v>
          </cell>
          <cell r="C5" t="str">
            <v>eQµaH</v>
          </cell>
          <cell r="E5" t="str">
            <v>Epñk</v>
          </cell>
          <cell r="F5" t="str">
            <v>muxgar</v>
          </cell>
          <cell r="G5" t="str">
            <v>éf¶cUleFVIkar</v>
          </cell>
          <cell r="J5" t="str">
            <v>kMLúgeBlebIkR)ak;</v>
          </cell>
          <cell r="K5" t="str">
            <v>sßanPaBRKYsar</v>
          </cell>
          <cell r="O5" t="str">
            <v>GRtaR)ak; RbcaMéf¶</v>
          </cell>
          <cell r="R5" t="str">
            <v>cMnYnem:ag rW éf¶kñúgEx</v>
          </cell>
          <cell r="S5" t="str">
            <v>cMnYnéf¶ buNükñúg Ex</v>
          </cell>
          <cell r="T5" t="str">
            <v>cMnYnem:ag rW éf¶ Edl)aneFVI karkñúgEx</v>
          </cell>
          <cell r="U5" t="str">
            <v>cMnYnem:ag rWéf¶ EdlGvtþman kñúgEx</v>
          </cell>
          <cell r="V5" t="str">
            <v>cMnYnem:ag rWéf¶ EdlGvtþman kñúgEx</v>
          </cell>
          <cell r="Y5" t="str">
            <v>em:agEdl)anEfm enAkñúgEx</v>
          </cell>
          <cell r="AB5" t="str">
            <v>R)ak;eFIVkarEfmem:ag</v>
          </cell>
          <cell r="AE5" t="str">
            <v>éfø)ayEfmem:ag</v>
          </cell>
          <cell r="AF5" t="str">
            <v>R)ak;QñÜléf¶buNü</v>
          </cell>
          <cell r="AG5" t="str">
            <v>R)ak;ExeBlQb;RbcaMqñaM¼QW¼Biess¼sMralkUn</v>
          </cell>
          <cell r="AH5" t="str">
            <v>R)ak;ExeBlQb;RbcaMqñaM¼QW¼Biess¼sMralkUn</v>
          </cell>
          <cell r="AI5" t="str">
            <v>R)ak;emIl EfrkUn</v>
          </cell>
          <cell r="AJ5" t="str">
            <v>R)ak;rgVan; eTogTat; RbcaMEx</v>
          </cell>
          <cell r="AK5" t="str">
            <v>R)ak;]btßmÖsMrab;RTRTg;CIvPaB</v>
          </cell>
          <cell r="AM5" t="str">
            <v>R)ak;rgVan; GtItPaB</v>
          </cell>
          <cell r="AN5" t="str">
            <v>R)ak;rgVan; GtItPaB</v>
          </cell>
          <cell r="AP5" t="str">
            <v>R)ak;rgVan;Biess</v>
          </cell>
          <cell r="AR5" t="str">
            <v>R)ak;GtitPaB
2019</v>
          </cell>
          <cell r="AS5" t="str">
            <v>R)ak;GtitPaB
mun2019</v>
          </cell>
          <cell r="AT5" t="str">
            <v>srub</v>
          </cell>
          <cell r="AV5" t="str">
            <v>sgR)ak; CMBak;</v>
          </cell>
          <cell r="AW5" t="str">
            <v>sgR)ak;RbcaM qñaMEdlmin )anQb;</v>
          </cell>
          <cell r="AY5" t="str">
            <v>R)ak;ExeKal minTan;KitBn§</v>
          </cell>
          <cell r="AZ5" t="str">
            <v>srubR)ak;kat; elIkarQb;min KitR)ak;Ex</v>
          </cell>
          <cell r="BA5" t="str">
            <v>R)ak;Exsrub EdlRtUv ykeTA KitBn§</v>
          </cell>
          <cell r="BC5" t="str">
            <v>kMritR)ak;Edl RtUvCab;Bn§</v>
          </cell>
          <cell r="BD5" t="str">
            <v>R)ak;sMux©Imun</v>
          </cell>
          <cell r="BE5" t="str">
            <v>R)ak;sMux©Imun</v>
          </cell>
          <cell r="BF5" t="str">
            <v>R)ak;sMux©Imunsrub</v>
          </cell>
          <cell r="BH5" t="str">
            <v>dkR)ak;bg;Bn§</v>
          </cell>
          <cell r="BI5" t="str">
            <v>dkR)ak;shCIB</v>
          </cell>
          <cell r="BM5" t="str">
            <v>dkR)ak;Fana r:ab;rg</v>
          </cell>
          <cell r="BN5" t="str">
            <v>R)ak;srub EdlRtUvdk</v>
          </cell>
          <cell r="BP5" t="str">
            <v>srubR)ak;Edl RtUvTTYl)an</v>
          </cell>
        </row>
        <row r="6">
          <cell r="K6" t="str">
            <v>bþI¼RbBn§</v>
          </cell>
          <cell r="M6" t="str">
            <v>kUn</v>
          </cell>
          <cell r="U6" t="str">
            <v>sMrak RbcaM qñaM¼QW¼  Biess¼ sMral kUn</v>
          </cell>
          <cell r="V6" t="str">
            <v>sMrak RbcaM qñaM¼QW¼  Biess¼ sMral kUn</v>
          </cell>
          <cell r="W6" t="str">
            <v>c,ab;min KitR)ak;Ex</v>
          </cell>
          <cell r="X6" t="str">
            <v>srubem:ag rWéf¶Edl )anQb;</v>
          </cell>
          <cell r="Y6" t="str">
            <v>éf¶Fmµta KuN !&gt;%</v>
          </cell>
          <cell r="Z6" t="str">
            <v>éf¶buNü¼ esAr_    KuN @</v>
          </cell>
          <cell r="AA6" t="str">
            <v>cMnYn em:ag srub</v>
          </cell>
          <cell r="AB6" t="str">
            <v>R)ak;Efm em:agKuN !&gt;%</v>
          </cell>
          <cell r="AC6" t="str">
            <v>R)ak;Efm em:agKuN @</v>
          </cell>
          <cell r="AD6" t="str">
            <v>R)ak;Efm em:agsrub</v>
          </cell>
        </row>
        <row r="7">
          <cell r="B7" t="str">
            <v>Employee's Code</v>
          </cell>
          <cell r="C7" t="str">
            <v>Employee Name</v>
          </cell>
          <cell r="D7" t="str">
            <v>Khmer Name</v>
          </cell>
          <cell r="E7" t="str">
            <v>Line</v>
          </cell>
          <cell r="F7" t="str">
            <v>Positions</v>
          </cell>
          <cell r="G7" t="str">
            <v>Hired Date</v>
          </cell>
          <cell r="H7" t="str">
            <v>Date of Birth</v>
          </cell>
          <cell r="I7" t="str">
            <v>Age</v>
          </cell>
          <cell r="J7" t="str">
            <v>Pay Period</v>
          </cell>
          <cell r="K7" t="str">
            <v>No of Depend</v>
          </cell>
          <cell r="N7" t="str">
            <v>Basic</v>
          </cell>
          <cell r="P7" t="str">
            <v>Last 12M</v>
          </cell>
          <cell r="Q7" t="str">
            <v>Last 12M</v>
          </cell>
          <cell r="R7" t="str">
            <v>Working Hours or Days</v>
          </cell>
          <cell r="S7" t="str">
            <v>Holidays</v>
          </cell>
          <cell r="T7" t="str">
            <v>Att.</v>
          </cell>
          <cell r="U7" t="str">
            <v xml:space="preserve">Time Absent </v>
          </cell>
          <cell r="Y7" t="str">
            <v>Over Time</v>
          </cell>
          <cell r="AB7" t="str">
            <v>OT Pay</v>
          </cell>
          <cell r="AF7" t="str">
            <v>Time Absent Pay</v>
          </cell>
          <cell r="AI7" t="str">
            <v>Child Care</v>
          </cell>
          <cell r="AJ7" t="str">
            <v>Att.</v>
          </cell>
          <cell r="AK7" t="str">
            <v>Health Check</v>
          </cell>
          <cell r="AL7" t="str">
            <v>Transport &amp; Acc.</v>
          </cell>
          <cell r="AM7" t="str">
            <v>Seniority</v>
          </cell>
          <cell r="AN7" t="str">
            <v>Quantum</v>
          </cell>
          <cell r="AO7" t="str">
            <v>Total Seniority</v>
          </cell>
          <cell r="AP7" t="str">
            <v xml:space="preserve">Special </v>
          </cell>
          <cell r="AQ7">
            <v>0.05</v>
          </cell>
          <cell r="AR7" t="str">
            <v>Suspention</v>
          </cell>
          <cell r="AS7" t="str">
            <v>Seniority</v>
          </cell>
          <cell r="AT7" t="str">
            <v xml:space="preserve">Semester Senoirity </v>
          </cell>
          <cell r="AU7" t="str">
            <v>Tatal</v>
          </cell>
          <cell r="AV7" t="str">
            <v>Reimburse</v>
          </cell>
          <cell r="AW7" t="str">
            <v>Reimburse</v>
          </cell>
          <cell r="AX7" t="str">
            <v>Untaken</v>
          </cell>
          <cell r="AY7" t="str">
            <v>Gross</v>
          </cell>
          <cell r="AZ7" t="str">
            <v xml:space="preserve">Unpaid </v>
          </cell>
          <cell r="BA7" t="str">
            <v xml:space="preserve">Gross </v>
          </cell>
          <cell r="BB7" t="str">
            <v xml:space="preserve">Gross earnings  </v>
          </cell>
          <cell r="BC7" t="str">
            <v xml:space="preserve">Taxable </v>
          </cell>
          <cell r="BD7" t="str">
            <v xml:space="preserve">First </v>
          </cell>
          <cell r="BE7" t="str">
            <v xml:space="preserve">Other </v>
          </cell>
          <cell r="BF7" t="str">
            <v>Total Cash</v>
          </cell>
          <cell r="BG7" t="str">
            <v>Less</v>
          </cell>
          <cell r="BH7" t="str">
            <v>Less</v>
          </cell>
          <cell r="BI7" t="str">
            <v>Less</v>
          </cell>
          <cell r="BJ7" t="str">
            <v>Less</v>
          </cell>
          <cell r="BK7" t="str">
            <v>Less</v>
          </cell>
          <cell r="BL7" t="str">
            <v>Less</v>
          </cell>
          <cell r="BM7" t="str">
            <v>Less</v>
          </cell>
          <cell r="BN7" t="str">
            <v>Total</v>
          </cell>
          <cell r="BO7" t="str">
            <v>None Taxable</v>
          </cell>
          <cell r="BP7" t="str">
            <v>Total Earnings</v>
          </cell>
        </row>
        <row r="8">
          <cell r="B8" t="str">
            <v xml:space="preserve"> </v>
          </cell>
          <cell r="J8" t="str">
            <v xml:space="preserve"> </v>
          </cell>
          <cell r="K8" t="str">
            <v>Spouse</v>
          </cell>
          <cell r="L8" t="str">
            <v>Childrens</v>
          </cell>
          <cell r="M8" t="str">
            <v>Depend.</v>
          </cell>
          <cell r="N8" t="str">
            <v>Salary</v>
          </cell>
          <cell r="O8" t="str">
            <v>Daily Rate of Basic Salary</v>
          </cell>
          <cell r="P8" t="str">
            <v>Monthly Avg</v>
          </cell>
          <cell r="Q8" t="str">
            <v>Daily Avg</v>
          </cell>
          <cell r="R8" t="str">
            <v>In Month</v>
          </cell>
          <cell r="T8" t="str">
            <v>Time</v>
          </cell>
          <cell r="U8" t="str">
            <v>AL &amp; SPL</v>
          </cell>
          <cell r="V8" t="str">
            <v>SL</v>
          </cell>
          <cell r="W8" t="str">
            <v>AUL/ UPL</v>
          </cell>
          <cell r="X8" t="str">
            <v>Total</v>
          </cell>
          <cell r="Y8" t="str">
            <v>Normal Day x1.5</v>
          </cell>
          <cell r="Z8" t="str">
            <v>Holidays/ Saturday x2</v>
          </cell>
          <cell r="AA8" t="str">
            <v>Total Hours</v>
          </cell>
          <cell r="AB8" t="str">
            <v>OT 1x5</v>
          </cell>
          <cell r="AC8" t="str">
            <v>OT x2</v>
          </cell>
          <cell r="AD8" t="str">
            <v>Total OT Pay</v>
          </cell>
          <cell r="AE8" t="str">
            <v>OT Meal</v>
          </cell>
          <cell r="AF8" t="str">
            <v>Holidays Paid</v>
          </cell>
          <cell r="AG8" t="str">
            <v>AL &amp; SPL Pay</v>
          </cell>
          <cell r="AH8" t="str">
            <v>SL Pay</v>
          </cell>
          <cell r="AI8" t="str">
            <v>Fees</v>
          </cell>
          <cell r="AJ8" t="str">
            <v>Bonus</v>
          </cell>
          <cell r="AK8" t="str">
            <v>Reimburs</v>
          </cell>
          <cell r="AL8" t="str">
            <v>Allowances</v>
          </cell>
          <cell r="AM8" t="str">
            <v>Bonus</v>
          </cell>
          <cell r="AN8" t="str">
            <v xml:space="preserve">Seniority </v>
          </cell>
          <cell r="AO8" t="str">
            <v>Bonus</v>
          </cell>
          <cell r="AP8" t="str">
            <v>Bonus</v>
          </cell>
          <cell r="AQ8" t="str">
            <v>Severance Pay</v>
          </cell>
          <cell r="AR8" t="str">
            <v>Pay</v>
          </cell>
          <cell r="AS8" t="str">
            <v>Before 2019</v>
          </cell>
          <cell r="AT8" t="str">
            <v>7.5days</v>
          </cell>
          <cell r="AU8" t="str">
            <v>Seniority Pay</v>
          </cell>
          <cell r="AV8" t="str">
            <v>Pay back</v>
          </cell>
          <cell r="AW8" t="str">
            <v>Basic</v>
          </cell>
          <cell r="AX8" t="str">
            <v>AL Pay</v>
          </cell>
          <cell r="AY8" t="str">
            <v>Salary</v>
          </cell>
          <cell r="AZ8" t="str">
            <v>Leaves</v>
          </cell>
          <cell r="BA8" t="str">
            <v xml:space="preserve">Earnings  </v>
          </cell>
          <cell r="BB8" t="str">
            <v>To be taxed</v>
          </cell>
          <cell r="BC8" t="str">
            <v xml:space="preserve">Scale </v>
          </cell>
          <cell r="BD8" t="str">
            <v>Payments</v>
          </cell>
          <cell r="BE8" t="str">
            <v>Advances</v>
          </cell>
          <cell r="BF8" t="str">
            <v>Advances</v>
          </cell>
          <cell r="BG8" t="str">
            <v>02% of Pension Fund</v>
          </cell>
          <cell r="BH8" t="str">
            <v>Pers. Taxes</v>
          </cell>
          <cell r="BI8" t="str">
            <v>Union Free Trade</v>
          </cell>
          <cell r="BJ8" t="str">
            <v>Union CFCUWT</v>
          </cell>
          <cell r="BK8" t="str">
            <v>Union CUMW</v>
          </cell>
          <cell r="BL8" t="str">
            <v>Union C-CAWDU</v>
          </cell>
          <cell r="BM8" t="str">
            <v>Deduction</v>
          </cell>
          <cell r="BN8" t="str">
            <v>Deduct</v>
          </cell>
          <cell r="BO8" t="str">
            <v>Benefits</v>
          </cell>
          <cell r="BP8" t="str">
            <v>Received</v>
          </cell>
        </row>
        <row r="9"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7</v>
          </cell>
          <cell r="H9">
            <v>8</v>
          </cell>
          <cell r="I9">
            <v>9</v>
          </cell>
          <cell r="J9">
            <v>10</v>
          </cell>
          <cell r="K9">
            <v>11</v>
          </cell>
          <cell r="L9">
            <v>12</v>
          </cell>
          <cell r="M9">
            <v>13</v>
          </cell>
          <cell r="N9">
            <v>14</v>
          </cell>
          <cell r="O9">
            <v>15</v>
          </cell>
          <cell r="P9">
            <v>16</v>
          </cell>
          <cell r="Q9">
            <v>17</v>
          </cell>
          <cell r="R9">
            <v>18</v>
          </cell>
          <cell r="S9">
            <v>19</v>
          </cell>
          <cell r="T9">
            <v>20</v>
          </cell>
          <cell r="U9">
            <v>21</v>
          </cell>
          <cell r="V9">
            <v>22</v>
          </cell>
          <cell r="W9">
            <v>23</v>
          </cell>
          <cell r="X9">
            <v>25</v>
          </cell>
          <cell r="Y9">
            <v>26</v>
          </cell>
          <cell r="Z9">
            <v>27</v>
          </cell>
          <cell r="AA9">
            <v>28</v>
          </cell>
          <cell r="AB9">
            <v>29</v>
          </cell>
          <cell r="AC9">
            <v>30</v>
          </cell>
          <cell r="AD9">
            <v>31</v>
          </cell>
          <cell r="AE9">
            <v>32</v>
          </cell>
          <cell r="AF9">
            <v>33</v>
          </cell>
          <cell r="AG9">
            <v>34</v>
          </cell>
          <cell r="AH9">
            <v>36</v>
          </cell>
          <cell r="AI9">
            <v>37</v>
          </cell>
          <cell r="AJ9">
            <v>38</v>
          </cell>
          <cell r="AK9">
            <v>39</v>
          </cell>
          <cell r="AL9">
            <v>40</v>
          </cell>
          <cell r="AM9">
            <v>41</v>
          </cell>
          <cell r="AN9">
            <v>42</v>
          </cell>
          <cell r="AO9">
            <v>43</v>
          </cell>
          <cell r="AP9">
            <v>44</v>
          </cell>
          <cell r="AQ9">
            <v>45</v>
          </cell>
          <cell r="AR9">
            <v>46</v>
          </cell>
          <cell r="AS9">
            <v>47</v>
          </cell>
          <cell r="AT9">
            <v>48</v>
          </cell>
          <cell r="AU9">
            <v>49</v>
          </cell>
          <cell r="AV9">
            <v>50</v>
          </cell>
          <cell r="AW9">
            <v>52</v>
          </cell>
          <cell r="AX9">
            <v>51</v>
          </cell>
          <cell r="AY9">
            <v>53</v>
          </cell>
          <cell r="AZ9">
            <v>54</v>
          </cell>
          <cell r="BA9">
            <v>55</v>
          </cell>
          <cell r="BB9">
            <v>56</v>
          </cell>
          <cell r="BC9">
            <v>57</v>
          </cell>
          <cell r="BD9">
            <v>58</v>
          </cell>
          <cell r="BE9">
            <v>59</v>
          </cell>
          <cell r="BF9">
            <v>60</v>
          </cell>
          <cell r="BG9">
            <v>61</v>
          </cell>
          <cell r="BH9">
            <v>62</v>
          </cell>
          <cell r="BI9">
            <v>63</v>
          </cell>
          <cell r="BJ9">
            <v>64</v>
          </cell>
          <cell r="BK9">
            <v>65</v>
          </cell>
          <cell r="BL9">
            <v>66</v>
          </cell>
          <cell r="BM9">
            <v>67</v>
          </cell>
          <cell r="BN9">
            <v>68</v>
          </cell>
          <cell r="BO9">
            <v>69</v>
          </cell>
          <cell r="BP9">
            <v>70</v>
          </cell>
        </row>
        <row r="10">
          <cell r="B10" t="str">
            <v>PO18451</v>
          </cell>
          <cell r="C10" t="str">
            <v>Sabb Oem</v>
          </cell>
          <cell r="D10" t="str">
            <v>G‘Åum sab;</v>
          </cell>
          <cell r="E10" t="str">
            <v>Cutting</v>
          </cell>
          <cell r="F10" t="str">
            <v>PANEL INSPECTION</v>
          </cell>
          <cell r="G10" t="str">
            <v>15-Mar-2018</v>
          </cell>
          <cell r="H10" t="str">
            <v>10-Jan-2000</v>
          </cell>
          <cell r="I10">
            <v>24</v>
          </cell>
          <cell r="J10" t="str">
            <v>01-15 January, 2023</v>
          </cell>
          <cell r="K10">
            <v>1</v>
          </cell>
          <cell r="L10">
            <v>1</v>
          </cell>
          <cell r="M10">
            <v>2</v>
          </cell>
          <cell r="N10">
            <v>233</v>
          </cell>
          <cell r="O10">
            <v>8.9615384615384617</v>
          </cell>
          <cell r="P10">
            <v>286.82083333333338</v>
          </cell>
          <cell r="Q10">
            <v>11.031570512820515</v>
          </cell>
          <cell r="R10">
            <v>26</v>
          </cell>
          <cell r="S10">
            <v>1</v>
          </cell>
          <cell r="T10">
            <v>12</v>
          </cell>
          <cell r="W10">
            <v>13</v>
          </cell>
          <cell r="X10">
            <v>13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8.9615384615384617</v>
          </cell>
          <cell r="AG10">
            <v>0</v>
          </cell>
          <cell r="AH10">
            <v>0</v>
          </cell>
          <cell r="AO10">
            <v>0</v>
          </cell>
          <cell r="AV10">
            <v>0</v>
          </cell>
          <cell r="AY10">
            <v>107.54</v>
          </cell>
          <cell r="AZ10">
            <v>116.5</v>
          </cell>
          <cell r="BA10">
            <v>116.5</v>
          </cell>
          <cell r="BB10">
            <v>116.5</v>
          </cell>
          <cell r="BF10">
            <v>0</v>
          </cell>
          <cell r="BN10">
            <v>0</v>
          </cell>
          <cell r="BO10">
            <v>0</v>
          </cell>
          <cell r="BP10">
            <v>116.5</v>
          </cell>
        </row>
        <row r="11">
          <cell r="B11" t="str">
            <v>SUP195</v>
          </cell>
          <cell r="C11" t="str">
            <v>Sou Chanry</v>
          </cell>
          <cell r="D11" t="str">
            <v>s‘U can;rI</v>
          </cell>
          <cell r="E11" t="str">
            <v>Cutting</v>
          </cell>
          <cell r="F11" t="str">
            <v>ASSIST.CUTTING  MANAGER</v>
          </cell>
          <cell r="G11" t="str">
            <v>24-May-2004</v>
          </cell>
          <cell r="H11" t="str">
            <v>06-Mar-1982</v>
          </cell>
          <cell r="I11">
            <v>42</v>
          </cell>
          <cell r="J11" t="str">
            <v>01-15 January, 2023</v>
          </cell>
          <cell r="K11">
            <v>1</v>
          </cell>
          <cell r="L11">
            <v>2</v>
          </cell>
          <cell r="M11">
            <v>3</v>
          </cell>
          <cell r="N11">
            <v>516</v>
          </cell>
          <cell r="O11">
            <v>19.846153846153847</v>
          </cell>
          <cell r="P11">
            <v>623.17166666666674</v>
          </cell>
          <cell r="Q11">
            <v>23.968141025641028</v>
          </cell>
          <cell r="R11">
            <v>26</v>
          </cell>
          <cell r="S11">
            <v>1</v>
          </cell>
          <cell r="T11">
            <v>12</v>
          </cell>
          <cell r="W11">
            <v>13</v>
          </cell>
          <cell r="X11">
            <v>13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F11">
            <v>19.846153846153847</v>
          </cell>
          <cell r="AG11">
            <v>0</v>
          </cell>
          <cell r="AH11">
            <v>0</v>
          </cell>
          <cell r="AO11">
            <v>0</v>
          </cell>
          <cell r="AV11">
            <v>0</v>
          </cell>
          <cell r="AY11">
            <v>238.15</v>
          </cell>
          <cell r="AZ11">
            <v>258</v>
          </cell>
          <cell r="BA11">
            <v>258</v>
          </cell>
          <cell r="BB11">
            <v>258</v>
          </cell>
          <cell r="BF11">
            <v>0</v>
          </cell>
          <cell r="BN11">
            <v>0</v>
          </cell>
          <cell r="BO11">
            <v>0</v>
          </cell>
          <cell r="BP11">
            <v>258</v>
          </cell>
        </row>
        <row r="12">
          <cell r="B12" t="str">
            <v>SUP030</v>
          </cell>
          <cell r="C12" t="str">
            <v>Sambath Uon</v>
          </cell>
          <cell r="D12" t="str">
            <v>G‘Yn sm,tþi</v>
          </cell>
          <cell r="E12" t="str">
            <v>Cutting</v>
          </cell>
          <cell r="F12" t="str">
            <v>CUTTING ROOM SUPERVISOR</v>
          </cell>
          <cell r="G12" t="str">
            <v>07-Nov-2005</v>
          </cell>
          <cell r="H12" t="str">
            <v>02-Jan-1984</v>
          </cell>
          <cell r="I12">
            <v>40</v>
          </cell>
          <cell r="J12" t="str">
            <v>01-15 January, 2023</v>
          </cell>
          <cell r="K12">
            <v>1</v>
          </cell>
          <cell r="L12">
            <v>0</v>
          </cell>
          <cell r="M12">
            <v>2</v>
          </cell>
          <cell r="N12">
            <v>516</v>
          </cell>
          <cell r="O12">
            <v>19.846153846153847</v>
          </cell>
          <cell r="P12">
            <v>580.76999999999987</v>
          </cell>
          <cell r="Q12">
            <v>22.337307692307686</v>
          </cell>
          <cell r="R12">
            <v>26</v>
          </cell>
          <cell r="S12">
            <v>1</v>
          </cell>
          <cell r="T12">
            <v>12</v>
          </cell>
          <cell r="W12">
            <v>13</v>
          </cell>
          <cell r="X12">
            <v>13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F12">
            <v>19.846153846153847</v>
          </cell>
          <cell r="AG12">
            <v>0</v>
          </cell>
          <cell r="AH12">
            <v>0</v>
          </cell>
          <cell r="AO12">
            <v>0</v>
          </cell>
          <cell r="AV12">
            <v>0</v>
          </cell>
          <cell r="AY12">
            <v>238.15</v>
          </cell>
          <cell r="AZ12">
            <v>258</v>
          </cell>
          <cell r="BA12">
            <v>258</v>
          </cell>
          <cell r="BB12">
            <v>258</v>
          </cell>
          <cell r="BF12">
            <v>0</v>
          </cell>
          <cell r="BN12">
            <v>0</v>
          </cell>
          <cell r="BO12">
            <v>0</v>
          </cell>
          <cell r="BP12">
            <v>258</v>
          </cell>
        </row>
        <row r="13">
          <cell r="B13" t="str">
            <v>SUP131</v>
          </cell>
          <cell r="C13" t="str">
            <v>Chhem Sarith</v>
          </cell>
          <cell r="D13" t="str">
            <v>Qwm sariT§</v>
          </cell>
          <cell r="E13" t="str">
            <v>Cutting</v>
          </cell>
          <cell r="F13" t="str">
            <v>SENIOR SUPERVISOR</v>
          </cell>
          <cell r="G13" t="str">
            <v>02-Sep-2003</v>
          </cell>
          <cell r="H13" t="str">
            <v>11-May-1980</v>
          </cell>
          <cell r="I13">
            <v>43</v>
          </cell>
          <cell r="J13" t="str">
            <v>01-15 January, 2023</v>
          </cell>
          <cell r="K13">
            <v>0</v>
          </cell>
          <cell r="L13">
            <v>0</v>
          </cell>
          <cell r="M13">
            <v>0</v>
          </cell>
          <cell r="N13">
            <v>634</v>
          </cell>
          <cell r="O13">
            <v>27.565217391304348</v>
          </cell>
          <cell r="P13">
            <v>738.02166666666665</v>
          </cell>
          <cell r="Q13">
            <v>32.087898550724638</v>
          </cell>
          <cell r="R13">
            <v>23</v>
          </cell>
          <cell r="S13">
            <v>1</v>
          </cell>
          <cell r="T13">
            <v>10.5</v>
          </cell>
          <cell r="W13">
            <v>11.5</v>
          </cell>
          <cell r="X13">
            <v>11.5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27.565217391304348</v>
          </cell>
          <cell r="AG13">
            <v>0</v>
          </cell>
          <cell r="AH13">
            <v>0</v>
          </cell>
          <cell r="AO13">
            <v>0</v>
          </cell>
          <cell r="AV13">
            <v>0</v>
          </cell>
          <cell r="AY13">
            <v>289.43</v>
          </cell>
          <cell r="AZ13">
            <v>317</v>
          </cell>
          <cell r="BA13">
            <v>317</v>
          </cell>
          <cell r="BB13">
            <v>317</v>
          </cell>
          <cell r="BF13">
            <v>0</v>
          </cell>
          <cell r="BN13">
            <v>0</v>
          </cell>
          <cell r="BO13">
            <v>0</v>
          </cell>
          <cell r="BP13">
            <v>317</v>
          </cell>
        </row>
        <row r="14">
          <cell r="B14" t="str">
            <v>MC003</v>
          </cell>
          <cell r="C14" t="str">
            <v>Chhim SokhChaim</v>
          </cell>
          <cell r="D14" t="str">
            <v>Qwm suxcaM</v>
          </cell>
          <cell r="E14" t="str">
            <v>Engineer</v>
          </cell>
          <cell r="F14" t="str">
            <v>Mechanic Supervisor</v>
          </cell>
          <cell r="G14" t="str">
            <v>06-Aug-2001</v>
          </cell>
          <cell r="H14" t="str">
            <v>19-Dec-1982</v>
          </cell>
          <cell r="I14">
            <v>41</v>
          </cell>
          <cell r="J14" t="str">
            <v>01-15 January, 2023</v>
          </cell>
          <cell r="K14">
            <v>1</v>
          </cell>
          <cell r="L14">
            <v>2</v>
          </cell>
          <cell r="M14">
            <v>3</v>
          </cell>
          <cell r="N14">
            <v>537</v>
          </cell>
          <cell r="O14">
            <v>20.653846153846153</v>
          </cell>
          <cell r="P14">
            <v>673.99916666666684</v>
          </cell>
          <cell r="Q14">
            <v>25.923044871794879</v>
          </cell>
          <cell r="R14">
            <v>26</v>
          </cell>
          <cell r="S14">
            <v>1</v>
          </cell>
          <cell r="T14">
            <v>12</v>
          </cell>
          <cell r="W14">
            <v>13</v>
          </cell>
          <cell r="X14">
            <v>13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20.653846153846153</v>
          </cell>
          <cell r="AG14">
            <v>0</v>
          </cell>
          <cell r="AH14">
            <v>0</v>
          </cell>
          <cell r="AO14">
            <v>0</v>
          </cell>
          <cell r="AV14">
            <v>0</v>
          </cell>
          <cell r="AY14">
            <v>247.85</v>
          </cell>
          <cell r="AZ14">
            <v>268.5</v>
          </cell>
          <cell r="BA14">
            <v>268.5</v>
          </cell>
          <cell r="BB14">
            <v>268.5</v>
          </cell>
          <cell r="BF14">
            <v>0</v>
          </cell>
          <cell r="BN14">
            <v>0</v>
          </cell>
          <cell r="BO14">
            <v>0</v>
          </cell>
          <cell r="BP14">
            <v>268.5</v>
          </cell>
        </row>
        <row r="15">
          <cell r="B15" t="str">
            <v>MC047</v>
          </cell>
          <cell r="C15" t="str">
            <v>Kim Koemly</v>
          </cell>
          <cell r="D15" t="str">
            <v>KIm KwmlI</v>
          </cell>
          <cell r="E15" t="str">
            <v>Engineer</v>
          </cell>
          <cell r="F15" t="str">
            <v>MECHANIC</v>
          </cell>
          <cell r="G15" t="str">
            <v>09-Jun-2014</v>
          </cell>
          <cell r="H15" t="str">
            <v>15-May-1984</v>
          </cell>
          <cell r="I15">
            <v>39</v>
          </cell>
          <cell r="J15" t="str">
            <v>01-15 January, 2023</v>
          </cell>
          <cell r="K15">
            <v>1</v>
          </cell>
          <cell r="L15">
            <v>2</v>
          </cell>
          <cell r="M15">
            <v>3</v>
          </cell>
          <cell r="N15">
            <v>382</v>
          </cell>
          <cell r="O15">
            <v>16.608695652173914</v>
          </cell>
          <cell r="P15">
            <v>416.92</v>
          </cell>
          <cell r="Q15">
            <v>18.126956521739132</v>
          </cell>
          <cell r="R15">
            <v>23</v>
          </cell>
          <cell r="S15">
            <v>1</v>
          </cell>
          <cell r="T15">
            <v>10.5</v>
          </cell>
          <cell r="W15">
            <v>11.5</v>
          </cell>
          <cell r="X15">
            <v>11.5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F15">
            <v>16.608695652173914</v>
          </cell>
          <cell r="AG15">
            <v>0</v>
          </cell>
          <cell r="AH15">
            <v>0</v>
          </cell>
          <cell r="AO15">
            <v>0</v>
          </cell>
          <cell r="AV15">
            <v>0</v>
          </cell>
          <cell r="AY15">
            <v>174.39</v>
          </cell>
          <cell r="AZ15">
            <v>191</v>
          </cell>
          <cell r="BA15">
            <v>191</v>
          </cell>
          <cell r="BB15">
            <v>191</v>
          </cell>
          <cell r="BF15">
            <v>0</v>
          </cell>
          <cell r="BN15">
            <v>0</v>
          </cell>
          <cell r="BO15">
            <v>0</v>
          </cell>
          <cell r="BP15">
            <v>191</v>
          </cell>
        </row>
        <row r="16">
          <cell r="B16" t="str">
            <v>MC056</v>
          </cell>
          <cell r="C16" t="str">
            <v>Phal Khim</v>
          </cell>
          <cell r="D16" t="str">
            <v>xwm pl</v>
          </cell>
          <cell r="E16" t="str">
            <v>Engineer</v>
          </cell>
          <cell r="F16" t="str">
            <v>MECHANIC</v>
          </cell>
          <cell r="G16" t="str">
            <v>12-Oct-2017</v>
          </cell>
          <cell r="H16" t="str">
            <v>13-Jan-1987</v>
          </cell>
          <cell r="I16">
            <v>37</v>
          </cell>
          <cell r="J16" t="str">
            <v>01-15 January, 2023</v>
          </cell>
          <cell r="K16">
            <v>1</v>
          </cell>
          <cell r="L16">
            <v>2</v>
          </cell>
          <cell r="M16">
            <v>3</v>
          </cell>
          <cell r="N16">
            <v>306</v>
          </cell>
          <cell r="O16">
            <v>11.76923076923077</v>
          </cell>
          <cell r="P16">
            <v>411.25250000000005</v>
          </cell>
          <cell r="Q16">
            <v>15.817403846153848</v>
          </cell>
          <cell r="R16">
            <v>26</v>
          </cell>
          <cell r="S16">
            <v>1</v>
          </cell>
          <cell r="T16">
            <v>12</v>
          </cell>
          <cell r="W16">
            <v>13</v>
          </cell>
          <cell r="X16">
            <v>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F16">
            <v>11.76923076923077</v>
          </cell>
          <cell r="AG16">
            <v>0</v>
          </cell>
          <cell r="AH16">
            <v>0</v>
          </cell>
          <cell r="AO16">
            <v>0</v>
          </cell>
          <cell r="AV16">
            <v>0</v>
          </cell>
          <cell r="AY16">
            <v>141.22999999999999</v>
          </cell>
          <cell r="AZ16">
            <v>153</v>
          </cell>
          <cell r="BA16">
            <v>153</v>
          </cell>
          <cell r="BB16">
            <v>153</v>
          </cell>
          <cell r="BF16">
            <v>0</v>
          </cell>
          <cell r="BN16">
            <v>0</v>
          </cell>
          <cell r="BO16">
            <v>0</v>
          </cell>
          <cell r="BP16">
            <v>153</v>
          </cell>
        </row>
        <row r="17">
          <cell r="B17" t="str">
            <v>MC057</v>
          </cell>
          <cell r="C17" t="str">
            <v>Khvek Channy</v>
          </cell>
          <cell r="D17" t="str">
            <v>ExVk can;nI</v>
          </cell>
          <cell r="E17" t="str">
            <v>Engineer</v>
          </cell>
          <cell r="F17" t="str">
            <v>MECHANIC</v>
          </cell>
          <cell r="G17" t="str">
            <v>07-Nov-2017</v>
          </cell>
          <cell r="H17" t="str">
            <v>15-Apr-1980</v>
          </cell>
          <cell r="I17">
            <v>43</v>
          </cell>
          <cell r="J17" t="str">
            <v>01-15 January, 2023</v>
          </cell>
          <cell r="K17">
            <v>1</v>
          </cell>
          <cell r="L17">
            <v>2</v>
          </cell>
          <cell r="M17">
            <v>3</v>
          </cell>
          <cell r="N17">
            <v>260</v>
          </cell>
          <cell r="O17">
            <v>10</v>
          </cell>
          <cell r="P17">
            <v>347.73250000000002</v>
          </cell>
          <cell r="Q17">
            <v>13.374326923076923</v>
          </cell>
          <cell r="R17">
            <v>26</v>
          </cell>
          <cell r="S17">
            <v>1</v>
          </cell>
          <cell r="T17">
            <v>12</v>
          </cell>
          <cell r="W17">
            <v>13</v>
          </cell>
          <cell r="X17">
            <v>13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F17">
            <v>10</v>
          </cell>
          <cell r="AG17">
            <v>0</v>
          </cell>
          <cell r="AH17">
            <v>0</v>
          </cell>
          <cell r="AO17">
            <v>0</v>
          </cell>
          <cell r="AV17">
            <v>0</v>
          </cell>
          <cell r="AY17">
            <v>120</v>
          </cell>
          <cell r="AZ17">
            <v>130</v>
          </cell>
          <cell r="BA17">
            <v>130</v>
          </cell>
          <cell r="BB17">
            <v>130</v>
          </cell>
          <cell r="BF17">
            <v>0</v>
          </cell>
          <cell r="BN17">
            <v>0</v>
          </cell>
          <cell r="BO17">
            <v>0</v>
          </cell>
          <cell r="BP17">
            <v>130</v>
          </cell>
        </row>
        <row r="18">
          <cell r="B18" t="str">
            <v>MC062</v>
          </cell>
          <cell r="C18" t="str">
            <v>Heang Huot</v>
          </cell>
          <cell r="D18" t="str">
            <v>h‘Yt h‘ag</v>
          </cell>
          <cell r="E18" t="str">
            <v>Engineer</v>
          </cell>
          <cell r="F18" t="str">
            <v>MECHANIC</v>
          </cell>
          <cell r="G18" t="str">
            <v>18-Dec-2019</v>
          </cell>
          <cell r="H18" t="str">
            <v>05-Aug-1990</v>
          </cell>
          <cell r="I18">
            <v>33</v>
          </cell>
          <cell r="J18" t="str">
            <v>01-15 January, 2023</v>
          </cell>
          <cell r="K18">
            <v>1</v>
          </cell>
          <cell r="L18">
            <v>1</v>
          </cell>
          <cell r="M18">
            <v>2</v>
          </cell>
          <cell r="N18">
            <v>376</v>
          </cell>
          <cell r="O18">
            <v>14.461538461538462</v>
          </cell>
          <cell r="P18">
            <v>495.52416666666676</v>
          </cell>
          <cell r="Q18">
            <v>19.058621794871797</v>
          </cell>
          <cell r="R18">
            <v>26</v>
          </cell>
          <cell r="S18">
            <v>1</v>
          </cell>
          <cell r="T18">
            <v>12</v>
          </cell>
          <cell r="W18">
            <v>13</v>
          </cell>
          <cell r="X18">
            <v>13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14.461538461538462</v>
          </cell>
          <cell r="AG18">
            <v>0</v>
          </cell>
          <cell r="AH18">
            <v>0</v>
          </cell>
          <cell r="AO18">
            <v>0</v>
          </cell>
          <cell r="AV18">
            <v>0</v>
          </cell>
          <cell r="AY18">
            <v>173.54</v>
          </cell>
          <cell r="AZ18">
            <v>188</v>
          </cell>
          <cell r="BA18">
            <v>188</v>
          </cell>
          <cell r="BB18">
            <v>188</v>
          </cell>
          <cell r="BF18">
            <v>0</v>
          </cell>
          <cell r="BN18">
            <v>0</v>
          </cell>
          <cell r="BO18">
            <v>0</v>
          </cell>
          <cell r="BP18">
            <v>188</v>
          </cell>
        </row>
        <row r="19">
          <cell r="B19" t="str">
            <v>MC068</v>
          </cell>
          <cell r="C19" t="str">
            <v>Chamroeun Chhum</v>
          </cell>
          <cell r="D19" t="str">
            <v>QuM cMerIn</v>
          </cell>
          <cell r="E19" t="str">
            <v>Engineer</v>
          </cell>
          <cell r="F19" t="str">
            <v>MECHANIC</v>
          </cell>
          <cell r="G19" t="str">
            <v>23-Jun-2022</v>
          </cell>
          <cell r="H19" t="str">
            <v>15-Nov-1995</v>
          </cell>
          <cell r="I19">
            <v>28</v>
          </cell>
          <cell r="J19" t="str">
            <v>01-15 January, 2023</v>
          </cell>
          <cell r="K19">
            <v>1</v>
          </cell>
          <cell r="L19">
            <v>1</v>
          </cell>
          <cell r="M19">
            <v>2</v>
          </cell>
          <cell r="N19">
            <v>284</v>
          </cell>
          <cell r="O19">
            <v>10.923076923076923</v>
          </cell>
          <cell r="P19">
            <v>339.935</v>
          </cell>
          <cell r="Q19">
            <v>13.074423076923077</v>
          </cell>
          <cell r="R19">
            <v>26</v>
          </cell>
          <cell r="S19">
            <v>1</v>
          </cell>
          <cell r="T19">
            <v>12</v>
          </cell>
          <cell r="W19">
            <v>13</v>
          </cell>
          <cell r="X19">
            <v>13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10.923076923076923</v>
          </cell>
          <cell r="AG19">
            <v>0</v>
          </cell>
          <cell r="AH19">
            <v>0</v>
          </cell>
          <cell r="AO19">
            <v>0</v>
          </cell>
          <cell r="AV19">
            <v>0</v>
          </cell>
          <cell r="AY19">
            <v>131.08000000000001</v>
          </cell>
          <cell r="AZ19">
            <v>142</v>
          </cell>
          <cell r="BA19">
            <v>142</v>
          </cell>
          <cell r="BB19">
            <v>142</v>
          </cell>
          <cell r="BF19">
            <v>0</v>
          </cell>
          <cell r="BN19">
            <v>0</v>
          </cell>
          <cell r="BO19">
            <v>0</v>
          </cell>
          <cell r="BP19">
            <v>142</v>
          </cell>
        </row>
        <row r="20">
          <cell r="B20" t="str">
            <v>FAB024</v>
          </cell>
          <cell r="C20" t="str">
            <v>Ven Punleuvongpich</v>
          </cell>
          <cell r="D20" t="str">
            <v>Ev:n BnøWvgSeBRC</v>
          </cell>
          <cell r="E20" t="str">
            <v>Fabric- Warehouse</v>
          </cell>
          <cell r="F20" t="str">
            <v>FABRIC OPERATOR</v>
          </cell>
          <cell r="G20" t="str">
            <v>02-May-2012</v>
          </cell>
          <cell r="H20" t="str">
            <v>10-Jan-1985</v>
          </cell>
          <cell r="I20">
            <v>39</v>
          </cell>
          <cell r="J20" t="str">
            <v>01-15 January, 2023</v>
          </cell>
          <cell r="K20">
            <v>1</v>
          </cell>
          <cell r="L20">
            <v>1</v>
          </cell>
          <cell r="M20">
            <v>2</v>
          </cell>
          <cell r="N20">
            <v>224</v>
          </cell>
          <cell r="O20">
            <v>8.615384615384615</v>
          </cell>
          <cell r="P20">
            <v>276.45</v>
          </cell>
          <cell r="Q20">
            <v>10.632692307692308</v>
          </cell>
          <cell r="R20">
            <v>26</v>
          </cell>
          <cell r="S20">
            <v>1</v>
          </cell>
          <cell r="T20">
            <v>12</v>
          </cell>
          <cell r="W20">
            <v>13</v>
          </cell>
          <cell r="X20">
            <v>13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8.615384615384615</v>
          </cell>
          <cell r="AG20">
            <v>0</v>
          </cell>
          <cell r="AH20">
            <v>0</v>
          </cell>
          <cell r="AO20">
            <v>0</v>
          </cell>
          <cell r="AV20">
            <v>0</v>
          </cell>
          <cell r="AY20">
            <v>103.38</v>
          </cell>
          <cell r="AZ20">
            <v>112</v>
          </cell>
          <cell r="BA20">
            <v>112</v>
          </cell>
          <cell r="BB20">
            <v>112</v>
          </cell>
          <cell r="BF20">
            <v>0</v>
          </cell>
          <cell r="BN20">
            <v>0</v>
          </cell>
          <cell r="BO20">
            <v>0</v>
          </cell>
          <cell r="BP20">
            <v>112</v>
          </cell>
        </row>
        <row r="21">
          <cell r="B21" t="str">
            <v>FAB044</v>
          </cell>
          <cell r="C21" t="str">
            <v>Pech Chorn</v>
          </cell>
          <cell r="D21" t="str">
            <v>biuc Cn</v>
          </cell>
          <cell r="E21" t="str">
            <v>Fabric- Warehouse</v>
          </cell>
          <cell r="F21" t="str">
            <v>FABRIC OPERATOR</v>
          </cell>
          <cell r="G21" t="str">
            <v>23-Dec-2013</v>
          </cell>
          <cell r="H21" t="str">
            <v>02-Feb-1995</v>
          </cell>
          <cell r="I21">
            <v>29</v>
          </cell>
          <cell r="J21" t="str">
            <v>01-15 January, 2023</v>
          </cell>
          <cell r="K21">
            <v>0</v>
          </cell>
          <cell r="L21">
            <v>0</v>
          </cell>
          <cell r="M21">
            <v>0</v>
          </cell>
          <cell r="N21">
            <v>224</v>
          </cell>
          <cell r="O21">
            <v>8.615384615384615</v>
          </cell>
          <cell r="P21">
            <v>267.53333333333336</v>
          </cell>
          <cell r="Q21">
            <v>10.28974358974359</v>
          </cell>
          <cell r="R21">
            <v>26</v>
          </cell>
          <cell r="S21">
            <v>1</v>
          </cell>
          <cell r="T21">
            <v>12</v>
          </cell>
          <cell r="W21">
            <v>13</v>
          </cell>
          <cell r="X21">
            <v>13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8.615384615384615</v>
          </cell>
          <cell r="AG21">
            <v>0</v>
          </cell>
          <cell r="AH21">
            <v>0</v>
          </cell>
          <cell r="AO21">
            <v>0</v>
          </cell>
          <cell r="AV21">
            <v>0</v>
          </cell>
          <cell r="AY21">
            <v>103.38</v>
          </cell>
          <cell r="AZ21">
            <v>112</v>
          </cell>
          <cell r="BA21">
            <v>112</v>
          </cell>
          <cell r="BB21">
            <v>112</v>
          </cell>
          <cell r="BF21">
            <v>0</v>
          </cell>
          <cell r="BN21">
            <v>0</v>
          </cell>
          <cell r="BO21">
            <v>0</v>
          </cell>
          <cell r="BP21">
            <v>112</v>
          </cell>
        </row>
        <row r="22">
          <cell r="B22" t="str">
            <v>FAB050</v>
          </cell>
          <cell r="C22" t="str">
            <v>So Yeat</v>
          </cell>
          <cell r="D22" t="str">
            <v>sU yak</v>
          </cell>
          <cell r="E22" t="str">
            <v>Fabric- Warehouse</v>
          </cell>
          <cell r="F22" t="str">
            <v>FABRIC ADMINISTRATOR</v>
          </cell>
          <cell r="G22" t="str">
            <v>18-Aug-2008</v>
          </cell>
          <cell r="H22" t="str">
            <v>08-Oct-1986</v>
          </cell>
          <cell r="I22">
            <v>37</v>
          </cell>
          <cell r="J22" t="str">
            <v>01-15 January, 2023</v>
          </cell>
          <cell r="K22">
            <v>1</v>
          </cell>
          <cell r="L22">
            <v>1</v>
          </cell>
          <cell r="M22">
            <v>2</v>
          </cell>
          <cell r="N22">
            <v>442</v>
          </cell>
          <cell r="O22">
            <v>17</v>
          </cell>
          <cell r="P22">
            <v>524.31083333333333</v>
          </cell>
          <cell r="Q22">
            <v>20.165801282051284</v>
          </cell>
          <cell r="R22">
            <v>26</v>
          </cell>
          <cell r="S22">
            <v>1</v>
          </cell>
          <cell r="T22">
            <v>12</v>
          </cell>
          <cell r="W22">
            <v>13</v>
          </cell>
          <cell r="X22">
            <v>13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F22">
            <v>17</v>
          </cell>
          <cell r="AG22">
            <v>0</v>
          </cell>
          <cell r="AH22">
            <v>0</v>
          </cell>
          <cell r="AO22">
            <v>0</v>
          </cell>
          <cell r="AV22">
            <v>0</v>
          </cell>
          <cell r="AY22">
            <v>204</v>
          </cell>
          <cell r="AZ22">
            <v>221</v>
          </cell>
          <cell r="BA22">
            <v>221</v>
          </cell>
          <cell r="BB22">
            <v>221</v>
          </cell>
          <cell r="BF22">
            <v>0</v>
          </cell>
          <cell r="BN22">
            <v>0</v>
          </cell>
          <cell r="BO22">
            <v>0</v>
          </cell>
          <cell r="BP22">
            <v>221</v>
          </cell>
        </row>
        <row r="23">
          <cell r="B23" t="str">
            <v>FAB055</v>
          </cell>
          <cell r="C23" t="str">
            <v>Sakhorn Ros</v>
          </cell>
          <cell r="D23" t="str">
            <v>rs; suxn</v>
          </cell>
          <cell r="E23" t="str">
            <v>Fabric- Warehouse</v>
          </cell>
          <cell r="F23" t="str">
            <v>FABRIC ISSUE</v>
          </cell>
          <cell r="G23" t="str">
            <v>19-Jan-2022</v>
          </cell>
          <cell r="H23" t="str">
            <v>12-Jul-2003</v>
          </cell>
          <cell r="I23">
            <v>20</v>
          </cell>
          <cell r="J23" t="str">
            <v>01-15 January, 2023</v>
          </cell>
          <cell r="K23">
            <v>0</v>
          </cell>
          <cell r="L23">
            <v>0</v>
          </cell>
          <cell r="M23">
            <v>0</v>
          </cell>
          <cell r="N23">
            <v>284</v>
          </cell>
          <cell r="O23">
            <v>10.923076923076923</v>
          </cell>
          <cell r="P23">
            <v>318.79166666666663</v>
          </cell>
          <cell r="Q23">
            <v>12.261217948717947</v>
          </cell>
          <cell r="R23">
            <v>26</v>
          </cell>
          <cell r="S23">
            <v>1</v>
          </cell>
          <cell r="T23">
            <v>12</v>
          </cell>
          <cell r="W23">
            <v>13</v>
          </cell>
          <cell r="X23">
            <v>13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10.923076923076923</v>
          </cell>
          <cell r="AG23">
            <v>0</v>
          </cell>
          <cell r="AH23">
            <v>0</v>
          </cell>
          <cell r="AO23">
            <v>0</v>
          </cell>
          <cell r="AV23">
            <v>0</v>
          </cell>
          <cell r="AY23">
            <v>131.08000000000001</v>
          </cell>
          <cell r="AZ23">
            <v>142</v>
          </cell>
          <cell r="BA23">
            <v>142</v>
          </cell>
          <cell r="BB23">
            <v>142</v>
          </cell>
          <cell r="BF23">
            <v>0</v>
          </cell>
          <cell r="BN23">
            <v>0</v>
          </cell>
          <cell r="BO23">
            <v>0</v>
          </cell>
          <cell r="BP23">
            <v>142</v>
          </cell>
        </row>
        <row r="24">
          <cell r="B24" t="str">
            <v>BX071</v>
          </cell>
          <cell r="C24" t="str">
            <v>It Savuth</v>
          </cell>
          <cell r="D24" t="str">
            <v>G‘ut savuT§</v>
          </cell>
          <cell r="E24" t="str">
            <v>FG- Warehouse</v>
          </cell>
          <cell r="F24" t="str">
            <v>BOXING OPERATOR</v>
          </cell>
          <cell r="G24" t="str">
            <v>16-May-2013</v>
          </cell>
          <cell r="H24" t="str">
            <v>05-May-1983</v>
          </cell>
          <cell r="I24">
            <v>40</v>
          </cell>
          <cell r="J24" t="str">
            <v>01-15 January, 2023</v>
          </cell>
          <cell r="K24">
            <v>1</v>
          </cell>
          <cell r="L24">
            <v>2</v>
          </cell>
          <cell r="M24">
            <v>3</v>
          </cell>
          <cell r="N24">
            <v>276</v>
          </cell>
          <cell r="O24">
            <v>10.615384615384615</v>
          </cell>
          <cell r="P24">
            <v>325.1375000000001</v>
          </cell>
          <cell r="Q24">
            <v>12.505288461538466</v>
          </cell>
          <cell r="R24">
            <v>26</v>
          </cell>
          <cell r="S24">
            <v>1</v>
          </cell>
          <cell r="T24">
            <v>12</v>
          </cell>
          <cell r="W24">
            <v>13</v>
          </cell>
          <cell r="X24">
            <v>13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F24">
            <v>10.615384615384615</v>
          </cell>
          <cell r="AG24">
            <v>0</v>
          </cell>
          <cell r="AH24">
            <v>0</v>
          </cell>
          <cell r="AO24">
            <v>0</v>
          </cell>
          <cell r="AV24">
            <v>0</v>
          </cell>
          <cell r="AY24">
            <v>127.38</v>
          </cell>
          <cell r="AZ24">
            <v>138</v>
          </cell>
          <cell r="BA24">
            <v>138</v>
          </cell>
          <cell r="BB24">
            <v>138</v>
          </cell>
          <cell r="BF24">
            <v>0</v>
          </cell>
          <cell r="BN24">
            <v>0</v>
          </cell>
          <cell r="BO24">
            <v>0</v>
          </cell>
          <cell r="BP24">
            <v>138</v>
          </cell>
        </row>
        <row r="25">
          <cell r="B25" t="str">
            <v>BX075</v>
          </cell>
          <cell r="C25" t="str">
            <v>Yong Vibol</v>
          </cell>
          <cell r="D25" t="str">
            <v>y:ug vibul</v>
          </cell>
          <cell r="E25" t="str">
            <v>FG- Warehouse</v>
          </cell>
          <cell r="F25" t="str">
            <v>BOXING OPERATOR</v>
          </cell>
          <cell r="G25" t="str">
            <v>22-Aug-2013</v>
          </cell>
          <cell r="H25" t="str">
            <v>26-Feb-1984</v>
          </cell>
          <cell r="I25">
            <v>40</v>
          </cell>
          <cell r="J25" t="str">
            <v>01-15 January, 2023</v>
          </cell>
          <cell r="K25">
            <v>1</v>
          </cell>
          <cell r="L25">
            <v>2</v>
          </cell>
          <cell r="M25">
            <v>3</v>
          </cell>
          <cell r="N25">
            <v>276</v>
          </cell>
          <cell r="O25">
            <v>10.615384615384615</v>
          </cell>
          <cell r="P25">
            <v>295.72666666666669</v>
          </cell>
          <cell r="Q25">
            <v>11.374102564102564</v>
          </cell>
          <cell r="R25">
            <v>26</v>
          </cell>
          <cell r="S25">
            <v>1</v>
          </cell>
          <cell r="T25">
            <v>12</v>
          </cell>
          <cell r="W25">
            <v>13</v>
          </cell>
          <cell r="X25">
            <v>13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10.615384615384615</v>
          </cell>
          <cell r="AG25">
            <v>0</v>
          </cell>
          <cell r="AH25">
            <v>0</v>
          </cell>
          <cell r="AO25">
            <v>0</v>
          </cell>
          <cell r="AV25">
            <v>0</v>
          </cell>
          <cell r="AY25">
            <v>127.38</v>
          </cell>
          <cell r="AZ25">
            <v>138</v>
          </cell>
          <cell r="BA25">
            <v>138</v>
          </cell>
          <cell r="BB25">
            <v>138</v>
          </cell>
          <cell r="BF25">
            <v>0</v>
          </cell>
          <cell r="BN25">
            <v>0</v>
          </cell>
          <cell r="BO25">
            <v>0</v>
          </cell>
          <cell r="BP25">
            <v>138</v>
          </cell>
        </row>
        <row r="26">
          <cell r="B26" t="str">
            <v>BX090</v>
          </cell>
          <cell r="C26" t="str">
            <v>Orm Saman</v>
          </cell>
          <cell r="D26" t="str">
            <v>eGam sMGan</v>
          </cell>
          <cell r="E26" t="str">
            <v>FG- Warehouse</v>
          </cell>
          <cell r="F26" t="str">
            <v>BOXING OPERATOR</v>
          </cell>
          <cell r="G26" t="str">
            <v>16-Oct-2013</v>
          </cell>
          <cell r="H26" t="str">
            <v>05-Feb-1976</v>
          </cell>
          <cell r="I26">
            <v>48</v>
          </cell>
          <cell r="J26" t="str">
            <v>01-15 January, 2023</v>
          </cell>
          <cell r="K26">
            <v>1</v>
          </cell>
          <cell r="L26">
            <v>2</v>
          </cell>
          <cell r="M26">
            <v>3</v>
          </cell>
          <cell r="N26">
            <v>276</v>
          </cell>
          <cell r="O26">
            <v>10.615384615384615</v>
          </cell>
          <cell r="P26">
            <v>314.32499999999999</v>
          </cell>
          <cell r="Q26">
            <v>12.089423076923076</v>
          </cell>
          <cell r="R26">
            <v>26</v>
          </cell>
          <cell r="S26">
            <v>1</v>
          </cell>
          <cell r="T26">
            <v>12</v>
          </cell>
          <cell r="W26">
            <v>13</v>
          </cell>
          <cell r="X26">
            <v>13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F26">
            <v>10.615384615384615</v>
          </cell>
          <cell r="AG26">
            <v>0</v>
          </cell>
          <cell r="AH26">
            <v>0</v>
          </cell>
          <cell r="AO26">
            <v>0</v>
          </cell>
          <cell r="AV26">
            <v>0</v>
          </cell>
          <cell r="AY26">
            <v>127.38</v>
          </cell>
          <cell r="AZ26">
            <v>138</v>
          </cell>
          <cell r="BA26">
            <v>138</v>
          </cell>
          <cell r="BB26">
            <v>138</v>
          </cell>
          <cell r="BF26">
            <v>0</v>
          </cell>
          <cell r="BN26">
            <v>0</v>
          </cell>
          <cell r="BO26">
            <v>0</v>
          </cell>
          <cell r="BP26">
            <v>138</v>
          </cell>
        </row>
        <row r="27">
          <cell r="B27" t="str">
            <v>BX094</v>
          </cell>
          <cell r="C27" t="str">
            <v>Ken Rin</v>
          </cell>
          <cell r="D27" t="str">
            <v>Ekn rIn</v>
          </cell>
          <cell r="E27" t="str">
            <v>FG- Warehouse</v>
          </cell>
          <cell r="F27" t="str">
            <v>Boxing Supervisor</v>
          </cell>
          <cell r="G27" t="str">
            <v>27-Jan-2014</v>
          </cell>
          <cell r="H27" t="str">
            <v>21-Jan-1989</v>
          </cell>
          <cell r="I27">
            <v>35</v>
          </cell>
          <cell r="J27" t="str">
            <v>01-15 January, 2023</v>
          </cell>
          <cell r="K27">
            <v>1</v>
          </cell>
          <cell r="L27">
            <v>2</v>
          </cell>
          <cell r="M27">
            <v>3</v>
          </cell>
          <cell r="N27">
            <v>416</v>
          </cell>
          <cell r="O27">
            <v>16</v>
          </cell>
          <cell r="P27">
            <v>458.9708333333333</v>
          </cell>
          <cell r="Q27">
            <v>17.652724358974357</v>
          </cell>
          <cell r="R27">
            <v>26</v>
          </cell>
          <cell r="S27">
            <v>1</v>
          </cell>
          <cell r="T27">
            <v>12</v>
          </cell>
          <cell r="W27">
            <v>13</v>
          </cell>
          <cell r="X27">
            <v>13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16</v>
          </cell>
          <cell r="AG27">
            <v>0</v>
          </cell>
          <cell r="AH27">
            <v>0</v>
          </cell>
          <cell r="AO27">
            <v>0</v>
          </cell>
          <cell r="AV27">
            <v>0</v>
          </cell>
          <cell r="AY27">
            <v>192</v>
          </cell>
          <cell r="AZ27">
            <v>208</v>
          </cell>
          <cell r="BA27">
            <v>208</v>
          </cell>
          <cell r="BB27">
            <v>208</v>
          </cell>
          <cell r="BF27">
            <v>0</v>
          </cell>
          <cell r="BN27">
            <v>0</v>
          </cell>
          <cell r="BO27">
            <v>0</v>
          </cell>
          <cell r="BP27">
            <v>208</v>
          </cell>
        </row>
        <row r="28">
          <cell r="B28" t="str">
            <v>BX097</v>
          </cell>
          <cell r="C28" t="str">
            <v>Orm Raksa</v>
          </cell>
          <cell r="D28" t="str">
            <v>eGam rkSa</v>
          </cell>
          <cell r="E28" t="str">
            <v>FG- Warehouse</v>
          </cell>
          <cell r="F28" t="str">
            <v>BOXING CONTROLLER</v>
          </cell>
          <cell r="G28" t="str">
            <v>03-Feb-2014</v>
          </cell>
          <cell r="H28" t="str">
            <v>02-Oct-1982</v>
          </cell>
          <cell r="I28">
            <v>41</v>
          </cell>
          <cell r="J28" t="str">
            <v>01-15 January, 2023</v>
          </cell>
          <cell r="K28">
            <v>1</v>
          </cell>
          <cell r="L28">
            <v>1</v>
          </cell>
          <cell r="M28">
            <v>2</v>
          </cell>
          <cell r="N28">
            <v>276</v>
          </cell>
          <cell r="O28">
            <v>10.615384615384615</v>
          </cell>
          <cell r="P28">
            <v>350.79999999999995</v>
          </cell>
          <cell r="Q28">
            <v>13.492307692307691</v>
          </cell>
          <cell r="R28">
            <v>26</v>
          </cell>
          <cell r="S28">
            <v>1</v>
          </cell>
          <cell r="T28">
            <v>12</v>
          </cell>
          <cell r="W28">
            <v>13</v>
          </cell>
          <cell r="X28">
            <v>13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F28">
            <v>10.615384615384615</v>
          </cell>
          <cell r="AG28">
            <v>0</v>
          </cell>
          <cell r="AH28">
            <v>0</v>
          </cell>
          <cell r="AO28">
            <v>0</v>
          </cell>
          <cell r="AV28">
            <v>0</v>
          </cell>
          <cell r="AY28">
            <v>127.38</v>
          </cell>
          <cell r="AZ28">
            <v>138</v>
          </cell>
          <cell r="BA28">
            <v>138</v>
          </cell>
          <cell r="BB28">
            <v>138</v>
          </cell>
          <cell r="BF28">
            <v>0</v>
          </cell>
          <cell r="BN28">
            <v>0</v>
          </cell>
          <cell r="BO28">
            <v>0</v>
          </cell>
          <cell r="BP28">
            <v>138</v>
          </cell>
        </row>
        <row r="29">
          <cell r="B29" t="str">
            <v>PRO018</v>
          </cell>
          <cell r="C29" t="str">
            <v>Sanh Leakhena</v>
          </cell>
          <cell r="D29" t="str">
            <v>saj; lkçiNa</v>
          </cell>
          <cell r="E29" t="str">
            <v>Finishing</v>
          </cell>
          <cell r="F29" t="str">
            <v>PROGRESS CHASER</v>
          </cell>
          <cell r="G29" t="str">
            <v>12-Jun-2017</v>
          </cell>
          <cell r="H29" t="str">
            <v>15-Jun-1983</v>
          </cell>
          <cell r="I29">
            <v>40</v>
          </cell>
          <cell r="J29" t="str">
            <v>01-15 January, 2023</v>
          </cell>
          <cell r="K29">
            <v>1</v>
          </cell>
          <cell r="L29">
            <v>2</v>
          </cell>
          <cell r="M29">
            <v>3</v>
          </cell>
          <cell r="N29">
            <v>240</v>
          </cell>
          <cell r="O29">
            <v>9.2307692307692299</v>
          </cell>
          <cell r="P29">
            <v>309.74916666666667</v>
          </cell>
          <cell r="Q29">
            <v>11.913429487179487</v>
          </cell>
          <cell r="R29">
            <v>26</v>
          </cell>
          <cell r="S29">
            <v>1</v>
          </cell>
          <cell r="T29">
            <v>12</v>
          </cell>
          <cell r="W29">
            <v>13</v>
          </cell>
          <cell r="X29">
            <v>13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F29">
            <v>9.2307692307692299</v>
          </cell>
          <cell r="AG29">
            <v>0</v>
          </cell>
          <cell r="AH29">
            <v>0</v>
          </cell>
          <cell r="AO29">
            <v>0</v>
          </cell>
          <cell r="AV29">
            <v>0</v>
          </cell>
          <cell r="AY29">
            <v>110.77</v>
          </cell>
          <cell r="AZ29">
            <v>120</v>
          </cell>
          <cell r="BA29">
            <v>120</v>
          </cell>
          <cell r="BB29">
            <v>120</v>
          </cell>
          <cell r="BF29">
            <v>0</v>
          </cell>
          <cell r="BN29">
            <v>0</v>
          </cell>
          <cell r="BO29">
            <v>0</v>
          </cell>
          <cell r="BP29">
            <v>120</v>
          </cell>
        </row>
        <row r="30">
          <cell r="B30" t="str">
            <v>SUP140</v>
          </cell>
          <cell r="C30" t="str">
            <v>Han Theary</v>
          </cell>
          <cell r="D30" t="str">
            <v>hn FarI</v>
          </cell>
          <cell r="E30" t="str">
            <v>Finishing</v>
          </cell>
          <cell r="F30" t="str">
            <v>PRODUCTION SUPERVISOR</v>
          </cell>
          <cell r="G30" t="str">
            <v>04-Mar-2013</v>
          </cell>
          <cell r="H30" t="str">
            <v>10-Sep-1986</v>
          </cell>
          <cell r="I30">
            <v>37</v>
          </cell>
          <cell r="J30" t="str">
            <v>01-15 January, 2023</v>
          </cell>
          <cell r="K30">
            <v>1</v>
          </cell>
          <cell r="L30">
            <v>2</v>
          </cell>
          <cell r="M30">
            <v>3</v>
          </cell>
          <cell r="N30">
            <v>293</v>
          </cell>
          <cell r="O30">
            <v>11.26923076923077</v>
          </cell>
          <cell r="P30">
            <v>386.22</v>
          </cell>
          <cell r="Q30">
            <v>14.854615384615386</v>
          </cell>
          <cell r="R30">
            <v>26</v>
          </cell>
          <cell r="S30">
            <v>1</v>
          </cell>
          <cell r="T30">
            <v>12</v>
          </cell>
          <cell r="W30">
            <v>13</v>
          </cell>
          <cell r="X30">
            <v>13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F30">
            <v>11.26923076923077</v>
          </cell>
          <cell r="AG30">
            <v>0</v>
          </cell>
          <cell r="AH30">
            <v>0</v>
          </cell>
          <cell r="AO30">
            <v>0</v>
          </cell>
          <cell r="AV30">
            <v>0</v>
          </cell>
          <cell r="AY30">
            <v>135.22999999999999</v>
          </cell>
          <cell r="AZ30">
            <v>146.5</v>
          </cell>
          <cell r="BA30">
            <v>146.5</v>
          </cell>
          <cell r="BB30">
            <v>146.5</v>
          </cell>
          <cell r="BF30">
            <v>0</v>
          </cell>
          <cell r="BN30">
            <v>0</v>
          </cell>
          <cell r="BO30">
            <v>0</v>
          </cell>
          <cell r="BP30">
            <v>146.5</v>
          </cell>
        </row>
        <row r="31">
          <cell r="B31" t="str">
            <v>SUP152</v>
          </cell>
          <cell r="C31" t="str">
            <v>Ou Sophary</v>
          </cell>
          <cell r="D31" t="str">
            <v>G‘U parI</v>
          </cell>
          <cell r="E31" t="str">
            <v>Finishing</v>
          </cell>
          <cell r="F31" t="str">
            <v>SENIOR SUPERVISOR</v>
          </cell>
          <cell r="G31" t="str">
            <v>16-Dec-2015</v>
          </cell>
          <cell r="H31" t="str">
            <v>26-Jun-1982</v>
          </cell>
          <cell r="I31">
            <v>41</v>
          </cell>
          <cell r="J31" t="str">
            <v>01-15 January, 2023</v>
          </cell>
          <cell r="K31">
            <v>0</v>
          </cell>
          <cell r="L31">
            <v>1</v>
          </cell>
          <cell r="M31">
            <v>1</v>
          </cell>
          <cell r="N31">
            <v>510</v>
          </cell>
          <cell r="O31">
            <v>19.615384615384617</v>
          </cell>
          <cell r="P31">
            <v>747.08083333333309</v>
          </cell>
          <cell r="Q31">
            <v>28.733878205128196</v>
          </cell>
          <cell r="R31">
            <v>26</v>
          </cell>
          <cell r="S31">
            <v>1</v>
          </cell>
          <cell r="T31">
            <v>12</v>
          </cell>
          <cell r="W31">
            <v>13</v>
          </cell>
          <cell r="X31">
            <v>13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F31">
            <v>19.615384615384617</v>
          </cell>
          <cell r="AG31">
            <v>0</v>
          </cell>
          <cell r="AH31">
            <v>0</v>
          </cell>
          <cell r="AO31">
            <v>0</v>
          </cell>
          <cell r="AV31">
            <v>0</v>
          </cell>
          <cell r="AY31">
            <v>235.38</v>
          </cell>
          <cell r="AZ31">
            <v>255</v>
          </cell>
          <cell r="BA31">
            <v>255</v>
          </cell>
          <cell r="BB31">
            <v>255</v>
          </cell>
          <cell r="BF31">
            <v>0</v>
          </cell>
          <cell r="BN31">
            <v>0</v>
          </cell>
          <cell r="BO31">
            <v>0</v>
          </cell>
          <cell r="BP31">
            <v>255</v>
          </cell>
        </row>
        <row r="32">
          <cell r="B32" t="str">
            <v>SUP176</v>
          </cell>
          <cell r="C32" t="str">
            <v>Phon Nil</v>
          </cell>
          <cell r="D32" t="str">
            <v>nil Pn</v>
          </cell>
          <cell r="E32" t="str">
            <v>Finishing</v>
          </cell>
          <cell r="F32" t="str">
            <v>PRODUCTION SUPERVISOR</v>
          </cell>
          <cell r="G32" t="str">
            <v>01-Aug-2011</v>
          </cell>
          <cell r="H32" t="str">
            <v>15-Jun-1986</v>
          </cell>
          <cell r="I32">
            <v>37</v>
          </cell>
          <cell r="J32" t="str">
            <v>01-15 January, 2023</v>
          </cell>
          <cell r="K32">
            <v>1</v>
          </cell>
          <cell r="L32">
            <v>2</v>
          </cell>
          <cell r="M32">
            <v>3</v>
          </cell>
          <cell r="N32">
            <v>271</v>
          </cell>
          <cell r="O32">
            <v>10.423076923076923</v>
          </cell>
          <cell r="P32">
            <v>355.62222222222215</v>
          </cell>
          <cell r="Q32">
            <v>13.677777777777775</v>
          </cell>
          <cell r="R32">
            <v>26</v>
          </cell>
          <cell r="S32">
            <v>1</v>
          </cell>
          <cell r="T32">
            <v>12</v>
          </cell>
          <cell r="W32">
            <v>13</v>
          </cell>
          <cell r="X32">
            <v>13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10.423076923076923</v>
          </cell>
          <cell r="AG32">
            <v>0</v>
          </cell>
          <cell r="AH32">
            <v>0</v>
          </cell>
          <cell r="AO32">
            <v>0</v>
          </cell>
          <cell r="AV32">
            <v>0</v>
          </cell>
          <cell r="AY32">
            <v>125.08</v>
          </cell>
          <cell r="AZ32">
            <v>135.5</v>
          </cell>
          <cell r="BA32">
            <v>135.5</v>
          </cell>
          <cell r="BB32">
            <v>135.5</v>
          </cell>
          <cell r="BF32">
            <v>0</v>
          </cell>
          <cell r="BN32">
            <v>0</v>
          </cell>
          <cell r="BO32">
            <v>0</v>
          </cell>
          <cell r="BP32">
            <v>135.5</v>
          </cell>
        </row>
        <row r="33">
          <cell r="B33" t="str">
            <v>SUP185</v>
          </cell>
          <cell r="C33" t="str">
            <v>Phallin Sok</v>
          </cell>
          <cell r="D33" t="str">
            <v>sux pløIn</v>
          </cell>
          <cell r="E33" t="str">
            <v>Finishing</v>
          </cell>
          <cell r="F33" t="str">
            <v>SENIOR SUPERVISOR</v>
          </cell>
          <cell r="G33" t="str">
            <v>20-Jan-2022</v>
          </cell>
          <cell r="H33" t="str">
            <v>02-Oct-1976</v>
          </cell>
          <cell r="I33">
            <v>47</v>
          </cell>
          <cell r="J33" t="str">
            <v>01-15 January, 2023</v>
          </cell>
          <cell r="K33">
            <v>1</v>
          </cell>
          <cell r="L33">
            <v>2</v>
          </cell>
          <cell r="M33">
            <v>3</v>
          </cell>
          <cell r="N33">
            <v>454</v>
          </cell>
          <cell r="O33">
            <v>17.46153846153846</v>
          </cell>
          <cell r="P33">
            <v>741.13666666666677</v>
          </cell>
          <cell r="Q33">
            <v>28.505256410256415</v>
          </cell>
          <cell r="R33">
            <v>26</v>
          </cell>
          <cell r="S33">
            <v>1</v>
          </cell>
          <cell r="T33">
            <v>12</v>
          </cell>
          <cell r="W33">
            <v>13</v>
          </cell>
          <cell r="X33">
            <v>13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F33">
            <v>17.46153846153846</v>
          </cell>
          <cell r="AG33">
            <v>0</v>
          </cell>
          <cell r="AH33">
            <v>0</v>
          </cell>
          <cell r="AO33">
            <v>0</v>
          </cell>
          <cell r="AV33">
            <v>0</v>
          </cell>
          <cell r="AY33">
            <v>209.54</v>
          </cell>
          <cell r="AZ33">
            <v>227</v>
          </cell>
          <cell r="BA33">
            <v>227</v>
          </cell>
          <cell r="BB33">
            <v>227</v>
          </cell>
          <cell r="BF33">
            <v>0</v>
          </cell>
          <cell r="BN33">
            <v>0</v>
          </cell>
          <cell r="BO33">
            <v>0</v>
          </cell>
          <cell r="BP33">
            <v>227</v>
          </cell>
        </row>
        <row r="34">
          <cell r="B34" t="str">
            <v>CL101</v>
          </cell>
          <cell r="C34" t="str">
            <v>Punlouk Sinuon</v>
          </cell>
          <cell r="D34" t="str">
            <v>Bnøk sIunYn</v>
          </cell>
          <cell r="E34" t="str">
            <v>HR</v>
          </cell>
          <cell r="F34" t="str">
            <v>CLEANER</v>
          </cell>
          <cell r="G34" t="str">
            <v>10-Jun-2013</v>
          </cell>
          <cell r="H34" t="str">
            <v>17-May-1981</v>
          </cell>
          <cell r="I34">
            <v>42</v>
          </cell>
          <cell r="J34" t="str">
            <v>01-15 January, 2023</v>
          </cell>
          <cell r="K34">
            <v>1</v>
          </cell>
          <cell r="L34">
            <v>1</v>
          </cell>
          <cell r="M34">
            <v>2</v>
          </cell>
          <cell r="N34">
            <v>224</v>
          </cell>
          <cell r="O34">
            <v>8.615384615384615</v>
          </cell>
          <cell r="P34">
            <v>253.0925</v>
          </cell>
          <cell r="Q34">
            <v>9.7343269230769227</v>
          </cell>
          <cell r="R34">
            <v>26</v>
          </cell>
          <cell r="S34">
            <v>1</v>
          </cell>
          <cell r="T34">
            <v>12</v>
          </cell>
          <cell r="W34">
            <v>13</v>
          </cell>
          <cell r="X34">
            <v>13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8.615384615384615</v>
          </cell>
          <cell r="AG34">
            <v>0</v>
          </cell>
          <cell r="AH34">
            <v>0</v>
          </cell>
          <cell r="AO34">
            <v>0</v>
          </cell>
          <cell r="AV34">
            <v>0</v>
          </cell>
          <cell r="AY34">
            <v>103.38</v>
          </cell>
          <cell r="AZ34">
            <v>112</v>
          </cell>
          <cell r="BA34">
            <v>112</v>
          </cell>
          <cell r="BB34">
            <v>112</v>
          </cell>
          <cell r="BF34">
            <v>0</v>
          </cell>
          <cell r="BN34">
            <v>0</v>
          </cell>
          <cell r="BO34">
            <v>0</v>
          </cell>
          <cell r="BP34">
            <v>112</v>
          </cell>
        </row>
        <row r="35">
          <cell r="B35" t="str">
            <v>CL133</v>
          </cell>
          <cell r="C35" t="str">
            <v>Seng Kimlay</v>
          </cell>
          <cell r="D35" t="str">
            <v>esg KImLay</v>
          </cell>
          <cell r="E35" t="str">
            <v>HR</v>
          </cell>
          <cell r="F35" t="str">
            <v>CLEANER</v>
          </cell>
          <cell r="G35" t="str">
            <v>02-Oct-2017</v>
          </cell>
          <cell r="H35" t="str">
            <v>10-Nov-1986</v>
          </cell>
          <cell r="I35">
            <v>37</v>
          </cell>
          <cell r="J35" t="str">
            <v>01-15 January, 2023</v>
          </cell>
          <cell r="K35">
            <v>1</v>
          </cell>
          <cell r="L35">
            <v>2</v>
          </cell>
          <cell r="M35">
            <v>3</v>
          </cell>
          <cell r="N35">
            <v>224</v>
          </cell>
          <cell r="O35">
            <v>8.615384615384615</v>
          </cell>
          <cell r="P35">
            <v>243.245</v>
          </cell>
          <cell r="Q35">
            <v>9.3555769230769226</v>
          </cell>
          <cell r="R35">
            <v>26</v>
          </cell>
          <cell r="S35">
            <v>1</v>
          </cell>
          <cell r="T35">
            <v>12</v>
          </cell>
          <cell r="W35">
            <v>13</v>
          </cell>
          <cell r="X35">
            <v>13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8.615384615384615</v>
          </cell>
          <cell r="AG35">
            <v>0</v>
          </cell>
          <cell r="AH35">
            <v>0</v>
          </cell>
          <cell r="AO35">
            <v>0</v>
          </cell>
          <cell r="AV35">
            <v>0</v>
          </cell>
          <cell r="AY35">
            <v>103.38</v>
          </cell>
          <cell r="AZ35">
            <v>112</v>
          </cell>
          <cell r="BA35">
            <v>112</v>
          </cell>
          <cell r="BB35">
            <v>112</v>
          </cell>
          <cell r="BF35">
            <v>0</v>
          </cell>
          <cell r="BN35">
            <v>0</v>
          </cell>
          <cell r="BO35">
            <v>0</v>
          </cell>
          <cell r="BP35">
            <v>112</v>
          </cell>
        </row>
        <row r="36">
          <cell r="B36" t="str">
            <v>CL135</v>
          </cell>
          <cell r="C36" t="str">
            <v>Rotha Men</v>
          </cell>
          <cell r="D36" t="str">
            <v>Em:n rdæa</v>
          </cell>
          <cell r="E36" t="str">
            <v>HR</v>
          </cell>
          <cell r="F36" t="str">
            <v>CLEANER</v>
          </cell>
          <cell r="G36" t="str">
            <v>26-Jul-2021</v>
          </cell>
          <cell r="H36" t="str">
            <v>07-Jan-1984</v>
          </cell>
          <cell r="I36">
            <v>40</v>
          </cell>
          <cell r="J36" t="str">
            <v>01-15 January, 2023</v>
          </cell>
          <cell r="K36">
            <v>1</v>
          </cell>
          <cell r="L36">
            <v>1</v>
          </cell>
          <cell r="M36">
            <v>2</v>
          </cell>
          <cell r="N36">
            <v>204</v>
          </cell>
          <cell r="O36">
            <v>7.8461538461538458</v>
          </cell>
          <cell r="P36">
            <v>248.83583333333334</v>
          </cell>
          <cell r="Q36">
            <v>9.570608974358974</v>
          </cell>
          <cell r="R36">
            <v>26</v>
          </cell>
          <cell r="S36">
            <v>1</v>
          </cell>
          <cell r="T36">
            <v>12</v>
          </cell>
          <cell r="W36">
            <v>13</v>
          </cell>
          <cell r="X36">
            <v>13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7.8461538461538458</v>
          </cell>
          <cell r="AG36">
            <v>0</v>
          </cell>
          <cell r="AH36">
            <v>0</v>
          </cell>
          <cell r="AO36">
            <v>0</v>
          </cell>
          <cell r="AV36">
            <v>0</v>
          </cell>
          <cell r="AY36">
            <v>94.15</v>
          </cell>
          <cell r="AZ36">
            <v>102</v>
          </cell>
          <cell r="BA36">
            <v>102</v>
          </cell>
          <cell r="BB36">
            <v>102</v>
          </cell>
          <cell r="BF36">
            <v>0</v>
          </cell>
          <cell r="BN36">
            <v>0</v>
          </cell>
          <cell r="BO36">
            <v>0</v>
          </cell>
          <cell r="BP36">
            <v>102</v>
          </cell>
        </row>
        <row r="37">
          <cell r="B37" t="str">
            <v>CL136</v>
          </cell>
          <cell r="C37" t="str">
            <v>Som Soeurng</v>
          </cell>
          <cell r="D37" t="str">
            <v>esam esOg</v>
          </cell>
          <cell r="E37" t="str">
            <v>HR</v>
          </cell>
          <cell r="F37" t="str">
            <v>CLEANER</v>
          </cell>
          <cell r="G37" t="str">
            <v>20-Oct-2021</v>
          </cell>
          <cell r="H37" t="str">
            <v>01-Feb-1967</v>
          </cell>
          <cell r="I37">
            <v>57</v>
          </cell>
          <cell r="J37" t="str">
            <v>01-15 January, 2023</v>
          </cell>
          <cell r="K37">
            <v>1</v>
          </cell>
          <cell r="L37">
            <v>4</v>
          </cell>
          <cell r="M37">
            <v>5</v>
          </cell>
          <cell r="N37">
            <v>204</v>
          </cell>
          <cell r="O37">
            <v>7.8461538461538458</v>
          </cell>
          <cell r="P37">
            <v>249.03750000000002</v>
          </cell>
          <cell r="Q37">
            <v>9.5783653846153847</v>
          </cell>
          <cell r="R37">
            <v>26</v>
          </cell>
          <cell r="S37">
            <v>1</v>
          </cell>
          <cell r="T37">
            <v>12</v>
          </cell>
          <cell r="W37">
            <v>13</v>
          </cell>
          <cell r="X37">
            <v>13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7.8461538461538458</v>
          </cell>
          <cell r="AG37">
            <v>0</v>
          </cell>
          <cell r="AH37">
            <v>0</v>
          </cell>
          <cell r="AO37">
            <v>0</v>
          </cell>
          <cell r="AV37">
            <v>0</v>
          </cell>
          <cell r="AY37">
            <v>94.15</v>
          </cell>
          <cell r="AZ37">
            <v>102</v>
          </cell>
          <cell r="BA37">
            <v>102</v>
          </cell>
          <cell r="BB37">
            <v>102</v>
          </cell>
          <cell r="BF37">
            <v>0</v>
          </cell>
          <cell r="BN37">
            <v>0</v>
          </cell>
          <cell r="BO37">
            <v>0</v>
          </cell>
          <cell r="BP37">
            <v>102</v>
          </cell>
        </row>
        <row r="38">
          <cell r="B38" t="str">
            <v>LAB004</v>
          </cell>
          <cell r="C38" t="str">
            <v>Sroy Koemsey</v>
          </cell>
          <cell r="D38" t="str">
            <v>RsUy KwmsI</v>
          </cell>
          <cell r="E38" t="str">
            <v>Laboratory</v>
          </cell>
          <cell r="F38" t="str">
            <v>LAB ASSIST.</v>
          </cell>
          <cell r="G38" t="str">
            <v>18-Jan-2010</v>
          </cell>
          <cell r="H38" t="str">
            <v>09-Oct-1991</v>
          </cell>
          <cell r="I38">
            <v>32</v>
          </cell>
          <cell r="J38" t="str">
            <v>01-15 January, 2023</v>
          </cell>
          <cell r="K38">
            <v>1</v>
          </cell>
          <cell r="L38">
            <v>0</v>
          </cell>
          <cell r="M38">
            <v>1</v>
          </cell>
          <cell r="N38">
            <v>317</v>
          </cell>
          <cell r="O38">
            <v>12.192307692307692</v>
          </cell>
          <cell r="P38">
            <v>368.125</v>
          </cell>
          <cell r="Q38">
            <v>14.158653846153847</v>
          </cell>
          <cell r="R38">
            <v>26</v>
          </cell>
          <cell r="S38">
            <v>1</v>
          </cell>
          <cell r="T38">
            <v>12</v>
          </cell>
          <cell r="W38">
            <v>13</v>
          </cell>
          <cell r="X38">
            <v>13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F38">
            <v>12.192307692307692</v>
          </cell>
          <cell r="AG38">
            <v>0</v>
          </cell>
          <cell r="AH38">
            <v>0</v>
          </cell>
          <cell r="AO38">
            <v>0</v>
          </cell>
          <cell r="AV38">
            <v>0</v>
          </cell>
          <cell r="AY38">
            <v>146.31</v>
          </cell>
          <cell r="AZ38">
            <v>158.5</v>
          </cell>
          <cell r="BA38">
            <v>158.5</v>
          </cell>
          <cell r="BB38">
            <v>158.5</v>
          </cell>
          <cell r="BF38">
            <v>0</v>
          </cell>
          <cell r="BN38">
            <v>0</v>
          </cell>
          <cell r="BO38">
            <v>0</v>
          </cell>
          <cell r="BP38">
            <v>158.5</v>
          </cell>
        </row>
        <row r="39">
          <cell r="B39" t="str">
            <v>PO6160</v>
          </cell>
          <cell r="C39" t="str">
            <v>Kunthea Tha</v>
          </cell>
          <cell r="D39" t="str">
            <v>fa Knæa</v>
          </cell>
          <cell r="E39" t="str">
            <v>Production</v>
          </cell>
          <cell r="F39" t="str">
            <v>ASSIST. SUPERVISOR</v>
          </cell>
          <cell r="G39" t="str">
            <v>21-Nov-2011</v>
          </cell>
          <cell r="H39" t="str">
            <v>15-Mar-1994</v>
          </cell>
          <cell r="I39">
            <v>30</v>
          </cell>
          <cell r="J39" t="str">
            <v>01-15 January, 2023</v>
          </cell>
          <cell r="K39">
            <v>1</v>
          </cell>
          <cell r="L39">
            <v>2</v>
          </cell>
          <cell r="M39">
            <v>3</v>
          </cell>
          <cell r="N39">
            <v>234</v>
          </cell>
          <cell r="O39">
            <v>9</v>
          </cell>
          <cell r="P39">
            <v>288.81272727272727</v>
          </cell>
          <cell r="Q39">
            <v>11.108181818181817</v>
          </cell>
          <cell r="R39">
            <v>26</v>
          </cell>
          <cell r="S39">
            <v>1</v>
          </cell>
          <cell r="T39">
            <v>12</v>
          </cell>
          <cell r="W39">
            <v>13</v>
          </cell>
          <cell r="X39">
            <v>13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F39">
            <v>9</v>
          </cell>
          <cell r="AG39">
            <v>0</v>
          </cell>
          <cell r="AH39">
            <v>0</v>
          </cell>
          <cell r="AO39">
            <v>0</v>
          </cell>
          <cell r="AV39">
            <v>0</v>
          </cell>
          <cell r="AY39">
            <v>108</v>
          </cell>
          <cell r="AZ39">
            <v>117</v>
          </cell>
          <cell r="BA39">
            <v>117</v>
          </cell>
          <cell r="BB39">
            <v>117</v>
          </cell>
          <cell r="BF39">
            <v>0</v>
          </cell>
          <cell r="BN39">
            <v>0</v>
          </cell>
          <cell r="BO39">
            <v>0</v>
          </cell>
          <cell r="BP39">
            <v>117</v>
          </cell>
        </row>
        <row r="40">
          <cell r="B40" t="str">
            <v>SUP014</v>
          </cell>
          <cell r="C40" t="str">
            <v>Sokim Hak</v>
          </cell>
          <cell r="D40" t="str">
            <v>hak; suKIm</v>
          </cell>
          <cell r="E40" t="str">
            <v>Production</v>
          </cell>
          <cell r="F40" t="str">
            <v>SENIOR SUPERVISOR</v>
          </cell>
          <cell r="G40" t="str">
            <v>04-Dec-2000</v>
          </cell>
          <cell r="H40" t="str">
            <v>12-Dec-1982</v>
          </cell>
          <cell r="I40">
            <v>41</v>
          </cell>
          <cell r="J40" t="str">
            <v>01-15 January, 2023</v>
          </cell>
          <cell r="K40">
            <v>1</v>
          </cell>
          <cell r="L40">
            <v>2</v>
          </cell>
          <cell r="M40">
            <v>3</v>
          </cell>
          <cell r="N40">
            <v>708</v>
          </cell>
          <cell r="O40">
            <v>27.23076923076923</v>
          </cell>
          <cell r="P40">
            <v>956.29750000000001</v>
          </cell>
          <cell r="Q40">
            <v>36.78067307692308</v>
          </cell>
          <cell r="R40">
            <v>26</v>
          </cell>
          <cell r="S40">
            <v>1</v>
          </cell>
          <cell r="T40">
            <v>12</v>
          </cell>
          <cell r="W40">
            <v>13</v>
          </cell>
          <cell r="X40">
            <v>13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27.23076923076923</v>
          </cell>
          <cell r="AG40">
            <v>0</v>
          </cell>
          <cell r="AH40">
            <v>0</v>
          </cell>
          <cell r="AO40">
            <v>0</v>
          </cell>
          <cell r="AV40">
            <v>0</v>
          </cell>
          <cell r="AY40">
            <v>326.77</v>
          </cell>
          <cell r="AZ40">
            <v>354</v>
          </cell>
          <cell r="BA40">
            <v>354</v>
          </cell>
          <cell r="BB40">
            <v>354</v>
          </cell>
          <cell r="BF40">
            <v>0</v>
          </cell>
          <cell r="BN40">
            <v>0</v>
          </cell>
          <cell r="BO40">
            <v>0</v>
          </cell>
          <cell r="BP40">
            <v>354</v>
          </cell>
        </row>
        <row r="41">
          <cell r="B41" t="str">
            <v>SUP023</v>
          </cell>
          <cell r="C41" t="str">
            <v>Lon Saran</v>
          </cell>
          <cell r="D41" t="str">
            <v>Lún sar:an</v>
          </cell>
          <cell r="E41" t="str">
            <v>Production</v>
          </cell>
          <cell r="F41" t="str">
            <v>SENIOR SUPERVISOR</v>
          </cell>
          <cell r="G41" t="str">
            <v>05-Feb-2007</v>
          </cell>
          <cell r="H41" t="str">
            <v>05-Oct-1982</v>
          </cell>
          <cell r="I41">
            <v>41</v>
          </cell>
          <cell r="J41" t="str">
            <v>01-15 January, 2023</v>
          </cell>
          <cell r="K41">
            <v>0</v>
          </cell>
          <cell r="L41">
            <v>0</v>
          </cell>
          <cell r="M41">
            <v>0</v>
          </cell>
          <cell r="N41">
            <v>546</v>
          </cell>
          <cell r="O41">
            <v>21</v>
          </cell>
          <cell r="P41">
            <v>704.49333333333334</v>
          </cell>
          <cell r="Q41">
            <v>27.095897435897434</v>
          </cell>
          <cell r="R41">
            <v>26</v>
          </cell>
          <cell r="S41">
            <v>1</v>
          </cell>
          <cell r="T41">
            <v>12</v>
          </cell>
          <cell r="W41">
            <v>13</v>
          </cell>
          <cell r="X41">
            <v>13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F41">
            <v>21</v>
          </cell>
          <cell r="AG41">
            <v>0</v>
          </cell>
          <cell r="AH41">
            <v>0</v>
          </cell>
          <cell r="AO41">
            <v>0</v>
          </cell>
          <cell r="AV41">
            <v>0</v>
          </cell>
          <cell r="AY41">
            <v>252</v>
          </cell>
          <cell r="AZ41">
            <v>273</v>
          </cell>
          <cell r="BA41">
            <v>273</v>
          </cell>
          <cell r="BB41">
            <v>273</v>
          </cell>
          <cell r="BF41">
            <v>0</v>
          </cell>
          <cell r="BN41">
            <v>0</v>
          </cell>
          <cell r="BO41">
            <v>0</v>
          </cell>
          <cell r="BP41">
            <v>273</v>
          </cell>
        </row>
        <row r="42">
          <cell r="B42" t="str">
            <v>SUP041</v>
          </cell>
          <cell r="C42" t="str">
            <v>Chanchakriya Thou</v>
          </cell>
          <cell r="D42" t="str">
            <v>FU c½nÞcriya</v>
          </cell>
          <cell r="E42" t="str">
            <v>Production</v>
          </cell>
          <cell r="F42" t="str">
            <v>PRODUCTION SUPERVISOR</v>
          </cell>
          <cell r="G42" t="str">
            <v>06-Feb-2006</v>
          </cell>
          <cell r="H42" t="str">
            <v>13-Oct-1990</v>
          </cell>
          <cell r="I42">
            <v>33</v>
          </cell>
          <cell r="J42" t="str">
            <v>01-15 January, 2023</v>
          </cell>
          <cell r="K42">
            <v>1</v>
          </cell>
          <cell r="L42">
            <v>2</v>
          </cell>
          <cell r="M42">
            <v>3</v>
          </cell>
          <cell r="N42">
            <v>413</v>
          </cell>
          <cell r="O42">
            <v>15.884615384615385</v>
          </cell>
          <cell r="P42">
            <v>521.96083333333331</v>
          </cell>
          <cell r="Q42">
            <v>20.075416666666666</v>
          </cell>
          <cell r="R42">
            <v>26</v>
          </cell>
          <cell r="T42">
            <v>0</v>
          </cell>
          <cell r="W42">
            <v>26</v>
          </cell>
          <cell r="X42">
            <v>26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0</v>
          </cell>
          <cell r="AG42">
            <v>0</v>
          </cell>
          <cell r="AH42">
            <v>0</v>
          </cell>
          <cell r="AO42">
            <v>0</v>
          </cell>
          <cell r="AV42">
            <v>0</v>
          </cell>
          <cell r="AY42">
            <v>0</v>
          </cell>
          <cell r="AZ42">
            <v>413</v>
          </cell>
          <cell r="BA42">
            <v>0</v>
          </cell>
          <cell r="BB42">
            <v>0</v>
          </cell>
          <cell r="BF42">
            <v>0</v>
          </cell>
          <cell r="BN42">
            <v>0</v>
          </cell>
          <cell r="BO42">
            <v>0</v>
          </cell>
          <cell r="BP42">
            <v>0</v>
          </cell>
        </row>
        <row r="43">
          <cell r="B43" t="str">
            <v>SUP079</v>
          </cell>
          <cell r="C43" t="str">
            <v>Hun Sokea</v>
          </cell>
          <cell r="D43" t="str">
            <v>hu‘n suKa</v>
          </cell>
          <cell r="E43" t="str">
            <v>Production</v>
          </cell>
          <cell r="F43" t="str">
            <v>PRODUCTION SUPERVISOR</v>
          </cell>
          <cell r="G43" t="str">
            <v>19-Dec-2011</v>
          </cell>
          <cell r="H43" t="str">
            <v>17-Oct-1975</v>
          </cell>
          <cell r="I43">
            <v>48</v>
          </cell>
          <cell r="J43" t="str">
            <v>01-15 January, 2023</v>
          </cell>
          <cell r="K43">
            <v>1</v>
          </cell>
          <cell r="L43">
            <v>3</v>
          </cell>
          <cell r="M43">
            <v>4</v>
          </cell>
          <cell r="N43">
            <v>344</v>
          </cell>
          <cell r="O43">
            <v>13.23076923076923</v>
          </cell>
          <cell r="P43">
            <v>464.28500000000003</v>
          </cell>
          <cell r="Q43">
            <v>17.857115384615387</v>
          </cell>
          <cell r="R43">
            <v>26</v>
          </cell>
          <cell r="S43">
            <v>1</v>
          </cell>
          <cell r="T43">
            <v>12</v>
          </cell>
          <cell r="W43">
            <v>13</v>
          </cell>
          <cell r="X43">
            <v>13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13.23076923076923</v>
          </cell>
          <cell r="AG43">
            <v>0</v>
          </cell>
          <cell r="AH43">
            <v>0</v>
          </cell>
          <cell r="AO43">
            <v>0</v>
          </cell>
          <cell r="AV43">
            <v>0</v>
          </cell>
          <cell r="AY43">
            <v>158.77000000000001</v>
          </cell>
          <cell r="AZ43">
            <v>172</v>
          </cell>
          <cell r="BA43">
            <v>172</v>
          </cell>
          <cell r="BB43">
            <v>172</v>
          </cell>
          <cell r="BF43">
            <v>0</v>
          </cell>
          <cell r="BN43">
            <v>0</v>
          </cell>
          <cell r="BO43">
            <v>0</v>
          </cell>
          <cell r="BP43">
            <v>172</v>
          </cell>
        </row>
        <row r="44">
          <cell r="B44" t="str">
            <v>SUP128</v>
          </cell>
          <cell r="C44" t="str">
            <v>Chhorn Sreycheat</v>
          </cell>
          <cell r="D44" t="str">
            <v>qn RsICati</v>
          </cell>
          <cell r="E44" t="str">
            <v>Production</v>
          </cell>
          <cell r="F44" t="str">
            <v>PRODUCTION SUPERVISOR</v>
          </cell>
          <cell r="G44" t="str">
            <v>25-Nov-2008</v>
          </cell>
          <cell r="H44" t="str">
            <v>08-Oct-1991</v>
          </cell>
          <cell r="I44">
            <v>32</v>
          </cell>
          <cell r="J44" t="str">
            <v>01-15 January, 2023</v>
          </cell>
          <cell r="K44">
            <v>1</v>
          </cell>
          <cell r="L44">
            <v>0</v>
          </cell>
          <cell r="M44">
            <v>1</v>
          </cell>
          <cell r="N44">
            <v>316</v>
          </cell>
          <cell r="O44">
            <v>12.153846153846153</v>
          </cell>
          <cell r="P44">
            <v>421.93166666666667</v>
          </cell>
          <cell r="Q44">
            <v>16.228141025641026</v>
          </cell>
          <cell r="R44">
            <v>26</v>
          </cell>
          <cell r="S44">
            <v>1</v>
          </cell>
          <cell r="T44">
            <v>12</v>
          </cell>
          <cell r="W44">
            <v>13</v>
          </cell>
          <cell r="X44">
            <v>13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12.153846153846153</v>
          </cell>
          <cell r="AG44">
            <v>0</v>
          </cell>
          <cell r="AH44">
            <v>0</v>
          </cell>
          <cell r="AO44">
            <v>0</v>
          </cell>
          <cell r="AV44">
            <v>0</v>
          </cell>
          <cell r="AY44">
            <v>145.85</v>
          </cell>
          <cell r="AZ44">
            <v>158</v>
          </cell>
          <cell r="BA44">
            <v>158</v>
          </cell>
          <cell r="BB44">
            <v>158</v>
          </cell>
          <cell r="BF44">
            <v>0</v>
          </cell>
          <cell r="BN44">
            <v>0</v>
          </cell>
          <cell r="BO44">
            <v>0</v>
          </cell>
          <cell r="BP44">
            <v>158</v>
          </cell>
        </row>
        <row r="45">
          <cell r="B45" t="str">
            <v>SUP134</v>
          </cell>
          <cell r="C45" t="str">
            <v>Heang Sunnary</v>
          </cell>
          <cell r="D45" t="str">
            <v>h‘ag s‘unNarI</v>
          </cell>
          <cell r="E45" t="str">
            <v>Production</v>
          </cell>
          <cell r="F45" t="str">
            <v>PRODUCTION SUPERVISOR</v>
          </cell>
          <cell r="G45" t="str">
            <v>05-Jan-2009</v>
          </cell>
          <cell r="H45" t="str">
            <v>09-Feb-1986</v>
          </cell>
          <cell r="I45">
            <v>38</v>
          </cell>
          <cell r="J45" t="str">
            <v>01-15 January, 2023</v>
          </cell>
          <cell r="K45">
            <v>1</v>
          </cell>
          <cell r="L45">
            <v>0</v>
          </cell>
          <cell r="M45">
            <v>1</v>
          </cell>
          <cell r="N45">
            <v>425</v>
          </cell>
          <cell r="O45">
            <v>18.478260869565219</v>
          </cell>
          <cell r="P45">
            <v>502.07666666666677</v>
          </cell>
          <cell r="Q45">
            <v>21.829420289855076</v>
          </cell>
          <cell r="R45">
            <v>23</v>
          </cell>
          <cell r="S45">
            <v>1</v>
          </cell>
          <cell r="T45">
            <v>10.5</v>
          </cell>
          <cell r="W45">
            <v>11.5</v>
          </cell>
          <cell r="X45">
            <v>11.5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18.478260869565219</v>
          </cell>
          <cell r="AG45">
            <v>0</v>
          </cell>
          <cell r="AH45">
            <v>0</v>
          </cell>
          <cell r="AO45">
            <v>0</v>
          </cell>
          <cell r="AV45">
            <v>14.51</v>
          </cell>
          <cell r="AY45">
            <v>194.02</v>
          </cell>
          <cell r="AZ45">
            <v>212.5</v>
          </cell>
          <cell r="BA45">
            <v>227.01</v>
          </cell>
          <cell r="BB45">
            <v>227.01</v>
          </cell>
          <cell r="BF45">
            <v>0</v>
          </cell>
          <cell r="BN45">
            <v>0</v>
          </cell>
          <cell r="BO45">
            <v>0</v>
          </cell>
          <cell r="BP45">
            <v>227.01</v>
          </cell>
        </row>
        <row r="46">
          <cell r="B46" t="str">
            <v>SUP135</v>
          </cell>
          <cell r="C46" t="str">
            <v>Soun Sophea</v>
          </cell>
          <cell r="D46" t="str">
            <v>sYn esaPa</v>
          </cell>
          <cell r="E46" t="str">
            <v>Production</v>
          </cell>
          <cell r="F46" t="str">
            <v>PRODUCTION SUPERVISOR</v>
          </cell>
          <cell r="G46" t="str">
            <v>06-Oct-2008</v>
          </cell>
          <cell r="H46" t="str">
            <v>20-Nov-1990</v>
          </cell>
          <cell r="I46">
            <v>33</v>
          </cell>
          <cell r="J46" t="str">
            <v>01-15 January, 2023</v>
          </cell>
          <cell r="K46">
            <v>0</v>
          </cell>
          <cell r="L46">
            <v>0</v>
          </cell>
          <cell r="M46">
            <v>0</v>
          </cell>
          <cell r="N46">
            <v>369</v>
          </cell>
          <cell r="O46">
            <v>14.192307692307692</v>
          </cell>
          <cell r="P46">
            <v>448.18833333333333</v>
          </cell>
          <cell r="Q46">
            <v>17.238012820512822</v>
          </cell>
          <cell r="R46">
            <v>26</v>
          </cell>
          <cell r="S46">
            <v>1</v>
          </cell>
          <cell r="T46">
            <v>12</v>
          </cell>
          <cell r="W46">
            <v>13</v>
          </cell>
          <cell r="X46">
            <v>13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14.192307692307692</v>
          </cell>
          <cell r="AG46">
            <v>0</v>
          </cell>
          <cell r="AH46">
            <v>0</v>
          </cell>
          <cell r="AO46">
            <v>0</v>
          </cell>
          <cell r="AV46">
            <v>3.75</v>
          </cell>
          <cell r="AY46">
            <v>170.31</v>
          </cell>
          <cell r="AZ46">
            <v>184.5</v>
          </cell>
          <cell r="BA46">
            <v>188.25</v>
          </cell>
          <cell r="BB46">
            <v>188.25</v>
          </cell>
          <cell r="BF46">
            <v>0</v>
          </cell>
          <cell r="BN46">
            <v>0</v>
          </cell>
          <cell r="BO46">
            <v>0</v>
          </cell>
          <cell r="BP46">
            <v>188.25</v>
          </cell>
        </row>
        <row r="47">
          <cell r="B47" t="str">
            <v>SUP137</v>
          </cell>
          <cell r="C47" t="str">
            <v>Chin Chantha</v>
          </cell>
          <cell r="D47" t="str">
            <v>Cin cnßa</v>
          </cell>
          <cell r="E47" t="str">
            <v>Production</v>
          </cell>
          <cell r="F47" t="str">
            <v>PRODUCTION SUPERVISOR</v>
          </cell>
          <cell r="G47" t="str">
            <v>01-Oct-2012</v>
          </cell>
          <cell r="H47" t="str">
            <v>05-Jun-1986</v>
          </cell>
          <cell r="I47">
            <v>37</v>
          </cell>
          <cell r="J47" t="str">
            <v>01-15 January, 2023</v>
          </cell>
          <cell r="K47">
            <v>1</v>
          </cell>
          <cell r="L47">
            <v>0</v>
          </cell>
          <cell r="M47">
            <v>1</v>
          </cell>
          <cell r="N47">
            <v>344</v>
          </cell>
          <cell r="O47">
            <v>13.23076923076923</v>
          </cell>
          <cell r="P47">
            <v>400.38499999999999</v>
          </cell>
          <cell r="Q47">
            <v>15.399423076923076</v>
          </cell>
          <cell r="R47">
            <v>26</v>
          </cell>
          <cell r="S47">
            <v>1</v>
          </cell>
          <cell r="T47">
            <v>12</v>
          </cell>
          <cell r="W47">
            <v>13</v>
          </cell>
          <cell r="X47">
            <v>13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F47">
            <v>13.23076923076923</v>
          </cell>
          <cell r="AG47">
            <v>0</v>
          </cell>
          <cell r="AH47">
            <v>0</v>
          </cell>
          <cell r="AO47">
            <v>0</v>
          </cell>
          <cell r="AV47">
            <v>0</v>
          </cell>
          <cell r="AY47">
            <v>158.77000000000001</v>
          </cell>
          <cell r="AZ47">
            <v>172</v>
          </cell>
          <cell r="BA47">
            <v>172</v>
          </cell>
          <cell r="BB47">
            <v>172</v>
          </cell>
          <cell r="BF47">
            <v>0</v>
          </cell>
          <cell r="BN47">
            <v>0</v>
          </cell>
          <cell r="BO47">
            <v>0</v>
          </cell>
          <cell r="BP47">
            <v>172</v>
          </cell>
        </row>
        <row r="48">
          <cell r="B48" t="str">
            <v>SUP154</v>
          </cell>
          <cell r="C48" t="str">
            <v>Sinan Hab</v>
          </cell>
          <cell r="D48" t="str">
            <v>hab; suINan</v>
          </cell>
          <cell r="E48" t="str">
            <v>Production</v>
          </cell>
          <cell r="F48" t="str">
            <v>PRODUCTION SUPERVISOR</v>
          </cell>
          <cell r="G48" t="str">
            <v>13-Jun-2005</v>
          </cell>
          <cell r="H48" t="str">
            <v>13-Dec-1986</v>
          </cell>
          <cell r="I48">
            <v>37</v>
          </cell>
          <cell r="J48" t="str">
            <v>01-15 January, 2023</v>
          </cell>
          <cell r="K48">
            <v>1</v>
          </cell>
          <cell r="L48">
            <v>1</v>
          </cell>
          <cell r="M48">
            <v>2</v>
          </cell>
          <cell r="N48">
            <v>303</v>
          </cell>
          <cell r="O48">
            <v>11.653846153846153</v>
          </cell>
          <cell r="P48">
            <v>399.7091666666667</v>
          </cell>
          <cell r="Q48">
            <v>15.373429487179489</v>
          </cell>
          <cell r="R48">
            <v>26</v>
          </cell>
          <cell r="W48">
            <v>26</v>
          </cell>
          <cell r="X48">
            <v>26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0</v>
          </cell>
          <cell r="AG48">
            <v>0</v>
          </cell>
          <cell r="AH48">
            <v>0</v>
          </cell>
          <cell r="AO48">
            <v>0</v>
          </cell>
          <cell r="AV48">
            <v>0</v>
          </cell>
          <cell r="AY48">
            <v>0</v>
          </cell>
          <cell r="AZ48">
            <v>303</v>
          </cell>
          <cell r="BA48">
            <v>0</v>
          </cell>
          <cell r="BB48">
            <v>0</v>
          </cell>
          <cell r="BF48">
            <v>0</v>
          </cell>
          <cell r="BN48">
            <v>0</v>
          </cell>
          <cell r="BO48">
            <v>0</v>
          </cell>
          <cell r="BP48">
            <v>0</v>
          </cell>
        </row>
        <row r="49">
          <cell r="B49" t="str">
            <v>SUP161</v>
          </cell>
          <cell r="C49" t="str">
            <v>Chea Sreypov</v>
          </cell>
          <cell r="D49" t="str">
            <v>Ca RsIeBA</v>
          </cell>
          <cell r="E49" t="str">
            <v>Production</v>
          </cell>
          <cell r="F49" t="str">
            <v>SENIOR SUPERVISOR</v>
          </cell>
          <cell r="G49" t="str">
            <v>01-Dec-2017</v>
          </cell>
          <cell r="H49" t="str">
            <v>13-May-1991</v>
          </cell>
          <cell r="I49">
            <v>32</v>
          </cell>
          <cell r="J49" t="str">
            <v>01-15 January, 2023</v>
          </cell>
          <cell r="K49">
            <v>1</v>
          </cell>
          <cell r="L49">
            <v>1</v>
          </cell>
          <cell r="M49">
            <v>2</v>
          </cell>
          <cell r="N49">
            <v>510</v>
          </cell>
          <cell r="O49">
            <v>19.615384615384617</v>
          </cell>
          <cell r="P49">
            <v>640.36666666666679</v>
          </cell>
          <cell r="Q49">
            <v>24.629487179487185</v>
          </cell>
          <cell r="R49">
            <v>26</v>
          </cell>
          <cell r="S49">
            <v>1</v>
          </cell>
          <cell r="T49">
            <v>12</v>
          </cell>
          <cell r="W49">
            <v>13</v>
          </cell>
          <cell r="X49">
            <v>13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19.615384615384617</v>
          </cell>
          <cell r="AG49">
            <v>0</v>
          </cell>
          <cell r="AH49">
            <v>0</v>
          </cell>
          <cell r="AO49">
            <v>0</v>
          </cell>
          <cell r="AV49">
            <v>0</v>
          </cell>
          <cell r="AY49">
            <v>235.38</v>
          </cell>
          <cell r="AZ49">
            <v>255</v>
          </cell>
          <cell r="BA49">
            <v>255</v>
          </cell>
          <cell r="BB49">
            <v>255</v>
          </cell>
          <cell r="BF49">
            <v>0</v>
          </cell>
          <cell r="BN49">
            <v>0</v>
          </cell>
          <cell r="BO49">
            <v>0</v>
          </cell>
          <cell r="BP49">
            <v>255</v>
          </cell>
        </row>
        <row r="50">
          <cell r="B50" t="str">
            <v>SUP165</v>
          </cell>
          <cell r="C50" t="str">
            <v>Pheng Soklat</v>
          </cell>
          <cell r="D50" t="str">
            <v>epg suxLat;</v>
          </cell>
          <cell r="E50" t="str">
            <v>Production</v>
          </cell>
          <cell r="F50" t="str">
            <v>PRODUCTION SUPERVISOR</v>
          </cell>
          <cell r="G50" t="str">
            <v>07-Sep-2009</v>
          </cell>
          <cell r="H50" t="str">
            <v>10-Apr-1993</v>
          </cell>
          <cell r="I50">
            <v>30</v>
          </cell>
          <cell r="J50" t="str">
            <v>01-15 January, 2023</v>
          </cell>
          <cell r="K50">
            <v>1</v>
          </cell>
          <cell r="L50">
            <v>0</v>
          </cell>
          <cell r="M50">
            <v>1</v>
          </cell>
          <cell r="N50">
            <v>288</v>
          </cell>
          <cell r="O50">
            <v>11.076923076923077</v>
          </cell>
          <cell r="P50">
            <v>383.98833333333329</v>
          </cell>
          <cell r="Q50">
            <v>14.768782051282049</v>
          </cell>
          <cell r="R50">
            <v>26</v>
          </cell>
          <cell r="S50">
            <v>1</v>
          </cell>
          <cell r="T50">
            <v>12</v>
          </cell>
          <cell r="W50">
            <v>13</v>
          </cell>
          <cell r="X50">
            <v>13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11.076923076923077</v>
          </cell>
          <cell r="AG50">
            <v>0</v>
          </cell>
          <cell r="AH50">
            <v>0</v>
          </cell>
          <cell r="AO50">
            <v>0</v>
          </cell>
          <cell r="AV50">
            <v>0</v>
          </cell>
          <cell r="AY50">
            <v>132.91999999999999</v>
          </cell>
          <cell r="AZ50">
            <v>144</v>
          </cell>
          <cell r="BA50">
            <v>144</v>
          </cell>
          <cell r="BB50">
            <v>144</v>
          </cell>
          <cell r="BF50">
            <v>0</v>
          </cell>
          <cell r="BN50">
            <v>0</v>
          </cell>
          <cell r="BO50">
            <v>0</v>
          </cell>
          <cell r="BP50">
            <v>144</v>
          </cell>
        </row>
        <row r="51">
          <cell r="B51" t="str">
            <v>SUP170</v>
          </cell>
          <cell r="C51" t="str">
            <v>Hak Sokun</v>
          </cell>
          <cell r="D51" t="str">
            <v>hak; suKn§</v>
          </cell>
          <cell r="E51" t="str">
            <v>Production</v>
          </cell>
          <cell r="F51" t="str">
            <v>PRODUCTION SUPERVISOR</v>
          </cell>
          <cell r="G51" t="str">
            <v>17-Oct-2013</v>
          </cell>
          <cell r="H51" t="str">
            <v>02-May-1984</v>
          </cell>
          <cell r="I51">
            <v>39</v>
          </cell>
          <cell r="J51" t="str">
            <v>01-15 January, 2023</v>
          </cell>
          <cell r="K51">
            <v>1</v>
          </cell>
          <cell r="L51">
            <v>0</v>
          </cell>
          <cell r="M51">
            <v>1</v>
          </cell>
          <cell r="N51">
            <v>319</v>
          </cell>
          <cell r="O51">
            <v>12.26923076923077</v>
          </cell>
          <cell r="P51">
            <v>406.68499999999995</v>
          </cell>
          <cell r="Q51">
            <v>15.641730769230767</v>
          </cell>
          <cell r="R51">
            <v>26</v>
          </cell>
          <cell r="S51">
            <v>1</v>
          </cell>
          <cell r="T51">
            <v>12</v>
          </cell>
          <cell r="W51">
            <v>13</v>
          </cell>
          <cell r="X51">
            <v>13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F51">
            <v>12.26923076923077</v>
          </cell>
          <cell r="AG51">
            <v>0</v>
          </cell>
          <cell r="AH51">
            <v>0</v>
          </cell>
          <cell r="AO51">
            <v>0</v>
          </cell>
          <cell r="AV51">
            <v>0</v>
          </cell>
          <cell r="AY51">
            <v>147.22999999999999</v>
          </cell>
          <cell r="AZ51">
            <v>159.5</v>
          </cell>
          <cell r="BA51">
            <v>159.5</v>
          </cell>
          <cell r="BB51">
            <v>159.5</v>
          </cell>
          <cell r="BF51">
            <v>0</v>
          </cell>
          <cell r="BN51">
            <v>0</v>
          </cell>
          <cell r="BO51">
            <v>0</v>
          </cell>
          <cell r="BP51">
            <v>159.5</v>
          </cell>
        </row>
        <row r="52">
          <cell r="B52" t="str">
            <v>SUP184</v>
          </cell>
          <cell r="C52" t="str">
            <v>Sunheng Seam</v>
          </cell>
          <cell r="D52" t="str">
            <v>s‘am s‘unehg</v>
          </cell>
          <cell r="E52" t="str">
            <v>Production</v>
          </cell>
          <cell r="F52" t="str">
            <v>PRODUCTION SUPERVISOR</v>
          </cell>
          <cell r="G52" t="str">
            <v>21-Aug-2006</v>
          </cell>
          <cell r="H52" t="str">
            <v>06-Apr-1986</v>
          </cell>
          <cell r="I52">
            <v>38</v>
          </cell>
          <cell r="J52" t="str">
            <v>01-15 January, 2023</v>
          </cell>
          <cell r="K52">
            <v>1</v>
          </cell>
          <cell r="L52">
            <v>2</v>
          </cell>
          <cell r="M52">
            <v>3</v>
          </cell>
          <cell r="N52">
            <v>398</v>
          </cell>
          <cell r="O52">
            <v>15.307692307692308</v>
          </cell>
          <cell r="P52">
            <v>487.90583333333331</v>
          </cell>
          <cell r="Q52">
            <v>18.765608974358972</v>
          </cell>
          <cell r="R52">
            <v>26</v>
          </cell>
          <cell r="S52">
            <v>1</v>
          </cell>
          <cell r="T52">
            <v>12</v>
          </cell>
          <cell r="W52">
            <v>13</v>
          </cell>
          <cell r="X52">
            <v>13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F52">
            <v>15.307692307692308</v>
          </cell>
          <cell r="AG52">
            <v>0</v>
          </cell>
          <cell r="AH52">
            <v>0</v>
          </cell>
          <cell r="AO52">
            <v>0</v>
          </cell>
          <cell r="AV52">
            <v>0</v>
          </cell>
          <cell r="AY52">
            <v>183.69</v>
          </cell>
          <cell r="AZ52">
            <v>199</v>
          </cell>
          <cell r="BA52">
            <v>199</v>
          </cell>
          <cell r="BB52">
            <v>199</v>
          </cell>
          <cell r="BF52">
            <v>0</v>
          </cell>
          <cell r="BN52">
            <v>0</v>
          </cell>
          <cell r="BO52">
            <v>0</v>
          </cell>
          <cell r="BP52">
            <v>199</v>
          </cell>
        </row>
        <row r="53">
          <cell r="B53" t="str">
            <v>SUP187</v>
          </cell>
          <cell r="C53" t="str">
            <v>Ros Phearom</v>
          </cell>
          <cell r="D53" t="str">
            <v>rs; Parmü</v>
          </cell>
          <cell r="E53" t="str">
            <v>Production</v>
          </cell>
          <cell r="F53" t="str">
            <v>PRODUCTION SUPERVISOR</v>
          </cell>
          <cell r="G53" t="str">
            <v>14-Mar-2022</v>
          </cell>
          <cell r="H53" t="str">
            <v>07-Jul-1981</v>
          </cell>
          <cell r="I53">
            <v>42</v>
          </cell>
          <cell r="J53" t="str">
            <v>01-15 January, 2023</v>
          </cell>
          <cell r="K53">
            <v>0</v>
          </cell>
          <cell r="L53">
            <v>0</v>
          </cell>
          <cell r="M53">
            <v>0</v>
          </cell>
          <cell r="N53">
            <v>304</v>
          </cell>
          <cell r="O53">
            <v>11.692307692307692</v>
          </cell>
          <cell r="P53">
            <v>399.47916666666669</v>
          </cell>
          <cell r="Q53">
            <v>15.364583333333334</v>
          </cell>
          <cell r="R53">
            <v>26</v>
          </cell>
          <cell r="S53">
            <v>1</v>
          </cell>
          <cell r="T53">
            <v>12</v>
          </cell>
          <cell r="W53">
            <v>13</v>
          </cell>
          <cell r="X53">
            <v>13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11.692307692307692</v>
          </cell>
          <cell r="AG53">
            <v>0</v>
          </cell>
          <cell r="AH53">
            <v>0</v>
          </cell>
          <cell r="AO53">
            <v>0</v>
          </cell>
          <cell r="AV53">
            <v>0</v>
          </cell>
          <cell r="AY53">
            <v>140.31</v>
          </cell>
          <cell r="AZ53">
            <v>152</v>
          </cell>
          <cell r="BA53">
            <v>152</v>
          </cell>
          <cell r="BB53">
            <v>152</v>
          </cell>
          <cell r="BF53">
            <v>0</v>
          </cell>
          <cell r="BN53">
            <v>0</v>
          </cell>
          <cell r="BO53">
            <v>0</v>
          </cell>
          <cell r="BP53">
            <v>152</v>
          </cell>
        </row>
        <row r="54">
          <cell r="B54" t="str">
            <v>QC050</v>
          </cell>
          <cell r="C54" t="str">
            <v>Sok Ra</v>
          </cell>
          <cell r="D54" t="str">
            <v>sux r:a</v>
          </cell>
          <cell r="E54" t="str">
            <v>QA</v>
          </cell>
          <cell r="F54" t="str">
            <v>AQL (CAP)</v>
          </cell>
          <cell r="G54" t="str">
            <v>11-Sep-2000</v>
          </cell>
          <cell r="H54" t="str">
            <v>18-Aug-1980</v>
          </cell>
          <cell r="I54">
            <v>43</v>
          </cell>
          <cell r="J54" t="str">
            <v>01-15 January, 2023</v>
          </cell>
          <cell r="K54">
            <v>0</v>
          </cell>
          <cell r="L54">
            <v>0</v>
          </cell>
          <cell r="M54">
            <v>0</v>
          </cell>
          <cell r="N54">
            <v>450</v>
          </cell>
          <cell r="O54">
            <v>17.307692307692307</v>
          </cell>
          <cell r="P54">
            <v>533.4283333333334</v>
          </cell>
          <cell r="Q54">
            <v>20.51647435897436</v>
          </cell>
          <cell r="R54">
            <v>26</v>
          </cell>
          <cell r="S54">
            <v>1</v>
          </cell>
          <cell r="T54">
            <v>12</v>
          </cell>
          <cell r="W54">
            <v>13</v>
          </cell>
          <cell r="X54">
            <v>13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F54">
            <v>17.307692307692307</v>
          </cell>
          <cell r="AG54">
            <v>0</v>
          </cell>
          <cell r="AH54">
            <v>0</v>
          </cell>
          <cell r="AO54">
            <v>0</v>
          </cell>
          <cell r="AV54">
            <v>0</v>
          </cell>
          <cell r="AY54">
            <v>207.69</v>
          </cell>
          <cell r="AZ54">
            <v>225</v>
          </cell>
          <cell r="BA54">
            <v>225</v>
          </cell>
          <cell r="BB54">
            <v>225</v>
          </cell>
          <cell r="BF54">
            <v>0</v>
          </cell>
          <cell r="BN54">
            <v>0</v>
          </cell>
          <cell r="BO54">
            <v>0</v>
          </cell>
          <cell r="BP54">
            <v>225</v>
          </cell>
        </row>
        <row r="55">
          <cell r="B55" t="str">
            <v>QC385</v>
          </cell>
          <cell r="C55" t="str">
            <v>Nhoeb Laihorng</v>
          </cell>
          <cell r="D55" t="str">
            <v>jwb éLh½g</v>
          </cell>
          <cell r="E55" t="str">
            <v>QA</v>
          </cell>
          <cell r="F55" t="str">
            <v>Quality Assurance</v>
          </cell>
          <cell r="G55" t="str">
            <v>16-Jan-2014</v>
          </cell>
          <cell r="H55" t="str">
            <v>10-Apr-1995</v>
          </cell>
          <cell r="I55">
            <v>28</v>
          </cell>
          <cell r="J55" t="str">
            <v>01-15 January, 2023</v>
          </cell>
          <cell r="K55">
            <v>1</v>
          </cell>
          <cell r="L55">
            <v>0</v>
          </cell>
          <cell r="M55">
            <v>1</v>
          </cell>
          <cell r="N55">
            <v>234</v>
          </cell>
          <cell r="O55">
            <v>9</v>
          </cell>
          <cell r="P55">
            <v>311.5508333333334</v>
          </cell>
          <cell r="Q55">
            <v>11.982724358974362</v>
          </cell>
          <cell r="R55">
            <v>26</v>
          </cell>
          <cell r="S55">
            <v>1</v>
          </cell>
          <cell r="T55">
            <v>12</v>
          </cell>
          <cell r="W55">
            <v>13</v>
          </cell>
          <cell r="X55">
            <v>13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9</v>
          </cell>
          <cell r="AG55">
            <v>0</v>
          </cell>
          <cell r="AH55">
            <v>0</v>
          </cell>
          <cell r="AO55">
            <v>0</v>
          </cell>
          <cell r="AV55">
            <v>0</v>
          </cell>
          <cell r="AY55">
            <v>108</v>
          </cell>
          <cell r="AZ55">
            <v>117</v>
          </cell>
          <cell r="BA55">
            <v>117</v>
          </cell>
          <cell r="BB55">
            <v>117</v>
          </cell>
          <cell r="BF55">
            <v>0</v>
          </cell>
          <cell r="BN55">
            <v>0</v>
          </cell>
          <cell r="BO55">
            <v>0</v>
          </cell>
          <cell r="BP55">
            <v>117</v>
          </cell>
        </row>
        <row r="56">
          <cell r="B56" t="str">
            <v>QC400</v>
          </cell>
          <cell r="C56" t="str">
            <v>Men Sreylak</v>
          </cell>
          <cell r="D56" t="str">
            <v>Em:n RsIl½kç</v>
          </cell>
          <cell r="E56" t="str">
            <v>QA</v>
          </cell>
          <cell r="F56" t="str">
            <v>CMD AUDITOR</v>
          </cell>
          <cell r="G56" t="str">
            <v>23-Jan-2017</v>
          </cell>
          <cell r="H56" t="str">
            <v>14-Dec-1993</v>
          </cell>
          <cell r="I56">
            <v>30</v>
          </cell>
          <cell r="J56" t="str">
            <v>01-15 January, 2023</v>
          </cell>
          <cell r="K56">
            <v>1</v>
          </cell>
          <cell r="L56">
            <v>3</v>
          </cell>
          <cell r="M56">
            <v>4</v>
          </cell>
          <cell r="N56">
            <v>283</v>
          </cell>
          <cell r="O56">
            <v>10.884615384615385</v>
          </cell>
          <cell r="P56">
            <v>363.39499999999998</v>
          </cell>
          <cell r="Q56">
            <v>13.976730769230768</v>
          </cell>
          <cell r="R56">
            <v>26</v>
          </cell>
          <cell r="S56">
            <v>1</v>
          </cell>
          <cell r="T56">
            <v>12</v>
          </cell>
          <cell r="W56">
            <v>13</v>
          </cell>
          <cell r="X56">
            <v>13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F56">
            <v>10.884615384615385</v>
          </cell>
          <cell r="AG56">
            <v>0</v>
          </cell>
          <cell r="AH56">
            <v>0</v>
          </cell>
          <cell r="AO56">
            <v>0</v>
          </cell>
          <cell r="AV56">
            <v>0</v>
          </cell>
          <cell r="AY56">
            <v>130.62</v>
          </cell>
          <cell r="AZ56">
            <v>141.5</v>
          </cell>
          <cell r="BA56">
            <v>141.5</v>
          </cell>
          <cell r="BB56">
            <v>141.5</v>
          </cell>
          <cell r="BF56">
            <v>0</v>
          </cell>
          <cell r="BN56">
            <v>0</v>
          </cell>
          <cell r="BO56">
            <v>0</v>
          </cell>
          <cell r="BP56">
            <v>141.5</v>
          </cell>
        </row>
        <row r="57">
          <cell r="B57" t="str">
            <v>QC462</v>
          </cell>
          <cell r="C57" t="str">
            <v xml:space="preserve">Chanthet Moung </v>
          </cell>
          <cell r="D57" t="str">
            <v>mYg can;eft</v>
          </cell>
          <cell r="E57" t="str">
            <v>QA</v>
          </cell>
          <cell r="F57" t="str">
            <v>Quality Assurance</v>
          </cell>
          <cell r="G57" t="str">
            <v>10-Oct-2011</v>
          </cell>
          <cell r="H57" t="str">
            <v>17-Jul-1986</v>
          </cell>
          <cell r="I57">
            <v>37</v>
          </cell>
          <cell r="J57" t="str">
            <v>01-15 January, 2023</v>
          </cell>
          <cell r="K57">
            <v>1</v>
          </cell>
          <cell r="L57">
            <v>3</v>
          </cell>
          <cell r="M57">
            <v>4</v>
          </cell>
          <cell r="N57">
            <v>249</v>
          </cell>
          <cell r="O57">
            <v>9.5769230769230766</v>
          </cell>
          <cell r="P57">
            <v>343.04</v>
          </cell>
          <cell r="Q57">
            <v>13.193846153846154</v>
          </cell>
          <cell r="R57">
            <v>26</v>
          </cell>
          <cell r="S57">
            <v>1</v>
          </cell>
          <cell r="T57">
            <v>12</v>
          </cell>
          <cell r="W57">
            <v>13</v>
          </cell>
          <cell r="X57">
            <v>13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9.5769230769230766</v>
          </cell>
          <cell r="AG57">
            <v>0</v>
          </cell>
          <cell r="AH57">
            <v>0</v>
          </cell>
          <cell r="AO57">
            <v>0</v>
          </cell>
          <cell r="AV57">
            <v>0</v>
          </cell>
          <cell r="AY57">
            <v>114.92</v>
          </cell>
          <cell r="AZ57">
            <v>124.5</v>
          </cell>
          <cell r="BA57">
            <v>124.5</v>
          </cell>
          <cell r="BB57">
            <v>124.5</v>
          </cell>
          <cell r="BF57">
            <v>0</v>
          </cell>
          <cell r="BN57">
            <v>0</v>
          </cell>
          <cell r="BO57">
            <v>0</v>
          </cell>
          <cell r="BP57">
            <v>124.5</v>
          </cell>
        </row>
        <row r="58">
          <cell r="B58" t="str">
            <v>QC463</v>
          </cell>
          <cell r="C58" t="str">
            <v>Sreyloeng Lun</v>
          </cell>
          <cell r="D58" t="str">
            <v>ln; RsILwg</v>
          </cell>
          <cell r="E58" t="str">
            <v>QA</v>
          </cell>
          <cell r="F58" t="str">
            <v>Quality Assurance</v>
          </cell>
          <cell r="G58" t="str">
            <v>18-Oct-2018</v>
          </cell>
          <cell r="H58" t="str">
            <v>15-Mar-2000</v>
          </cell>
          <cell r="I58">
            <v>24</v>
          </cell>
          <cell r="J58" t="str">
            <v>01-15 January, 2023</v>
          </cell>
          <cell r="K58">
            <v>0</v>
          </cell>
          <cell r="L58">
            <v>0</v>
          </cell>
          <cell r="M58">
            <v>0</v>
          </cell>
          <cell r="N58">
            <v>269</v>
          </cell>
          <cell r="O58">
            <v>10.346153846153847</v>
          </cell>
          <cell r="P58">
            <v>291.28833333333336</v>
          </cell>
          <cell r="Q58">
            <v>11.203397435897436</v>
          </cell>
          <cell r="R58">
            <v>26</v>
          </cell>
          <cell r="S58">
            <v>1</v>
          </cell>
          <cell r="T58">
            <v>12</v>
          </cell>
          <cell r="W58">
            <v>13</v>
          </cell>
          <cell r="X58">
            <v>13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F58">
            <v>10.346153846153847</v>
          </cell>
          <cell r="AG58">
            <v>0</v>
          </cell>
          <cell r="AH58">
            <v>0</v>
          </cell>
          <cell r="AO58">
            <v>0</v>
          </cell>
          <cell r="AV58">
            <v>0</v>
          </cell>
          <cell r="AY58">
            <v>124.15</v>
          </cell>
          <cell r="AZ58">
            <v>134.5</v>
          </cell>
          <cell r="BA58">
            <v>134.5</v>
          </cell>
          <cell r="BB58">
            <v>134.5</v>
          </cell>
          <cell r="BF58">
            <v>0</v>
          </cell>
          <cell r="BN58">
            <v>0</v>
          </cell>
          <cell r="BO58">
            <v>0</v>
          </cell>
          <cell r="BP58">
            <v>134.5</v>
          </cell>
        </row>
        <row r="59">
          <cell r="B59" t="str">
            <v>QC469</v>
          </cell>
          <cell r="C59" t="str">
            <v>Sitha Ten</v>
          </cell>
          <cell r="D59" t="str">
            <v>etn sIufa</v>
          </cell>
          <cell r="E59" t="str">
            <v>QC</v>
          </cell>
          <cell r="F59" t="str">
            <v>Quality Assurance</v>
          </cell>
          <cell r="G59" t="str">
            <v>23-Apr-2014</v>
          </cell>
          <cell r="H59" t="str">
            <v>20-Jul-1993</v>
          </cell>
          <cell r="I59">
            <v>30</v>
          </cell>
          <cell r="J59" t="str">
            <v>01-15 January, 2023</v>
          </cell>
          <cell r="K59">
            <v>0</v>
          </cell>
          <cell r="L59">
            <v>0</v>
          </cell>
          <cell r="M59">
            <v>0</v>
          </cell>
          <cell r="N59">
            <v>249</v>
          </cell>
          <cell r="O59">
            <v>9.5769230769230766</v>
          </cell>
          <cell r="P59">
            <v>297.93666666666667</v>
          </cell>
          <cell r="Q59">
            <v>11.459102564102563</v>
          </cell>
          <cell r="R59">
            <v>26</v>
          </cell>
          <cell r="S59">
            <v>1</v>
          </cell>
          <cell r="T59">
            <v>12</v>
          </cell>
          <cell r="W59">
            <v>13</v>
          </cell>
          <cell r="X59">
            <v>13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9.5769230769230766</v>
          </cell>
          <cell r="AG59">
            <v>0</v>
          </cell>
          <cell r="AH59">
            <v>0</v>
          </cell>
          <cell r="AO59">
            <v>0</v>
          </cell>
          <cell r="AV59">
            <v>0</v>
          </cell>
          <cell r="AY59">
            <v>114.92</v>
          </cell>
          <cell r="AZ59">
            <v>124.5</v>
          </cell>
          <cell r="BA59">
            <v>124.5</v>
          </cell>
          <cell r="BB59">
            <v>124.5</v>
          </cell>
          <cell r="BF59">
            <v>0</v>
          </cell>
          <cell r="BN59">
            <v>0</v>
          </cell>
          <cell r="BO59">
            <v>0</v>
          </cell>
          <cell r="BP59">
            <v>124.5</v>
          </cell>
        </row>
        <row r="60">
          <cell r="B60" t="str">
            <v>PO3966</v>
          </cell>
          <cell r="C60" t="str">
            <v>Khoem Pao</v>
          </cell>
          <cell r="D60" t="str">
            <v>Xwm eBA</v>
          </cell>
          <cell r="E60" t="str">
            <v>QC</v>
          </cell>
          <cell r="F60" t="str">
            <v>RE PROCESS</v>
          </cell>
          <cell r="G60" t="str">
            <v>21-Jun-2010</v>
          </cell>
          <cell r="H60" t="str">
            <v>08-Oct-1975</v>
          </cell>
          <cell r="I60">
            <v>48</v>
          </cell>
          <cell r="J60" t="str">
            <v>01-15 January, 2023</v>
          </cell>
          <cell r="K60">
            <v>1</v>
          </cell>
          <cell r="L60">
            <v>3</v>
          </cell>
          <cell r="M60">
            <v>4</v>
          </cell>
          <cell r="N60">
            <v>220</v>
          </cell>
          <cell r="O60">
            <v>8.4615384615384617</v>
          </cell>
          <cell r="P60">
            <v>275.13333333333327</v>
          </cell>
          <cell r="Q60">
            <v>10.58205128205128</v>
          </cell>
          <cell r="R60">
            <v>26</v>
          </cell>
          <cell r="S60">
            <v>1</v>
          </cell>
          <cell r="T60">
            <v>12</v>
          </cell>
          <cell r="W60">
            <v>13</v>
          </cell>
          <cell r="X60">
            <v>13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8.4615384615384617</v>
          </cell>
          <cell r="AG60">
            <v>0</v>
          </cell>
          <cell r="AH60">
            <v>0</v>
          </cell>
          <cell r="AO60">
            <v>0</v>
          </cell>
          <cell r="AV60">
            <v>0</v>
          </cell>
          <cell r="AY60">
            <v>101.54</v>
          </cell>
          <cell r="AZ60">
            <v>110</v>
          </cell>
          <cell r="BA60">
            <v>110</v>
          </cell>
          <cell r="BB60">
            <v>110</v>
          </cell>
          <cell r="BF60">
            <v>0</v>
          </cell>
          <cell r="BN60">
            <v>0</v>
          </cell>
          <cell r="BO60">
            <v>0</v>
          </cell>
          <cell r="BP60">
            <v>110</v>
          </cell>
        </row>
        <row r="61">
          <cell r="B61" t="str">
            <v>QC027</v>
          </cell>
          <cell r="C61" t="str">
            <v>Thong Sakmai</v>
          </cell>
          <cell r="D61" t="str">
            <v>efag sém::</v>
          </cell>
          <cell r="E61" t="str">
            <v>QC</v>
          </cell>
          <cell r="F61" t="str">
            <v>Q.A for Rack Sample</v>
          </cell>
          <cell r="G61" t="str">
            <v>27-Sep-2005</v>
          </cell>
          <cell r="H61" t="str">
            <v>17-Jan-1983</v>
          </cell>
          <cell r="I61">
            <v>41</v>
          </cell>
          <cell r="J61" t="str">
            <v>01-15 January, 2023</v>
          </cell>
          <cell r="K61">
            <v>1</v>
          </cell>
          <cell r="L61">
            <v>2</v>
          </cell>
          <cell r="M61">
            <v>3</v>
          </cell>
          <cell r="N61">
            <v>297</v>
          </cell>
          <cell r="O61">
            <v>11.423076923076923</v>
          </cell>
          <cell r="P61">
            <v>363.24363636363637</v>
          </cell>
          <cell r="Q61">
            <v>13.970909090909091</v>
          </cell>
          <cell r="R61">
            <v>26</v>
          </cell>
          <cell r="S61">
            <v>1</v>
          </cell>
          <cell r="T61">
            <v>12</v>
          </cell>
          <cell r="W61">
            <v>13</v>
          </cell>
          <cell r="X61">
            <v>13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O61">
            <v>0</v>
          </cell>
          <cell r="AV61">
            <v>0</v>
          </cell>
          <cell r="AY61">
            <v>137.08000000000001</v>
          </cell>
          <cell r="AZ61">
            <v>148.5</v>
          </cell>
          <cell r="BA61">
            <v>137.08000000000001</v>
          </cell>
          <cell r="BB61">
            <v>137.08000000000001</v>
          </cell>
          <cell r="BF61">
            <v>0</v>
          </cell>
          <cell r="BN61">
            <v>0</v>
          </cell>
          <cell r="BO61">
            <v>0</v>
          </cell>
          <cell r="BP61">
            <v>137.08000000000001</v>
          </cell>
        </row>
        <row r="62">
          <cell r="B62" t="str">
            <v>QC033</v>
          </cell>
          <cell r="C62" t="str">
            <v xml:space="preserve">Vong Saroeurn </v>
          </cell>
          <cell r="D62" t="str">
            <v>vgS saerOn</v>
          </cell>
          <cell r="E62" t="str">
            <v>QC</v>
          </cell>
          <cell r="F62" t="str">
            <v>Quality Assurance</v>
          </cell>
          <cell r="G62" t="str">
            <v>21-Jun-2004</v>
          </cell>
          <cell r="H62" t="str">
            <v>06-Mar-1982</v>
          </cell>
          <cell r="I62">
            <v>42</v>
          </cell>
          <cell r="J62" t="str">
            <v>01-15 January, 2023</v>
          </cell>
          <cell r="K62">
            <v>1</v>
          </cell>
          <cell r="L62">
            <v>2</v>
          </cell>
          <cell r="M62">
            <v>3</v>
          </cell>
          <cell r="N62">
            <v>286</v>
          </cell>
          <cell r="O62">
            <v>11</v>
          </cell>
          <cell r="P62">
            <v>370.0691666666666</v>
          </cell>
          <cell r="Q62">
            <v>14.233429487179485</v>
          </cell>
          <cell r="R62">
            <v>26</v>
          </cell>
          <cell r="S62">
            <v>1</v>
          </cell>
          <cell r="T62">
            <v>12</v>
          </cell>
          <cell r="W62">
            <v>13</v>
          </cell>
          <cell r="X62">
            <v>13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F62">
            <v>11</v>
          </cell>
          <cell r="AG62">
            <v>0</v>
          </cell>
          <cell r="AH62">
            <v>0</v>
          </cell>
          <cell r="AO62">
            <v>0</v>
          </cell>
          <cell r="AV62">
            <v>0</v>
          </cell>
          <cell r="AY62">
            <v>132</v>
          </cell>
          <cell r="AZ62">
            <v>143</v>
          </cell>
          <cell r="BA62">
            <v>143</v>
          </cell>
          <cell r="BB62">
            <v>143</v>
          </cell>
          <cell r="BF62">
            <v>0</v>
          </cell>
          <cell r="BN62">
            <v>0</v>
          </cell>
          <cell r="BO62">
            <v>0</v>
          </cell>
          <cell r="BP62">
            <v>143</v>
          </cell>
        </row>
        <row r="63">
          <cell r="B63" t="str">
            <v>QC057</v>
          </cell>
          <cell r="C63" t="str">
            <v>Lun Sreyneang</v>
          </cell>
          <cell r="D63" t="str">
            <v>ln; RsInag</v>
          </cell>
          <cell r="E63" t="str">
            <v>QC</v>
          </cell>
          <cell r="F63" t="str">
            <v>Quality Assurance Leader</v>
          </cell>
          <cell r="G63" t="str">
            <v>25-Nov-2002</v>
          </cell>
          <cell r="H63" t="str">
            <v>01-Oct-1985</v>
          </cell>
          <cell r="I63">
            <v>38</v>
          </cell>
          <cell r="J63" t="str">
            <v>01-15 January, 2023</v>
          </cell>
          <cell r="K63">
            <v>1</v>
          </cell>
          <cell r="L63">
            <v>2</v>
          </cell>
          <cell r="M63">
            <v>3</v>
          </cell>
          <cell r="N63">
            <v>322</v>
          </cell>
          <cell r="O63">
            <v>12.384615384615385</v>
          </cell>
          <cell r="P63">
            <v>413.75083333333333</v>
          </cell>
          <cell r="Q63">
            <v>15.91349358974359</v>
          </cell>
          <cell r="R63">
            <v>26</v>
          </cell>
          <cell r="S63">
            <v>1</v>
          </cell>
          <cell r="T63">
            <v>12</v>
          </cell>
          <cell r="W63">
            <v>13</v>
          </cell>
          <cell r="X63">
            <v>13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12.384615384615385</v>
          </cell>
          <cell r="AG63">
            <v>0</v>
          </cell>
          <cell r="AH63">
            <v>0</v>
          </cell>
          <cell r="AO63">
            <v>0</v>
          </cell>
          <cell r="AV63">
            <v>0</v>
          </cell>
          <cell r="AY63">
            <v>148.62</v>
          </cell>
          <cell r="AZ63">
            <v>161</v>
          </cell>
          <cell r="BA63">
            <v>161</v>
          </cell>
          <cell r="BB63">
            <v>161</v>
          </cell>
          <cell r="BF63">
            <v>0</v>
          </cell>
          <cell r="BN63">
            <v>0</v>
          </cell>
          <cell r="BO63">
            <v>0</v>
          </cell>
          <cell r="BP63">
            <v>161</v>
          </cell>
        </row>
        <row r="64">
          <cell r="B64" t="str">
            <v>QC062</v>
          </cell>
          <cell r="C64" t="str">
            <v>Chhuon Socheat</v>
          </cell>
          <cell r="D64" t="str">
            <v>QYn suCati</v>
          </cell>
          <cell r="E64" t="str">
            <v>QC</v>
          </cell>
          <cell r="F64" t="str">
            <v>Quality Assurance</v>
          </cell>
          <cell r="G64" t="str">
            <v>20-Mar-2006</v>
          </cell>
          <cell r="H64" t="str">
            <v>05-Jan-1986</v>
          </cell>
          <cell r="I64">
            <v>38</v>
          </cell>
          <cell r="J64" t="str">
            <v>01-15 January, 2023</v>
          </cell>
          <cell r="K64">
            <v>1</v>
          </cell>
          <cell r="L64">
            <v>3</v>
          </cell>
          <cell r="M64">
            <v>4</v>
          </cell>
          <cell r="N64">
            <v>254</v>
          </cell>
          <cell r="O64">
            <v>9.7692307692307701</v>
          </cell>
          <cell r="P64">
            <v>303.30454545454546</v>
          </cell>
          <cell r="Q64">
            <v>11.665559440559441</v>
          </cell>
          <cell r="R64">
            <v>26</v>
          </cell>
          <cell r="S64">
            <v>1</v>
          </cell>
          <cell r="T64">
            <v>12</v>
          </cell>
          <cell r="W64">
            <v>13</v>
          </cell>
          <cell r="X64">
            <v>13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O64">
            <v>0</v>
          </cell>
          <cell r="AV64">
            <v>0</v>
          </cell>
          <cell r="AY64">
            <v>117.23</v>
          </cell>
          <cell r="AZ64">
            <v>127</v>
          </cell>
          <cell r="BA64">
            <v>117.23</v>
          </cell>
          <cell r="BB64">
            <v>117.23</v>
          </cell>
          <cell r="BF64">
            <v>0</v>
          </cell>
          <cell r="BN64">
            <v>0</v>
          </cell>
          <cell r="BO64">
            <v>0</v>
          </cell>
          <cell r="BP64">
            <v>117.23</v>
          </cell>
        </row>
        <row r="65">
          <cell r="B65" t="str">
            <v>QC079</v>
          </cell>
          <cell r="C65" t="str">
            <v>Khim Sokphal</v>
          </cell>
          <cell r="D65" t="str">
            <v>XIim supl</v>
          </cell>
          <cell r="E65" t="str">
            <v>QC</v>
          </cell>
          <cell r="F65" t="str">
            <v>Quality Assurance</v>
          </cell>
          <cell r="G65" t="str">
            <v>11-Jan-2010</v>
          </cell>
          <cell r="H65" t="str">
            <v>06-Sep-1981</v>
          </cell>
          <cell r="I65">
            <v>42</v>
          </cell>
          <cell r="J65" t="str">
            <v>01-15 January, 2023</v>
          </cell>
          <cell r="K65">
            <v>0</v>
          </cell>
          <cell r="L65">
            <v>0</v>
          </cell>
          <cell r="M65">
            <v>0</v>
          </cell>
          <cell r="N65">
            <v>237</v>
          </cell>
          <cell r="O65">
            <v>9.115384615384615</v>
          </cell>
          <cell r="P65">
            <v>317.22333333333336</v>
          </cell>
          <cell r="Q65">
            <v>12.200897435897437</v>
          </cell>
          <cell r="R65">
            <v>26</v>
          </cell>
          <cell r="S65">
            <v>1</v>
          </cell>
          <cell r="T65">
            <v>12</v>
          </cell>
          <cell r="W65">
            <v>13</v>
          </cell>
          <cell r="X65">
            <v>13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9.115384615384615</v>
          </cell>
          <cell r="AG65">
            <v>0</v>
          </cell>
          <cell r="AH65">
            <v>0</v>
          </cell>
          <cell r="AO65">
            <v>0</v>
          </cell>
          <cell r="AV65">
            <v>0</v>
          </cell>
          <cell r="AY65">
            <v>109.38</v>
          </cell>
          <cell r="AZ65">
            <v>118.5</v>
          </cell>
          <cell r="BA65">
            <v>118.5</v>
          </cell>
          <cell r="BB65">
            <v>118.5</v>
          </cell>
          <cell r="BF65">
            <v>0</v>
          </cell>
          <cell r="BN65">
            <v>0</v>
          </cell>
          <cell r="BO65">
            <v>0</v>
          </cell>
          <cell r="BP65">
            <v>118.5</v>
          </cell>
        </row>
        <row r="66">
          <cell r="B66" t="str">
            <v>QC199</v>
          </cell>
          <cell r="C66" t="str">
            <v>Pon Chancareyrath</v>
          </cell>
          <cell r="D66" t="str">
            <v>b:un can;esrI½r½tñ</v>
          </cell>
          <cell r="E66" t="str">
            <v>QC</v>
          </cell>
          <cell r="F66" t="str">
            <v>AQL (NEXT)</v>
          </cell>
          <cell r="G66" t="str">
            <v>02-Jul-2012</v>
          </cell>
          <cell r="H66" t="str">
            <v>11-Jun-1992</v>
          </cell>
          <cell r="I66">
            <v>31</v>
          </cell>
          <cell r="J66" t="str">
            <v>01-15 January, 2023</v>
          </cell>
          <cell r="K66">
            <v>1</v>
          </cell>
          <cell r="L66">
            <v>2</v>
          </cell>
          <cell r="M66">
            <v>3</v>
          </cell>
          <cell r="N66">
            <v>328</v>
          </cell>
          <cell r="O66">
            <v>12.615384615384615</v>
          </cell>
          <cell r="P66">
            <v>414.3125</v>
          </cell>
          <cell r="Q66">
            <v>15.935096153846153</v>
          </cell>
          <cell r="R66">
            <v>26</v>
          </cell>
          <cell r="S66">
            <v>1</v>
          </cell>
          <cell r="T66">
            <v>12</v>
          </cell>
          <cell r="W66">
            <v>13</v>
          </cell>
          <cell r="X66">
            <v>13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12.615384615384615</v>
          </cell>
          <cell r="AG66">
            <v>0</v>
          </cell>
          <cell r="AH66">
            <v>0</v>
          </cell>
          <cell r="AO66">
            <v>0</v>
          </cell>
          <cell r="AV66">
            <v>0</v>
          </cell>
          <cell r="AY66">
            <v>151.38</v>
          </cell>
          <cell r="AZ66">
            <v>164</v>
          </cell>
          <cell r="BA66">
            <v>164</v>
          </cell>
          <cell r="BB66">
            <v>164</v>
          </cell>
          <cell r="BF66">
            <v>0</v>
          </cell>
          <cell r="BN66">
            <v>0</v>
          </cell>
          <cell r="BO66">
            <v>0</v>
          </cell>
          <cell r="BP66">
            <v>164</v>
          </cell>
        </row>
        <row r="67">
          <cell r="B67" t="str">
            <v>QC250</v>
          </cell>
          <cell r="C67" t="str">
            <v>Houn Ratha</v>
          </cell>
          <cell r="D67" t="str">
            <v>h‘Yn rdæa</v>
          </cell>
          <cell r="E67" t="str">
            <v>QC</v>
          </cell>
          <cell r="F67" t="str">
            <v>Quality Assurance Leader</v>
          </cell>
          <cell r="G67" t="str">
            <v>18-Aug-2003</v>
          </cell>
          <cell r="H67" t="str">
            <v>02-Oct-1987</v>
          </cell>
          <cell r="I67">
            <v>36</v>
          </cell>
          <cell r="J67" t="str">
            <v>01-15 January, 2023</v>
          </cell>
          <cell r="K67">
            <v>1</v>
          </cell>
          <cell r="L67">
            <v>2</v>
          </cell>
          <cell r="M67">
            <v>3</v>
          </cell>
          <cell r="N67">
            <v>388</v>
          </cell>
          <cell r="O67">
            <v>14.923076923076923</v>
          </cell>
          <cell r="P67">
            <v>446.82416666666671</v>
          </cell>
          <cell r="Q67">
            <v>17.185544871794875</v>
          </cell>
          <cell r="R67">
            <v>26</v>
          </cell>
          <cell r="S67">
            <v>1</v>
          </cell>
          <cell r="T67">
            <v>12</v>
          </cell>
          <cell r="W67">
            <v>13</v>
          </cell>
          <cell r="X67">
            <v>13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F67">
            <v>14.923076923076923</v>
          </cell>
          <cell r="AG67">
            <v>0</v>
          </cell>
          <cell r="AH67">
            <v>0</v>
          </cell>
          <cell r="AO67">
            <v>0</v>
          </cell>
          <cell r="AV67">
            <v>0</v>
          </cell>
          <cell r="AY67">
            <v>179.08</v>
          </cell>
          <cell r="AZ67">
            <v>194</v>
          </cell>
          <cell r="BA67">
            <v>194</v>
          </cell>
          <cell r="BB67">
            <v>194</v>
          </cell>
          <cell r="BF67">
            <v>0</v>
          </cell>
          <cell r="BN67">
            <v>0</v>
          </cell>
          <cell r="BO67">
            <v>0</v>
          </cell>
          <cell r="BP67">
            <v>194</v>
          </cell>
        </row>
        <row r="68">
          <cell r="B68" t="str">
            <v>QC308</v>
          </cell>
          <cell r="C68" t="str">
            <v>Si Sreymey</v>
          </cell>
          <cell r="D68" t="str">
            <v>suI RsImuI</v>
          </cell>
          <cell r="E68" t="str">
            <v>QC</v>
          </cell>
          <cell r="F68" t="str">
            <v>Quality Assurance</v>
          </cell>
          <cell r="G68" t="str">
            <v>09-May-2011</v>
          </cell>
          <cell r="H68" t="str">
            <v>25-Oct-1996</v>
          </cell>
          <cell r="I68">
            <v>27</v>
          </cell>
          <cell r="J68" t="str">
            <v>01-15 January, 2023</v>
          </cell>
          <cell r="K68">
            <v>1</v>
          </cell>
          <cell r="L68">
            <v>1</v>
          </cell>
          <cell r="M68">
            <v>2</v>
          </cell>
          <cell r="N68">
            <v>237</v>
          </cell>
          <cell r="O68">
            <v>9.115384615384615</v>
          </cell>
          <cell r="P68">
            <v>308.43166666666667</v>
          </cell>
          <cell r="Q68">
            <v>11.862756410256411</v>
          </cell>
          <cell r="R68">
            <v>26</v>
          </cell>
          <cell r="S68">
            <v>1</v>
          </cell>
          <cell r="T68">
            <v>12</v>
          </cell>
          <cell r="W68">
            <v>13</v>
          </cell>
          <cell r="X68">
            <v>13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F68">
            <v>9.115384615384615</v>
          </cell>
          <cell r="AG68">
            <v>0</v>
          </cell>
          <cell r="AH68">
            <v>0</v>
          </cell>
          <cell r="AO68">
            <v>0</v>
          </cell>
          <cell r="AV68">
            <v>0</v>
          </cell>
          <cell r="AY68">
            <v>109.38</v>
          </cell>
          <cell r="AZ68">
            <v>118.5</v>
          </cell>
          <cell r="BA68">
            <v>118.5</v>
          </cell>
          <cell r="BB68">
            <v>118.5</v>
          </cell>
          <cell r="BF68">
            <v>0</v>
          </cell>
          <cell r="BN68">
            <v>0</v>
          </cell>
          <cell r="BO68">
            <v>0</v>
          </cell>
          <cell r="BP68">
            <v>118.5</v>
          </cell>
        </row>
        <row r="69">
          <cell r="B69" t="str">
            <v>QC399</v>
          </cell>
          <cell r="C69" t="str">
            <v>Chhun Chandavy</v>
          </cell>
          <cell r="D69" t="str">
            <v>Qun c½nÞdavI</v>
          </cell>
          <cell r="E69" t="str">
            <v>QC</v>
          </cell>
          <cell r="F69" t="str">
            <v>Quality Assurance Supervisor</v>
          </cell>
          <cell r="G69" t="str">
            <v>16-Jan-2017</v>
          </cell>
          <cell r="H69" t="str">
            <v>18-Aug-1988</v>
          </cell>
          <cell r="I69">
            <v>35</v>
          </cell>
          <cell r="J69" t="str">
            <v>01-15 January, 2023</v>
          </cell>
          <cell r="K69">
            <v>1</v>
          </cell>
          <cell r="L69">
            <v>2</v>
          </cell>
          <cell r="M69">
            <v>3</v>
          </cell>
          <cell r="N69">
            <v>366</v>
          </cell>
          <cell r="O69">
            <v>14.076923076923077</v>
          </cell>
          <cell r="P69">
            <v>460.38333333333344</v>
          </cell>
          <cell r="Q69">
            <v>17.707051282051285</v>
          </cell>
          <cell r="R69">
            <v>26</v>
          </cell>
          <cell r="S69">
            <v>1</v>
          </cell>
          <cell r="T69">
            <v>12</v>
          </cell>
          <cell r="W69">
            <v>13</v>
          </cell>
          <cell r="X69">
            <v>13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14.076923076923077</v>
          </cell>
          <cell r="AG69">
            <v>0</v>
          </cell>
          <cell r="AH69">
            <v>0</v>
          </cell>
          <cell r="AO69">
            <v>0</v>
          </cell>
          <cell r="AV69">
            <v>0</v>
          </cell>
          <cell r="AY69">
            <v>168.92</v>
          </cell>
          <cell r="AZ69">
            <v>183</v>
          </cell>
          <cell r="BA69">
            <v>183</v>
          </cell>
          <cell r="BB69">
            <v>183</v>
          </cell>
          <cell r="BF69">
            <v>0</v>
          </cell>
          <cell r="BN69">
            <v>0</v>
          </cell>
          <cell r="BO69">
            <v>0</v>
          </cell>
          <cell r="BP69">
            <v>183</v>
          </cell>
        </row>
        <row r="70">
          <cell r="B70" t="str">
            <v>QC402</v>
          </cell>
          <cell r="C70" t="str">
            <v>Or Ponn</v>
          </cell>
          <cell r="D70" t="str">
            <v>eGa b:un</v>
          </cell>
          <cell r="E70" t="str">
            <v>QC</v>
          </cell>
          <cell r="F70" t="str">
            <v>Quality Assurance</v>
          </cell>
          <cell r="G70" t="str">
            <v>23-Jan-2017</v>
          </cell>
          <cell r="H70" t="str">
            <v>15-Dec-1988</v>
          </cell>
          <cell r="I70">
            <v>35</v>
          </cell>
          <cell r="J70" t="str">
            <v>01-15 January, 2023</v>
          </cell>
          <cell r="K70">
            <v>0</v>
          </cell>
          <cell r="L70">
            <v>0</v>
          </cell>
          <cell r="M70">
            <v>0</v>
          </cell>
          <cell r="N70">
            <v>252</v>
          </cell>
          <cell r="O70">
            <v>9.6923076923076916</v>
          </cell>
          <cell r="P70">
            <v>325.7525</v>
          </cell>
          <cell r="Q70">
            <v>12.528942307692308</v>
          </cell>
          <cell r="R70">
            <v>26</v>
          </cell>
          <cell r="S70">
            <v>1</v>
          </cell>
          <cell r="T70">
            <v>12</v>
          </cell>
          <cell r="W70">
            <v>13</v>
          </cell>
          <cell r="X70">
            <v>13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9.6923076923076916</v>
          </cell>
          <cell r="AG70">
            <v>0</v>
          </cell>
          <cell r="AH70">
            <v>0</v>
          </cell>
          <cell r="AO70">
            <v>0</v>
          </cell>
          <cell r="AV70">
            <v>0</v>
          </cell>
          <cell r="AY70">
            <v>116.31</v>
          </cell>
          <cell r="AZ70">
            <v>126</v>
          </cell>
          <cell r="BA70">
            <v>126</v>
          </cell>
          <cell r="BB70">
            <v>126</v>
          </cell>
          <cell r="BF70">
            <v>0</v>
          </cell>
          <cell r="BN70">
            <v>0</v>
          </cell>
          <cell r="BO70">
            <v>0</v>
          </cell>
          <cell r="BP70">
            <v>126</v>
          </cell>
        </row>
        <row r="71">
          <cell r="B71" t="str">
            <v>QC425</v>
          </cell>
          <cell r="C71" t="str">
            <v>Meng Rady</v>
          </cell>
          <cell r="D71" t="str">
            <v>em:g r:aDI</v>
          </cell>
          <cell r="E71" t="str">
            <v>QC</v>
          </cell>
          <cell r="F71" t="str">
            <v>Quality Assurance</v>
          </cell>
          <cell r="G71" t="str">
            <v>04-Dec-2017</v>
          </cell>
          <cell r="H71" t="str">
            <v>06-Feb-1994</v>
          </cell>
          <cell r="I71">
            <v>30</v>
          </cell>
          <cell r="J71" t="str">
            <v>01-15 January, 2023</v>
          </cell>
          <cell r="K71">
            <v>0</v>
          </cell>
          <cell r="L71">
            <v>0</v>
          </cell>
          <cell r="M71">
            <v>0</v>
          </cell>
          <cell r="N71">
            <v>229</v>
          </cell>
          <cell r="O71">
            <v>8.8076923076923084</v>
          </cell>
          <cell r="P71">
            <v>296.63916666666665</v>
          </cell>
          <cell r="Q71">
            <v>11.409198717948717</v>
          </cell>
          <cell r="R71">
            <v>26</v>
          </cell>
          <cell r="S71">
            <v>1</v>
          </cell>
          <cell r="T71">
            <v>12</v>
          </cell>
          <cell r="W71">
            <v>13</v>
          </cell>
          <cell r="X71">
            <v>13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8.8076923076923084</v>
          </cell>
          <cell r="AG71">
            <v>0</v>
          </cell>
          <cell r="AH71">
            <v>0</v>
          </cell>
          <cell r="AO71">
            <v>0</v>
          </cell>
          <cell r="AV71">
            <v>0</v>
          </cell>
          <cell r="AY71">
            <v>105.69</v>
          </cell>
          <cell r="AZ71">
            <v>114.5</v>
          </cell>
          <cell r="BA71">
            <v>114.5</v>
          </cell>
          <cell r="BB71">
            <v>114.5</v>
          </cell>
          <cell r="BF71">
            <v>0</v>
          </cell>
          <cell r="BN71">
            <v>0</v>
          </cell>
          <cell r="BO71">
            <v>0</v>
          </cell>
          <cell r="BP71">
            <v>114.5</v>
          </cell>
        </row>
        <row r="72">
          <cell r="B72" t="str">
            <v>QC440</v>
          </cell>
          <cell r="C72" t="str">
            <v>Van Vichheka</v>
          </cell>
          <cell r="D72" t="str">
            <v>v:n vicäika</v>
          </cell>
          <cell r="E72" t="str">
            <v>QC</v>
          </cell>
          <cell r="F72" t="str">
            <v>Quality Assurance</v>
          </cell>
          <cell r="G72" t="str">
            <v>18-Oct-2018</v>
          </cell>
          <cell r="H72" t="str">
            <v>21-Nov-2000</v>
          </cell>
          <cell r="I72">
            <v>23</v>
          </cell>
          <cell r="J72" t="str">
            <v>01-15 January, 2023</v>
          </cell>
          <cell r="K72">
            <v>0</v>
          </cell>
          <cell r="L72">
            <v>0</v>
          </cell>
          <cell r="M72">
            <v>0</v>
          </cell>
          <cell r="N72">
            <v>366</v>
          </cell>
          <cell r="O72">
            <v>14.076923076923077</v>
          </cell>
          <cell r="P72">
            <v>391.49916666666667</v>
          </cell>
          <cell r="Q72">
            <v>15.057660256410257</v>
          </cell>
          <cell r="R72">
            <v>26</v>
          </cell>
          <cell r="S72">
            <v>1</v>
          </cell>
          <cell r="T72">
            <v>12</v>
          </cell>
          <cell r="W72">
            <v>13</v>
          </cell>
          <cell r="X72">
            <v>13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F72">
            <v>14.076923076923077</v>
          </cell>
          <cell r="AG72">
            <v>0</v>
          </cell>
          <cell r="AH72">
            <v>0</v>
          </cell>
          <cell r="AO72">
            <v>0</v>
          </cell>
          <cell r="AV72">
            <v>0</v>
          </cell>
          <cell r="AY72">
            <v>168.92</v>
          </cell>
          <cell r="AZ72">
            <v>183</v>
          </cell>
          <cell r="BA72">
            <v>183</v>
          </cell>
          <cell r="BB72">
            <v>183</v>
          </cell>
          <cell r="BF72">
            <v>0</v>
          </cell>
          <cell r="BN72">
            <v>0</v>
          </cell>
          <cell r="BO72">
            <v>0</v>
          </cell>
          <cell r="BP72">
            <v>183</v>
          </cell>
        </row>
        <row r="73">
          <cell r="B73" t="str">
            <v>QC464</v>
          </cell>
          <cell r="C73" t="str">
            <v>Sopha Born</v>
          </cell>
          <cell r="D73" t="str">
            <v>b‘n supa</v>
          </cell>
          <cell r="E73" t="str">
            <v>QC</v>
          </cell>
          <cell r="F73" t="str">
            <v>Quality Assurance Leader</v>
          </cell>
          <cell r="G73" t="str">
            <v>15-Mar-2021</v>
          </cell>
          <cell r="H73" t="str">
            <v>27-Apr-1980</v>
          </cell>
          <cell r="I73">
            <v>43</v>
          </cell>
          <cell r="J73" t="str">
            <v>01-15 January, 2023</v>
          </cell>
          <cell r="K73">
            <v>0</v>
          </cell>
          <cell r="L73">
            <v>0</v>
          </cell>
          <cell r="M73">
            <v>0</v>
          </cell>
          <cell r="N73">
            <v>378</v>
          </cell>
          <cell r="O73">
            <v>14.538461538461538</v>
          </cell>
          <cell r="P73">
            <v>460.31166666666667</v>
          </cell>
          <cell r="Q73">
            <v>17.704294871794872</v>
          </cell>
          <cell r="R73">
            <v>26</v>
          </cell>
          <cell r="S73">
            <v>1</v>
          </cell>
          <cell r="T73">
            <v>12</v>
          </cell>
          <cell r="W73">
            <v>13</v>
          </cell>
          <cell r="X73">
            <v>13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14.538461538461538</v>
          </cell>
          <cell r="AG73">
            <v>0</v>
          </cell>
          <cell r="AH73">
            <v>0</v>
          </cell>
          <cell r="AO73">
            <v>0</v>
          </cell>
          <cell r="AV73">
            <v>0</v>
          </cell>
          <cell r="AY73">
            <v>174.46</v>
          </cell>
          <cell r="AZ73">
            <v>189</v>
          </cell>
          <cell r="BA73">
            <v>189</v>
          </cell>
          <cell r="BB73">
            <v>189</v>
          </cell>
          <cell r="BF73">
            <v>0</v>
          </cell>
          <cell r="BN73">
            <v>0</v>
          </cell>
          <cell r="BO73">
            <v>0</v>
          </cell>
          <cell r="BP73">
            <v>189</v>
          </cell>
        </row>
        <row r="74">
          <cell r="B74" t="str">
            <v>CT0497</v>
          </cell>
          <cell r="C74" t="str">
            <v>Seng Phanha</v>
          </cell>
          <cell r="D74" t="str">
            <v>esg bBaØa</v>
          </cell>
          <cell r="E74" t="str">
            <v>Sample Room</v>
          </cell>
          <cell r="F74" t="str">
            <v>SAMPLE CUTTER</v>
          </cell>
          <cell r="G74" t="str">
            <v>23-Dec-2013</v>
          </cell>
          <cell r="H74" t="str">
            <v>18-Dec-1996</v>
          </cell>
          <cell r="I74">
            <v>27</v>
          </cell>
          <cell r="J74" t="str">
            <v>01-15 January, 2023</v>
          </cell>
          <cell r="K74">
            <v>0</v>
          </cell>
          <cell r="L74">
            <v>0</v>
          </cell>
          <cell r="M74">
            <v>0</v>
          </cell>
          <cell r="N74">
            <v>234</v>
          </cell>
          <cell r="O74">
            <v>9</v>
          </cell>
          <cell r="P74">
            <v>294.30583333333334</v>
          </cell>
          <cell r="Q74">
            <v>11.319455128205128</v>
          </cell>
          <cell r="R74">
            <v>26</v>
          </cell>
          <cell r="S74">
            <v>1</v>
          </cell>
          <cell r="T74">
            <v>12</v>
          </cell>
          <cell r="W74">
            <v>13</v>
          </cell>
          <cell r="X74">
            <v>13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</v>
          </cell>
          <cell r="AG74">
            <v>0</v>
          </cell>
          <cell r="AH74">
            <v>0</v>
          </cell>
          <cell r="AO74">
            <v>0</v>
          </cell>
          <cell r="AV74">
            <v>0</v>
          </cell>
          <cell r="AY74">
            <v>108</v>
          </cell>
          <cell r="AZ74">
            <v>117</v>
          </cell>
          <cell r="BA74">
            <v>117</v>
          </cell>
          <cell r="BB74">
            <v>117</v>
          </cell>
          <cell r="BF74">
            <v>0</v>
          </cell>
          <cell r="BN74">
            <v>0</v>
          </cell>
          <cell r="BO74">
            <v>0</v>
          </cell>
          <cell r="BP74">
            <v>117</v>
          </cell>
        </row>
        <row r="75">
          <cell r="B75" t="str">
            <v>PO17476</v>
          </cell>
          <cell r="C75" t="str">
            <v>Huon Sreytouch</v>
          </cell>
          <cell r="D75" t="str">
            <v>h‘n; RsItUc</v>
          </cell>
          <cell r="E75" t="str">
            <v>Sample Room</v>
          </cell>
          <cell r="F75" t="str">
            <v>SAMPLE MACHINIST</v>
          </cell>
          <cell r="G75" t="str">
            <v>11-Sep-2017</v>
          </cell>
          <cell r="H75" t="str">
            <v>05-Nov-1995</v>
          </cell>
          <cell r="I75">
            <v>28</v>
          </cell>
          <cell r="J75" t="str">
            <v>01-15 January, 2023</v>
          </cell>
          <cell r="K75">
            <v>0</v>
          </cell>
          <cell r="L75">
            <v>0</v>
          </cell>
          <cell r="M75">
            <v>0</v>
          </cell>
          <cell r="N75">
            <v>234</v>
          </cell>
          <cell r="O75">
            <v>9</v>
          </cell>
          <cell r="P75">
            <v>291.83166666666665</v>
          </cell>
          <cell r="Q75">
            <v>11.224294871794871</v>
          </cell>
          <cell r="R75">
            <v>26</v>
          </cell>
          <cell r="S75">
            <v>1</v>
          </cell>
          <cell r="T75">
            <v>12</v>
          </cell>
          <cell r="W75">
            <v>13</v>
          </cell>
          <cell r="X75">
            <v>13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</v>
          </cell>
          <cell r="AG75">
            <v>0</v>
          </cell>
          <cell r="AH75">
            <v>0</v>
          </cell>
          <cell r="AO75">
            <v>0</v>
          </cell>
          <cell r="AV75">
            <v>0</v>
          </cell>
          <cell r="AY75">
            <v>108</v>
          </cell>
          <cell r="AZ75">
            <v>117</v>
          </cell>
          <cell r="BA75">
            <v>117</v>
          </cell>
          <cell r="BB75">
            <v>117</v>
          </cell>
          <cell r="BF75">
            <v>0</v>
          </cell>
          <cell r="BN75">
            <v>0</v>
          </cell>
          <cell r="BO75">
            <v>0</v>
          </cell>
          <cell r="BP75">
            <v>117</v>
          </cell>
        </row>
        <row r="76">
          <cell r="B76" t="str">
            <v>PO19281</v>
          </cell>
          <cell r="C76" t="str">
            <v>Sithol Chum</v>
          </cell>
          <cell r="D76" t="str">
            <v>CuM suIful</v>
          </cell>
          <cell r="E76" t="str">
            <v>Sample Room</v>
          </cell>
          <cell r="F76" t="str">
            <v>SAMPLE MACHINIST</v>
          </cell>
          <cell r="G76" t="str">
            <v>08-Dec-2020</v>
          </cell>
          <cell r="H76" t="str">
            <v>15-Dec-1990</v>
          </cell>
          <cell r="I76">
            <v>33</v>
          </cell>
          <cell r="J76" t="str">
            <v>01-15 January, 2023</v>
          </cell>
          <cell r="K76">
            <v>0</v>
          </cell>
          <cell r="L76">
            <v>0</v>
          </cell>
          <cell r="M76">
            <v>0</v>
          </cell>
          <cell r="N76">
            <v>214</v>
          </cell>
          <cell r="O76">
            <v>8.2307692307692299</v>
          </cell>
          <cell r="P76">
            <v>269.31916666666666</v>
          </cell>
          <cell r="Q76">
            <v>10.358429487179487</v>
          </cell>
          <cell r="R76">
            <v>26</v>
          </cell>
          <cell r="S76">
            <v>1</v>
          </cell>
          <cell r="T76">
            <v>12</v>
          </cell>
          <cell r="W76">
            <v>13</v>
          </cell>
          <cell r="X76">
            <v>13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F76">
            <v>8.2307692307692299</v>
          </cell>
          <cell r="AG76">
            <v>0</v>
          </cell>
          <cell r="AH76">
            <v>0</v>
          </cell>
          <cell r="AO76">
            <v>0</v>
          </cell>
          <cell r="AV76">
            <v>0</v>
          </cell>
          <cell r="AY76">
            <v>98.77</v>
          </cell>
          <cell r="AZ76">
            <v>107</v>
          </cell>
          <cell r="BA76">
            <v>107</v>
          </cell>
          <cell r="BB76">
            <v>107</v>
          </cell>
          <cell r="BF76">
            <v>0</v>
          </cell>
          <cell r="BN76">
            <v>0</v>
          </cell>
          <cell r="BO76">
            <v>0</v>
          </cell>
          <cell r="BP76">
            <v>107</v>
          </cell>
        </row>
        <row r="77">
          <cell r="B77" t="str">
            <v>PO2198</v>
          </cell>
          <cell r="C77" t="str">
            <v>Ny Rottana</v>
          </cell>
          <cell r="D77" t="str">
            <v>nI rtþna</v>
          </cell>
          <cell r="E77" t="str">
            <v>Sample Room</v>
          </cell>
          <cell r="F77" t="str">
            <v>SAMPLE MACHINIST</v>
          </cell>
          <cell r="G77" t="str">
            <v>09-Jul-2008</v>
          </cell>
          <cell r="H77" t="str">
            <v>09-Feb-1992</v>
          </cell>
          <cell r="I77">
            <v>32</v>
          </cell>
          <cell r="J77" t="str">
            <v>01-15 January, 2023</v>
          </cell>
          <cell r="K77">
            <v>0</v>
          </cell>
          <cell r="L77">
            <v>0</v>
          </cell>
          <cell r="M77">
            <v>0</v>
          </cell>
          <cell r="N77">
            <v>249</v>
          </cell>
          <cell r="O77">
            <v>9.5769230769230766</v>
          </cell>
          <cell r="P77">
            <v>325.07750000000004</v>
          </cell>
          <cell r="Q77">
            <v>12.502980769230771</v>
          </cell>
          <cell r="R77">
            <v>26</v>
          </cell>
          <cell r="S77">
            <v>1</v>
          </cell>
          <cell r="T77">
            <v>12</v>
          </cell>
          <cell r="W77">
            <v>13</v>
          </cell>
          <cell r="X77">
            <v>13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F77">
            <v>9.5769230769230766</v>
          </cell>
          <cell r="AG77">
            <v>0</v>
          </cell>
          <cell r="AH77">
            <v>0</v>
          </cell>
          <cell r="AO77">
            <v>0</v>
          </cell>
          <cell r="AV77">
            <v>0</v>
          </cell>
          <cell r="AY77">
            <v>114.92</v>
          </cell>
          <cell r="AZ77">
            <v>124.5</v>
          </cell>
          <cell r="BA77">
            <v>124.5</v>
          </cell>
          <cell r="BB77">
            <v>124.5</v>
          </cell>
          <cell r="BF77">
            <v>0</v>
          </cell>
          <cell r="BN77">
            <v>0</v>
          </cell>
          <cell r="BO77">
            <v>0</v>
          </cell>
          <cell r="BP77">
            <v>124.5</v>
          </cell>
        </row>
        <row r="78">
          <cell r="B78" t="str">
            <v>PO2723</v>
          </cell>
          <cell r="C78" t="str">
            <v>Mey Channa</v>
          </cell>
          <cell r="D78" t="str">
            <v>mIu can;Na</v>
          </cell>
          <cell r="E78" t="str">
            <v>Sample Room</v>
          </cell>
          <cell r="F78" t="str">
            <v>ASSIST. SUPERVISOR</v>
          </cell>
          <cell r="G78" t="str">
            <v>10-Mar-2009</v>
          </cell>
          <cell r="H78" t="str">
            <v>01-Mar-1982</v>
          </cell>
          <cell r="I78">
            <v>42</v>
          </cell>
          <cell r="J78" t="str">
            <v>01-15 January, 2023</v>
          </cell>
          <cell r="K78">
            <v>1</v>
          </cell>
          <cell r="L78">
            <v>2</v>
          </cell>
          <cell r="M78">
            <v>3</v>
          </cell>
          <cell r="N78">
            <v>349</v>
          </cell>
          <cell r="O78">
            <v>13.423076923076923</v>
          </cell>
          <cell r="P78">
            <v>446.0766666666666</v>
          </cell>
          <cell r="Q78">
            <v>17.156794871794869</v>
          </cell>
          <cell r="R78">
            <v>26</v>
          </cell>
          <cell r="S78">
            <v>1</v>
          </cell>
          <cell r="T78">
            <v>12</v>
          </cell>
          <cell r="W78">
            <v>13</v>
          </cell>
          <cell r="X78">
            <v>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F78">
            <v>13.423076923076923</v>
          </cell>
          <cell r="AG78">
            <v>0</v>
          </cell>
          <cell r="AH78">
            <v>0</v>
          </cell>
          <cell r="AO78">
            <v>0</v>
          </cell>
          <cell r="AV78">
            <v>0</v>
          </cell>
          <cell r="AY78">
            <v>161.08000000000001</v>
          </cell>
          <cell r="AZ78">
            <v>174.5</v>
          </cell>
          <cell r="BA78">
            <v>174.5</v>
          </cell>
          <cell r="BB78">
            <v>174.5</v>
          </cell>
          <cell r="BF78">
            <v>0</v>
          </cell>
          <cell r="BN78">
            <v>0</v>
          </cell>
          <cell r="BO78">
            <v>0</v>
          </cell>
          <cell r="BP78">
            <v>174.5</v>
          </cell>
        </row>
        <row r="79">
          <cell r="B79" t="str">
            <v>PO8047</v>
          </cell>
          <cell r="C79" t="str">
            <v>Dong Sokkhom</v>
          </cell>
          <cell r="D79" t="str">
            <v>dYg  suxxum</v>
          </cell>
          <cell r="E79" t="str">
            <v>Sample Room</v>
          </cell>
          <cell r="F79" t="str">
            <v>SAMPLE MACHINIST</v>
          </cell>
          <cell r="G79" t="str">
            <v>28-Aug-2012</v>
          </cell>
          <cell r="H79" t="str">
            <v>01-Sep-1983</v>
          </cell>
          <cell r="I79">
            <v>40</v>
          </cell>
          <cell r="J79" t="str">
            <v>01-15 January, 2023</v>
          </cell>
          <cell r="K79">
            <v>0</v>
          </cell>
          <cell r="L79">
            <v>0</v>
          </cell>
          <cell r="M79">
            <v>0</v>
          </cell>
          <cell r="N79">
            <v>246</v>
          </cell>
          <cell r="O79">
            <v>9.4615384615384617</v>
          </cell>
          <cell r="P79">
            <v>324.26166666666666</v>
          </cell>
          <cell r="Q79">
            <v>12.471602564102565</v>
          </cell>
          <cell r="R79">
            <v>26</v>
          </cell>
          <cell r="S79">
            <v>1</v>
          </cell>
          <cell r="T79">
            <v>12</v>
          </cell>
          <cell r="W79">
            <v>13</v>
          </cell>
          <cell r="X79">
            <v>13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9.4615384615384617</v>
          </cell>
          <cell r="AG79">
            <v>0</v>
          </cell>
          <cell r="AH79">
            <v>0</v>
          </cell>
          <cell r="AO79">
            <v>0</v>
          </cell>
          <cell r="AV79">
            <v>0</v>
          </cell>
          <cell r="AY79">
            <v>113.54</v>
          </cell>
          <cell r="AZ79">
            <v>123</v>
          </cell>
          <cell r="BA79">
            <v>123</v>
          </cell>
          <cell r="BB79">
            <v>123</v>
          </cell>
          <cell r="BF79">
            <v>0</v>
          </cell>
          <cell r="BN79">
            <v>0</v>
          </cell>
          <cell r="BO79">
            <v>0</v>
          </cell>
          <cell r="BP79">
            <v>123</v>
          </cell>
        </row>
        <row r="80">
          <cell r="B80" t="str">
            <v>PO9449</v>
          </cell>
          <cell r="C80" t="str">
            <v>Vann Pen</v>
          </cell>
          <cell r="D80" t="str">
            <v>v:an; Bin</v>
          </cell>
          <cell r="E80" t="str">
            <v>Sample Room</v>
          </cell>
          <cell r="F80" t="str">
            <v>SAMPLE MACHINIST</v>
          </cell>
          <cell r="G80" t="str">
            <v>27-Feb-2013</v>
          </cell>
          <cell r="H80" t="str">
            <v>05-Jul-1998</v>
          </cell>
          <cell r="I80">
            <v>25</v>
          </cell>
          <cell r="J80" t="str">
            <v>01-15 January, 2023</v>
          </cell>
          <cell r="K80">
            <v>1</v>
          </cell>
          <cell r="L80">
            <v>1</v>
          </cell>
          <cell r="M80">
            <v>2</v>
          </cell>
          <cell r="N80">
            <v>234</v>
          </cell>
          <cell r="O80">
            <v>9</v>
          </cell>
          <cell r="P80">
            <v>294.97666666666669</v>
          </cell>
          <cell r="Q80">
            <v>11.345256410256411</v>
          </cell>
          <cell r="R80">
            <v>26</v>
          </cell>
          <cell r="S80">
            <v>1</v>
          </cell>
          <cell r="T80">
            <v>12</v>
          </cell>
          <cell r="W80">
            <v>13</v>
          </cell>
          <cell r="X80">
            <v>13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</v>
          </cell>
          <cell r="AG80">
            <v>0</v>
          </cell>
          <cell r="AH80">
            <v>0</v>
          </cell>
          <cell r="AO80">
            <v>0</v>
          </cell>
          <cell r="AV80">
            <v>0</v>
          </cell>
          <cell r="AY80">
            <v>108</v>
          </cell>
          <cell r="AZ80">
            <v>117</v>
          </cell>
          <cell r="BA80">
            <v>117</v>
          </cell>
          <cell r="BB80">
            <v>117</v>
          </cell>
          <cell r="BF80">
            <v>0</v>
          </cell>
          <cell r="BN80">
            <v>0</v>
          </cell>
          <cell r="BO80">
            <v>0</v>
          </cell>
          <cell r="BP80">
            <v>117</v>
          </cell>
        </row>
        <row r="81">
          <cell r="B81" t="str">
            <v>QC181</v>
          </cell>
          <cell r="C81" t="str">
            <v>Nhanh Sopha</v>
          </cell>
          <cell r="D81" t="str">
            <v>ja:aj; supa</v>
          </cell>
          <cell r="E81" t="str">
            <v>Sample Room</v>
          </cell>
          <cell r="F81" t="str">
            <v>Sample QC</v>
          </cell>
          <cell r="G81" t="str">
            <v>02-May-2012</v>
          </cell>
          <cell r="H81" t="str">
            <v>24-Aug-1986</v>
          </cell>
          <cell r="I81">
            <v>37</v>
          </cell>
          <cell r="J81" t="str">
            <v>01-15 January, 2023</v>
          </cell>
          <cell r="K81">
            <v>1</v>
          </cell>
          <cell r="L81">
            <v>1</v>
          </cell>
          <cell r="M81">
            <v>2</v>
          </cell>
          <cell r="N81">
            <v>374</v>
          </cell>
          <cell r="O81">
            <v>14.384615384615385</v>
          </cell>
          <cell r="P81">
            <v>456.05500000000006</v>
          </cell>
          <cell r="Q81">
            <v>17.540576923076927</v>
          </cell>
          <cell r="R81">
            <v>26</v>
          </cell>
          <cell r="S81">
            <v>1</v>
          </cell>
          <cell r="T81">
            <v>7</v>
          </cell>
          <cell r="W81">
            <v>18</v>
          </cell>
          <cell r="X81">
            <v>18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F81">
            <v>14.384615384615385</v>
          </cell>
          <cell r="AG81">
            <v>0</v>
          </cell>
          <cell r="AH81">
            <v>0</v>
          </cell>
          <cell r="AO81">
            <v>0</v>
          </cell>
          <cell r="AV81">
            <v>0</v>
          </cell>
          <cell r="AY81">
            <v>100.69</v>
          </cell>
          <cell r="AZ81">
            <v>258.92</v>
          </cell>
          <cell r="BA81">
            <v>115.07</v>
          </cell>
          <cell r="BB81">
            <v>115.07</v>
          </cell>
          <cell r="BF81">
            <v>0</v>
          </cell>
          <cell r="BN81">
            <v>0</v>
          </cell>
          <cell r="BO81">
            <v>0</v>
          </cell>
          <cell r="BP81">
            <v>115.07</v>
          </cell>
        </row>
        <row r="82">
          <cell r="B82" t="str">
            <v>SUP155</v>
          </cell>
          <cell r="C82" t="str">
            <v>Buth Vanny</v>
          </cell>
          <cell r="D82" t="str">
            <v>b‘ut vNÑnI</v>
          </cell>
          <cell r="E82" t="str">
            <v>Sample Room</v>
          </cell>
          <cell r="F82" t="str">
            <v>SAMPLE SUPERVOSOR</v>
          </cell>
          <cell r="G82" t="str">
            <v>22-May-2017</v>
          </cell>
          <cell r="H82" t="str">
            <v>16-Nov-1980</v>
          </cell>
          <cell r="I82">
            <v>43</v>
          </cell>
          <cell r="J82" t="str">
            <v>01-15 January, 2023</v>
          </cell>
          <cell r="K82">
            <v>1</v>
          </cell>
          <cell r="L82">
            <v>1</v>
          </cell>
          <cell r="M82">
            <v>2</v>
          </cell>
          <cell r="N82">
            <v>474</v>
          </cell>
          <cell r="O82">
            <v>18.23076923076923</v>
          </cell>
          <cell r="P82">
            <v>615.57416666666666</v>
          </cell>
          <cell r="Q82">
            <v>23.675929487179488</v>
          </cell>
          <cell r="R82">
            <v>26</v>
          </cell>
          <cell r="S82">
            <v>1</v>
          </cell>
          <cell r="T82">
            <v>12</v>
          </cell>
          <cell r="W82">
            <v>13</v>
          </cell>
          <cell r="X82">
            <v>13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F82">
            <v>18.23076923076923</v>
          </cell>
          <cell r="AG82">
            <v>0</v>
          </cell>
          <cell r="AH82">
            <v>0</v>
          </cell>
          <cell r="AO82">
            <v>0</v>
          </cell>
          <cell r="AV82">
            <v>0</v>
          </cell>
          <cell r="AY82">
            <v>218.77</v>
          </cell>
          <cell r="AZ82">
            <v>237</v>
          </cell>
          <cell r="BA82">
            <v>237</v>
          </cell>
          <cell r="BB82">
            <v>237</v>
          </cell>
          <cell r="BF82">
            <v>0</v>
          </cell>
          <cell r="BN82">
            <v>0</v>
          </cell>
          <cell r="BO82">
            <v>0</v>
          </cell>
          <cell r="BP82">
            <v>237</v>
          </cell>
        </row>
        <row r="83">
          <cell r="B83" t="str">
            <v>SUP183</v>
          </cell>
          <cell r="C83" t="str">
            <v>Seang Eng San</v>
          </cell>
          <cell r="D83" t="str">
            <v>san s‘ageGg</v>
          </cell>
          <cell r="E83" t="str">
            <v>Sample Room</v>
          </cell>
          <cell r="F83" t="str">
            <v>SAMPLE SUPERVOSOR</v>
          </cell>
          <cell r="G83" t="str">
            <v>25-Jan-2010</v>
          </cell>
          <cell r="H83" t="str">
            <v>07-May-1974</v>
          </cell>
          <cell r="I83">
            <v>49</v>
          </cell>
          <cell r="J83" t="str">
            <v>01-15 January, 2023</v>
          </cell>
          <cell r="K83">
            <v>1</v>
          </cell>
          <cell r="L83">
            <v>2</v>
          </cell>
          <cell r="M83">
            <v>3</v>
          </cell>
          <cell r="N83">
            <v>429</v>
          </cell>
          <cell r="O83">
            <v>16.5</v>
          </cell>
          <cell r="P83">
            <v>511.77333333333331</v>
          </cell>
          <cell r="Q83">
            <v>19.683589743589742</v>
          </cell>
          <cell r="R83">
            <v>26</v>
          </cell>
          <cell r="S83">
            <v>1</v>
          </cell>
          <cell r="T83">
            <v>12</v>
          </cell>
          <cell r="W83">
            <v>13</v>
          </cell>
          <cell r="X83">
            <v>13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16.5</v>
          </cell>
          <cell r="AG83">
            <v>0</v>
          </cell>
          <cell r="AH83">
            <v>0</v>
          </cell>
          <cell r="AO83">
            <v>0</v>
          </cell>
          <cell r="AV83">
            <v>0</v>
          </cell>
          <cell r="AY83">
            <v>198</v>
          </cell>
          <cell r="AZ83">
            <v>214.5</v>
          </cell>
          <cell r="BA83">
            <v>214.5</v>
          </cell>
          <cell r="BB83">
            <v>214.5</v>
          </cell>
          <cell r="BF83">
            <v>0</v>
          </cell>
          <cell r="BN83">
            <v>0</v>
          </cell>
          <cell r="BO83">
            <v>0</v>
          </cell>
          <cell r="BP83">
            <v>214.5</v>
          </cell>
        </row>
        <row r="84">
          <cell r="B84" t="str">
            <v>T069</v>
          </cell>
          <cell r="C84" t="str">
            <v>Than Siphan</v>
          </cell>
          <cell r="D84" t="str">
            <v>fn suIpan</v>
          </cell>
          <cell r="E84" t="str">
            <v>Trainer</v>
          </cell>
          <cell r="F84" t="str">
            <v>TRAINER</v>
          </cell>
          <cell r="G84" t="str">
            <v>02-Feb-2010</v>
          </cell>
          <cell r="H84" t="str">
            <v>05-Jul-1982</v>
          </cell>
          <cell r="I84">
            <v>41</v>
          </cell>
          <cell r="J84" t="str">
            <v>01-15 January, 2023</v>
          </cell>
          <cell r="K84">
            <v>1</v>
          </cell>
          <cell r="L84">
            <v>3</v>
          </cell>
          <cell r="M84">
            <v>4</v>
          </cell>
          <cell r="N84">
            <v>319</v>
          </cell>
          <cell r="O84">
            <v>13.869565217391305</v>
          </cell>
          <cell r="P84">
            <v>380.45250000000004</v>
          </cell>
          <cell r="Q84">
            <v>16.541413043478261</v>
          </cell>
          <cell r="R84">
            <v>23</v>
          </cell>
          <cell r="S84">
            <v>1</v>
          </cell>
          <cell r="T84">
            <v>10.5</v>
          </cell>
          <cell r="W84">
            <v>11.5</v>
          </cell>
          <cell r="X84">
            <v>11.5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13.869565217391305</v>
          </cell>
          <cell r="AG84">
            <v>0</v>
          </cell>
          <cell r="AH84">
            <v>0</v>
          </cell>
          <cell r="AO84">
            <v>0</v>
          </cell>
          <cell r="AV84">
            <v>0</v>
          </cell>
          <cell r="AY84">
            <v>145.63</v>
          </cell>
          <cell r="AZ84">
            <v>159.5</v>
          </cell>
          <cell r="BA84">
            <v>159.5</v>
          </cell>
          <cell r="BB84">
            <v>159.5</v>
          </cell>
          <cell r="BF84">
            <v>0</v>
          </cell>
          <cell r="BN84">
            <v>0</v>
          </cell>
          <cell r="BO84">
            <v>0</v>
          </cell>
          <cell r="BP84">
            <v>159.5</v>
          </cell>
        </row>
        <row r="85">
          <cell r="B85" t="str">
            <v>BX002</v>
          </cell>
          <cell r="C85" t="str">
            <v>Khat VET</v>
          </cell>
          <cell r="D85" t="str">
            <v>xat; vuit</v>
          </cell>
          <cell r="E85" t="str">
            <v>Trim- Warehouse</v>
          </cell>
          <cell r="F85" t="str">
            <v>TRIM STORE ASSISTANT</v>
          </cell>
          <cell r="G85" t="str">
            <v>22-Jan-2007</v>
          </cell>
          <cell r="H85" t="str">
            <v>03-Apr-1988</v>
          </cell>
          <cell r="I85">
            <v>36</v>
          </cell>
          <cell r="J85" t="str">
            <v>01-15 January, 2023</v>
          </cell>
          <cell r="K85">
            <v>1</v>
          </cell>
          <cell r="L85">
            <v>2</v>
          </cell>
          <cell r="M85">
            <v>2</v>
          </cell>
          <cell r="N85">
            <v>309</v>
          </cell>
          <cell r="O85">
            <v>11.884615384615385</v>
          </cell>
          <cell r="P85">
            <v>367.05166666666668</v>
          </cell>
          <cell r="Q85">
            <v>14.117371794871795</v>
          </cell>
          <cell r="R85">
            <v>26</v>
          </cell>
          <cell r="S85">
            <v>1</v>
          </cell>
          <cell r="T85">
            <v>12</v>
          </cell>
          <cell r="W85">
            <v>13</v>
          </cell>
          <cell r="X85">
            <v>13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11.884615384615385</v>
          </cell>
          <cell r="AG85">
            <v>0</v>
          </cell>
          <cell r="AH85">
            <v>0</v>
          </cell>
          <cell r="AO85">
            <v>0</v>
          </cell>
          <cell r="AV85">
            <v>0</v>
          </cell>
          <cell r="AY85">
            <v>142.62</v>
          </cell>
          <cell r="AZ85">
            <v>154.5</v>
          </cell>
          <cell r="BA85">
            <v>154.5</v>
          </cell>
          <cell r="BB85">
            <v>154.5</v>
          </cell>
          <cell r="BF85">
            <v>0</v>
          </cell>
          <cell r="BN85">
            <v>0</v>
          </cell>
          <cell r="BO85">
            <v>0</v>
          </cell>
          <cell r="BP85">
            <v>154.5</v>
          </cell>
        </row>
        <row r="86">
          <cell r="B86" t="str">
            <v>CT0183</v>
          </cell>
          <cell r="C86" t="str">
            <v>Um Soktheary</v>
          </cell>
          <cell r="D86" t="str">
            <v>G‘úM suxFarI</v>
          </cell>
          <cell r="E86" t="str">
            <v>Trim- Warehouse</v>
          </cell>
          <cell r="F86" t="str">
            <v>COUNT LABEL</v>
          </cell>
          <cell r="G86" t="str">
            <v>01-Jun-2010</v>
          </cell>
          <cell r="H86" t="str">
            <v>07-Sep-1983</v>
          </cell>
          <cell r="I86">
            <v>40</v>
          </cell>
          <cell r="J86" t="str">
            <v>01-15 January, 2023</v>
          </cell>
          <cell r="K86">
            <v>1</v>
          </cell>
          <cell r="L86">
            <v>2</v>
          </cell>
          <cell r="M86">
            <v>3</v>
          </cell>
          <cell r="N86">
            <v>224</v>
          </cell>
          <cell r="O86">
            <v>8.615384615384615</v>
          </cell>
          <cell r="P86">
            <v>276.63</v>
          </cell>
          <cell r="Q86">
            <v>10.639615384615384</v>
          </cell>
          <cell r="R86">
            <v>26</v>
          </cell>
          <cell r="S86">
            <v>1</v>
          </cell>
          <cell r="T86">
            <v>12</v>
          </cell>
          <cell r="W86">
            <v>13</v>
          </cell>
          <cell r="X86">
            <v>13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F86">
            <v>8.615384615384615</v>
          </cell>
          <cell r="AG86">
            <v>0</v>
          </cell>
          <cell r="AH86">
            <v>0</v>
          </cell>
          <cell r="AO86">
            <v>0</v>
          </cell>
          <cell r="AV86">
            <v>0</v>
          </cell>
          <cell r="AY86">
            <v>103.38</v>
          </cell>
          <cell r="AZ86">
            <v>112</v>
          </cell>
          <cell r="BA86">
            <v>112</v>
          </cell>
          <cell r="BB86">
            <v>112</v>
          </cell>
          <cell r="BF86">
            <v>0</v>
          </cell>
          <cell r="BN86">
            <v>0</v>
          </cell>
          <cell r="BO86">
            <v>0</v>
          </cell>
          <cell r="BP86">
            <v>112</v>
          </cell>
        </row>
        <row r="87">
          <cell r="B87" t="str">
            <v>TRM009</v>
          </cell>
          <cell r="C87" t="str">
            <v>VAT SreyPhy</v>
          </cell>
          <cell r="D87" t="str">
            <v>v:at; RsIPI</v>
          </cell>
          <cell r="E87" t="str">
            <v>Trim- Warehouse</v>
          </cell>
          <cell r="F87" t="str">
            <v>RM Request Controller</v>
          </cell>
          <cell r="G87" t="str">
            <v>09-Mar-2011</v>
          </cell>
          <cell r="H87" t="str">
            <v>10-Sep-1989</v>
          </cell>
          <cell r="I87">
            <v>34</v>
          </cell>
          <cell r="J87" t="str">
            <v>01-15 January, 2023</v>
          </cell>
          <cell r="K87">
            <v>1</v>
          </cell>
          <cell r="L87">
            <v>0</v>
          </cell>
          <cell r="M87">
            <v>1</v>
          </cell>
          <cell r="N87">
            <v>278</v>
          </cell>
          <cell r="O87">
            <v>10.692307692307692</v>
          </cell>
          <cell r="P87">
            <v>343.53916666666669</v>
          </cell>
          <cell r="Q87">
            <v>13.213044871794873</v>
          </cell>
          <cell r="R87">
            <v>26</v>
          </cell>
          <cell r="S87">
            <v>1</v>
          </cell>
          <cell r="T87">
            <v>12</v>
          </cell>
          <cell r="W87">
            <v>13</v>
          </cell>
          <cell r="X87">
            <v>13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10.692307692307692</v>
          </cell>
          <cell r="AG87">
            <v>0</v>
          </cell>
          <cell r="AH87">
            <v>0</v>
          </cell>
          <cell r="AO87">
            <v>0</v>
          </cell>
          <cell r="AV87">
            <v>0</v>
          </cell>
          <cell r="AY87">
            <v>128.31</v>
          </cell>
          <cell r="AZ87">
            <v>139</v>
          </cell>
          <cell r="BA87">
            <v>139</v>
          </cell>
          <cell r="BB87">
            <v>139</v>
          </cell>
          <cell r="BF87">
            <v>0</v>
          </cell>
          <cell r="BN87">
            <v>0</v>
          </cell>
          <cell r="BO87">
            <v>0</v>
          </cell>
          <cell r="BP87">
            <v>139</v>
          </cell>
        </row>
        <row r="88">
          <cell r="B88" t="str">
            <v>TRM024</v>
          </cell>
          <cell r="C88" t="str">
            <v>Mann Chantra</v>
          </cell>
          <cell r="D88" t="str">
            <v>m:an; can;Rta</v>
          </cell>
          <cell r="E88" t="str">
            <v>Trim- Warehouse</v>
          </cell>
          <cell r="F88" t="str">
            <v>R.M IN-STOCK CONTROLLER</v>
          </cell>
          <cell r="G88" t="str">
            <v>11-Nov-2014</v>
          </cell>
          <cell r="H88" t="str">
            <v>13-Aug-1988</v>
          </cell>
          <cell r="I88">
            <v>35</v>
          </cell>
          <cell r="J88" t="str">
            <v>01-15 January, 2023</v>
          </cell>
          <cell r="K88">
            <v>1</v>
          </cell>
          <cell r="L88">
            <v>2</v>
          </cell>
          <cell r="M88">
            <v>3</v>
          </cell>
          <cell r="N88">
            <v>309</v>
          </cell>
          <cell r="O88">
            <v>11.884615384615385</v>
          </cell>
          <cell r="P88">
            <v>357.44499999999999</v>
          </cell>
          <cell r="Q88">
            <v>13.747884615384615</v>
          </cell>
          <cell r="R88">
            <v>26</v>
          </cell>
          <cell r="S88">
            <v>1</v>
          </cell>
          <cell r="T88">
            <v>12</v>
          </cell>
          <cell r="W88">
            <v>13</v>
          </cell>
          <cell r="X88">
            <v>13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11.884615384615385</v>
          </cell>
          <cell r="AG88">
            <v>0</v>
          </cell>
          <cell r="AH88">
            <v>0</v>
          </cell>
          <cell r="AO88">
            <v>0</v>
          </cell>
          <cell r="AV88">
            <v>0</v>
          </cell>
          <cell r="AY88">
            <v>142.62</v>
          </cell>
          <cell r="AZ88">
            <v>154.5</v>
          </cell>
          <cell r="BA88">
            <v>154.5</v>
          </cell>
          <cell r="BB88">
            <v>154.5</v>
          </cell>
          <cell r="BF88">
            <v>0</v>
          </cell>
          <cell r="BN88">
            <v>0</v>
          </cell>
          <cell r="BO88">
            <v>0</v>
          </cell>
          <cell r="BP88">
            <v>154.5</v>
          </cell>
        </row>
        <row r="89">
          <cell r="B89" t="str">
            <v>QC465</v>
          </cell>
          <cell r="C89" t="str">
            <v>Vannika Cheap</v>
          </cell>
          <cell r="D89" t="str">
            <v>cib vNÑnIka</v>
          </cell>
          <cell r="E89" t="str">
            <v>QA</v>
          </cell>
          <cell r="F89" t="str">
            <v>Quality Assurance</v>
          </cell>
          <cell r="G89" t="str">
            <v>14-Sep-2022</v>
          </cell>
          <cell r="H89" t="str">
            <v>10-Aug-1992</v>
          </cell>
          <cell r="I89">
            <v>31</v>
          </cell>
          <cell r="J89" t="str">
            <v>01-15 January, 2023</v>
          </cell>
          <cell r="K89">
            <v>1</v>
          </cell>
          <cell r="L89">
            <v>2</v>
          </cell>
          <cell r="M89">
            <v>3</v>
          </cell>
          <cell r="N89">
            <v>234</v>
          </cell>
          <cell r="O89">
            <v>9</v>
          </cell>
          <cell r="P89">
            <v>251.93833333333336</v>
          </cell>
          <cell r="Q89">
            <v>9.6899358974358982</v>
          </cell>
          <cell r="R89">
            <v>26</v>
          </cell>
          <cell r="S89">
            <v>1</v>
          </cell>
          <cell r="T89">
            <v>12</v>
          </cell>
          <cell r="W89">
            <v>13</v>
          </cell>
          <cell r="X89">
            <v>13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9</v>
          </cell>
          <cell r="AG89">
            <v>0</v>
          </cell>
          <cell r="AH89">
            <v>0</v>
          </cell>
          <cell r="AO89">
            <v>0</v>
          </cell>
          <cell r="AV89">
            <v>0</v>
          </cell>
          <cell r="AY89">
            <v>108</v>
          </cell>
          <cell r="AZ89">
            <v>117</v>
          </cell>
          <cell r="BA89">
            <v>117</v>
          </cell>
          <cell r="BB89">
            <v>117</v>
          </cell>
          <cell r="BF89">
            <v>0</v>
          </cell>
          <cell r="BN89">
            <v>0</v>
          </cell>
          <cell r="BO89">
            <v>0</v>
          </cell>
          <cell r="BP89">
            <v>117</v>
          </cell>
        </row>
        <row r="90">
          <cell r="B90" t="str">
            <v>PO1701</v>
          </cell>
          <cell r="C90" t="str">
            <v>Chantheara Um</v>
          </cell>
          <cell r="D90" t="str">
            <v>G‘Mu can;Far:a</v>
          </cell>
          <cell r="E90" t="str">
            <v>Fabric- Warehouse</v>
          </cell>
          <cell r="F90" t="str">
            <v>Fabric Inspector</v>
          </cell>
          <cell r="G90" t="str">
            <v>01-Nov-2007</v>
          </cell>
          <cell r="H90" t="str">
            <v>09-Feb-1988</v>
          </cell>
          <cell r="I90">
            <v>36</v>
          </cell>
          <cell r="J90" t="str">
            <v>01-15 January, 2023</v>
          </cell>
          <cell r="K90">
            <v>1</v>
          </cell>
          <cell r="L90">
            <v>1</v>
          </cell>
          <cell r="M90">
            <v>2</v>
          </cell>
          <cell r="N90">
            <v>204</v>
          </cell>
          <cell r="O90">
            <v>7.8461538461538458</v>
          </cell>
          <cell r="R90">
            <v>26</v>
          </cell>
          <cell r="S90">
            <v>1</v>
          </cell>
          <cell r="T90">
            <v>12</v>
          </cell>
          <cell r="W90">
            <v>13</v>
          </cell>
          <cell r="X90">
            <v>13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7.8461538461538458</v>
          </cell>
          <cell r="AG90">
            <v>0</v>
          </cell>
          <cell r="AH90">
            <v>0</v>
          </cell>
          <cell r="AO90">
            <v>0</v>
          </cell>
          <cell r="AV90">
            <v>0</v>
          </cell>
          <cell r="AY90">
            <v>94.15</v>
          </cell>
          <cell r="AZ90">
            <v>102</v>
          </cell>
          <cell r="BA90">
            <v>102</v>
          </cell>
          <cell r="BB90">
            <v>102</v>
          </cell>
          <cell r="BF90">
            <v>0</v>
          </cell>
          <cell r="BN90">
            <v>0</v>
          </cell>
          <cell r="BO90">
            <v>0</v>
          </cell>
          <cell r="BP90">
            <v>102</v>
          </cell>
        </row>
        <row r="91">
          <cell r="B91" t="str">
            <v>QC471</v>
          </cell>
          <cell r="C91" t="str">
            <v>La Dom</v>
          </cell>
          <cell r="D91" t="str">
            <v>duM La</v>
          </cell>
          <cell r="E91" t="str">
            <v>QC</v>
          </cell>
          <cell r="F91" t="str">
            <v>QC LEADER</v>
          </cell>
          <cell r="G91" t="str">
            <v>19-Sep-2022</v>
          </cell>
          <cell r="H91" t="str">
            <v>25-Sep-1986</v>
          </cell>
          <cell r="I91">
            <v>37</v>
          </cell>
          <cell r="J91" t="str">
            <v>01-15 January, 2023</v>
          </cell>
          <cell r="K91">
            <v>1</v>
          </cell>
          <cell r="L91">
            <v>0</v>
          </cell>
          <cell r="M91">
            <v>1</v>
          </cell>
          <cell r="N91">
            <v>254</v>
          </cell>
          <cell r="O91">
            <v>9.7692307692307701</v>
          </cell>
          <cell r="P91">
            <v>278.45583333333332</v>
          </cell>
          <cell r="Q91">
            <v>10.709839743589743</v>
          </cell>
          <cell r="R91">
            <v>26</v>
          </cell>
          <cell r="T91">
            <v>0</v>
          </cell>
          <cell r="W91">
            <v>26</v>
          </cell>
          <cell r="X91">
            <v>26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0</v>
          </cell>
          <cell r="AG91">
            <v>0</v>
          </cell>
          <cell r="AH91">
            <v>0</v>
          </cell>
          <cell r="AO91">
            <v>0</v>
          </cell>
          <cell r="AY91">
            <v>0</v>
          </cell>
          <cell r="AZ91">
            <v>254</v>
          </cell>
          <cell r="BA91">
            <v>0</v>
          </cell>
          <cell r="BB91">
            <v>0</v>
          </cell>
          <cell r="BF91">
            <v>0</v>
          </cell>
          <cell r="BN91">
            <v>0</v>
          </cell>
          <cell r="BO91">
            <v>0</v>
          </cell>
          <cell r="BP91">
            <v>0</v>
          </cell>
        </row>
        <row r="92">
          <cell r="B92" t="str">
            <v>SUP191</v>
          </cell>
          <cell r="C92" t="str">
            <v>Sreyka Un</v>
          </cell>
          <cell r="D92" t="str">
            <v>G‘un RsIka</v>
          </cell>
          <cell r="E92" t="str">
            <v>Engineer</v>
          </cell>
          <cell r="F92" t="str">
            <v>PRODUCTION SUPERVISOR</v>
          </cell>
          <cell r="G92" t="str">
            <v>01-Dec-2022</v>
          </cell>
          <cell r="H92" t="str">
            <v>23-Nov-1994</v>
          </cell>
          <cell r="I92">
            <v>29</v>
          </cell>
          <cell r="J92" t="str">
            <v>01-15 January, 2023</v>
          </cell>
          <cell r="K92">
            <v>1</v>
          </cell>
          <cell r="L92">
            <v>1</v>
          </cell>
          <cell r="M92">
            <v>2</v>
          </cell>
          <cell r="N92">
            <v>267</v>
          </cell>
          <cell r="O92">
            <v>10.26923076923077</v>
          </cell>
          <cell r="P92">
            <v>336.31888888888886</v>
          </cell>
          <cell r="Q92">
            <v>12.935341880341879</v>
          </cell>
          <cell r="R92">
            <v>26</v>
          </cell>
          <cell r="S92">
            <v>1</v>
          </cell>
          <cell r="T92">
            <v>12</v>
          </cell>
          <cell r="W92">
            <v>13</v>
          </cell>
          <cell r="X92">
            <v>13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10.26923076923077</v>
          </cell>
          <cell r="AG92">
            <v>0</v>
          </cell>
          <cell r="AH92">
            <v>0</v>
          </cell>
          <cell r="AO92">
            <v>0</v>
          </cell>
          <cell r="AV92">
            <v>0</v>
          </cell>
          <cell r="AY92">
            <v>123.23</v>
          </cell>
          <cell r="AZ92">
            <v>133.5</v>
          </cell>
          <cell r="BA92">
            <v>133.5</v>
          </cell>
          <cell r="BB92">
            <v>133.5</v>
          </cell>
          <cell r="BF92">
            <v>0</v>
          </cell>
          <cell r="BN92">
            <v>0</v>
          </cell>
          <cell r="BO92">
            <v>0</v>
          </cell>
          <cell r="BP92">
            <v>133.5</v>
          </cell>
        </row>
        <row r="93">
          <cell r="B93" t="str">
            <v>PO20450</v>
          </cell>
          <cell r="C93" t="str">
            <v>Chhem Chat</v>
          </cell>
          <cell r="D93" t="str">
            <v>cat qim</v>
          </cell>
          <cell r="E93" t="str">
            <v>Production</v>
          </cell>
          <cell r="F93" t="str">
            <v>ASSIST. SUPERVISOR</v>
          </cell>
          <cell r="G93">
            <v>44896</v>
          </cell>
          <cell r="H93" t="str">
            <v>07-Apr-1999</v>
          </cell>
          <cell r="I93">
            <v>24</v>
          </cell>
          <cell r="J93" t="str">
            <v>01-15 January, 2023</v>
          </cell>
          <cell r="K93">
            <v>1</v>
          </cell>
          <cell r="L93">
            <v>0</v>
          </cell>
          <cell r="M93">
            <v>1</v>
          </cell>
          <cell r="N93">
            <v>204</v>
          </cell>
          <cell r="O93">
            <v>7.8461538461538458</v>
          </cell>
          <cell r="P93">
            <v>204.78833333333333</v>
          </cell>
          <cell r="Q93">
            <v>7.8764743589743587</v>
          </cell>
          <cell r="R93">
            <v>26</v>
          </cell>
          <cell r="S93">
            <v>1</v>
          </cell>
          <cell r="T93">
            <v>12</v>
          </cell>
          <cell r="W93">
            <v>13</v>
          </cell>
          <cell r="X93">
            <v>13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F93">
            <v>7.8461538461538458</v>
          </cell>
          <cell r="AG93">
            <v>0</v>
          </cell>
          <cell r="AH93">
            <v>0</v>
          </cell>
          <cell r="AO93">
            <v>0</v>
          </cell>
          <cell r="AV93">
            <v>0</v>
          </cell>
          <cell r="AY93">
            <v>94.15</v>
          </cell>
          <cell r="AZ93">
            <v>102</v>
          </cell>
          <cell r="BA93">
            <v>102</v>
          </cell>
          <cell r="BB93">
            <v>102</v>
          </cell>
          <cell r="BF93">
            <v>0</v>
          </cell>
          <cell r="BN93">
            <v>0</v>
          </cell>
          <cell r="BO93">
            <v>0</v>
          </cell>
          <cell r="BP93">
            <v>102</v>
          </cell>
        </row>
        <row r="94">
          <cell r="B94" t="str">
            <v>BX001</v>
          </cell>
          <cell r="C94" t="str">
            <v>SaEm Chin</v>
          </cell>
          <cell r="D94" t="str">
            <v>Cin saEGm</v>
          </cell>
          <cell r="E94" t="str">
            <v>Cutting</v>
          </cell>
          <cell r="F94" t="str">
            <v>Print Ticket personel</v>
          </cell>
          <cell r="G94">
            <v>38796</v>
          </cell>
          <cell r="H94" t="str">
            <v>03-Dec-1983</v>
          </cell>
          <cell r="I94">
            <v>40</v>
          </cell>
          <cell r="J94" t="str">
            <v>01-15 January, 2023</v>
          </cell>
          <cell r="K94">
            <v>1</v>
          </cell>
          <cell r="L94">
            <v>1</v>
          </cell>
          <cell r="M94">
            <v>2</v>
          </cell>
          <cell r="N94">
            <v>252</v>
          </cell>
          <cell r="O94">
            <v>9.6923076923076916</v>
          </cell>
          <cell r="R94">
            <v>26</v>
          </cell>
          <cell r="S94">
            <v>1</v>
          </cell>
          <cell r="T94">
            <v>12</v>
          </cell>
          <cell r="W94">
            <v>13</v>
          </cell>
          <cell r="X94">
            <v>13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F94">
            <v>9.6923076923076916</v>
          </cell>
          <cell r="AG94">
            <v>0</v>
          </cell>
          <cell r="AH94">
            <v>0</v>
          </cell>
          <cell r="AO94">
            <v>0</v>
          </cell>
          <cell r="AV94">
            <v>0</v>
          </cell>
          <cell r="AY94">
            <v>116.31</v>
          </cell>
          <cell r="AZ94">
            <v>126</v>
          </cell>
          <cell r="BA94">
            <v>126</v>
          </cell>
          <cell r="BB94">
            <v>126</v>
          </cell>
          <cell r="BF94">
            <v>0</v>
          </cell>
          <cell r="BN94">
            <v>0</v>
          </cell>
          <cell r="BO94">
            <v>0</v>
          </cell>
          <cell r="BP94">
            <v>126</v>
          </cell>
        </row>
        <row r="95">
          <cell r="B95" t="str">
            <v>PO20535</v>
          </cell>
          <cell r="C95" t="str">
            <v>Touch Rath</v>
          </cell>
          <cell r="D95" t="str">
            <v>ទូច រត្ន</v>
          </cell>
          <cell r="E95" t="str">
            <v>FG- Warehouse</v>
          </cell>
          <cell r="F95" t="str">
            <v>Boxing Operator</v>
          </cell>
          <cell r="G95">
            <v>45293</v>
          </cell>
          <cell r="H95">
            <v>36288</v>
          </cell>
          <cell r="I95">
            <v>24</v>
          </cell>
          <cell r="J95" t="str">
            <v>01-15 January, 2023</v>
          </cell>
          <cell r="K95">
            <v>1</v>
          </cell>
          <cell r="M95">
            <v>1</v>
          </cell>
          <cell r="N95">
            <v>202</v>
          </cell>
          <cell r="O95">
            <v>7.7692307692307692</v>
          </cell>
          <cell r="R95">
            <v>26</v>
          </cell>
          <cell r="T95">
            <v>12</v>
          </cell>
          <cell r="W95">
            <v>14</v>
          </cell>
          <cell r="X95">
            <v>14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O95">
            <v>0</v>
          </cell>
          <cell r="AV95">
            <v>0</v>
          </cell>
          <cell r="AY95">
            <v>93.23</v>
          </cell>
          <cell r="AZ95">
            <v>108.77</v>
          </cell>
          <cell r="BA95">
            <v>93.23</v>
          </cell>
          <cell r="BB95">
            <v>93.23</v>
          </cell>
          <cell r="BF95">
            <v>0</v>
          </cell>
          <cell r="BN95">
            <v>0</v>
          </cell>
          <cell r="BO95">
            <v>0</v>
          </cell>
          <cell r="BP95">
            <v>93.23</v>
          </cell>
        </row>
        <row r="96">
          <cell r="B96" t="str">
            <v>PO20536</v>
          </cell>
          <cell r="C96" t="str">
            <v>Khoem Sokhom</v>
          </cell>
          <cell r="D96" t="str">
            <v>ឃឹម សុខុម</v>
          </cell>
          <cell r="E96" t="str">
            <v>FG- Warehouse</v>
          </cell>
          <cell r="F96" t="str">
            <v>Boxing Operator</v>
          </cell>
          <cell r="G96">
            <v>45294</v>
          </cell>
          <cell r="H96">
            <v>32877</v>
          </cell>
          <cell r="I96">
            <v>34</v>
          </cell>
          <cell r="J96" t="str">
            <v>01-15 January, 2023</v>
          </cell>
          <cell r="K96">
            <v>1</v>
          </cell>
          <cell r="M96">
            <v>1</v>
          </cell>
          <cell r="N96">
            <v>202</v>
          </cell>
          <cell r="O96">
            <v>7.7692307692307692</v>
          </cell>
          <cell r="R96">
            <v>26</v>
          </cell>
          <cell r="T96">
            <v>11</v>
          </cell>
          <cell r="W96">
            <v>15</v>
          </cell>
          <cell r="X96">
            <v>15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0</v>
          </cell>
          <cell r="AG96">
            <v>0</v>
          </cell>
          <cell r="AH96">
            <v>0</v>
          </cell>
          <cell r="AO96">
            <v>0</v>
          </cell>
          <cell r="AV96">
            <v>0</v>
          </cell>
          <cell r="AY96">
            <v>85.46</v>
          </cell>
          <cell r="AZ96">
            <v>116.54</v>
          </cell>
          <cell r="BA96">
            <v>85.46</v>
          </cell>
          <cell r="BB96">
            <v>85.46</v>
          </cell>
          <cell r="BF96">
            <v>0</v>
          </cell>
          <cell r="BN96">
            <v>0</v>
          </cell>
          <cell r="BO96">
            <v>0</v>
          </cell>
          <cell r="BP96">
            <v>85.46</v>
          </cell>
        </row>
        <row r="97">
          <cell r="B97" t="str">
            <v>PO20537</v>
          </cell>
          <cell r="C97" t="str">
            <v>Ly Bunleang</v>
          </cell>
          <cell r="D97" t="str">
            <v>លី ប៊ុនលាង</v>
          </cell>
          <cell r="E97" t="str">
            <v>Trim- Warehouse</v>
          </cell>
          <cell r="F97" t="str">
            <v>Print label</v>
          </cell>
          <cell r="G97">
            <v>45295</v>
          </cell>
          <cell r="H97">
            <v>34627</v>
          </cell>
          <cell r="I97">
            <v>29</v>
          </cell>
          <cell r="J97" t="str">
            <v>01-15 January, 2023</v>
          </cell>
          <cell r="K97">
            <v>1</v>
          </cell>
          <cell r="M97">
            <v>1</v>
          </cell>
          <cell r="N97">
            <v>280</v>
          </cell>
          <cell r="O97">
            <v>10.76923076923077</v>
          </cell>
          <cell r="R97">
            <v>26</v>
          </cell>
          <cell r="T97">
            <v>10</v>
          </cell>
          <cell r="W97">
            <v>16</v>
          </cell>
          <cell r="X97">
            <v>16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0</v>
          </cell>
          <cell r="AG97">
            <v>0</v>
          </cell>
          <cell r="AH97">
            <v>0</v>
          </cell>
          <cell r="AO97">
            <v>0</v>
          </cell>
          <cell r="AV97">
            <v>0</v>
          </cell>
          <cell r="AY97">
            <v>107.69</v>
          </cell>
          <cell r="AZ97">
            <v>172.31</v>
          </cell>
          <cell r="BA97">
            <v>107.69</v>
          </cell>
          <cell r="BB97">
            <v>107.69</v>
          </cell>
          <cell r="BF97">
            <v>0</v>
          </cell>
          <cell r="BN97">
            <v>0</v>
          </cell>
          <cell r="BO97">
            <v>0</v>
          </cell>
          <cell r="BP97">
            <v>107.69</v>
          </cell>
        </row>
        <row r="98">
          <cell r="B98" t="str">
            <v>CL140</v>
          </cell>
          <cell r="C98" t="str">
            <v>Chhea Khouy</v>
          </cell>
          <cell r="D98" t="str">
            <v>xUy Qa</v>
          </cell>
          <cell r="E98" t="str">
            <v>HR</v>
          </cell>
          <cell r="F98" t="str">
            <v>CLEANER</v>
          </cell>
          <cell r="G98" t="str">
            <v>13-Nov-2023</v>
          </cell>
          <cell r="H98">
            <v>33675</v>
          </cell>
          <cell r="I98">
            <v>32</v>
          </cell>
          <cell r="J98" t="str">
            <v>01-15 January, 2023</v>
          </cell>
          <cell r="K98">
            <v>1</v>
          </cell>
          <cell r="L98">
            <v>0</v>
          </cell>
          <cell r="M98">
            <v>1</v>
          </cell>
          <cell r="N98">
            <v>202</v>
          </cell>
          <cell r="O98">
            <v>7.7692307692307692</v>
          </cell>
          <cell r="P98">
            <v>0</v>
          </cell>
          <cell r="Q98">
            <v>0</v>
          </cell>
          <cell r="R98">
            <v>26</v>
          </cell>
          <cell r="S98">
            <v>1</v>
          </cell>
          <cell r="T98">
            <v>12</v>
          </cell>
          <cell r="W98">
            <v>13</v>
          </cell>
          <cell r="X98">
            <v>13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7.7692307692307692</v>
          </cell>
          <cell r="AG98">
            <v>0</v>
          </cell>
          <cell r="AH98">
            <v>0</v>
          </cell>
          <cell r="AO98">
            <v>0</v>
          </cell>
          <cell r="AV98">
            <v>0</v>
          </cell>
          <cell r="AW98">
            <v>0</v>
          </cell>
          <cell r="AY98">
            <v>93.23</v>
          </cell>
          <cell r="AZ98">
            <v>101</v>
          </cell>
          <cell r="BA98">
            <v>101</v>
          </cell>
          <cell r="BB98">
            <v>101</v>
          </cell>
          <cell r="BD98">
            <v>0</v>
          </cell>
          <cell r="BF98">
            <v>0</v>
          </cell>
          <cell r="BN98">
            <v>0</v>
          </cell>
          <cell r="BO98">
            <v>0</v>
          </cell>
          <cell r="BP98">
            <v>101</v>
          </cell>
        </row>
        <row r="99">
          <cell r="M99">
            <v>169</v>
          </cell>
          <cell r="N99">
            <v>28171</v>
          </cell>
          <cell r="O99">
            <v>1092.3294314381267</v>
          </cell>
          <cell r="P99">
            <v>33288.292853535364</v>
          </cell>
          <cell r="Q99">
            <v>1290.5403814904905</v>
          </cell>
          <cell r="R99">
            <v>2302</v>
          </cell>
          <cell r="S99">
            <v>83</v>
          </cell>
          <cell r="T99">
            <v>1018</v>
          </cell>
          <cell r="U99">
            <v>0</v>
          </cell>
          <cell r="V99">
            <v>0</v>
          </cell>
          <cell r="W99">
            <v>1201</v>
          </cell>
          <cell r="X99">
            <v>1201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1007.5217391304348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18.259999999999998</v>
          </cell>
          <cell r="AW99">
            <v>0</v>
          </cell>
          <cell r="AX99">
            <v>0</v>
          </cell>
          <cell r="AY99">
            <v>12444.179999999997</v>
          </cell>
          <cell r="AZ99">
            <v>14698.04</v>
          </cell>
          <cell r="BA99">
            <v>13470.019999999999</v>
          </cell>
          <cell r="BB99">
            <v>13470.019999999999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13470.019999999999</v>
          </cell>
        </row>
        <row r="100">
          <cell r="N100" t="str">
            <v>Increase $4 for 2024</v>
          </cell>
          <cell r="AO100" t="str">
            <v>Fix bonus:</v>
          </cell>
          <cell r="AT100" t="str">
            <v>PWK</v>
          </cell>
        </row>
        <row r="101">
          <cell r="AH101" t="str">
            <v>ML:</v>
          </cell>
          <cell r="AO101" t="str">
            <v>Recoment bonus:</v>
          </cell>
          <cell r="AP101">
            <v>0</v>
          </cell>
          <cell r="AQ101">
            <v>0</v>
          </cell>
          <cell r="AT101" t="str">
            <v>Total</v>
          </cell>
          <cell r="AV101">
            <v>0</v>
          </cell>
        </row>
        <row r="102">
          <cell r="AP102">
            <v>0</v>
          </cell>
        </row>
        <row r="108">
          <cell r="C108" t="str">
            <v>Prepared by:...........................</v>
          </cell>
          <cell r="O108" t="str">
            <v>Verified by:...........................</v>
          </cell>
          <cell r="AN108" t="str">
            <v>Approved by:.............................</v>
          </cell>
          <cell r="BF108" t="str">
            <v>Authorized by:.............................</v>
          </cell>
        </row>
        <row r="109">
          <cell r="C109" t="str">
            <v>Mrs. Rina Rin</v>
          </cell>
          <cell r="O109" t="str">
            <v>Mrs. Seavminh Ly</v>
          </cell>
          <cell r="AN109" t="str">
            <v>Mr. Wu Wende</v>
          </cell>
          <cell r="BF109" t="str">
            <v>Mr. Jerry Yu</v>
          </cell>
        </row>
        <row r="110">
          <cell r="C110" t="str">
            <v>Wage Payroll</v>
          </cell>
          <cell r="O110" t="str">
            <v>HRM</v>
          </cell>
          <cell r="AN110" t="str">
            <v>Factory Manager</v>
          </cell>
          <cell r="BF110" t="str">
            <v>Country GM</v>
          </cell>
        </row>
      </sheetData>
      <sheetData sheetId="9">
        <row r="5">
          <cell r="B5" t="str">
            <v>Clock_Nº</v>
          </cell>
          <cell r="G5" t="str">
            <v xml:space="preserve"> Reimbursement</v>
          </cell>
        </row>
        <row r="6">
          <cell r="B6" t="str">
            <v>PO13237</v>
          </cell>
          <cell r="G6">
            <v>8</v>
          </cell>
        </row>
        <row r="7">
          <cell r="B7" t="str">
            <v>PO16443</v>
          </cell>
          <cell r="G7">
            <v>8</v>
          </cell>
        </row>
        <row r="8">
          <cell r="B8" t="str">
            <v>PO11804</v>
          </cell>
          <cell r="G8">
            <v>8</v>
          </cell>
        </row>
        <row r="9">
          <cell r="B9" t="str">
            <v>PO20471</v>
          </cell>
          <cell r="G9">
            <v>8</v>
          </cell>
        </row>
        <row r="10">
          <cell r="B10" t="str">
            <v>PO1576</v>
          </cell>
          <cell r="G10">
            <v>8</v>
          </cell>
        </row>
        <row r="11">
          <cell r="B11" t="str">
            <v>PO17576</v>
          </cell>
          <cell r="G11">
            <v>8</v>
          </cell>
        </row>
        <row r="12">
          <cell r="B12" t="str">
            <v>ct0591</v>
          </cell>
          <cell r="G12">
            <v>7.69</v>
          </cell>
        </row>
        <row r="13">
          <cell r="B13" t="str">
            <v>po17803</v>
          </cell>
          <cell r="G13">
            <v>1.5</v>
          </cell>
        </row>
        <row r="14">
          <cell r="B14" t="str">
            <v>ct0516</v>
          </cell>
          <cell r="G14">
            <v>10.06</v>
          </cell>
        </row>
        <row r="15">
          <cell r="B15" t="str">
            <v>ct0312</v>
          </cell>
          <cell r="G15">
            <v>1.27</v>
          </cell>
        </row>
        <row r="16">
          <cell r="B16" t="str">
            <v>Sup134</v>
          </cell>
          <cell r="G16">
            <v>14.51</v>
          </cell>
        </row>
        <row r="17">
          <cell r="B17" t="str">
            <v>Sup135</v>
          </cell>
          <cell r="G17">
            <v>3.75</v>
          </cell>
        </row>
        <row r="18">
          <cell r="B18" t="str">
            <v>PO8676</v>
          </cell>
          <cell r="G18">
            <v>2.34</v>
          </cell>
        </row>
        <row r="19">
          <cell r="B19" t="str">
            <v>PO1873</v>
          </cell>
          <cell r="G19">
            <v>2.2799999999999998</v>
          </cell>
        </row>
        <row r="20">
          <cell r="B20" t="str">
            <v>PO8868</v>
          </cell>
          <cell r="G20">
            <v>17.07</v>
          </cell>
        </row>
        <row r="21">
          <cell r="B21" t="str">
            <v>PO12577</v>
          </cell>
          <cell r="G21">
            <v>3.75</v>
          </cell>
        </row>
        <row r="22">
          <cell r="B22" t="str">
            <v>PO7335</v>
          </cell>
          <cell r="G22">
            <v>1.65</v>
          </cell>
        </row>
        <row r="23">
          <cell r="B23" t="str">
            <v>PO15506</v>
          </cell>
          <cell r="G23">
            <v>1.41</v>
          </cell>
        </row>
        <row r="24">
          <cell r="B24" t="str">
            <v>PO5080</v>
          </cell>
          <cell r="G24">
            <v>0.32</v>
          </cell>
        </row>
        <row r="25">
          <cell r="B25" t="str">
            <v>PO4305</v>
          </cell>
          <cell r="G25">
            <v>11</v>
          </cell>
        </row>
        <row r="26">
          <cell r="B26" t="str">
            <v>CT0541</v>
          </cell>
          <cell r="G26">
            <v>2.29</v>
          </cell>
        </row>
        <row r="27">
          <cell r="B27" t="str">
            <v>PO5016</v>
          </cell>
          <cell r="G27">
            <v>3.69</v>
          </cell>
        </row>
        <row r="28">
          <cell r="B28" t="str">
            <v>PO15798</v>
          </cell>
          <cell r="G28">
            <v>3.84</v>
          </cell>
        </row>
        <row r="29">
          <cell r="B29" t="str">
            <v>PO20518</v>
          </cell>
          <cell r="G29">
            <v>5.18</v>
          </cell>
        </row>
        <row r="30">
          <cell r="B30" t="str">
            <v>PO5085</v>
          </cell>
          <cell r="G30">
            <v>7.29</v>
          </cell>
        </row>
        <row r="31">
          <cell r="B31" t="str">
            <v>PO16632</v>
          </cell>
          <cell r="G31">
            <v>4.78</v>
          </cell>
        </row>
        <row r="32">
          <cell r="B32" t="str">
            <v>PO12121</v>
          </cell>
          <cell r="G32">
            <v>0.89</v>
          </cell>
        </row>
        <row r="33">
          <cell r="B33" t="str">
            <v>PO14918</v>
          </cell>
          <cell r="G33">
            <v>4.78</v>
          </cell>
        </row>
        <row r="34">
          <cell r="B34" t="str">
            <v>PO10797</v>
          </cell>
          <cell r="G34">
            <v>8.9600000000000009</v>
          </cell>
        </row>
        <row r="35">
          <cell r="B35" t="str">
            <v>PO12324</v>
          </cell>
          <cell r="G35">
            <v>46.15</v>
          </cell>
        </row>
        <row r="36">
          <cell r="B36" t="str">
            <v>PO14332</v>
          </cell>
          <cell r="G36">
            <v>7.69</v>
          </cell>
        </row>
        <row r="37">
          <cell r="B37" t="str">
            <v>PO16673</v>
          </cell>
          <cell r="G37">
            <v>7.69</v>
          </cell>
        </row>
        <row r="38">
          <cell r="B38" t="str">
            <v>PO7628</v>
          </cell>
          <cell r="G38">
            <v>4.72</v>
          </cell>
        </row>
        <row r="39">
          <cell r="B39" t="str">
            <v>PO13269</v>
          </cell>
          <cell r="G39">
            <v>7.69</v>
          </cell>
        </row>
        <row r="40">
          <cell r="B40" t="str">
            <v>PO5389</v>
          </cell>
          <cell r="G40">
            <v>10.350000000000001</v>
          </cell>
        </row>
        <row r="41">
          <cell r="B41" t="str">
            <v>PO20047</v>
          </cell>
          <cell r="G41">
            <v>3.85</v>
          </cell>
        </row>
        <row r="42">
          <cell r="B42" t="str">
            <v>PO14461</v>
          </cell>
          <cell r="G42">
            <v>1.8</v>
          </cell>
        </row>
        <row r="43">
          <cell r="B43" t="str">
            <v>PO17670</v>
          </cell>
          <cell r="G43">
            <v>1.26</v>
          </cell>
        </row>
        <row r="44">
          <cell r="B44" t="str">
            <v>PO18711</v>
          </cell>
          <cell r="G44">
            <v>25.87</v>
          </cell>
        </row>
        <row r="45">
          <cell r="B45" t="str">
            <v>PO18573</v>
          </cell>
          <cell r="G45">
            <v>11.08</v>
          </cell>
        </row>
        <row r="46">
          <cell r="B46" t="str">
            <v>PO2021</v>
          </cell>
          <cell r="G46">
            <v>12.11</v>
          </cell>
        </row>
        <row r="47">
          <cell r="B47" t="str">
            <v>PO2225</v>
          </cell>
          <cell r="G47">
            <v>7.69</v>
          </cell>
        </row>
        <row r="48">
          <cell r="B48" t="str">
            <v>PO16388</v>
          </cell>
          <cell r="G48">
            <v>8.4600000000000009</v>
          </cell>
        </row>
        <row r="49">
          <cell r="B49" t="str">
            <v>BX097</v>
          </cell>
          <cell r="G49">
            <v>1.83</v>
          </cell>
        </row>
        <row r="50">
          <cell r="B50" t="str">
            <v>BX050</v>
          </cell>
          <cell r="G50">
            <v>1.83</v>
          </cell>
        </row>
        <row r="51">
          <cell r="B51" t="str">
            <v>BX106</v>
          </cell>
          <cell r="G51">
            <v>1.83</v>
          </cell>
        </row>
        <row r="52">
          <cell r="B52" t="str">
            <v>BX107</v>
          </cell>
          <cell r="G52">
            <v>1.83</v>
          </cell>
        </row>
        <row r="53">
          <cell r="B53" t="str">
            <v>BX117</v>
          </cell>
          <cell r="G53">
            <v>1.83</v>
          </cell>
        </row>
        <row r="54">
          <cell r="B54" t="str">
            <v>BX043</v>
          </cell>
          <cell r="G54">
            <v>1.83</v>
          </cell>
        </row>
        <row r="55">
          <cell r="B55" t="str">
            <v>po19570</v>
          </cell>
          <cell r="G55">
            <v>1.83</v>
          </cell>
        </row>
        <row r="56">
          <cell r="B56" t="str">
            <v>po14834</v>
          </cell>
          <cell r="G56">
            <v>1.83</v>
          </cell>
        </row>
        <row r="57">
          <cell r="B57" t="str">
            <v>bx136</v>
          </cell>
          <cell r="G57">
            <v>1.83</v>
          </cell>
        </row>
        <row r="58">
          <cell r="B58" t="str">
            <v>po4739</v>
          </cell>
          <cell r="G58">
            <v>1.83</v>
          </cell>
        </row>
        <row r="59">
          <cell r="B59" t="str">
            <v>po16520</v>
          </cell>
          <cell r="G59">
            <v>1.83</v>
          </cell>
        </row>
        <row r="60">
          <cell r="B60" t="str">
            <v>po12114</v>
          </cell>
          <cell r="G60">
            <v>1.83</v>
          </cell>
        </row>
        <row r="61">
          <cell r="B61" t="str">
            <v>po1664</v>
          </cell>
          <cell r="G61">
            <v>1.83</v>
          </cell>
        </row>
        <row r="62">
          <cell r="B62" t="str">
            <v>po12123</v>
          </cell>
          <cell r="G62">
            <v>1.83</v>
          </cell>
        </row>
        <row r="63">
          <cell r="B63" t="str">
            <v>po20515</v>
          </cell>
          <cell r="G63">
            <v>1.93</v>
          </cell>
        </row>
        <row r="64">
          <cell r="B64" t="str">
            <v>po14467</v>
          </cell>
          <cell r="G64">
            <v>1.93</v>
          </cell>
        </row>
        <row r="65">
          <cell r="B65" t="str">
            <v>PO12565</v>
          </cell>
          <cell r="G65">
            <v>1.66</v>
          </cell>
        </row>
        <row r="66">
          <cell r="B66" t="str">
            <v>CT0442</v>
          </cell>
          <cell r="G66">
            <v>1.43</v>
          </cell>
        </row>
        <row r="67">
          <cell r="B67" t="str">
            <v>PO15302</v>
          </cell>
          <cell r="G67">
            <v>3.93</v>
          </cell>
        </row>
        <row r="68">
          <cell r="B68" t="str">
            <v>PO17657</v>
          </cell>
          <cell r="G68">
            <v>1.21</v>
          </cell>
        </row>
        <row r="69">
          <cell r="B69" t="str">
            <v>PO5389</v>
          </cell>
          <cell r="G69">
            <v>10.25</v>
          </cell>
        </row>
        <row r="70">
          <cell r="B70" t="str">
            <v>PO15541</v>
          </cell>
          <cell r="G70">
            <v>10.870000000000001</v>
          </cell>
        </row>
        <row r="71">
          <cell r="B71" t="str">
            <v>po16307</v>
          </cell>
          <cell r="G71">
            <v>50.945235579514815</v>
          </cell>
        </row>
        <row r="72">
          <cell r="B72" t="str">
            <v>po9271</v>
          </cell>
          <cell r="G72">
            <v>50.496045579514814</v>
          </cell>
        </row>
        <row r="73">
          <cell r="B73" t="str">
            <v>po3358</v>
          </cell>
          <cell r="G73">
            <v>42.279932655966661</v>
          </cell>
        </row>
        <row r="74">
          <cell r="B74" t="str">
            <v>po20515</v>
          </cell>
          <cell r="G74">
            <v>22.395759808870373</v>
          </cell>
        </row>
        <row r="75">
          <cell r="B75" t="str">
            <v>po14467</v>
          </cell>
          <cell r="G75">
            <v>51.347715579514812</v>
          </cell>
        </row>
        <row r="76">
          <cell r="B76" t="str">
            <v>po0366</v>
          </cell>
          <cell r="G76">
            <v>69.045279619625646</v>
          </cell>
        </row>
        <row r="77">
          <cell r="B77" t="str">
            <v>po17615</v>
          </cell>
          <cell r="G77">
            <v>37.724775002356139</v>
          </cell>
        </row>
        <row r="78">
          <cell r="B78" t="str">
            <v>po17950</v>
          </cell>
          <cell r="G78">
            <v>71.744675581399719</v>
          </cell>
        </row>
        <row r="79">
          <cell r="B79" t="str">
            <v>po18394</v>
          </cell>
          <cell r="G79">
            <v>63.232538657851585</v>
          </cell>
        </row>
        <row r="80">
          <cell r="B80" t="str">
            <v>po6580</v>
          </cell>
          <cell r="G80">
            <v>69.259778658322801</v>
          </cell>
        </row>
        <row r="81">
          <cell r="B81" t="str">
            <v>po20529</v>
          </cell>
          <cell r="G81">
            <v>40.059188656437911</v>
          </cell>
        </row>
        <row r="82">
          <cell r="B82" t="str">
            <v>po20532</v>
          </cell>
          <cell r="G82">
            <v>61.740164427082355</v>
          </cell>
        </row>
        <row r="83">
          <cell r="B83" t="str">
            <v>po15552</v>
          </cell>
          <cell r="G83">
            <v>62.750656734774658</v>
          </cell>
        </row>
        <row r="84">
          <cell r="B84" t="str">
            <v>po20018</v>
          </cell>
          <cell r="G84">
            <v>65.829702696548736</v>
          </cell>
        </row>
        <row r="85">
          <cell r="B85" t="str">
            <v>po14479</v>
          </cell>
          <cell r="G85">
            <v>34.29469904058206</v>
          </cell>
        </row>
        <row r="86">
          <cell r="B86" t="str">
            <v>po20531</v>
          </cell>
          <cell r="G86">
            <v>37.579056540817675</v>
          </cell>
        </row>
        <row r="87">
          <cell r="B87" t="str">
            <v>po12683</v>
          </cell>
          <cell r="G87">
            <v>3.5712709617740752</v>
          </cell>
        </row>
        <row r="88">
          <cell r="B88" t="str">
            <v>po20498</v>
          </cell>
          <cell r="G88">
            <v>29.709670386500296</v>
          </cell>
        </row>
        <row r="89">
          <cell r="B89" t="str">
            <v>po20499</v>
          </cell>
          <cell r="G89">
            <v>19.574857501178066</v>
          </cell>
        </row>
        <row r="90">
          <cell r="B90" t="str">
            <v>po20497</v>
          </cell>
          <cell r="G90">
            <v>55.692582118918814</v>
          </cell>
        </row>
        <row r="91">
          <cell r="B91" t="str">
            <v>po4801</v>
          </cell>
          <cell r="G91">
            <v>31.541662501649299</v>
          </cell>
        </row>
        <row r="92">
          <cell r="B92" t="str">
            <v>po13157</v>
          </cell>
          <cell r="G92">
            <v>39.058573271822524</v>
          </cell>
        </row>
        <row r="93">
          <cell r="B93" t="str">
            <v>po15798</v>
          </cell>
          <cell r="G93">
            <v>46.780999617740733</v>
          </cell>
        </row>
        <row r="94">
          <cell r="B94" t="str">
            <v>po9831</v>
          </cell>
          <cell r="G94">
            <v>37.454607694192589</v>
          </cell>
        </row>
        <row r="95">
          <cell r="B95" t="str">
            <v>po15410</v>
          </cell>
          <cell r="G95">
            <v>45.559699617740733</v>
          </cell>
        </row>
        <row r="96">
          <cell r="B96" t="str">
            <v>po12121</v>
          </cell>
          <cell r="G96">
            <v>47.891618655966667</v>
          </cell>
        </row>
        <row r="97">
          <cell r="B97" t="str">
            <v>po14918</v>
          </cell>
          <cell r="G97">
            <v>35.069967694192592</v>
          </cell>
        </row>
        <row r="98">
          <cell r="B98" t="str">
            <v>po0111</v>
          </cell>
          <cell r="G98">
            <v>19.193881847096296</v>
          </cell>
        </row>
        <row r="99">
          <cell r="B99" t="str">
            <v>po10439</v>
          </cell>
          <cell r="G99">
            <v>19.000543847096296</v>
          </cell>
        </row>
        <row r="100">
          <cell r="B100" t="str">
            <v>po20524</v>
          </cell>
          <cell r="G100">
            <v>10.041231923548148</v>
          </cell>
        </row>
        <row r="101">
          <cell r="B101" t="str">
            <v>po20470</v>
          </cell>
          <cell r="G101">
            <v>13.840547885322223</v>
          </cell>
        </row>
        <row r="102">
          <cell r="B102" t="str">
            <v>po12713</v>
          </cell>
          <cell r="G102">
            <v>36.609526732418523</v>
          </cell>
        </row>
        <row r="103">
          <cell r="B103" t="str">
            <v>po0949</v>
          </cell>
          <cell r="G103">
            <v>21.991035808870372</v>
          </cell>
        </row>
        <row r="104">
          <cell r="B104" t="str">
            <v>po10797</v>
          </cell>
          <cell r="G104">
            <v>20.570862808870373</v>
          </cell>
        </row>
        <row r="105">
          <cell r="B105" t="str">
            <v>po20475</v>
          </cell>
          <cell r="G105">
            <v>19.11045577064445</v>
          </cell>
        </row>
        <row r="106">
          <cell r="B106" t="str">
            <v>po9707</v>
          </cell>
          <cell r="G106">
            <v>18.600379808870372</v>
          </cell>
        </row>
        <row r="107">
          <cell r="B107" t="str">
            <v>po11433</v>
          </cell>
          <cell r="G107">
            <v>25.080531732418525</v>
          </cell>
        </row>
        <row r="108">
          <cell r="B108" t="str">
            <v>ct0306</v>
          </cell>
          <cell r="G108">
            <v>22.540531732418529</v>
          </cell>
        </row>
        <row r="109">
          <cell r="B109" t="str">
            <v>ct0033</v>
          </cell>
          <cell r="G109">
            <v>22.540531732418529</v>
          </cell>
        </row>
        <row r="110">
          <cell r="B110" t="str">
            <v>po20516</v>
          </cell>
          <cell r="G110">
            <v>6.8001519235481505</v>
          </cell>
        </row>
        <row r="111">
          <cell r="B111" t="str">
            <v>po19570</v>
          </cell>
          <cell r="G111">
            <v>25.427559809341606</v>
          </cell>
        </row>
        <row r="112">
          <cell r="B112" t="str">
            <v>po2102</v>
          </cell>
          <cell r="G112">
            <v>25.418015770644445</v>
          </cell>
        </row>
        <row r="113">
          <cell r="B113" t="str">
            <v>ct0355</v>
          </cell>
          <cell r="G113">
            <v>19.231985770644449</v>
          </cell>
        </row>
        <row r="114">
          <cell r="B114" t="str">
            <v>po3764</v>
          </cell>
          <cell r="G114">
            <v>4.5289159617740742</v>
          </cell>
        </row>
        <row r="115">
          <cell r="B115" t="str">
            <v>po20522</v>
          </cell>
          <cell r="G115">
            <v>4.5616759617740748</v>
          </cell>
        </row>
        <row r="116">
          <cell r="B116" t="str">
            <v>po20525</v>
          </cell>
          <cell r="G116">
            <v>4.5616759617740748</v>
          </cell>
        </row>
        <row r="117">
          <cell r="B117" t="str">
            <v>po20520</v>
          </cell>
          <cell r="G117">
            <v>7.4954134620096893</v>
          </cell>
        </row>
        <row r="118">
          <cell r="B118" t="str">
            <v>po6529</v>
          </cell>
          <cell r="G118">
            <v>18.106303847096296</v>
          </cell>
        </row>
        <row r="119">
          <cell r="B119" t="str">
            <v>po16621</v>
          </cell>
          <cell r="G119">
            <v>14.432231539403992</v>
          </cell>
        </row>
        <row r="120">
          <cell r="B120" t="str">
            <v>po14030</v>
          </cell>
          <cell r="G120">
            <v>3.7341799617740747</v>
          </cell>
        </row>
        <row r="121">
          <cell r="B121" t="str">
            <v>po20533</v>
          </cell>
          <cell r="G121">
            <v>6.8001519235481505</v>
          </cell>
        </row>
        <row r="122">
          <cell r="B122" t="str">
            <v>ct0593</v>
          </cell>
          <cell r="G122">
            <v>27.353608655495449</v>
          </cell>
        </row>
        <row r="123">
          <cell r="B123" t="str">
            <v>PO16520</v>
          </cell>
          <cell r="G123">
            <v>56.681824387678368</v>
          </cell>
        </row>
        <row r="124">
          <cell r="B124" t="str">
            <v>PO19588</v>
          </cell>
          <cell r="G124">
            <v>53.976593425904284</v>
          </cell>
        </row>
        <row r="125">
          <cell r="B125" t="str">
            <v>PO17866</v>
          </cell>
          <cell r="G125">
            <v>28.320290770644448</v>
          </cell>
        </row>
        <row r="126">
          <cell r="B126" t="str">
            <v>po16697</v>
          </cell>
          <cell r="G126">
            <v>58.816774387678372</v>
          </cell>
        </row>
        <row r="127">
          <cell r="B127" t="str">
            <v>po14584</v>
          </cell>
          <cell r="G127">
            <v>9.06065192354815</v>
          </cell>
        </row>
        <row r="128">
          <cell r="B128" t="str">
            <v>po14834</v>
          </cell>
          <cell r="G128">
            <v>55.384390733596604</v>
          </cell>
        </row>
        <row r="129">
          <cell r="B129" t="str">
            <v>po8889</v>
          </cell>
          <cell r="G129">
            <v>56.118094387678369</v>
          </cell>
        </row>
        <row r="130">
          <cell r="B130" t="str">
            <v>po19598</v>
          </cell>
          <cell r="G130">
            <v>42.927316502356135</v>
          </cell>
        </row>
        <row r="131">
          <cell r="B131" t="str">
            <v>po4739</v>
          </cell>
          <cell r="G131">
            <v>27.170705770644453</v>
          </cell>
        </row>
        <row r="132">
          <cell r="B132" t="str">
            <v>po13352</v>
          </cell>
          <cell r="G132">
            <v>37.534856886500293</v>
          </cell>
        </row>
        <row r="133">
          <cell r="B133" t="str">
            <v>po15506</v>
          </cell>
          <cell r="G133">
            <v>25.558368462952139</v>
          </cell>
        </row>
        <row r="134">
          <cell r="B134" t="str">
            <v>po16025</v>
          </cell>
          <cell r="G134">
            <v>53.251748425904282</v>
          </cell>
        </row>
        <row r="135">
          <cell r="B135" t="str">
            <v>po19816</v>
          </cell>
          <cell r="G135">
            <v>50.309440733596588</v>
          </cell>
        </row>
        <row r="136">
          <cell r="B136" t="str">
            <v>po16230</v>
          </cell>
          <cell r="G136">
            <v>44.397316502356148</v>
          </cell>
        </row>
        <row r="137">
          <cell r="B137" t="str">
            <v>po10869</v>
          </cell>
          <cell r="G137">
            <v>20.428584808870376</v>
          </cell>
        </row>
        <row r="138">
          <cell r="B138" t="str">
            <v>po5871</v>
          </cell>
          <cell r="G138">
            <v>23.858660770644448</v>
          </cell>
        </row>
        <row r="139">
          <cell r="B139" t="str">
            <v>po12123</v>
          </cell>
          <cell r="G139">
            <v>44.801746502356139</v>
          </cell>
        </row>
        <row r="140">
          <cell r="B140" t="str">
            <v>po1576</v>
          </cell>
          <cell r="G140">
            <v>8.8941511158558413</v>
          </cell>
        </row>
        <row r="141">
          <cell r="B141" t="str">
            <v>po19524</v>
          </cell>
          <cell r="G141">
            <v>15.756610731711685</v>
          </cell>
        </row>
        <row r="142">
          <cell r="B142" t="str">
            <v>po18196</v>
          </cell>
          <cell r="G142">
            <v>6.8601519235481501</v>
          </cell>
        </row>
        <row r="143">
          <cell r="B143" t="str">
            <v>po19529</v>
          </cell>
          <cell r="G143">
            <v>28.020607694192602</v>
          </cell>
        </row>
        <row r="144">
          <cell r="B144" t="str">
            <v>po14410</v>
          </cell>
          <cell r="G144">
            <v>13.7203038470963</v>
          </cell>
        </row>
        <row r="145">
          <cell r="B145" t="str">
            <v>po2839</v>
          </cell>
          <cell r="G145">
            <v>3.430075961774075</v>
          </cell>
        </row>
        <row r="146">
          <cell r="B146" t="str">
            <v>po18286</v>
          </cell>
          <cell r="G146">
            <v>3.430075961774075</v>
          </cell>
        </row>
        <row r="147">
          <cell r="B147" t="str">
            <v>po2012</v>
          </cell>
          <cell r="G147">
            <v>13.7203038470963</v>
          </cell>
        </row>
        <row r="148">
          <cell r="B148" t="str">
            <v>po16656</v>
          </cell>
          <cell r="G148">
            <v>13.7203038470963</v>
          </cell>
        </row>
        <row r="149">
          <cell r="B149" t="str">
            <v>po17236</v>
          </cell>
          <cell r="G149">
            <v>3.430075961774075</v>
          </cell>
        </row>
        <row r="150">
          <cell r="B150" t="str">
            <v>po14482</v>
          </cell>
          <cell r="G150">
            <v>5.2314109617740749</v>
          </cell>
        </row>
        <row r="151">
          <cell r="B151" t="str">
            <v>po20519</v>
          </cell>
          <cell r="G151">
            <v>3.4035375002356134</v>
          </cell>
        </row>
        <row r="152">
          <cell r="B152" t="str">
            <v>bx107</v>
          </cell>
          <cell r="G152">
            <v>14.8803038470963</v>
          </cell>
        </row>
        <row r="153">
          <cell r="B153" t="str">
            <v>po20535</v>
          </cell>
          <cell r="G153">
            <v>17.00730288579345</v>
          </cell>
        </row>
        <row r="154">
          <cell r="B154" t="str">
            <v>po20536</v>
          </cell>
          <cell r="G154">
            <v>17.00730288579345</v>
          </cell>
        </row>
        <row r="155">
          <cell r="B155" t="str">
            <v>bx094</v>
          </cell>
          <cell r="G155">
            <v>6.4900759617740746</v>
          </cell>
        </row>
        <row r="156">
          <cell r="B156" t="str">
            <v>bx090</v>
          </cell>
          <cell r="G156">
            <v>4.4700759617740751</v>
          </cell>
        </row>
        <row r="157">
          <cell r="B157" t="str">
            <v>bx071</v>
          </cell>
          <cell r="G157">
            <v>4.4700759617740751</v>
          </cell>
        </row>
        <row r="158">
          <cell r="B158" t="str">
            <v>bx097</v>
          </cell>
          <cell r="G158">
            <v>8.9401519235481501</v>
          </cell>
        </row>
        <row r="159">
          <cell r="B159" t="str">
            <v>po2198</v>
          </cell>
          <cell r="G159">
            <v>12.240227885322223</v>
          </cell>
        </row>
        <row r="160">
          <cell r="B160" t="str">
            <v>po9449</v>
          </cell>
          <cell r="G160">
            <v>11.610227885322224</v>
          </cell>
        </row>
        <row r="161">
          <cell r="B161" t="str">
            <v>po8047</v>
          </cell>
          <cell r="G161">
            <v>12.120227885322223</v>
          </cell>
        </row>
        <row r="162">
          <cell r="B162" t="str">
            <v>po4805</v>
          </cell>
          <cell r="G162">
            <v>0.49007596177407498</v>
          </cell>
        </row>
        <row r="163">
          <cell r="B163" t="str">
            <v>po17345</v>
          </cell>
          <cell r="G163">
            <v>15.714242885322225</v>
          </cell>
        </row>
        <row r="164">
          <cell r="B164" t="str">
            <v>po5441</v>
          </cell>
          <cell r="G164">
            <v>10.290227885322224</v>
          </cell>
        </row>
        <row r="165">
          <cell r="B165" t="str">
            <v>po19945</v>
          </cell>
          <cell r="G165">
            <v>6.8601519235481501</v>
          </cell>
        </row>
        <row r="166">
          <cell r="B166" t="str">
            <v>po19589</v>
          </cell>
          <cell r="G166">
            <v>3.430075961774075</v>
          </cell>
        </row>
        <row r="167">
          <cell r="B167" t="str">
            <v>po6746</v>
          </cell>
          <cell r="G167">
            <v>3.430075961774075</v>
          </cell>
        </row>
        <row r="168">
          <cell r="B168" t="str">
            <v>po1834</v>
          </cell>
          <cell r="G168">
            <v>3.430075961774075</v>
          </cell>
        </row>
        <row r="169">
          <cell r="B169" t="str">
            <v>po2821</v>
          </cell>
          <cell r="G169">
            <v>3.430075961774075</v>
          </cell>
        </row>
        <row r="170">
          <cell r="B170" t="str">
            <v>po17657</v>
          </cell>
          <cell r="G170">
            <v>3.430075961774075</v>
          </cell>
        </row>
        <row r="171">
          <cell r="B171" t="str">
            <v>PO18451</v>
          </cell>
          <cell r="G171">
            <v>25.270531732418526</v>
          </cell>
        </row>
        <row r="172">
          <cell r="B172" t="str">
            <v>PO2723</v>
          </cell>
          <cell r="G172">
            <v>3.0100759617740751</v>
          </cell>
        </row>
        <row r="173">
          <cell r="B173" t="str">
            <v>MC062</v>
          </cell>
          <cell r="G173">
            <v>11.830151923548149</v>
          </cell>
        </row>
        <row r="174">
          <cell r="B174" t="str">
            <v>MC068</v>
          </cell>
          <cell r="G174">
            <v>9.1701519235481488</v>
          </cell>
        </row>
        <row r="175">
          <cell r="B175" t="str">
            <v>PRO018</v>
          </cell>
          <cell r="G175">
            <v>41.740835579514822</v>
          </cell>
        </row>
        <row r="176">
          <cell r="B176" t="str">
            <v>SUP152</v>
          </cell>
          <cell r="G176">
            <v>76.620759617740745</v>
          </cell>
        </row>
        <row r="177">
          <cell r="B177" t="str">
            <v>SUP176</v>
          </cell>
          <cell r="G177">
            <v>1.4700759617740751</v>
          </cell>
        </row>
        <row r="178">
          <cell r="B178" t="str">
            <v>SUP185</v>
          </cell>
          <cell r="G178">
            <v>67.110759617740754</v>
          </cell>
        </row>
        <row r="179">
          <cell r="B179" t="str">
            <v>SUP155</v>
          </cell>
          <cell r="G179">
            <v>29.3103038470963</v>
          </cell>
        </row>
        <row r="180">
          <cell r="B180" t="str">
            <v>SUP014</v>
          </cell>
          <cell r="G180">
            <v>5.600075961774075</v>
          </cell>
        </row>
        <row r="181">
          <cell r="B181" t="str">
            <v>QC033</v>
          </cell>
          <cell r="G181">
            <v>46.150759617740746</v>
          </cell>
        </row>
        <row r="182">
          <cell r="B182" t="str">
            <v>QC079</v>
          </cell>
          <cell r="G182">
            <v>64.731291350159267</v>
          </cell>
        </row>
        <row r="183">
          <cell r="B183" t="str">
            <v>QC308</v>
          </cell>
          <cell r="G183">
            <v>3.910075961774075</v>
          </cell>
        </row>
        <row r="184">
          <cell r="B184" t="str">
            <v>QC399</v>
          </cell>
          <cell r="G184">
            <v>95.43129135015927</v>
          </cell>
        </row>
        <row r="185">
          <cell r="B185" t="str">
            <v>QC400</v>
          </cell>
          <cell r="G185">
            <v>13.720227885322224</v>
          </cell>
        </row>
        <row r="186">
          <cell r="B186" t="str">
            <v>QC462</v>
          </cell>
          <cell r="G186">
            <v>67.591291350159267</v>
          </cell>
        </row>
        <row r="187">
          <cell r="B187" t="str">
            <v>QC463</v>
          </cell>
          <cell r="G187">
            <v>26.220455770644449</v>
          </cell>
        </row>
        <row r="188">
          <cell r="B188" t="str">
            <v>QC464</v>
          </cell>
          <cell r="G188">
            <v>35.650455770644449</v>
          </cell>
        </row>
        <row r="189">
          <cell r="B189" t="str">
            <v>po17476</v>
          </cell>
          <cell r="G189">
            <v>18</v>
          </cell>
        </row>
        <row r="190">
          <cell r="B190">
            <v>0</v>
          </cell>
        </row>
        <row r="191">
          <cell r="G191">
            <v>3634.2382444884051</v>
          </cell>
        </row>
        <row r="198">
          <cell r="B198" t="str">
            <v>Mrs.Ly Sivminh (HR Manager)</v>
          </cell>
        </row>
      </sheetData>
      <sheetData sheetId="10">
        <row r="3">
          <cell r="D3" t="str">
            <v xml:space="preserve"> </v>
          </cell>
        </row>
        <row r="6">
          <cell r="C6" t="str">
            <v>ID</v>
          </cell>
          <cell r="D6" t="str">
            <v>Position</v>
          </cell>
          <cell r="E6" t="str">
            <v>Section</v>
          </cell>
          <cell r="F6" t="str">
            <v>Date of birth
(child)</v>
          </cell>
          <cell r="G6" t="str">
            <v>Date will
receive</v>
          </cell>
          <cell r="H6" t="str">
            <v>Date of expire</v>
          </cell>
          <cell r="I6" t="str">
            <v>Amount</v>
          </cell>
        </row>
        <row r="7">
          <cell r="C7" t="str">
            <v>LAB004</v>
          </cell>
          <cell r="D7" t="str">
            <v>LAB</v>
          </cell>
          <cell r="E7" t="str">
            <v>LAB</v>
          </cell>
          <cell r="F7">
            <v>44240</v>
          </cell>
          <cell r="G7">
            <v>44788</v>
          </cell>
          <cell r="H7">
            <v>45335</v>
          </cell>
          <cell r="I7">
            <v>8</v>
          </cell>
        </row>
        <row r="8">
          <cell r="C8" t="str">
            <v>BX002</v>
          </cell>
          <cell r="D8" t="str">
            <v>TRIM STORE</v>
          </cell>
          <cell r="E8" t="str">
            <v>TRIM STORE</v>
          </cell>
          <cell r="F8">
            <v>44470</v>
          </cell>
          <cell r="G8">
            <v>45018</v>
          </cell>
          <cell r="H8">
            <v>45565</v>
          </cell>
          <cell r="I8">
            <v>8</v>
          </cell>
        </row>
        <row r="9">
          <cell r="C9" t="str">
            <v>SUP191</v>
          </cell>
          <cell r="D9" t="str">
            <v>ENG</v>
          </cell>
          <cell r="E9" t="str">
            <v>ENG</v>
          </cell>
          <cell r="F9">
            <v>44488</v>
          </cell>
          <cell r="G9">
            <v>45036</v>
          </cell>
          <cell r="H9">
            <v>45583</v>
          </cell>
          <cell r="I9">
            <v>8</v>
          </cell>
        </row>
        <row r="10">
          <cell r="C10" t="str">
            <v>SUP165</v>
          </cell>
          <cell r="D10" t="str">
            <v>Sewing Supervisor  A</v>
          </cell>
          <cell r="E10" t="str">
            <v>Sewing Supervisor  A</v>
          </cell>
          <cell r="F10">
            <v>44534</v>
          </cell>
          <cell r="G10">
            <v>45082</v>
          </cell>
          <cell r="H10">
            <v>45629</v>
          </cell>
          <cell r="I10">
            <v>8</v>
          </cell>
        </row>
        <row r="13">
          <cell r="H13" t="str">
            <v>Total:</v>
          </cell>
          <cell r="I13">
            <v>32</v>
          </cell>
        </row>
        <row r="17">
          <cell r="D17" t="str">
            <v>Checked by:____________</v>
          </cell>
          <cell r="F17" t="str">
            <v>Approved by:___________</v>
          </cell>
        </row>
        <row r="18">
          <cell r="D18" t="str">
            <v>Mrs. Ly Seavminh</v>
          </cell>
          <cell r="F18" t="str">
            <v>Mr. Wu Wende</v>
          </cell>
        </row>
      </sheetData>
      <sheetData sheetId="11"/>
      <sheetData sheetId="12">
        <row r="1">
          <cell r="A1" t="str">
            <v xml:space="preserve"> Free Trade</v>
          </cell>
          <cell r="B1">
            <v>21</v>
          </cell>
          <cell r="D1">
            <v>2</v>
          </cell>
          <cell r="E1" t="str">
            <v>CFTUWT</v>
          </cell>
          <cell r="F1">
            <v>32</v>
          </cell>
          <cell r="H1">
            <v>0.5</v>
          </cell>
          <cell r="I1" t="str">
            <v>C.CAWDU</v>
          </cell>
          <cell r="J1">
            <v>110</v>
          </cell>
          <cell r="L1">
            <v>10</v>
          </cell>
          <cell r="M1" t="str">
            <v>CUMW</v>
          </cell>
          <cell r="N1">
            <v>137</v>
          </cell>
          <cell r="P1">
            <v>15</v>
          </cell>
        </row>
        <row r="3">
          <cell r="A3" t="str">
            <v>BX075</v>
          </cell>
          <cell r="B3">
            <v>0.5</v>
          </cell>
          <cell r="E3" t="str">
            <v>PO13453</v>
          </cell>
          <cell r="F3">
            <v>0.5</v>
          </cell>
          <cell r="I3" t="str">
            <v>PO14834</v>
          </cell>
          <cell r="J3">
            <v>1</v>
          </cell>
          <cell r="M3" t="str">
            <v>PO12370</v>
          </cell>
          <cell r="N3">
            <v>1</v>
          </cell>
        </row>
        <row r="4">
          <cell r="A4" t="str">
            <v>PO11666</v>
          </cell>
          <cell r="B4">
            <v>0.5</v>
          </cell>
          <cell r="E4" t="str">
            <v>PO12715</v>
          </cell>
          <cell r="F4">
            <v>0.5</v>
          </cell>
          <cell r="I4" t="str">
            <v>QC027</v>
          </cell>
          <cell r="J4">
            <v>1</v>
          </cell>
          <cell r="M4" t="str">
            <v>CT0111</v>
          </cell>
          <cell r="N4">
            <v>1</v>
          </cell>
        </row>
        <row r="5">
          <cell r="A5" t="str">
            <v>PO4046</v>
          </cell>
          <cell r="B5">
            <v>0.5</v>
          </cell>
          <cell r="E5" t="str">
            <v>PO15774</v>
          </cell>
          <cell r="F5">
            <v>0.5</v>
          </cell>
          <cell r="I5" t="str">
            <v>PO8003</v>
          </cell>
          <cell r="J5">
            <v>1</v>
          </cell>
          <cell r="M5" t="str">
            <v>CT0351</v>
          </cell>
          <cell r="N5">
            <v>1</v>
          </cell>
        </row>
        <row r="6">
          <cell r="A6" t="str">
            <v>PO0715</v>
          </cell>
          <cell r="B6">
            <v>0.5</v>
          </cell>
          <cell r="E6" t="str">
            <v>PO16051</v>
          </cell>
          <cell r="F6">
            <v>0.5</v>
          </cell>
          <cell r="I6" t="str">
            <v>PO3467</v>
          </cell>
          <cell r="J6">
            <v>1</v>
          </cell>
          <cell r="M6" t="str">
            <v>CT0521</v>
          </cell>
          <cell r="N6">
            <v>1</v>
          </cell>
        </row>
        <row r="7">
          <cell r="A7" t="str">
            <v>PO11415</v>
          </cell>
          <cell r="B7">
            <v>0.5</v>
          </cell>
          <cell r="E7" t="str">
            <v>PO16146</v>
          </cell>
          <cell r="F7">
            <v>0.5</v>
          </cell>
          <cell r="I7" t="str">
            <v>PO11861</v>
          </cell>
          <cell r="J7">
            <v>1</v>
          </cell>
          <cell r="M7" t="str">
            <v>CT0541</v>
          </cell>
          <cell r="N7">
            <v>1</v>
          </cell>
        </row>
        <row r="8">
          <cell r="A8" t="str">
            <v>PO11877</v>
          </cell>
          <cell r="B8">
            <v>0.5</v>
          </cell>
          <cell r="E8" t="str">
            <v>PO16470</v>
          </cell>
          <cell r="F8">
            <v>0.5</v>
          </cell>
          <cell r="I8" t="str">
            <v>PO16520</v>
          </cell>
          <cell r="J8">
            <v>1</v>
          </cell>
          <cell r="M8" t="str">
            <v>CT0174</v>
          </cell>
          <cell r="N8">
            <v>1</v>
          </cell>
        </row>
        <row r="9">
          <cell r="A9" t="str">
            <v>PO1757</v>
          </cell>
          <cell r="B9" t="str">
            <v>ML</v>
          </cell>
          <cell r="E9" t="str">
            <v>PO17074</v>
          </cell>
          <cell r="F9">
            <v>0.5</v>
          </cell>
          <cell r="I9" t="str">
            <v>PO0070</v>
          </cell>
          <cell r="J9">
            <v>1</v>
          </cell>
          <cell r="M9" t="str">
            <v>CT0360</v>
          </cell>
          <cell r="N9">
            <v>1</v>
          </cell>
        </row>
        <row r="10">
          <cell r="A10" t="str">
            <v>PO5151</v>
          </cell>
          <cell r="B10">
            <v>0.5</v>
          </cell>
          <cell r="E10" t="str">
            <v>PO18429</v>
          </cell>
          <cell r="F10">
            <v>0.5</v>
          </cell>
          <cell r="I10" t="str">
            <v>PO0111</v>
          </cell>
          <cell r="J10">
            <v>1</v>
          </cell>
          <cell r="M10" t="str">
            <v>CT0589</v>
          </cell>
          <cell r="N10">
            <v>1</v>
          </cell>
        </row>
        <row r="11">
          <cell r="A11" t="str">
            <v>PO5871</v>
          </cell>
          <cell r="B11">
            <v>0.5</v>
          </cell>
          <cell r="E11" t="str">
            <v>PO9982</v>
          </cell>
          <cell r="F11">
            <v>0.5</v>
          </cell>
          <cell r="I11" t="str">
            <v>PO0741</v>
          </cell>
          <cell r="J11">
            <v>1</v>
          </cell>
          <cell r="M11" t="str">
            <v>CT0525</v>
          </cell>
          <cell r="N11">
            <v>1</v>
          </cell>
        </row>
        <row r="12">
          <cell r="A12" t="str">
            <v>PO7005</v>
          </cell>
          <cell r="B12">
            <v>0.5</v>
          </cell>
          <cell r="E12" t="str">
            <v>PO16234</v>
          </cell>
          <cell r="F12">
            <v>0.5</v>
          </cell>
          <cell r="I12" t="str">
            <v>PO10439</v>
          </cell>
          <cell r="J12">
            <v>1</v>
          </cell>
          <cell r="M12" t="str">
            <v>CT0124</v>
          </cell>
          <cell r="N12">
            <v>1</v>
          </cell>
        </row>
        <row r="13">
          <cell r="A13" t="str">
            <v>PO0366</v>
          </cell>
          <cell r="B13">
            <v>0.5</v>
          </cell>
          <cell r="E13" t="str">
            <v>PO15380</v>
          </cell>
          <cell r="F13">
            <v>0.5</v>
          </cell>
          <cell r="I13" t="str">
            <v>PO11272</v>
          </cell>
          <cell r="J13">
            <v>1</v>
          </cell>
          <cell r="M13" t="str">
            <v>CT0130</v>
          </cell>
          <cell r="N13">
            <v>1</v>
          </cell>
        </row>
        <row r="14">
          <cell r="A14" t="str">
            <v>PO0798</v>
          </cell>
          <cell r="B14">
            <v>0.5</v>
          </cell>
          <cell r="E14" t="str">
            <v>PO17806</v>
          </cell>
          <cell r="F14">
            <v>0.5</v>
          </cell>
          <cell r="I14" t="str">
            <v>PO12565</v>
          </cell>
          <cell r="J14">
            <v>1</v>
          </cell>
          <cell r="M14" t="str">
            <v>CT0289</v>
          </cell>
          <cell r="N14">
            <v>1</v>
          </cell>
        </row>
        <row r="15">
          <cell r="A15" t="str">
            <v>PO11619</v>
          </cell>
          <cell r="B15">
            <v>0.5</v>
          </cell>
          <cell r="E15" t="str">
            <v>PO18035</v>
          </cell>
          <cell r="F15">
            <v>0.5</v>
          </cell>
          <cell r="I15" t="str">
            <v>PO13817</v>
          </cell>
          <cell r="J15">
            <v>1</v>
          </cell>
          <cell r="M15" t="str">
            <v>CT0306</v>
          </cell>
          <cell r="N15">
            <v>1</v>
          </cell>
        </row>
        <row r="16">
          <cell r="A16" t="str">
            <v>PO1775</v>
          </cell>
          <cell r="B16">
            <v>0.5</v>
          </cell>
          <cell r="E16" t="str">
            <v>PO6730</v>
          </cell>
          <cell r="F16">
            <v>0.5</v>
          </cell>
          <cell r="I16" t="str">
            <v>PO15410</v>
          </cell>
          <cell r="J16">
            <v>1</v>
          </cell>
          <cell r="M16" t="str">
            <v>CT0320</v>
          </cell>
          <cell r="N16">
            <v>1</v>
          </cell>
        </row>
        <row r="17">
          <cell r="A17" t="str">
            <v>PO17615</v>
          </cell>
          <cell r="B17">
            <v>0.5</v>
          </cell>
          <cell r="E17" t="str">
            <v>PO15835</v>
          </cell>
          <cell r="F17">
            <v>0.5</v>
          </cell>
          <cell r="I17" t="str">
            <v>PO16025</v>
          </cell>
          <cell r="J17">
            <v>1</v>
          </cell>
          <cell r="M17" t="str">
            <v>CT0400</v>
          </cell>
          <cell r="N17">
            <v>1</v>
          </cell>
        </row>
        <row r="18">
          <cell r="A18" t="str">
            <v>PO14332</v>
          </cell>
          <cell r="B18">
            <v>0.5</v>
          </cell>
          <cell r="E18" t="str">
            <v>PO17587</v>
          </cell>
          <cell r="F18">
            <v>0.5</v>
          </cell>
          <cell r="I18" t="str">
            <v>PO16307</v>
          </cell>
          <cell r="J18">
            <v>1</v>
          </cell>
          <cell r="M18" t="str">
            <v>CT0457</v>
          </cell>
          <cell r="N18">
            <v>1</v>
          </cell>
        </row>
        <row r="19">
          <cell r="A19" t="str">
            <v>PO1967</v>
          </cell>
          <cell r="B19">
            <v>0.5</v>
          </cell>
          <cell r="E19" t="str">
            <v>PO5059</v>
          </cell>
          <cell r="F19">
            <v>0.5</v>
          </cell>
          <cell r="I19" t="str">
            <v>PO16755</v>
          </cell>
          <cell r="J19">
            <v>1</v>
          </cell>
          <cell r="M19" t="str">
            <v>PO2289</v>
          </cell>
          <cell r="N19">
            <v>1</v>
          </cell>
        </row>
        <row r="20">
          <cell r="A20" t="str">
            <v>PO18394</v>
          </cell>
          <cell r="B20">
            <v>0.5</v>
          </cell>
          <cell r="E20" t="str">
            <v>PO8223</v>
          </cell>
          <cell r="F20">
            <v>0.5</v>
          </cell>
          <cell r="I20" t="str">
            <v>PO3358</v>
          </cell>
          <cell r="J20">
            <v>1</v>
          </cell>
          <cell r="M20" t="str">
            <v>SUP131</v>
          </cell>
          <cell r="N20">
            <v>1</v>
          </cell>
        </row>
        <row r="21">
          <cell r="A21" t="str">
            <v>PO17536</v>
          </cell>
          <cell r="B21">
            <v>0.5</v>
          </cell>
          <cell r="E21" t="str">
            <v>PO6746</v>
          </cell>
          <cell r="F21">
            <v>0.5</v>
          </cell>
          <cell r="I21" t="str">
            <v>PO7335</v>
          </cell>
          <cell r="J21">
            <v>1</v>
          </cell>
          <cell r="M21" t="str">
            <v>CT0516</v>
          </cell>
          <cell r="N21">
            <v>1</v>
          </cell>
        </row>
        <row r="22">
          <cell r="A22" t="str">
            <v>PO14255</v>
          </cell>
          <cell r="B22">
            <v>0.5</v>
          </cell>
          <cell r="E22" t="str">
            <v>PO15281</v>
          </cell>
          <cell r="F22">
            <v>0.5</v>
          </cell>
          <cell r="I22" t="str">
            <v>PO9271</v>
          </cell>
          <cell r="J22">
            <v>1</v>
          </cell>
          <cell r="M22" t="str">
            <v>CT0442</v>
          </cell>
          <cell r="N22">
            <v>1</v>
          </cell>
        </row>
        <row r="23">
          <cell r="A23" t="str">
            <v>PO13999</v>
          </cell>
          <cell r="B23">
            <v>0.5</v>
          </cell>
          <cell r="E23" t="str">
            <v>PO15552</v>
          </cell>
          <cell r="F23">
            <v>0.5</v>
          </cell>
          <cell r="I23" t="str">
            <v>PO13338</v>
          </cell>
          <cell r="J23">
            <v>1</v>
          </cell>
          <cell r="M23" t="str">
            <v>MC056</v>
          </cell>
          <cell r="N23">
            <v>1</v>
          </cell>
        </row>
        <row r="24">
          <cell r="A24" t="str">
            <v>PO2130</v>
          </cell>
          <cell r="B24">
            <v>0.5</v>
          </cell>
          <cell r="E24" t="str">
            <v>PO16215</v>
          </cell>
          <cell r="F24">
            <v>0.5</v>
          </cell>
          <cell r="I24" t="str">
            <v>PO13278</v>
          </cell>
          <cell r="J24">
            <v>1</v>
          </cell>
          <cell r="M24" t="str">
            <v>MC047</v>
          </cell>
          <cell r="N24">
            <v>1</v>
          </cell>
        </row>
        <row r="25">
          <cell r="A25" t="str">
            <v>PO15004</v>
          </cell>
          <cell r="B25">
            <v>0.5</v>
          </cell>
          <cell r="E25" t="str">
            <v>PO16443</v>
          </cell>
          <cell r="F25">
            <v>0.5</v>
          </cell>
          <cell r="I25" t="str">
            <v>PO3437</v>
          </cell>
          <cell r="J25">
            <v>1</v>
          </cell>
          <cell r="M25" t="str">
            <v>PO0598</v>
          </cell>
          <cell r="N25">
            <v>1</v>
          </cell>
        </row>
        <row r="26">
          <cell r="A26" t="str">
            <v>PO16035</v>
          </cell>
          <cell r="B26">
            <v>0.5</v>
          </cell>
          <cell r="E26" t="str">
            <v>QC463</v>
          </cell>
          <cell r="F26">
            <v>0.5</v>
          </cell>
          <cell r="I26" t="str">
            <v>PO15253</v>
          </cell>
          <cell r="J26">
            <v>1</v>
          </cell>
          <cell r="M26" t="str">
            <v>PO0949</v>
          </cell>
          <cell r="N26">
            <v>1</v>
          </cell>
        </row>
        <row r="27">
          <cell r="A27" t="str">
            <v>PO15209</v>
          </cell>
          <cell r="B27">
            <v>0.5</v>
          </cell>
          <cell r="E27" t="str">
            <v>PO16673</v>
          </cell>
          <cell r="F27">
            <v>0.5</v>
          </cell>
          <cell r="I27" t="str">
            <v>SUP184</v>
          </cell>
          <cell r="J27">
            <v>1</v>
          </cell>
          <cell r="M27" t="str">
            <v>PO5085</v>
          </cell>
          <cell r="N27">
            <v>1</v>
          </cell>
        </row>
        <row r="28">
          <cell r="A28" t="str">
            <v>PO3854</v>
          </cell>
          <cell r="B28">
            <v>0.5</v>
          </cell>
          <cell r="E28" t="str">
            <v>PO9076</v>
          </cell>
          <cell r="F28">
            <v>0.5</v>
          </cell>
          <cell r="I28" t="str">
            <v>PO0237</v>
          </cell>
          <cell r="J28">
            <v>1</v>
          </cell>
          <cell r="M28" t="str">
            <v>PO9166</v>
          </cell>
          <cell r="N28">
            <v>1</v>
          </cell>
        </row>
        <row r="29">
          <cell r="A29" t="str">
            <v>PO18458</v>
          </cell>
          <cell r="B29">
            <v>0.5</v>
          </cell>
          <cell r="E29" t="str">
            <v>PO11265</v>
          </cell>
          <cell r="F29">
            <v>0.5</v>
          </cell>
          <cell r="I29" t="str">
            <v>PO15302</v>
          </cell>
          <cell r="J29">
            <v>1</v>
          </cell>
          <cell r="M29" t="str">
            <v>PO9831</v>
          </cell>
          <cell r="N29">
            <v>1</v>
          </cell>
        </row>
        <row r="30">
          <cell r="A30" t="str">
            <v>PO13179</v>
          </cell>
          <cell r="B30">
            <v>0.5</v>
          </cell>
          <cell r="E30" t="str">
            <v>PO14778</v>
          </cell>
          <cell r="F30">
            <v>0.5</v>
          </cell>
          <cell r="I30" t="str">
            <v>PO17245</v>
          </cell>
          <cell r="J30">
            <v>1</v>
          </cell>
          <cell r="M30" t="str">
            <v>PO18471</v>
          </cell>
          <cell r="N30">
            <v>1</v>
          </cell>
        </row>
        <row r="31">
          <cell r="A31" t="str">
            <v>PO1591</v>
          </cell>
          <cell r="B31">
            <v>0.5</v>
          </cell>
          <cell r="E31" t="str">
            <v>PO11145</v>
          </cell>
          <cell r="F31">
            <v>0.5</v>
          </cell>
          <cell r="I31" t="str">
            <v>PO3314</v>
          </cell>
          <cell r="J31">
            <v>1</v>
          </cell>
          <cell r="M31" t="str">
            <v>PO2984</v>
          </cell>
          <cell r="N31">
            <v>1</v>
          </cell>
        </row>
        <row r="32">
          <cell r="A32" t="str">
            <v>PO1716</v>
          </cell>
          <cell r="B32">
            <v>0.5</v>
          </cell>
          <cell r="E32" t="str">
            <v>PO18411</v>
          </cell>
          <cell r="F32">
            <v>0.5</v>
          </cell>
          <cell r="I32" t="str">
            <v>PO0037</v>
          </cell>
          <cell r="J32">
            <v>1</v>
          </cell>
          <cell r="M32" t="str">
            <v>CT0593</v>
          </cell>
          <cell r="N32">
            <v>1</v>
          </cell>
        </row>
        <row r="33">
          <cell r="A33" t="str">
            <v>M470</v>
          </cell>
          <cell r="B33" t="str">
            <v>Resigned</v>
          </cell>
          <cell r="E33" t="str">
            <v>PO10869</v>
          </cell>
          <cell r="F33">
            <v>0.5</v>
          </cell>
          <cell r="I33" t="str">
            <v>PO12128</v>
          </cell>
          <cell r="J33">
            <v>1</v>
          </cell>
          <cell r="M33" t="str">
            <v>PO18451</v>
          </cell>
          <cell r="N33">
            <v>1</v>
          </cell>
        </row>
        <row r="34">
          <cell r="A34" t="str">
            <v>SUP165</v>
          </cell>
          <cell r="B34">
            <v>0.5</v>
          </cell>
          <cell r="E34" t="str">
            <v>PO18197</v>
          </cell>
          <cell r="F34">
            <v>0.5</v>
          </cell>
          <cell r="I34" t="str">
            <v>PO15748</v>
          </cell>
          <cell r="J34">
            <v>1</v>
          </cell>
          <cell r="M34" t="str">
            <v>PO17803</v>
          </cell>
          <cell r="N34">
            <v>1</v>
          </cell>
        </row>
        <row r="35">
          <cell r="A35" t="str">
            <v>SUP154</v>
          </cell>
          <cell r="B35" t="str">
            <v>ML</v>
          </cell>
          <cell r="E35" t="str">
            <v>PO2782</v>
          </cell>
          <cell r="F35">
            <v>0.5</v>
          </cell>
          <cell r="I35" t="str">
            <v>PO2403</v>
          </cell>
          <cell r="J35">
            <v>1</v>
          </cell>
          <cell r="M35" t="str">
            <v>CT0278</v>
          </cell>
          <cell r="N35">
            <v>1</v>
          </cell>
        </row>
        <row r="36">
          <cell r="A36" t="str">
            <v>SUP140</v>
          </cell>
          <cell r="B36">
            <v>0.5</v>
          </cell>
          <cell r="E36" t="str">
            <v>PO18286</v>
          </cell>
          <cell r="F36">
            <v>0.5</v>
          </cell>
          <cell r="I36" t="str">
            <v>PO4305</v>
          </cell>
          <cell r="J36">
            <v>1</v>
          </cell>
          <cell r="M36" t="str">
            <v>CT0312</v>
          </cell>
          <cell r="N36">
            <v>1</v>
          </cell>
        </row>
        <row r="37">
          <cell r="A37" t="str">
            <v>BX002</v>
          </cell>
          <cell r="B37">
            <v>0.5</v>
          </cell>
          <cell r="E37" t="str">
            <v>PO17076</v>
          </cell>
          <cell r="F37">
            <v>0.5</v>
          </cell>
          <cell r="I37" t="str">
            <v>PO0538</v>
          </cell>
          <cell r="J37">
            <v>1</v>
          </cell>
          <cell r="M37" t="str">
            <v>PO5016</v>
          </cell>
          <cell r="N37">
            <v>1</v>
          </cell>
        </row>
        <row r="38">
          <cell r="A38" t="str">
            <v>PO17467</v>
          </cell>
          <cell r="B38">
            <v>0.5</v>
          </cell>
          <cell r="E38" t="str">
            <v>PO6189</v>
          </cell>
          <cell r="F38">
            <v>0.5</v>
          </cell>
          <cell r="I38" t="str">
            <v>PO11553</v>
          </cell>
          <cell r="J38">
            <v>1</v>
          </cell>
          <cell r="M38" t="str">
            <v>PO1981</v>
          </cell>
          <cell r="N38">
            <v>1</v>
          </cell>
        </row>
        <row r="39">
          <cell r="A39" t="str">
            <v>PO3189</v>
          </cell>
          <cell r="B39">
            <v>0.5</v>
          </cell>
          <cell r="E39" t="str">
            <v>PO12667</v>
          </cell>
          <cell r="F39">
            <v>0.5</v>
          </cell>
          <cell r="I39" t="str">
            <v>PO2225</v>
          </cell>
          <cell r="J39">
            <v>1</v>
          </cell>
          <cell r="M39" t="str">
            <v>GEN011</v>
          </cell>
          <cell r="N39">
            <v>1</v>
          </cell>
        </row>
        <row r="40">
          <cell r="A40" t="str">
            <v>PO6623</v>
          </cell>
          <cell r="B40">
            <v>0.5</v>
          </cell>
          <cell r="E40" t="str">
            <v>PO17657</v>
          </cell>
          <cell r="F40">
            <v>0.5</v>
          </cell>
          <cell r="I40" t="str">
            <v>PO2432</v>
          </cell>
          <cell r="J40">
            <v>1</v>
          </cell>
          <cell r="M40" t="str">
            <v>PO13969</v>
          </cell>
          <cell r="N40">
            <v>1</v>
          </cell>
        </row>
        <row r="41">
          <cell r="A41" t="str">
            <v>PO20047</v>
          </cell>
          <cell r="B41">
            <v>0.5</v>
          </cell>
          <cell r="E41" t="str">
            <v>PO18196</v>
          </cell>
          <cell r="F41">
            <v>0.5</v>
          </cell>
          <cell r="I41" t="str">
            <v>PO2884</v>
          </cell>
          <cell r="J41">
            <v>1</v>
          </cell>
          <cell r="M41" t="str">
            <v>PO17692</v>
          </cell>
          <cell r="N41">
            <v>1</v>
          </cell>
        </row>
        <row r="42">
          <cell r="A42" t="str">
            <v>PO12364</v>
          </cell>
          <cell r="B42">
            <v>0.5</v>
          </cell>
          <cell r="E42" t="str">
            <v>PO8868</v>
          </cell>
          <cell r="F42">
            <v>0.5</v>
          </cell>
          <cell r="I42" t="str">
            <v>PO7233</v>
          </cell>
          <cell r="J42">
            <v>1</v>
          </cell>
          <cell r="M42" t="str">
            <v>PO18380</v>
          </cell>
          <cell r="N42">
            <v>1</v>
          </cell>
        </row>
        <row r="43">
          <cell r="A43" t="str">
            <v>PO17225</v>
          </cell>
          <cell r="B43">
            <v>0.5</v>
          </cell>
          <cell r="E43" t="str">
            <v>PO9728</v>
          </cell>
          <cell r="F43">
            <v>0.5</v>
          </cell>
          <cell r="I43" t="str">
            <v>PO5441</v>
          </cell>
          <cell r="J43">
            <v>1</v>
          </cell>
          <cell r="M43" t="str">
            <v>PO4742</v>
          </cell>
          <cell r="N43">
            <v>1</v>
          </cell>
        </row>
        <row r="44">
          <cell r="A44" t="str">
            <v>PO16190</v>
          </cell>
          <cell r="B44">
            <v>0.5</v>
          </cell>
          <cell r="E44" t="str">
            <v>PO15541</v>
          </cell>
          <cell r="F44">
            <v>0.5</v>
          </cell>
          <cell r="I44" t="str">
            <v>PO2198</v>
          </cell>
          <cell r="J44">
            <v>1</v>
          </cell>
          <cell r="M44" t="str">
            <v>PO2021</v>
          </cell>
          <cell r="N44">
            <v>1</v>
          </cell>
        </row>
        <row r="45">
          <cell r="A45" t="str">
            <v>PO2678</v>
          </cell>
          <cell r="B45">
            <v>0.5</v>
          </cell>
          <cell r="E45" t="str">
            <v>PO11433</v>
          </cell>
          <cell r="F45">
            <v>0.5</v>
          </cell>
          <cell r="I45" t="str">
            <v>SUP183</v>
          </cell>
          <cell r="J45">
            <v>1</v>
          </cell>
          <cell r="M45" t="str">
            <v>QC250</v>
          </cell>
          <cell r="N45">
            <v>1</v>
          </cell>
        </row>
        <row r="46">
          <cell r="A46" t="str">
            <v>PO17219</v>
          </cell>
          <cell r="B46">
            <v>0.5</v>
          </cell>
          <cell r="E46" t="str">
            <v>PO17661</v>
          </cell>
          <cell r="F46">
            <v>0.5</v>
          </cell>
          <cell r="I46" t="str">
            <v>BX134</v>
          </cell>
          <cell r="J46">
            <v>1</v>
          </cell>
          <cell r="M46" t="str">
            <v>QC057</v>
          </cell>
          <cell r="N46">
            <v>1</v>
          </cell>
        </row>
        <row r="47">
          <cell r="A47" t="str">
            <v>PO1834</v>
          </cell>
          <cell r="B47">
            <v>0.5</v>
          </cell>
          <cell r="E47" t="str">
            <v>PO14483</v>
          </cell>
          <cell r="F47">
            <v>0.5</v>
          </cell>
          <cell r="I47" t="str">
            <v>PO13352</v>
          </cell>
          <cell r="J47">
            <v>1</v>
          </cell>
          <cell r="M47" t="str">
            <v>QC464</v>
          </cell>
          <cell r="N47">
            <v>1</v>
          </cell>
        </row>
        <row r="48">
          <cell r="E48" t="str">
            <v>PO18443</v>
          </cell>
          <cell r="F48">
            <v>0.5</v>
          </cell>
          <cell r="I48" t="str">
            <v>PO6160</v>
          </cell>
          <cell r="J48">
            <v>1</v>
          </cell>
          <cell r="M48" t="str">
            <v>QC402</v>
          </cell>
          <cell r="N48">
            <v>1</v>
          </cell>
        </row>
        <row r="49">
          <cell r="E49" t="str">
            <v>PO15131</v>
          </cell>
          <cell r="F49">
            <v>0.5</v>
          </cell>
          <cell r="I49" t="str">
            <v>PO14584</v>
          </cell>
          <cell r="J49">
            <v>1</v>
          </cell>
          <cell r="M49" t="str">
            <v>PO0561</v>
          </cell>
          <cell r="N49">
            <v>1</v>
          </cell>
        </row>
        <row r="50">
          <cell r="E50" t="str">
            <v>PO3273</v>
          </cell>
          <cell r="F50">
            <v>0.5</v>
          </cell>
          <cell r="I50" t="str">
            <v>PO14918</v>
          </cell>
          <cell r="J50">
            <v>1</v>
          </cell>
          <cell r="M50" t="str">
            <v>PO1886</v>
          </cell>
          <cell r="N50">
            <v>1</v>
          </cell>
        </row>
        <row r="51">
          <cell r="E51" t="str">
            <v>PO7341</v>
          </cell>
          <cell r="F51">
            <v>0.5</v>
          </cell>
          <cell r="I51" t="str">
            <v>PO15506</v>
          </cell>
          <cell r="J51">
            <v>1</v>
          </cell>
          <cell r="M51" t="str">
            <v>PO17177</v>
          </cell>
          <cell r="N51">
            <v>1</v>
          </cell>
        </row>
        <row r="52">
          <cell r="E52" t="str">
            <v>PO16132</v>
          </cell>
          <cell r="F52">
            <v>0.5</v>
          </cell>
          <cell r="I52" t="str">
            <v>PO15798</v>
          </cell>
          <cell r="J52">
            <v>1</v>
          </cell>
          <cell r="M52" t="str">
            <v>PO1987</v>
          </cell>
          <cell r="N52">
            <v>1</v>
          </cell>
        </row>
        <row r="53">
          <cell r="E53" t="str">
            <v>PO19221</v>
          </cell>
          <cell r="F53">
            <v>0.5</v>
          </cell>
          <cell r="I53" t="str">
            <v>PO16621</v>
          </cell>
          <cell r="J53">
            <v>1</v>
          </cell>
          <cell r="M53" t="str">
            <v>PO16388</v>
          </cell>
          <cell r="N53">
            <v>1</v>
          </cell>
        </row>
        <row r="54">
          <cell r="E54" t="str">
            <v>PO2937</v>
          </cell>
          <cell r="F54">
            <v>0.5</v>
          </cell>
          <cell r="I54" t="str">
            <v>PO17993</v>
          </cell>
          <cell r="J54">
            <v>1</v>
          </cell>
          <cell r="M54" t="str">
            <v>PO18364</v>
          </cell>
          <cell r="N54">
            <v>1</v>
          </cell>
        </row>
        <row r="55">
          <cell r="E55" t="str">
            <v>PO10583</v>
          </cell>
          <cell r="F55">
            <v>0.5</v>
          </cell>
          <cell r="I55" t="str">
            <v>PO6529</v>
          </cell>
          <cell r="J55">
            <v>1</v>
          </cell>
          <cell r="M55" t="str">
            <v>PO17340</v>
          </cell>
          <cell r="N55">
            <v>1</v>
          </cell>
        </row>
        <row r="56">
          <cell r="E56" t="str">
            <v>PO19743</v>
          </cell>
          <cell r="F56" t="str">
            <v>Resigned</v>
          </cell>
          <cell r="I56" t="str">
            <v>PO18476</v>
          </cell>
          <cell r="J56" t="str">
            <v>ML</v>
          </cell>
          <cell r="M56" t="str">
            <v>PO8676</v>
          </cell>
          <cell r="N56">
            <v>1</v>
          </cell>
        </row>
        <row r="57">
          <cell r="E57" t="str">
            <v>PO12288</v>
          </cell>
          <cell r="F57">
            <v>0.5</v>
          </cell>
          <cell r="I57" t="str">
            <v>PO11881</v>
          </cell>
          <cell r="J57">
            <v>1</v>
          </cell>
          <cell r="M57" t="str">
            <v>PO16572</v>
          </cell>
          <cell r="N57" t="str">
            <v>Resigned</v>
          </cell>
        </row>
        <row r="58">
          <cell r="E58" t="str">
            <v>PO18573</v>
          </cell>
          <cell r="F58">
            <v>0.5</v>
          </cell>
          <cell r="I58" t="str">
            <v>PO7029</v>
          </cell>
          <cell r="J58">
            <v>1</v>
          </cell>
          <cell r="M58" t="str">
            <v>PO3174</v>
          </cell>
          <cell r="N58">
            <v>1</v>
          </cell>
        </row>
        <row r="59">
          <cell r="E59" t="str">
            <v>PO16696</v>
          </cell>
          <cell r="F59">
            <v>0.5</v>
          </cell>
          <cell r="I59" t="str">
            <v>PO15832</v>
          </cell>
          <cell r="J59">
            <v>1</v>
          </cell>
          <cell r="M59" t="str">
            <v>PO0715</v>
          </cell>
          <cell r="N59">
            <v>1</v>
          </cell>
        </row>
        <row r="60">
          <cell r="E60" t="str">
            <v>PO11869</v>
          </cell>
          <cell r="F60">
            <v>0.5</v>
          </cell>
          <cell r="I60" t="str">
            <v>PO16102</v>
          </cell>
          <cell r="J60">
            <v>1</v>
          </cell>
          <cell r="M60" t="str">
            <v>PO15446</v>
          </cell>
          <cell r="N60">
            <v>1</v>
          </cell>
        </row>
        <row r="61">
          <cell r="E61" t="str">
            <v>PO20507</v>
          </cell>
          <cell r="F61">
            <v>0.5</v>
          </cell>
          <cell r="I61" t="str">
            <v>PO11538</v>
          </cell>
          <cell r="J61">
            <v>1</v>
          </cell>
          <cell r="M61" t="str">
            <v>PO2189</v>
          </cell>
          <cell r="N61">
            <v>1</v>
          </cell>
        </row>
        <row r="62">
          <cell r="E62" t="str">
            <v>PO6441</v>
          </cell>
          <cell r="F62">
            <v>0.5</v>
          </cell>
          <cell r="I62" t="str">
            <v>PO3261</v>
          </cell>
          <cell r="J62">
            <v>1</v>
          </cell>
          <cell r="M62" t="str">
            <v>PO6912</v>
          </cell>
          <cell r="N62">
            <v>1</v>
          </cell>
        </row>
        <row r="63">
          <cell r="E63" t="str">
            <v>PO12993</v>
          </cell>
          <cell r="F63">
            <v>0.5</v>
          </cell>
          <cell r="I63" t="str">
            <v>PO4958</v>
          </cell>
          <cell r="J63">
            <v>1</v>
          </cell>
          <cell r="M63" t="str">
            <v>PO15774</v>
          </cell>
          <cell r="N63">
            <v>1</v>
          </cell>
        </row>
        <row r="64">
          <cell r="E64" t="str">
            <v>PO17810</v>
          </cell>
          <cell r="F64">
            <v>0.5</v>
          </cell>
          <cell r="I64" t="str">
            <v>PO14030</v>
          </cell>
          <cell r="J64">
            <v>1</v>
          </cell>
          <cell r="M64" t="str">
            <v>PO9557</v>
          </cell>
          <cell r="N64">
            <v>1</v>
          </cell>
        </row>
        <row r="65">
          <cell r="E65" t="str">
            <v>PO16735</v>
          </cell>
          <cell r="F65">
            <v>0.5</v>
          </cell>
          <cell r="I65" t="str">
            <v>PO16697</v>
          </cell>
          <cell r="J65">
            <v>1</v>
          </cell>
          <cell r="M65" t="str">
            <v>PO1757</v>
          </cell>
          <cell r="N65" t="str">
            <v>ML</v>
          </cell>
        </row>
        <row r="66">
          <cell r="E66" t="str">
            <v>PO20495</v>
          </cell>
          <cell r="F66">
            <v>0.5</v>
          </cell>
          <cell r="I66" t="str">
            <v>PO18084</v>
          </cell>
          <cell r="J66">
            <v>1</v>
          </cell>
          <cell r="M66" t="str">
            <v>PO18081</v>
          </cell>
          <cell r="N66">
            <v>1</v>
          </cell>
        </row>
        <row r="67">
          <cell r="E67" t="str">
            <v>PO20495</v>
          </cell>
          <cell r="F67">
            <v>0.5</v>
          </cell>
          <cell r="I67" t="str">
            <v>PO3764</v>
          </cell>
          <cell r="J67">
            <v>1</v>
          </cell>
          <cell r="M67" t="str">
            <v>PO15857</v>
          </cell>
          <cell r="N67">
            <v>1</v>
          </cell>
        </row>
        <row r="68">
          <cell r="I68" t="str">
            <v>CL133</v>
          </cell>
          <cell r="J68">
            <v>1</v>
          </cell>
          <cell r="M68" t="str">
            <v>PO11961</v>
          </cell>
          <cell r="N68">
            <v>1</v>
          </cell>
        </row>
        <row r="69">
          <cell r="I69" t="str">
            <v>PO17866</v>
          </cell>
          <cell r="J69">
            <v>1</v>
          </cell>
          <cell r="M69" t="str">
            <v>PO6481</v>
          </cell>
          <cell r="N69">
            <v>1</v>
          </cell>
        </row>
        <row r="70">
          <cell r="I70" t="str">
            <v>PO13157</v>
          </cell>
          <cell r="J70">
            <v>1</v>
          </cell>
          <cell r="M70" t="str">
            <v>PO1785</v>
          </cell>
          <cell r="N70">
            <v>1</v>
          </cell>
        </row>
        <row r="71">
          <cell r="I71" t="str">
            <v>PO11373</v>
          </cell>
          <cell r="J71">
            <v>1</v>
          </cell>
          <cell r="M71" t="str">
            <v>PO18092</v>
          </cell>
          <cell r="N71">
            <v>1</v>
          </cell>
        </row>
        <row r="72">
          <cell r="I72" t="str">
            <v>PO0104</v>
          </cell>
          <cell r="J72">
            <v>1</v>
          </cell>
          <cell r="M72" t="str">
            <v>PO10911</v>
          </cell>
          <cell r="N72">
            <v>1</v>
          </cell>
        </row>
        <row r="73">
          <cell r="I73" t="str">
            <v>PO5146</v>
          </cell>
          <cell r="J73" t="str">
            <v>Resigned</v>
          </cell>
          <cell r="M73" t="str">
            <v>PO6945</v>
          </cell>
          <cell r="N73">
            <v>1</v>
          </cell>
        </row>
        <row r="74">
          <cell r="I74" t="str">
            <v>PO6580</v>
          </cell>
          <cell r="J74">
            <v>1</v>
          </cell>
          <cell r="M74" t="str">
            <v>PO15108</v>
          </cell>
          <cell r="N74">
            <v>1</v>
          </cell>
        </row>
        <row r="75">
          <cell r="I75" t="str">
            <v>PO10797</v>
          </cell>
          <cell r="J75">
            <v>1</v>
          </cell>
          <cell r="M75" t="str">
            <v>PO13554</v>
          </cell>
          <cell r="N75">
            <v>1</v>
          </cell>
        </row>
        <row r="76">
          <cell r="I76" t="str">
            <v>CT0596</v>
          </cell>
          <cell r="J76">
            <v>1</v>
          </cell>
          <cell r="M76" t="str">
            <v>PO5488</v>
          </cell>
          <cell r="N76">
            <v>1</v>
          </cell>
        </row>
        <row r="77">
          <cell r="I77" t="str">
            <v>PO17474</v>
          </cell>
          <cell r="J77">
            <v>1</v>
          </cell>
          <cell r="M77" t="str">
            <v>PO18012</v>
          </cell>
          <cell r="N77">
            <v>1</v>
          </cell>
        </row>
        <row r="78">
          <cell r="I78" t="str">
            <v>CT0591</v>
          </cell>
          <cell r="J78">
            <v>1</v>
          </cell>
          <cell r="M78" t="str">
            <v>PO17437</v>
          </cell>
          <cell r="N78">
            <v>1</v>
          </cell>
        </row>
        <row r="79">
          <cell r="I79" t="str">
            <v>PO12121</v>
          </cell>
          <cell r="J79">
            <v>1</v>
          </cell>
          <cell r="M79" t="str">
            <v>PO18310</v>
          </cell>
          <cell r="N79">
            <v>1</v>
          </cell>
        </row>
        <row r="80">
          <cell r="I80" t="str">
            <v>PO11656</v>
          </cell>
          <cell r="J80">
            <v>1</v>
          </cell>
          <cell r="M80" t="str">
            <v>PO14326</v>
          </cell>
          <cell r="N80">
            <v>1</v>
          </cell>
        </row>
        <row r="81">
          <cell r="I81" t="str">
            <v>PO2230</v>
          </cell>
          <cell r="J81">
            <v>1</v>
          </cell>
          <cell r="M81" t="str">
            <v>PO17847</v>
          </cell>
          <cell r="N81">
            <v>1</v>
          </cell>
        </row>
        <row r="82">
          <cell r="I82" t="str">
            <v>PO1569</v>
          </cell>
          <cell r="J82">
            <v>1</v>
          </cell>
          <cell r="M82" t="str">
            <v>PO15766</v>
          </cell>
          <cell r="N82">
            <v>1</v>
          </cell>
        </row>
        <row r="83">
          <cell r="I83" t="str">
            <v>PO16230</v>
          </cell>
          <cell r="J83">
            <v>1</v>
          </cell>
          <cell r="M83" t="str">
            <v>PO2352</v>
          </cell>
          <cell r="N83">
            <v>1</v>
          </cell>
        </row>
        <row r="84">
          <cell r="I84" t="str">
            <v>PO14189</v>
          </cell>
          <cell r="J84">
            <v>1</v>
          </cell>
          <cell r="M84" t="str">
            <v>PO16853</v>
          </cell>
          <cell r="N84">
            <v>1</v>
          </cell>
        </row>
        <row r="85">
          <cell r="I85" t="str">
            <v>PO13269</v>
          </cell>
          <cell r="J85">
            <v>1</v>
          </cell>
          <cell r="M85" t="str">
            <v>PO4143</v>
          </cell>
          <cell r="N85">
            <v>1</v>
          </cell>
        </row>
        <row r="86">
          <cell r="I86" t="str">
            <v>PO12013</v>
          </cell>
          <cell r="J86">
            <v>1</v>
          </cell>
          <cell r="M86" t="str">
            <v>PO17673</v>
          </cell>
          <cell r="N86">
            <v>1</v>
          </cell>
        </row>
        <row r="87">
          <cell r="I87" t="str">
            <v>QC062</v>
          </cell>
          <cell r="J87">
            <v>1</v>
          </cell>
          <cell r="M87" t="str">
            <v>PO0672</v>
          </cell>
          <cell r="N87">
            <v>1</v>
          </cell>
        </row>
        <row r="88">
          <cell r="I88" t="str">
            <v>PO14410</v>
          </cell>
          <cell r="J88">
            <v>1</v>
          </cell>
          <cell r="M88" t="str">
            <v>PO15708</v>
          </cell>
          <cell r="N88">
            <v>1</v>
          </cell>
        </row>
        <row r="89">
          <cell r="I89" t="str">
            <v>PO12668</v>
          </cell>
          <cell r="J89">
            <v>1</v>
          </cell>
          <cell r="M89" t="str">
            <v>PO17823</v>
          </cell>
          <cell r="N89">
            <v>1</v>
          </cell>
        </row>
        <row r="90">
          <cell r="I90" t="str">
            <v>PO17257</v>
          </cell>
          <cell r="J90">
            <v>1</v>
          </cell>
          <cell r="M90" t="str">
            <v>PO14573</v>
          </cell>
          <cell r="N90">
            <v>1</v>
          </cell>
        </row>
        <row r="91">
          <cell r="I91" t="str">
            <v>PO14814</v>
          </cell>
          <cell r="J91">
            <v>1</v>
          </cell>
          <cell r="M91" t="str">
            <v>PO18179</v>
          </cell>
          <cell r="N91">
            <v>1</v>
          </cell>
        </row>
        <row r="92">
          <cell r="I92" t="str">
            <v>PO10112</v>
          </cell>
          <cell r="J92">
            <v>1</v>
          </cell>
          <cell r="M92" t="str">
            <v>PO1538</v>
          </cell>
          <cell r="N92">
            <v>1</v>
          </cell>
        </row>
        <row r="93">
          <cell r="I93" t="str">
            <v>PO15182</v>
          </cell>
          <cell r="J93">
            <v>1</v>
          </cell>
          <cell r="M93" t="str">
            <v>PO2941</v>
          </cell>
          <cell r="N93">
            <v>1</v>
          </cell>
        </row>
        <row r="94">
          <cell r="I94" t="str">
            <v>PO15816</v>
          </cell>
          <cell r="J94">
            <v>1</v>
          </cell>
          <cell r="M94" t="str">
            <v>PO1158</v>
          </cell>
          <cell r="N94">
            <v>1</v>
          </cell>
        </row>
        <row r="95">
          <cell r="I95" t="str">
            <v>CL101</v>
          </cell>
          <cell r="J95">
            <v>1</v>
          </cell>
          <cell r="M95" t="str">
            <v>PO3072</v>
          </cell>
          <cell r="N95">
            <v>1</v>
          </cell>
        </row>
        <row r="96">
          <cell r="I96" t="str">
            <v>PO17575</v>
          </cell>
          <cell r="J96">
            <v>1</v>
          </cell>
          <cell r="M96" t="str">
            <v>PO15817</v>
          </cell>
          <cell r="N96">
            <v>1</v>
          </cell>
        </row>
        <row r="97">
          <cell r="I97" t="str">
            <v>PO15969</v>
          </cell>
          <cell r="J97">
            <v>1</v>
          </cell>
          <cell r="M97" t="str">
            <v>PO16496</v>
          </cell>
          <cell r="N97">
            <v>1</v>
          </cell>
        </row>
        <row r="98">
          <cell r="I98" t="str">
            <v>PO18385</v>
          </cell>
          <cell r="J98">
            <v>1</v>
          </cell>
          <cell r="M98" t="str">
            <v>PO3854</v>
          </cell>
          <cell r="N98">
            <v>1</v>
          </cell>
        </row>
        <row r="99">
          <cell r="I99" t="str">
            <v>PO1808</v>
          </cell>
          <cell r="J99">
            <v>1</v>
          </cell>
          <cell r="M99" t="str">
            <v>PO17801</v>
          </cell>
          <cell r="N99">
            <v>1</v>
          </cell>
        </row>
        <row r="100">
          <cell r="I100" t="str">
            <v>PO6728</v>
          </cell>
          <cell r="J100">
            <v>1</v>
          </cell>
          <cell r="M100" t="str">
            <v>SUP128</v>
          </cell>
          <cell r="N100">
            <v>1</v>
          </cell>
        </row>
        <row r="101">
          <cell r="I101" t="str">
            <v>PO7628</v>
          </cell>
          <cell r="J101">
            <v>1</v>
          </cell>
          <cell r="M101" t="str">
            <v>SUP134</v>
          </cell>
          <cell r="N101">
            <v>1</v>
          </cell>
        </row>
        <row r="102">
          <cell r="I102" t="str">
            <v>PO12067</v>
          </cell>
          <cell r="J102">
            <v>1</v>
          </cell>
          <cell r="M102" t="str">
            <v>SUP135</v>
          </cell>
          <cell r="N102">
            <v>1</v>
          </cell>
        </row>
        <row r="103">
          <cell r="I103" t="str">
            <v>PO5080</v>
          </cell>
          <cell r="J103">
            <v>1</v>
          </cell>
          <cell r="M103" t="str">
            <v>SUP176</v>
          </cell>
          <cell r="N103">
            <v>1</v>
          </cell>
        </row>
        <row r="104">
          <cell r="I104" t="str">
            <v>PO19298</v>
          </cell>
          <cell r="J104">
            <v>1</v>
          </cell>
          <cell r="M104" t="str">
            <v>PO17636</v>
          </cell>
          <cell r="N104">
            <v>1</v>
          </cell>
        </row>
        <row r="105">
          <cell r="I105" t="str">
            <v>PO18177</v>
          </cell>
          <cell r="J105">
            <v>1</v>
          </cell>
          <cell r="M105" t="str">
            <v>PO10787</v>
          </cell>
          <cell r="N105">
            <v>1</v>
          </cell>
        </row>
        <row r="106">
          <cell r="I106" t="str">
            <v>PO17236</v>
          </cell>
          <cell r="J106">
            <v>1</v>
          </cell>
          <cell r="M106" t="str">
            <v>PO18217</v>
          </cell>
          <cell r="N106">
            <v>1</v>
          </cell>
        </row>
        <row r="107">
          <cell r="I107" t="str">
            <v>PO19529</v>
          </cell>
          <cell r="J107">
            <v>1</v>
          </cell>
          <cell r="M107" t="str">
            <v>PO3426</v>
          </cell>
          <cell r="N107">
            <v>1</v>
          </cell>
        </row>
        <row r="108">
          <cell r="I108" t="str">
            <v>PO2012</v>
          </cell>
          <cell r="J108">
            <v>1</v>
          </cell>
          <cell r="M108" t="str">
            <v>PO18201</v>
          </cell>
          <cell r="N108">
            <v>1</v>
          </cell>
        </row>
        <row r="109">
          <cell r="I109" t="str">
            <v>PO2821</v>
          </cell>
          <cell r="J109">
            <v>1</v>
          </cell>
          <cell r="M109" t="str">
            <v>PO3172</v>
          </cell>
          <cell r="N109">
            <v>1</v>
          </cell>
        </row>
        <row r="110">
          <cell r="I110" t="str">
            <v>PO14544</v>
          </cell>
          <cell r="J110">
            <v>1</v>
          </cell>
          <cell r="M110" t="str">
            <v>PO15821</v>
          </cell>
          <cell r="N110">
            <v>1</v>
          </cell>
        </row>
        <row r="111">
          <cell r="I111" t="str">
            <v>MC003</v>
          </cell>
          <cell r="J111">
            <v>1</v>
          </cell>
          <cell r="M111" t="str">
            <v>PO1873</v>
          </cell>
          <cell r="N111">
            <v>1</v>
          </cell>
        </row>
        <row r="112">
          <cell r="I112" t="str">
            <v>PO14461</v>
          </cell>
          <cell r="J112">
            <v>1</v>
          </cell>
          <cell r="M112" t="str">
            <v>PO15236</v>
          </cell>
          <cell r="N112">
            <v>1</v>
          </cell>
        </row>
        <row r="113">
          <cell r="I113" t="str">
            <v>CL136</v>
          </cell>
          <cell r="J113">
            <v>1</v>
          </cell>
          <cell r="M113" t="str">
            <v>PO5389</v>
          </cell>
          <cell r="N113">
            <v>1</v>
          </cell>
        </row>
        <row r="114">
          <cell r="I114" t="str">
            <v>PO8582</v>
          </cell>
          <cell r="J114">
            <v>1</v>
          </cell>
          <cell r="M114" t="str">
            <v>PO3430</v>
          </cell>
          <cell r="N114">
            <v>1</v>
          </cell>
        </row>
        <row r="115">
          <cell r="I115" t="str">
            <v>PO19984</v>
          </cell>
          <cell r="J115" t="str">
            <v>Resigned</v>
          </cell>
          <cell r="M115" t="str">
            <v>PO11732</v>
          </cell>
          <cell r="N115">
            <v>1</v>
          </cell>
        </row>
        <row r="116">
          <cell r="M116" t="str">
            <v>PO12259</v>
          </cell>
          <cell r="N116">
            <v>1</v>
          </cell>
        </row>
        <row r="117">
          <cell r="M117" t="str">
            <v>PO16656</v>
          </cell>
          <cell r="N117">
            <v>1</v>
          </cell>
        </row>
        <row r="118">
          <cell r="M118" t="str">
            <v>PO6432</v>
          </cell>
          <cell r="N118">
            <v>1</v>
          </cell>
        </row>
        <row r="119">
          <cell r="M119" t="str">
            <v>PO18035</v>
          </cell>
          <cell r="N119">
            <v>1</v>
          </cell>
        </row>
        <row r="120">
          <cell r="M120" t="str">
            <v>PO17083</v>
          </cell>
          <cell r="N120">
            <v>1</v>
          </cell>
        </row>
        <row r="121">
          <cell r="M121" t="str">
            <v>PO17746</v>
          </cell>
          <cell r="N121">
            <v>1</v>
          </cell>
        </row>
        <row r="122">
          <cell r="M122" t="str">
            <v>PO18214</v>
          </cell>
          <cell r="N122">
            <v>1</v>
          </cell>
        </row>
        <row r="123">
          <cell r="M123" t="str">
            <v>PO17388</v>
          </cell>
          <cell r="N123">
            <v>1</v>
          </cell>
        </row>
        <row r="124">
          <cell r="M124" t="str">
            <v>PO15761</v>
          </cell>
          <cell r="N124">
            <v>1</v>
          </cell>
        </row>
        <row r="125">
          <cell r="M125" t="str">
            <v>PO9385</v>
          </cell>
          <cell r="N125">
            <v>1</v>
          </cell>
        </row>
        <row r="126">
          <cell r="M126" t="str">
            <v>PO16479</v>
          </cell>
          <cell r="N126">
            <v>1</v>
          </cell>
        </row>
        <row r="127">
          <cell r="M127" t="str">
            <v>PO19345</v>
          </cell>
          <cell r="N127">
            <v>1</v>
          </cell>
        </row>
        <row r="128">
          <cell r="M128" t="str">
            <v>PO17980</v>
          </cell>
          <cell r="N128">
            <v>1</v>
          </cell>
        </row>
        <row r="129">
          <cell r="M129" t="str">
            <v>PO17857</v>
          </cell>
          <cell r="N129">
            <v>1</v>
          </cell>
        </row>
        <row r="130">
          <cell r="M130" t="str">
            <v>PO1719</v>
          </cell>
          <cell r="N130" t="str">
            <v>ML</v>
          </cell>
        </row>
        <row r="131">
          <cell r="M131" t="str">
            <v>PO18046</v>
          </cell>
          <cell r="N131">
            <v>1</v>
          </cell>
        </row>
        <row r="132">
          <cell r="M132" t="str">
            <v>PO1701</v>
          </cell>
          <cell r="N132">
            <v>1</v>
          </cell>
        </row>
        <row r="133">
          <cell r="M133" t="str">
            <v>PO3415</v>
          </cell>
          <cell r="N133">
            <v>1</v>
          </cell>
        </row>
        <row r="134">
          <cell r="M134" t="str">
            <v>PO19357</v>
          </cell>
          <cell r="N134">
            <v>1</v>
          </cell>
        </row>
        <row r="135">
          <cell r="M135" t="str">
            <v>PO18450</v>
          </cell>
          <cell r="N135">
            <v>1</v>
          </cell>
        </row>
        <row r="136">
          <cell r="M136" t="str">
            <v>PO15648</v>
          </cell>
          <cell r="N136">
            <v>1</v>
          </cell>
        </row>
        <row r="137">
          <cell r="M137" t="str">
            <v>PO18347</v>
          </cell>
          <cell r="N137">
            <v>1</v>
          </cell>
        </row>
        <row r="138">
          <cell r="M138" t="str">
            <v>PO17147</v>
          </cell>
          <cell r="N138">
            <v>1</v>
          </cell>
        </row>
        <row r="139">
          <cell r="M139" t="str">
            <v>PO17603</v>
          </cell>
          <cell r="N139">
            <v>1</v>
          </cell>
        </row>
        <row r="140">
          <cell r="M140" t="str">
            <v>PO12096</v>
          </cell>
          <cell r="N140">
            <v>1</v>
          </cell>
        </row>
        <row r="141">
          <cell r="M141" t="str">
            <v>CT0183</v>
          </cell>
          <cell r="N141">
            <v>1</v>
          </cell>
        </row>
        <row r="142">
          <cell r="M142" t="str">
            <v>TRM009</v>
          </cell>
          <cell r="N142">
            <v>1</v>
          </cell>
        </row>
      </sheetData>
      <sheetData sheetId="13">
        <row r="5">
          <cell r="B5" t="str">
            <v>CODE</v>
          </cell>
          <cell r="C5" t="str">
            <v>NAME</v>
          </cell>
          <cell r="D5" t="str">
            <v>POSITION</v>
          </cell>
          <cell r="E5" t="str">
            <v>30</v>
          </cell>
          <cell r="F5" t="str">
            <v>31</v>
          </cell>
          <cell r="G5" t="str">
            <v>01</v>
          </cell>
          <cell r="H5" t="str">
            <v>02</v>
          </cell>
          <cell r="I5" t="str">
            <v>03</v>
          </cell>
          <cell r="J5" t="str">
            <v>04</v>
          </cell>
          <cell r="K5" t="str">
            <v>05</v>
          </cell>
          <cell r="L5" t="str">
            <v>06</v>
          </cell>
          <cell r="M5" t="str">
            <v>07</v>
          </cell>
          <cell r="N5" t="str">
            <v>08</v>
          </cell>
          <cell r="O5" t="str">
            <v>09</v>
          </cell>
          <cell r="P5" t="str">
            <v>10</v>
          </cell>
          <cell r="Q5" t="str">
            <v>11</v>
          </cell>
          <cell r="R5" t="str">
            <v>12</v>
          </cell>
          <cell r="S5" t="str">
            <v>13</v>
          </cell>
          <cell r="T5" t="str">
            <v>14</v>
          </cell>
          <cell r="U5" t="str">
            <v>15</v>
          </cell>
          <cell r="V5" t="str">
            <v>16</v>
          </cell>
          <cell r="W5" t="str">
            <v>17</v>
          </cell>
          <cell r="X5" t="str">
            <v>18</v>
          </cell>
          <cell r="Y5" t="str">
            <v>19</v>
          </cell>
          <cell r="Z5" t="str">
            <v>20</v>
          </cell>
          <cell r="AA5" t="str">
            <v>21</v>
          </cell>
          <cell r="AB5" t="str">
            <v>22</v>
          </cell>
          <cell r="AC5" t="str">
            <v>23</v>
          </cell>
          <cell r="AD5" t="str">
            <v>24</v>
          </cell>
          <cell r="AE5" t="str">
            <v>25</v>
          </cell>
          <cell r="AF5" t="str">
            <v>26</v>
          </cell>
          <cell r="AG5" t="str">
            <v>27</v>
          </cell>
          <cell r="AH5" t="str">
            <v>28</v>
          </cell>
          <cell r="AI5" t="str">
            <v>29</v>
          </cell>
          <cell r="AJ5" t="str">
            <v>30</v>
          </cell>
          <cell r="AK5" t="str">
            <v>31</v>
          </cell>
          <cell r="AL5" t="str">
            <v>NMOT</v>
          </cell>
          <cell r="AN5" t="str">
            <v>WD/PH</v>
          </cell>
          <cell r="AP5" t="str">
            <v>Total</v>
          </cell>
          <cell r="AQ5" t="str">
            <v>Acknowledged</v>
          </cell>
          <cell r="AR5" t="str">
            <v>count 6</v>
          </cell>
          <cell r="AT5" t="str">
            <v>OT 8</v>
          </cell>
          <cell r="AU5" t="str">
            <v>ot 6</v>
          </cell>
        </row>
        <row r="6">
          <cell r="B6" t="str">
            <v>BX001</v>
          </cell>
          <cell r="C6" t="str">
            <v>SaEm Chin</v>
          </cell>
          <cell r="D6" t="str">
            <v>FG SCANING OPERATOR</v>
          </cell>
          <cell r="E6" t="str">
            <v>07:22
16:03</v>
          </cell>
          <cell r="F6" t="str">
            <v xml:space="preserve">
</v>
          </cell>
          <cell r="G6" t="str">
            <v xml:space="preserve">
</v>
          </cell>
          <cell r="H6" t="str">
            <v>07:19
18:02</v>
          </cell>
          <cell r="I6" t="str">
            <v>07:15
18:01</v>
          </cell>
          <cell r="J6" t="str">
            <v>07:17
18:00</v>
          </cell>
          <cell r="K6" t="str">
            <v>07:21
17:46</v>
          </cell>
          <cell r="L6" t="str">
            <v>07:26
18:00</v>
          </cell>
          <cell r="M6" t="str">
            <v xml:space="preserve">
</v>
          </cell>
          <cell r="N6" t="str">
            <v>07:16
18:00</v>
          </cell>
          <cell r="O6" t="str">
            <v>07:27
18:01</v>
          </cell>
          <cell r="P6" t="str">
            <v>07:20
18:01</v>
          </cell>
          <cell r="Q6" t="str">
            <v>07:18
18:01</v>
          </cell>
          <cell r="R6" t="str">
            <v>07:24
16:02</v>
          </cell>
          <cell r="S6" t="str">
            <v xml:space="preserve">
</v>
          </cell>
          <cell r="T6" t="str">
            <v xml:space="preserve">
</v>
          </cell>
          <cell r="U6" t="str">
            <v>07:24
18:01</v>
          </cell>
          <cell r="V6" t="str">
            <v>07:24
18:01</v>
          </cell>
          <cell r="W6" t="str">
            <v>07:20
18:00</v>
          </cell>
          <cell r="X6" t="str">
            <v>07:19
18:01</v>
          </cell>
          <cell r="Y6" t="str">
            <v>07:19
17:59</v>
          </cell>
          <cell r="Z6" t="str">
            <v>07:30
16:04</v>
          </cell>
          <cell r="AA6" t="str">
            <v xml:space="preserve">
</v>
          </cell>
          <cell r="AB6" t="str">
            <v>07:23
18:00</v>
          </cell>
          <cell r="AC6" t="str">
            <v>07:23
18:00</v>
          </cell>
          <cell r="AD6" t="str">
            <v>07:21
18:00</v>
          </cell>
          <cell r="AE6" t="str">
            <v>07:24
18:00</v>
          </cell>
          <cell r="AF6" t="str">
            <v>07:19
18:00</v>
          </cell>
          <cell r="AG6" t="str">
            <v xml:space="preserve">07:22
</v>
          </cell>
          <cell r="AH6" t="str">
            <v xml:space="preserve">
</v>
          </cell>
          <cell r="AI6" t="str">
            <v>07:23
18:01</v>
          </cell>
          <cell r="AJ6" t="str">
            <v>07:17
18:00</v>
          </cell>
          <cell r="AK6" t="str">
            <v>07:17
17:59</v>
          </cell>
          <cell r="AL6">
            <v>44</v>
          </cell>
          <cell r="AM6">
            <v>22</v>
          </cell>
          <cell r="AN6">
            <v>0</v>
          </cell>
          <cell r="AO6">
            <v>0</v>
          </cell>
          <cell r="AP6">
            <v>44</v>
          </cell>
          <cell r="AR6">
            <v>22</v>
          </cell>
          <cell r="AU6">
            <v>44</v>
          </cell>
        </row>
        <row r="7">
          <cell r="B7" t="str">
            <v>PO18451</v>
          </cell>
          <cell r="C7" t="str">
            <v>Sabb Oem</v>
          </cell>
          <cell r="D7" t="str">
            <v>PANEL INSPECTION</v>
          </cell>
          <cell r="E7" t="str">
            <v>07:25
16:00</v>
          </cell>
          <cell r="F7" t="str">
            <v xml:space="preserve">
</v>
          </cell>
          <cell r="G7" t="str">
            <v xml:space="preserve">
</v>
          </cell>
          <cell r="H7" t="str">
            <v>07:19
18:00</v>
          </cell>
          <cell r="I7" t="str">
            <v>07:25
18:00</v>
          </cell>
          <cell r="J7" t="str">
            <v>07:19
18:00</v>
          </cell>
          <cell r="K7" t="str">
            <v>07:18
19:45</v>
          </cell>
          <cell r="L7" t="str">
            <v>07:24
18:00</v>
          </cell>
          <cell r="M7" t="str">
            <v xml:space="preserve">
</v>
          </cell>
          <cell r="N7" t="str">
            <v>07:23
20:00</v>
          </cell>
          <cell r="O7" t="str">
            <v>07:21
18:00</v>
          </cell>
          <cell r="P7" t="str">
            <v>07:21
18:00</v>
          </cell>
          <cell r="Q7" t="str">
            <v>07:26
18:00</v>
          </cell>
          <cell r="R7" t="str">
            <v>07:27
18:00</v>
          </cell>
          <cell r="S7" t="str">
            <v>07:14
16:00</v>
          </cell>
          <cell r="T7" t="str">
            <v xml:space="preserve">
</v>
          </cell>
          <cell r="U7" t="str">
            <v>07:22
18:00</v>
          </cell>
          <cell r="V7" t="str">
            <v>07:26
18:00</v>
          </cell>
          <cell r="W7" t="str">
            <v>07:25
18:00</v>
          </cell>
          <cell r="X7" t="str">
            <v>07:21
18:00</v>
          </cell>
          <cell r="Y7" t="str">
            <v>07:19
18:00</v>
          </cell>
          <cell r="Z7" t="str">
            <v>07:30
16:05</v>
          </cell>
          <cell r="AA7" t="str">
            <v xml:space="preserve">
</v>
          </cell>
          <cell r="AB7" t="str">
            <v>07:22
18:00</v>
          </cell>
          <cell r="AC7" t="str">
            <v>07:24
18:00</v>
          </cell>
          <cell r="AD7" t="str">
            <v>07:21
18:00</v>
          </cell>
          <cell r="AE7" t="str">
            <v>07:21
20:00</v>
          </cell>
          <cell r="AF7" t="str">
            <v>07:22
19:00</v>
          </cell>
          <cell r="AG7" t="str">
            <v xml:space="preserve">
</v>
          </cell>
          <cell r="AH7" t="str">
            <v xml:space="preserve">
</v>
          </cell>
          <cell r="AI7" t="str">
            <v>07:19
20:00</v>
          </cell>
          <cell r="AJ7" t="str">
            <v>07:20
20:00</v>
          </cell>
          <cell r="AK7" t="str">
            <v>07:24
20:00</v>
          </cell>
          <cell r="AL7">
            <v>59</v>
          </cell>
          <cell r="AM7">
            <v>23</v>
          </cell>
          <cell r="AN7">
            <v>0</v>
          </cell>
          <cell r="AO7">
            <v>0</v>
          </cell>
          <cell r="AP7">
            <v>59</v>
          </cell>
          <cell r="AR7">
            <v>16</v>
          </cell>
          <cell r="AS7">
            <v>7</v>
          </cell>
          <cell r="AT7">
            <v>13</v>
          </cell>
          <cell r="AU7">
            <v>46</v>
          </cell>
        </row>
        <row r="8">
          <cell r="B8" t="str">
            <v>SUP131</v>
          </cell>
          <cell r="C8" t="str">
            <v>Sarith Chhem</v>
          </cell>
          <cell r="D8" t="str">
            <v>SENIOR SUPERVISOR</v>
          </cell>
          <cell r="E8" t="str">
            <v xml:space="preserve">
</v>
          </cell>
          <cell r="F8" t="str">
            <v xml:space="preserve">
</v>
          </cell>
          <cell r="G8" t="str">
            <v xml:space="preserve">
</v>
          </cell>
          <cell r="H8" t="str">
            <v>07:16
17:00</v>
          </cell>
          <cell r="I8" t="str">
            <v>07:19
17:03</v>
          </cell>
          <cell r="J8" t="str">
            <v>07:23
17:00</v>
          </cell>
          <cell r="K8" t="str">
            <v>07:19
19:45</v>
          </cell>
          <cell r="L8" t="str">
            <v xml:space="preserve">
</v>
          </cell>
          <cell r="M8" t="str">
            <v xml:space="preserve">
</v>
          </cell>
          <cell r="N8" t="str">
            <v>07:20
20:00</v>
          </cell>
          <cell r="O8" t="str">
            <v>07:25
17:02</v>
          </cell>
          <cell r="P8" t="str">
            <v>07:16
17:02</v>
          </cell>
          <cell r="Q8" t="str">
            <v>07:17
17:04</v>
          </cell>
          <cell r="R8" t="str">
            <v>07:18
17:03</v>
          </cell>
          <cell r="S8" t="str">
            <v xml:space="preserve">
</v>
          </cell>
          <cell r="T8" t="str">
            <v xml:space="preserve">
</v>
          </cell>
          <cell r="U8" t="str">
            <v>07:18
17:01</v>
          </cell>
          <cell r="V8" t="str">
            <v>07:16
17:01</v>
          </cell>
          <cell r="W8" t="str">
            <v xml:space="preserve">
</v>
          </cell>
          <cell r="X8" t="str">
            <v>07:24
17:01</v>
          </cell>
          <cell r="Y8" t="str">
            <v xml:space="preserve">07:19
</v>
          </cell>
          <cell r="Z8" t="str">
            <v xml:space="preserve">
</v>
          </cell>
          <cell r="AA8" t="str">
            <v xml:space="preserve">
</v>
          </cell>
          <cell r="AB8" t="str">
            <v>07:17
17:02</v>
          </cell>
          <cell r="AC8" t="str">
            <v>07:21
17:01</v>
          </cell>
          <cell r="AD8" t="str">
            <v xml:space="preserve">07:19
</v>
          </cell>
          <cell r="AE8" t="str">
            <v>07:18
20:00</v>
          </cell>
          <cell r="AF8" t="str">
            <v>07:20
19:00</v>
          </cell>
          <cell r="AG8" t="str">
            <v xml:space="preserve">
</v>
          </cell>
          <cell r="AH8" t="str">
            <v xml:space="preserve">
</v>
          </cell>
          <cell r="AI8" t="str">
            <v>07:19
20:00</v>
          </cell>
          <cell r="AJ8" t="str">
            <v>07:17
20:00</v>
          </cell>
          <cell r="AK8" t="str">
            <v>07:20
20:00</v>
          </cell>
          <cell r="AL8">
            <v>20</v>
          </cell>
          <cell r="AM8">
            <v>7</v>
          </cell>
          <cell r="AN8">
            <v>0</v>
          </cell>
          <cell r="AO8">
            <v>0</v>
          </cell>
          <cell r="AP8">
            <v>20</v>
          </cell>
          <cell r="AR8">
            <v>7</v>
          </cell>
          <cell r="AU8">
            <v>20</v>
          </cell>
        </row>
        <row r="9">
          <cell r="B9" t="str">
            <v>BX002</v>
          </cell>
          <cell r="C9" t="str">
            <v>KHAT VET</v>
          </cell>
          <cell r="D9" t="str">
            <v>TRIM STORE ASSISTANT</v>
          </cell>
          <cell r="E9" t="str">
            <v>07:22
16:01</v>
          </cell>
          <cell r="F9" t="str">
            <v xml:space="preserve">
</v>
          </cell>
          <cell r="G9" t="str">
            <v xml:space="preserve">
</v>
          </cell>
          <cell r="H9" t="str">
            <v>07:16
18:01</v>
          </cell>
          <cell r="I9" t="str">
            <v>07:21
18:02</v>
          </cell>
          <cell r="J9" t="str">
            <v>07:17
18:01</v>
          </cell>
          <cell r="K9" t="str">
            <v>07:19
15:49</v>
          </cell>
          <cell r="L9" t="str">
            <v>07:15
16:01</v>
          </cell>
          <cell r="M9" t="str">
            <v xml:space="preserve">
</v>
          </cell>
          <cell r="N9" t="str">
            <v>07:23
18:01</v>
          </cell>
          <cell r="O9" t="str">
            <v>07:17
18:02</v>
          </cell>
          <cell r="P9" t="str">
            <v>07:16
18:01</v>
          </cell>
          <cell r="Q9" t="str">
            <v xml:space="preserve">
</v>
          </cell>
          <cell r="R9" t="str">
            <v>07:18
16:04</v>
          </cell>
          <cell r="S9" t="str">
            <v>07:26
16:01</v>
          </cell>
          <cell r="T9" t="str">
            <v xml:space="preserve">
</v>
          </cell>
          <cell r="U9" t="str">
            <v>07:24
16:05</v>
          </cell>
          <cell r="V9" t="str">
            <v>07:17
18:01</v>
          </cell>
          <cell r="W9" t="str">
            <v>07:23
18:01</v>
          </cell>
          <cell r="X9" t="str">
            <v>07:16
18:01</v>
          </cell>
          <cell r="Y9" t="str">
            <v xml:space="preserve">07:22
</v>
          </cell>
          <cell r="Z9" t="str">
            <v>07:30
16:00</v>
          </cell>
          <cell r="AA9" t="str">
            <v xml:space="preserve">
</v>
          </cell>
          <cell r="AB9" t="str">
            <v>07:20
18:00</v>
          </cell>
          <cell r="AC9" t="str">
            <v>07:24
18:00</v>
          </cell>
          <cell r="AD9" t="str">
            <v>07:20
18:01</v>
          </cell>
          <cell r="AE9" t="str">
            <v>07:19
18:01</v>
          </cell>
          <cell r="AF9" t="str">
            <v>07:19
18:01</v>
          </cell>
          <cell r="AG9" t="str">
            <v>07:22
16:01</v>
          </cell>
          <cell r="AH9" t="str">
            <v xml:space="preserve">
</v>
          </cell>
          <cell r="AI9" t="str">
            <v>07:22
18:00</v>
          </cell>
          <cell r="AJ9" t="str">
            <v>07:15
16:01</v>
          </cell>
          <cell r="AK9" t="str">
            <v>07:16
16:02</v>
          </cell>
          <cell r="AL9">
            <v>30</v>
          </cell>
          <cell r="AM9">
            <v>15</v>
          </cell>
          <cell r="AN9">
            <v>0</v>
          </cell>
          <cell r="AO9">
            <v>0</v>
          </cell>
          <cell r="AP9">
            <v>30</v>
          </cell>
          <cell r="AR9">
            <v>15</v>
          </cell>
          <cell r="AU9">
            <v>30</v>
          </cell>
        </row>
        <row r="10">
          <cell r="B10" t="str">
            <v>CT0183</v>
          </cell>
          <cell r="C10" t="str">
            <v>Soktheary Um</v>
          </cell>
          <cell r="D10" t="str">
            <v>COUNT LABEL</v>
          </cell>
          <cell r="E10" t="str">
            <v>07:30
16:00</v>
          </cell>
          <cell r="F10" t="str">
            <v xml:space="preserve">
</v>
          </cell>
          <cell r="G10" t="str">
            <v xml:space="preserve">
</v>
          </cell>
          <cell r="H10" t="str">
            <v>07:29
18:00</v>
          </cell>
          <cell r="I10" t="str">
            <v>07:33
18:00</v>
          </cell>
          <cell r="J10" t="str">
            <v>07:15
18:01</v>
          </cell>
          <cell r="K10" t="str">
            <v>07:30
17:46</v>
          </cell>
          <cell r="L10" t="str">
            <v>07:27
16:00</v>
          </cell>
          <cell r="M10" t="str">
            <v xml:space="preserve">
</v>
          </cell>
          <cell r="N10" t="str">
            <v>07:30
18:00</v>
          </cell>
          <cell r="O10" t="str">
            <v>07:30
18:00</v>
          </cell>
          <cell r="P10" t="str">
            <v>07:33
18:00</v>
          </cell>
          <cell r="Q10" t="str">
            <v>07:27
18:00</v>
          </cell>
          <cell r="R10" t="str">
            <v>07:35
18:00</v>
          </cell>
          <cell r="S10" t="str">
            <v>07:30
16:00</v>
          </cell>
          <cell r="T10" t="str">
            <v xml:space="preserve">
</v>
          </cell>
          <cell r="U10" t="str">
            <v>07:33
18:00</v>
          </cell>
          <cell r="V10" t="str">
            <v>07:29
18:01</v>
          </cell>
          <cell r="W10" t="str">
            <v>07:33
18:00</v>
          </cell>
          <cell r="X10" t="str">
            <v>07:17
17:59</v>
          </cell>
          <cell r="Y10" t="str">
            <v>07:30
17:59</v>
          </cell>
          <cell r="Z10" t="str">
            <v>07:30
15:59</v>
          </cell>
          <cell r="AA10" t="str">
            <v xml:space="preserve">
</v>
          </cell>
          <cell r="AB10" t="str">
            <v>07:16
17:59</v>
          </cell>
          <cell r="AC10" t="str">
            <v>07:20
17:58</v>
          </cell>
          <cell r="AD10" t="str">
            <v>07:23
17:59</v>
          </cell>
          <cell r="AE10" t="str">
            <v>07:28
18:00</v>
          </cell>
          <cell r="AF10" t="str">
            <v>07:25
18:00</v>
          </cell>
          <cell r="AG10" t="str">
            <v>07:31
16:00</v>
          </cell>
          <cell r="AH10" t="str">
            <v xml:space="preserve">
</v>
          </cell>
          <cell r="AI10" t="str">
            <v>07:29
10:59</v>
          </cell>
          <cell r="AJ10" t="str">
            <v>07:28
18:00</v>
          </cell>
          <cell r="AK10" t="str">
            <v>07:31
18:00</v>
          </cell>
          <cell r="AL10">
            <v>42</v>
          </cell>
          <cell r="AM10">
            <v>21</v>
          </cell>
          <cell r="AN10">
            <v>0</v>
          </cell>
          <cell r="AO10">
            <v>0</v>
          </cell>
          <cell r="AP10">
            <v>42</v>
          </cell>
          <cell r="AR10">
            <v>21</v>
          </cell>
          <cell r="AU10">
            <v>42</v>
          </cell>
        </row>
        <row r="11">
          <cell r="B11" t="str">
            <v>PO20537</v>
          </cell>
          <cell r="C11" t="str">
            <v>Bunleang Ly</v>
          </cell>
          <cell r="D11" t="str">
            <v>PRINT LABEL</v>
          </cell>
          <cell r="E11" t="str">
            <v xml:space="preserve">
</v>
          </cell>
          <cell r="F11" t="str">
            <v xml:space="preserve">
</v>
          </cell>
          <cell r="G11" t="str">
            <v xml:space="preserve">
</v>
          </cell>
          <cell r="H11" t="str">
            <v xml:space="preserve">
</v>
          </cell>
          <cell r="I11" t="str">
            <v xml:space="preserve">
</v>
          </cell>
          <cell r="J11" t="str">
            <v>10:20
18:02</v>
          </cell>
          <cell r="K11" t="str">
            <v>07:19
17:47</v>
          </cell>
          <cell r="L11" t="str">
            <v>07:24
16:00</v>
          </cell>
          <cell r="M11" t="str">
            <v xml:space="preserve">
</v>
          </cell>
          <cell r="N11" t="str">
            <v>07:29
16:01</v>
          </cell>
          <cell r="O11" t="str">
            <v>07:28
18:00</v>
          </cell>
          <cell r="P11" t="str">
            <v>07:27
18:00</v>
          </cell>
          <cell r="Q11" t="str">
            <v>07:31
18:02</v>
          </cell>
          <cell r="R11" t="str">
            <v>07:29
16:01</v>
          </cell>
          <cell r="S11" t="str">
            <v>07:25
16:00</v>
          </cell>
          <cell r="T11" t="str">
            <v xml:space="preserve">
</v>
          </cell>
          <cell r="U11" t="str">
            <v>07:22
16:07</v>
          </cell>
          <cell r="V11" t="str">
            <v>07:30
16:00</v>
          </cell>
          <cell r="W11" t="str">
            <v>07:35
18:00</v>
          </cell>
          <cell r="X11" t="str">
            <v>07:37
15:59</v>
          </cell>
          <cell r="Y11" t="str">
            <v xml:space="preserve">07:26
</v>
          </cell>
          <cell r="Z11" t="str">
            <v xml:space="preserve">
</v>
          </cell>
          <cell r="AA11" t="str">
            <v xml:space="preserve">
</v>
          </cell>
          <cell r="AB11" t="str">
            <v>07:31
16:01</v>
          </cell>
          <cell r="AC11" t="str">
            <v>07:31
15:58</v>
          </cell>
          <cell r="AD11" t="str">
            <v>07:27
16:00</v>
          </cell>
          <cell r="AE11" t="str">
            <v>07:34
15:59</v>
          </cell>
          <cell r="AF11" t="str">
            <v>07:40
16:01</v>
          </cell>
          <cell r="AG11" t="str">
            <v>07:22
16:00</v>
          </cell>
          <cell r="AH11" t="str">
            <v xml:space="preserve">
</v>
          </cell>
          <cell r="AI11" t="str">
            <v>07:32
17:59</v>
          </cell>
          <cell r="AJ11" t="str">
            <v>07:29
16:06</v>
          </cell>
          <cell r="AK11" t="str">
            <v>07:46
16:01</v>
          </cell>
          <cell r="AL11">
            <v>14</v>
          </cell>
          <cell r="AM11">
            <v>7</v>
          </cell>
          <cell r="AN11">
            <v>0</v>
          </cell>
          <cell r="AO11">
            <v>0</v>
          </cell>
          <cell r="AP11">
            <v>14</v>
          </cell>
          <cell r="AR11">
            <v>7</v>
          </cell>
          <cell r="AU11">
            <v>14</v>
          </cell>
        </row>
        <row r="12">
          <cell r="B12" t="str">
            <v>TRM009</v>
          </cell>
          <cell r="C12" t="str">
            <v>VAT SREY PHY</v>
          </cell>
          <cell r="D12" t="str">
            <v>RM Request Controller</v>
          </cell>
          <cell r="E12" t="str">
            <v>07:15
16:00</v>
          </cell>
          <cell r="F12" t="str">
            <v xml:space="preserve">
</v>
          </cell>
          <cell r="G12" t="str">
            <v xml:space="preserve">
</v>
          </cell>
          <cell r="H12" t="str">
            <v>07:24
18:00</v>
          </cell>
          <cell r="I12" t="str">
            <v>07:18
18:00</v>
          </cell>
          <cell r="J12" t="str">
            <v>07:22
18:01</v>
          </cell>
          <cell r="K12" t="str">
            <v>07:30
17:46</v>
          </cell>
          <cell r="L12" t="str">
            <v>07:28
16:00</v>
          </cell>
          <cell r="M12" t="str">
            <v xml:space="preserve">
</v>
          </cell>
          <cell r="N12" t="str">
            <v>07:34
18:00</v>
          </cell>
          <cell r="O12" t="str">
            <v>07:33
18:00</v>
          </cell>
          <cell r="P12" t="str">
            <v>07:25
18:00</v>
          </cell>
          <cell r="Q12" t="str">
            <v>07:29
14:00</v>
          </cell>
          <cell r="R12" t="str">
            <v>07:35
18:00</v>
          </cell>
          <cell r="S12" t="str">
            <v>07:30
16:00</v>
          </cell>
          <cell r="T12" t="str">
            <v xml:space="preserve">
</v>
          </cell>
          <cell r="U12" t="str">
            <v>07:21
18:00</v>
          </cell>
          <cell r="V12" t="str">
            <v xml:space="preserve">
</v>
          </cell>
          <cell r="W12" t="str">
            <v>07:29
18:00</v>
          </cell>
          <cell r="X12" t="str">
            <v>07:26
18:00</v>
          </cell>
          <cell r="Y12" t="str">
            <v>07:35
17:59</v>
          </cell>
          <cell r="Z12" t="str">
            <v>07:30
15:59</v>
          </cell>
          <cell r="AA12" t="str">
            <v xml:space="preserve">
</v>
          </cell>
          <cell r="AB12" t="str">
            <v>08:42
17:59</v>
          </cell>
          <cell r="AC12" t="str">
            <v>07:26
17:58</v>
          </cell>
          <cell r="AD12" t="str">
            <v>07:32
17:59</v>
          </cell>
          <cell r="AE12" t="str">
            <v>07:22
18:00</v>
          </cell>
          <cell r="AF12" t="str">
            <v>07:31
18:00</v>
          </cell>
          <cell r="AG12" t="str">
            <v>07:27
16:00</v>
          </cell>
          <cell r="AH12" t="str">
            <v xml:space="preserve">
</v>
          </cell>
          <cell r="AI12" t="str">
            <v>07:19
18:00</v>
          </cell>
          <cell r="AJ12" t="str">
            <v>07:21
18:00</v>
          </cell>
          <cell r="AK12" t="str">
            <v>07:20
18:00</v>
          </cell>
          <cell r="AL12">
            <v>40</v>
          </cell>
          <cell r="AM12">
            <v>20</v>
          </cell>
          <cell r="AN12">
            <v>0</v>
          </cell>
          <cell r="AO12">
            <v>0</v>
          </cell>
          <cell r="AP12">
            <v>40</v>
          </cell>
          <cell r="AR12">
            <v>20</v>
          </cell>
          <cell r="AU12">
            <v>40</v>
          </cell>
        </row>
        <row r="13">
          <cell r="B13" t="str">
            <v>TRM024</v>
          </cell>
          <cell r="C13" t="str">
            <v>Chantra Mann</v>
          </cell>
          <cell r="D13" t="str">
            <v>TRIM STORE SUPERVISOR</v>
          </cell>
          <cell r="E13" t="str">
            <v>07:18
16:02</v>
          </cell>
          <cell r="F13" t="str">
            <v xml:space="preserve">
</v>
          </cell>
          <cell r="G13" t="str">
            <v xml:space="preserve">
</v>
          </cell>
          <cell r="H13" t="str">
            <v>07:19
18:02</v>
          </cell>
          <cell r="I13" t="str">
            <v>07:20
18:01</v>
          </cell>
          <cell r="J13" t="str">
            <v>07:21
18:01</v>
          </cell>
          <cell r="K13" t="str">
            <v>07:21
17:45</v>
          </cell>
          <cell r="L13" t="str">
            <v>07:30
16:01</v>
          </cell>
          <cell r="M13" t="str">
            <v xml:space="preserve">
</v>
          </cell>
          <cell r="N13" t="str">
            <v>07:23
18:02</v>
          </cell>
          <cell r="O13" t="str">
            <v>07:26
10:34</v>
          </cell>
          <cell r="P13" t="str">
            <v>07:17
18:01</v>
          </cell>
          <cell r="Q13" t="str">
            <v>07:24
18:02</v>
          </cell>
          <cell r="R13" t="str">
            <v>07:23
18:00</v>
          </cell>
          <cell r="S13" t="str">
            <v>07:21
16:01</v>
          </cell>
          <cell r="T13" t="str">
            <v xml:space="preserve">
</v>
          </cell>
          <cell r="U13" t="str">
            <v>07:20
18:00</v>
          </cell>
          <cell r="V13" t="str">
            <v>07:26
18:01</v>
          </cell>
          <cell r="W13" t="str">
            <v>07:25
18:01</v>
          </cell>
          <cell r="X13" t="str">
            <v>07:26
18:00</v>
          </cell>
          <cell r="Y13" t="str">
            <v>07:23
18:00</v>
          </cell>
          <cell r="Z13" t="str">
            <v>07:30
15:59</v>
          </cell>
          <cell r="AA13" t="str">
            <v xml:space="preserve">
</v>
          </cell>
          <cell r="AB13" t="str">
            <v>07:26
17:59</v>
          </cell>
          <cell r="AC13" t="str">
            <v>07:17
17:59</v>
          </cell>
          <cell r="AD13" t="str">
            <v>07:20
17:59</v>
          </cell>
          <cell r="AE13" t="str">
            <v>07:18
18:00</v>
          </cell>
          <cell r="AF13" t="str">
            <v>07:22
18:00</v>
          </cell>
          <cell r="AG13" t="str">
            <v>07:23
10:03</v>
          </cell>
          <cell r="AH13" t="str">
            <v xml:space="preserve">
</v>
          </cell>
          <cell r="AI13" t="str">
            <v>07:21
18:02</v>
          </cell>
          <cell r="AJ13" t="str">
            <v>07:22
18:00</v>
          </cell>
          <cell r="AK13" t="str">
            <v>07:24
16:02</v>
          </cell>
          <cell r="AL13">
            <v>40</v>
          </cell>
          <cell r="AM13">
            <v>20</v>
          </cell>
          <cell r="AN13">
            <v>0</v>
          </cell>
          <cell r="AO13">
            <v>0</v>
          </cell>
          <cell r="AP13">
            <v>40</v>
          </cell>
          <cell r="AR13">
            <v>20</v>
          </cell>
          <cell r="AU13">
            <v>40</v>
          </cell>
        </row>
        <row r="14">
          <cell r="B14" t="str">
            <v>BX071</v>
          </cell>
          <cell r="C14" t="str">
            <v>Savuth It</v>
          </cell>
          <cell r="D14" t="str">
            <v>BOXING OPERATOR</v>
          </cell>
          <cell r="E14" t="str">
            <v>07:13
16:01</v>
          </cell>
          <cell r="H14" t="str">
            <v>07:25
17:40</v>
          </cell>
          <cell r="I14" t="str">
            <v>07:30
18:07</v>
          </cell>
          <cell r="J14" t="str">
            <v>07:26
18:34</v>
          </cell>
          <cell r="K14" t="str">
            <v>07:28
18:09</v>
          </cell>
          <cell r="L14" t="str">
            <v>07:25
16:56</v>
          </cell>
          <cell r="M14" t="str">
            <v xml:space="preserve">
</v>
          </cell>
          <cell r="N14" t="str">
            <v>07:28
17:59</v>
          </cell>
          <cell r="O14" t="str">
            <v>07:28
17:59</v>
          </cell>
          <cell r="P14" t="str">
            <v>07:30
17:59</v>
          </cell>
          <cell r="Q14" t="str">
            <v>07:27
18:27</v>
          </cell>
          <cell r="R14" t="str">
            <v>07:28
17:58</v>
          </cell>
          <cell r="S14" t="str">
            <v>07:30
09:27</v>
          </cell>
          <cell r="T14" t="str">
            <v xml:space="preserve">
</v>
          </cell>
          <cell r="U14" t="str">
            <v>07:27
18:00</v>
          </cell>
          <cell r="V14" t="str">
            <v>07:23
15:58</v>
          </cell>
          <cell r="W14" t="str">
            <v xml:space="preserve">
</v>
          </cell>
          <cell r="X14" t="str">
            <v>07:19
18:12</v>
          </cell>
          <cell r="Y14" t="str">
            <v>07:32
16:00</v>
          </cell>
          <cell r="Z14" t="str">
            <v>07:20
16:00</v>
          </cell>
          <cell r="AA14" t="str">
            <v xml:space="preserve">
</v>
          </cell>
          <cell r="AB14" t="str">
            <v>07:31
15:59</v>
          </cell>
          <cell r="AC14" t="str">
            <v>07:26
17:58</v>
          </cell>
          <cell r="AD14" t="str">
            <v>07:25
17:58</v>
          </cell>
          <cell r="AE14" t="str">
            <v>07:25
18:40</v>
          </cell>
          <cell r="AF14" t="str">
            <v>07:20
16:00</v>
          </cell>
          <cell r="AG14" t="str">
            <v xml:space="preserve">
</v>
          </cell>
          <cell r="AH14" t="str">
            <v xml:space="preserve">
</v>
          </cell>
          <cell r="AI14" t="str">
            <v>07:27
16:00</v>
          </cell>
          <cell r="AJ14" t="str">
            <v>07:18
17:58</v>
          </cell>
          <cell r="AK14" t="str">
            <v>07:21
17:58</v>
          </cell>
          <cell r="AL14">
            <v>34</v>
          </cell>
          <cell r="AM14">
            <v>16</v>
          </cell>
          <cell r="AN14">
            <v>0</v>
          </cell>
          <cell r="AO14">
            <v>0</v>
          </cell>
          <cell r="AP14">
            <v>34</v>
          </cell>
          <cell r="AR14">
            <v>15</v>
          </cell>
          <cell r="AS14">
            <v>1</v>
          </cell>
          <cell r="AT14">
            <v>2</v>
          </cell>
          <cell r="AU14">
            <v>32</v>
          </cell>
        </row>
        <row r="15">
          <cell r="B15" t="str">
            <v>BX075</v>
          </cell>
          <cell r="C15" t="str">
            <v>Vibol Yong</v>
          </cell>
          <cell r="D15" t="str">
            <v>BOXING OPERATOR</v>
          </cell>
          <cell r="E15" t="str">
            <v>07:20
15:59</v>
          </cell>
          <cell r="H15" t="str">
            <v>07:20
17:59</v>
          </cell>
          <cell r="I15" t="str">
            <v>07:26
17:59</v>
          </cell>
          <cell r="J15" t="str">
            <v>07:13
17:59</v>
          </cell>
          <cell r="K15" t="str">
            <v>07:18
17:46</v>
          </cell>
          <cell r="L15" t="str">
            <v>07:18
16:00</v>
          </cell>
          <cell r="M15" t="str">
            <v xml:space="preserve">
</v>
          </cell>
          <cell r="N15" t="str">
            <v>07:23
18:00</v>
          </cell>
          <cell r="O15" t="str">
            <v>07:12
17:59</v>
          </cell>
          <cell r="P15" t="str">
            <v>07:26
17:59</v>
          </cell>
          <cell r="Q15" t="str">
            <v>07:18
18:00</v>
          </cell>
          <cell r="R15" t="str">
            <v>07:22
18:00</v>
          </cell>
          <cell r="S15" t="str">
            <v>07:19
16:00</v>
          </cell>
          <cell r="T15" t="str">
            <v xml:space="preserve">
</v>
          </cell>
          <cell r="U15" t="str">
            <v>07:26
16:01</v>
          </cell>
          <cell r="V15" t="str">
            <v>07:22
17:59</v>
          </cell>
          <cell r="W15" t="str">
            <v>07:21
18:01</v>
          </cell>
          <cell r="X15" t="str">
            <v>07:18
17:59</v>
          </cell>
          <cell r="Y15" t="str">
            <v>07:20
17:59</v>
          </cell>
          <cell r="Z15" t="str">
            <v>07:18
15:59</v>
          </cell>
          <cell r="AA15" t="str">
            <v xml:space="preserve">
</v>
          </cell>
          <cell r="AB15" t="str">
            <v>07:20
17:58</v>
          </cell>
          <cell r="AC15" t="str">
            <v>07:23
15:59</v>
          </cell>
          <cell r="AD15" t="str">
            <v>07:26
17:59</v>
          </cell>
          <cell r="AE15" t="str">
            <v>07:17
18:00</v>
          </cell>
          <cell r="AF15" t="str">
            <v>07:19
16:02</v>
          </cell>
          <cell r="AG15" t="str">
            <v>07:50
15:59</v>
          </cell>
          <cell r="AH15" t="str">
            <v xml:space="preserve">
</v>
          </cell>
          <cell r="AI15" t="str">
            <v>07:25
15:59</v>
          </cell>
          <cell r="AJ15" t="str">
            <v>07:18
18:00</v>
          </cell>
          <cell r="AK15" t="str">
            <v>07:21
17:59</v>
          </cell>
          <cell r="AL15">
            <v>36</v>
          </cell>
          <cell r="AM15">
            <v>18</v>
          </cell>
          <cell r="AN15">
            <v>0</v>
          </cell>
          <cell r="AO15">
            <v>0</v>
          </cell>
          <cell r="AP15">
            <v>36</v>
          </cell>
          <cell r="AR15">
            <v>18</v>
          </cell>
          <cell r="AU15">
            <v>36</v>
          </cell>
        </row>
        <row r="16">
          <cell r="B16" t="str">
            <v>BX090</v>
          </cell>
          <cell r="C16" t="str">
            <v>Saman Om</v>
          </cell>
          <cell r="D16" t="str">
            <v>BOXING OPERATOR</v>
          </cell>
          <cell r="E16" t="str">
            <v>07:11
15:59</v>
          </cell>
          <cell r="H16" t="str">
            <v>07:06
17:58</v>
          </cell>
          <cell r="I16" t="str">
            <v>07:06
17:59</v>
          </cell>
          <cell r="J16" t="str">
            <v>07:06
19:48</v>
          </cell>
          <cell r="K16" t="str">
            <v>07:06
17:45</v>
          </cell>
          <cell r="L16" t="str">
            <v>07:10
15:59</v>
          </cell>
          <cell r="M16" t="str">
            <v xml:space="preserve">
</v>
          </cell>
          <cell r="N16" t="str">
            <v>07:05
17:59</v>
          </cell>
          <cell r="O16" t="str">
            <v>07:07
17:59</v>
          </cell>
          <cell r="P16" t="str">
            <v>07:06
17:59</v>
          </cell>
          <cell r="Q16" t="str">
            <v>07:07
17:59</v>
          </cell>
          <cell r="R16" t="str">
            <v>07:06
17:59</v>
          </cell>
          <cell r="S16" t="str">
            <v>07:06
15:58</v>
          </cell>
          <cell r="T16" t="str">
            <v xml:space="preserve">
</v>
          </cell>
          <cell r="U16" t="str">
            <v xml:space="preserve">
</v>
          </cell>
          <cell r="V16" t="str">
            <v>07:05
17:59</v>
          </cell>
          <cell r="W16" t="str">
            <v>07:12
17:59</v>
          </cell>
          <cell r="X16" t="str">
            <v>07:06
17:59</v>
          </cell>
          <cell r="Y16" t="str">
            <v>07:04
17:59</v>
          </cell>
          <cell r="Z16" t="str">
            <v>07:06
15:59</v>
          </cell>
          <cell r="AA16" t="str">
            <v xml:space="preserve">
</v>
          </cell>
          <cell r="AB16" t="str">
            <v>07:06
15:58</v>
          </cell>
          <cell r="AC16" t="str">
            <v>07:05
15:58</v>
          </cell>
          <cell r="AD16" t="str">
            <v>07:05
17:57</v>
          </cell>
          <cell r="AE16" t="str">
            <v>07:05
15:59</v>
          </cell>
          <cell r="AF16" t="str">
            <v>07:05
17:57</v>
          </cell>
          <cell r="AG16" t="str">
            <v>07:49
15:57</v>
          </cell>
          <cell r="AH16" t="str">
            <v xml:space="preserve">
</v>
          </cell>
          <cell r="AI16" t="str">
            <v>07:05
17:56</v>
          </cell>
          <cell r="AJ16" t="str">
            <v>07:06
17:56</v>
          </cell>
          <cell r="AK16" t="str">
            <v>07:05
17:57</v>
          </cell>
          <cell r="AL16">
            <v>38</v>
          </cell>
          <cell r="AM16">
            <v>18</v>
          </cell>
          <cell r="AN16">
            <v>0</v>
          </cell>
          <cell r="AO16">
            <v>0</v>
          </cell>
          <cell r="AP16">
            <v>38</v>
          </cell>
          <cell r="AR16">
            <v>17</v>
          </cell>
          <cell r="AS16">
            <v>1</v>
          </cell>
          <cell r="AT16">
            <v>2</v>
          </cell>
          <cell r="AU16">
            <v>36</v>
          </cell>
        </row>
        <row r="17">
          <cell r="B17" t="str">
            <v>BX094</v>
          </cell>
          <cell r="C17" t="str">
            <v>Rin Ken</v>
          </cell>
          <cell r="D17" t="str">
            <v>Boxing Supervisor</v>
          </cell>
          <cell r="E17" t="str">
            <v>07:06
16:09</v>
          </cell>
          <cell r="H17" t="str">
            <v>07:13
18:00</v>
          </cell>
          <cell r="I17" t="str">
            <v>07:06
18:01</v>
          </cell>
          <cell r="J17" t="str">
            <v>07:14
18:00</v>
          </cell>
          <cell r="K17" t="str">
            <v>07:18
18:00</v>
          </cell>
          <cell r="L17" t="str">
            <v>07:15
17:23</v>
          </cell>
          <cell r="M17" t="str">
            <v xml:space="preserve">
</v>
          </cell>
          <cell r="N17" t="str">
            <v>07:25
16:00</v>
          </cell>
          <cell r="O17" t="str">
            <v>07:24
18:00</v>
          </cell>
          <cell r="P17" t="str">
            <v>07:13
18:00</v>
          </cell>
          <cell r="Q17" t="str">
            <v>07:21
18:06</v>
          </cell>
          <cell r="R17" t="str">
            <v>07:11
18:12</v>
          </cell>
          <cell r="S17" t="str">
            <v>07:16
16:00</v>
          </cell>
          <cell r="T17" t="str">
            <v xml:space="preserve">
</v>
          </cell>
          <cell r="U17" t="str">
            <v>07:08
16:08</v>
          </cell>
          <cell r="V17" t="str">
            <v>07:12
16:04</v>
          </cell>
          <cell r="W17" t="str">
            <v>07:11
18:01</v>
          </cell>
          <cell r="X17" t="str">
            <v>07:06
16:36</v>
          </cell>
          <cell r="Y17" t="str">
            <v>07:05
18:01</v>
          </cell>
          <cell r="Z17" t="str">
            <v>07:09
16:03</v>
          </cell>
          <cell r="AA17" t="str">
            <v xml:space="preserve">
</v>
          </cell>
          <cell r="AB17" t="str">
            <v>07:16
16:02</v>
          </cell>
          <cell r="AC17" t="str">
            <v>07:12
16:00</v>
          </cell>
          <cell r="AD17" t="str">
            <v>07:05
18:01</v>
          </cell>
          <cell r="AE17" t="str">
            <v>07:05
16:00</v>
          </cell>
          <cell r="AF17" t="str">
            <v>07:06
16:00</v>
          </cell>
          <cell r="AG17" t="str">
            <v>07:49
16:00</v>
          </cell>
          <cell r="AH17" t="str">
            <v xml:space="preserve">
</v>
          </cell>
          <cell r="AI17" t="str">
            <v>07:09
16:00</v>
          </cell>
          <cell r="AJ17" t="str">
            <v>07:08
18:01</v>
          </cell>
          <cell r="AK17" t="str">
            <v>07:06
18:52</v>
          </cell>
          <cell r="AL17">
            <v>28.5</v>
          </cell>
          <cell r="AM17">
            <v>14</v>
          </cell>
          <cell r="AN17">
            <v>0</v>
          </cell>
          <cell r="AO17">
            <v>0</v>
          </cell>
          <cell r="AP17">
            <v>28.5</v>
          </cell>
          <cell r="AR17">
            <v>13</v>
          </cell>
          <cell r="AS17">
            <v>1</v>
          </cell>
          <cell r="AT17">
            <v>1</v>
          </cell>
          <cell r="AU17">
            <v>27.5</v>
          </cell>
        </row>
        <row r="18">
          <cell r="B18" t="str">
            <v>PO20535</v>
          </cell>
          <cell r="C18" t="str">
            <v>Rath Touch</v>
          </cell>
          <cell r="D18" t="str">
            <v>BOXING OPERATOR</v>
          </cell>
          <cell r="E18" t="str">
            <v xml:space="preserve">
</v>
          </cell>
          <cell r="H18" t="str">
            <v xml:space="preserve">16:00
</v>
          </cell>
          <cell r="I18" t="str">
            <v>07:27
17:58</v>
          </cell>
          <cell r="J18" t="str">
            <v>07:21
19:58</v>
          </cell>
          <cell r="K18" t="str">
            <v>07:20
19:50</v>
          </cell>
          <cell r="L18" t="str">
            <v>07:19
17:04</v>
          </cell>
          <cell r="M18" t="str">
            <v xml:space="preserve">
</v>
          </cell>
          <cell r="N18" t="str">
            <v>07:19
19:59</v>
          </cell>
          <cell r="O18" t="str">
            <v>07:21
18:01</v>
          </cell>
          <cell r="P18" t="str">
            <v>07:23
19:59</v>
          </cell>
          <cell r="Q18" t="str">
            <v>07:17
19:59</v>
          </cell>
          <cell r="R18" t="str">
            <v>07:19
17:59</v>
          </cell>
          <cell r="S18" t="str">
            <v>07:19
15:58</v>
          </cell>
          <cell r="T18" t="str">
            <v xml:space="preserve">
</v>
          </cell>
          <cell r="U18" t="str">
            <v>07:28
18:00</v>
          </cell>
          <cell r="V18" t="str">
            <v>07:29
15:59</v>
          </cell>
          <cell r="W18" t="str">
            <v xml:space="preserve">
</v>
          </cell>
          <cell r="X18" t="str">
            <v>07:26
16:07</v>
          </cell>
          <cell r="Y18" t="str">
            <v>07:28
17:58</v>
          </cell>
          <cell r="Z18" t="str">
            <v>07:27
15:59</v>
          </cell>
          <cell r="AA18" t="str">
            <v xml:space="preserve">
</v>
          </cell>
          <cell r="AB18" t="str">
            <v>07:45
15:58</v>
          </cell>
          <cell r="AC18" t="str">
            <v>07:27
15:59</v>
          </cell>
          <cell r="AD18" t="str">
            <v>07:26
17:57</v>
          </cell>
          <cell r="AE18" t="str">
            <v>07:25
15:59</v>
          </cell>
          <cell r="AF18" t="str">
            <v>07:29
17:56</v>
          </cell>
          <cell r="AG18" t="str">
            <v>07:44
15:57</v>
          </cell>
          <cell r="AH18" t="str">
            <v xml:space="preserve">
</v>
          </cell>
          <cell r="AI18" t="str">
            <v>07:27
17:57</v>
          </cell>
          <cell r="AJ18" t="str">
            <v>07:28
17:57</v>
          </cell>
          <cell r="AK18" t="str">
            <v>07:22
16:02</v>
          </cell>
          <cell r="AL18">
            <v>39</v>
          </cell>
          <cell r="AM18">
            <v>15</v>
          </cell>
          <cell r="AN18">
            <v>0</v>
          </cell>
          <cell r="AO18">
            <v>0</v>
          </cell>
          <cell r="AP18">
            <v>39</v>
          </cell>
          <cell r="AR18">
            <v>10</v>
          </cell>
          <cell r="AS18">
            <v>5</v>
          </cell>
          <cell r="AT18">
            <v>9</v>
          </cell>
          <cell r="AU18">
            <v>30</v>
          </cell>
        </row>
        <row r="19">
          <cell r="B19" t="str">
            <v>PO20536</v>
          </cell>
          <cell r="C19" t="str">
            <v>Sokhom Khoem</v>
          </cell>
          <cell r="D19" t="str">
            <v>BOXING OPERATOR</v>
          </cell>
          <cell r="E19" t="str">
            <v xml:space="preserve">
</v>
          </cell>
          <cell r="H19" t="str">
            <v xml:space="preserve">
</v>
          </cell>
          <cell r="I19" t="str">
            <v>07:30
17:59</v>
          </cell>
          <cell r="J19" t="str">
            <v>07:23
20:00</v>
          </cell>
          <cell r="K19" t="str">
            <v>07:23
19:51</v>
          </cell>
          <cell r="L19" t="str">
            <v>07:25
17:04</v>
          </cell>
          <cell r="M19" t="str">
            <v xml:space="preserve">
</v>
          </cell>
          <cell r="N19" t="str">
            <v>07:24
20:00</v>
          </cell>
          <cell r="O19" t="str">
            <v>07:22
20:01</v>
          </cell>
          <cell r="P19" t="str">
            <v>07:28
19:59</v>
          </cell>
          <cell r="Q19" t="str">
            <v>07:26
17:59</v>
          </cell>
          <cell r="R19" t="str">
            <v>07:27
18:04</v>
          </cell>
          <cell r="S19" t="str">
            <v>07:38
16:10</v>
          </cell>
          <cell r="T19" t="str">
            <v xml:space="preserve">
</v>
          </cell>
          <cell r="U19" t="str">
            <v>07:28
18:04</v>
          </cell>
          <cell r="V19" t="str">
            <v>07:28
18:02</v>
          </cell>
          <cell r="W19" t="str">
            <v>07:29
17:59</v>
          </cell>
          <cell r="X19" t="str">
            <v>07:30
18:00</v>
          </cell>
          <cell r="Y19" t="str">
            <v>07:30
17:59</v>
          </cell>
          <cell r="Z19" t="str">
            <v>07:30
16:05</v>
          </cell>
          <cell r="AA19" t="str">
            <v xml:space="preserve">
</v>
          </cell>
          <cell r="AB19" t="str">
            <v>07:31
16:00</v>
          </cell>
          <cell r="AC19" t="str">
            <v>07:30
16:00</v>
          </cell>
          <cell r="AD19" t="str">
            <v>07:32
18:03</v>
          </cell>
          <cell r="AE19" t="str">
            <v>07:32
16:03</v>
          </cell>
          <cell r="AF19" t="str">
            <v>07:29
18:04</v>
          </cell>
          <cell r="AG19" t="str">
            <v>07:50
15:59</v>
          </cell>
          <cell r="AH19" t="str">
            <v xml:space="preserve">
</v>
          </cell>
          <cell r="AI19" t="str">
            <v xml:space="preserve">
</v>
          </cell>
          <cell r="AJ19" t="str">
            <v>07:18
17:58</v>
          </cell>
          <cell r="AK19" t="str">
            <v>07:23
17:58</v>
          </cell>
          <cell r="AL19">
            <v>45</v>
          </cell>
          <cell r="AM19">
            <v>18</v>
          </cell>
          <cell r="AN19">
            <v>0</v>
          </cell>
          <cell r="AO19">
            <v>0</v>
          </cell>
          <cell r="AP19">
            <v>45</v>
          </cell>
          <cell r="AR19">
            <v>13</v>
          </cell>
          <cell r="AS19">
            <v>5</v>
          </cell>
          <cell r="AT19">
            <v>9</v>
          </cell>
          <cell r="AU19">
            <v>36</v>
          </cell>
        </row>
        <row r="20">
          <cell r="B20" t="str">
            <v>BX097</v>
          </cell>
          <cell r="C20" t="str">
            <v>Raksa Orm</v>
          </cell>
          <cell r="D20" t="str">
            <v>BOXING CONTROLLER</v>
          </cell>
          <cell r="E20" t="str">
            <v>07:15
17:58</v>
          </cell>
          <cell r="H20" t="str">
            <v>07:17
17:57</v>
          </cell>
          <cell r="I20" t="str">
            <v>07:18
17:58</v>
          </cell>
          <cell r="J20" t="str">
            <v>07:14
17:57</v>
          </cell>
          <cell r="K20" t="str">
            <v>07:15
19:49</v>
          </cell>
          <cell r="L20" t="str">
            <v>07:13
16:01</v>
          </cell>
          <cell r="M20" t="str">
            <v xml:space="preserve">
</v>
          </cell>
          <cell r="N20" t="str">
            <v>07:16
18:03</v>
          </cell>
          <cell r="O20" t="str">
            <v>07:08
18:00</v>
          </cell>
          <cell r="P20" t="str">
            <v>07:06
17:57</v>
          </cell>
          <cell r="Q20" t="str">
            <v>07:11
17:58</v>
          </cell>
          <cell r="R20" t="str">
            <v>07:12
18:03</v>
          </cell>
          <cell r="S20" t="str">
            <v>07:12
18:01</v>
          </cell>
          <cell r="T20" t="str">
            <v xml:space="preserve">
</v>
          </cell>
          <cell r="U20" t="str">
            <v>07:13
18:04</v>
          </cell>
          <cell r="V20" t="str">
            <v>07:17
18:01</v>
          </cell>
          <cell r="W20" t="str">
            <v>07:13
18:02</v>
          </cell>
          <cell r="X20" t="str">
            <v>07:19
18:00</v>
          </cell>
          <cell r="Y20" t="str">
            <v>07:17
18:03</v>
          </cell>
          <cell r="Z20" t="str">
            <v>07:16
15:59</v>
          </cell>
          <cell r="AA20" t="str">
            <v xml:space="preserve">
</v>
          </cell>
          <cell r="AB20" t="str">
            <v>07:13
15:59</v>
          </cell>
          <cell r="AC20" t="str">
            <v>07:26
17:59</v>
          </cell>
          <cell r="AD20" t="str">
            <v>07:15
15:58</v>
          </cell>
          <cell r="AE20" t="str">
            <v>07:07
17:58</v>
          </cell>
          <cell r="AF20" t="str">
            <v>07:09
17:57</v>
          </cell>
          <cell r="AG20" t="str">
            <v xml:space="preserve">
</v>
          </cell>
          <cell r="AH20" t="str">
            <v xml:space="preserve">
</v>
          </cell>
          <cell r="AI20" t="str">
            <v>07:06
19:59</v>
          </cell>
          <cell r="AJ20" t="str">
            <v>07:07
17:57</v>
          </cell>
          <cell r="AK20" t="str">
            <v>07:06
17:57</v>
          </cell>
          <cell r="AL20">
            <v>48</v>
          </cell>
          <cell r="AM20">
            <v>22</v>
          </cell>
          <cell r="AN20">
            <v>0</v>
          </cell>
          <cell r="AO20">
            <v>0</v>
          </cell>
          <cell r="AP20">
            <v>48</v>
          </cell>
          <cell r="AR20">
            <v>20</v>
          </cell>
          <cell r="AS20">
            <v>2</v>
          </cell>
          <cell r="AT20">
            <v>4</v>
          </cell>
          <cell r="AU20">
            <v>44</v>
          </cell>
        </row>
        <row r="21">
          <cell r="B21" t="str">
            <v>CL101</v>
          </cell>
          <cell r="C21" t="str">
            <v>Sinuon Punlouk</v>
          </cell>
          <cell r="D21" t="str">
            <v>CLEANER</v>
          </cell>
          <cell r="E21" t="str">
            <v>07:08
16:00</v>
          </cell>
          <cell r="F21" t="str">
            <v xml:space="preserve">
</v>
          </cell>
          <cell r="G21" t="str">
            <v xml:space="preserve">
</v>
          </cell>
          <cell r="H21" t="str">
            <v>07:13
16:01</v>
          </cell>
          <cell r="I21" t="str">
            <v>07:07
16:00</v>
          </cell>
          <cell r="J21" t="str">
            <v>07:13
16:00</v>
          </cell>
          <cell r="K21" t="str">
            <v>07:12
15:47</v>
          </cell>
          <cell r="L21" t="str">
            <v>07:10
16:00</v>
          </cell>
          <cell r="M21" t="str">
            <v xml:space="preserve">
</v>
          </cell>
          <cell r="N21" t="str">
            <v>07:10
13:31</v>
          </cell>
          <cell r="O21" t="str">
            <v>07:24
16:00</v>
          </cell>
          <cell r="P21" t="str">
            <v>07:08
18:00</v>
          </cell>
          <cell r="Q21" t="str">
            <v>07:14
16:01</v>
          </cell>
          <cell r="R21" t="str">
            <v>07:15
16:00</v>
          </cell>
          <cell r="S21" t="str">
            <v>07:09
16:00</v>
          </cell>
          <cell r="T21" t="str">
            <v xml:space="preserve">
</v>
          </cell>
          <cell r="U21" t="str">
            <v>07:14
16:00</v>
          </cell>
          <cell r="V21" t="str">
            <v>07:13
16:00</v>
          </cell>
          <cell r="W21" t="str">
            <v>07:09
16:00</v>
          </cell>
          <cell r="X21" t="str">
            <v>07:08
16:00</v>
          </cell>
          <cell r="Y21" t="str">
            <v>07:15
16:00</v>
          </cell>
          <cell r="Z21" t="str">
            <v>07:16
16:04</v>
          </cell>
          <cell r="AA21" t="str">
            <v xml:space="preserve">
</v>
          </cell>
          <cell r="AB21" t="str">
            <v>07:06
15:59</v>
          </cell>
          <cell r="AC21" t="str">
            <v>07:12
16:00</v>
          </cell>
          <cell r="AD21" t="str">
            <v>07:11
16:00</v>
          </cell>
          <cell r="AE21" t="str">
            <v>07:12
16:00</v>
          </cell>
          <cell r="AF21" t="str">
            <v xml:space="preserve">
</v>
          </cell>
          <cell r="AG21" t="str">
            <v xml:space="preserve">
</v>
          </cell>
          <cell r="AH21" t="str">
            <v xml:space="preserve">
</v>
          </cell>
          <cell r="AI21" t="str">
            <v>07:07
16:00</v>
          </cell>
          <cell r="AJ21" t="str">
            <v>07:14
16:00</v>
          </cell>
          <cell r="AK21" t="str">
            <v>07:15
16:00</v>
          </cell>
          <cell r="AL21">
            <v>2</v>
          </cell>
          <cell r="AM21">
            <v>1</v>
          </cell>
          <cell r="AN21">
            <v>0</v>
          </cell>
          <cell r="AO21">
            <v>0</v>
          </cell>
          <cell r="AP21">
            <v>2</v>
          </cell>
          <cell r="AR21">
            <v>1</v>
          </cell>
          <cell r="AU21">
            <v>2</v>
          </cell>
        </row>
        <row r="22">
          <cell r="B22" t="str">
            <v>CL133</v>
          </cell>
          <cell r="C22" t="str">
            <v>Kimlay Seng</v>
          </cell>
          <cell r="D22" t="str">
            <v>CLEANER</v>
          </cell>
          <cell r="E22" t="str">
            <v>07:27
16:02</v>
          </cell>
          <cell r="F22" t="str">
            <v xml:space="preserve">
</v>
          </cell>
          <cell r="G22" t="str">
            <v xml:space="preserve">
</v>
          </cell>
          <cell r="H22" t="str">
            <v>07:26
16:03</v>
          </cell>
          <cell r="I22" t="str">
            <v>07:25
16:03</v>
          </cell>
          <cell r="J22" t="str">
            <v>07:28
16:01</v>
          </cell>
          <cell r="K22" t="str">
            <v>07:28
15:49</v>
          </cell>
          <cell r="L22" t="str">
            <v>07:20
16:02</v>
          </cell>
          <cell r="M22" t="str">
            <v xml:space="preserve">
</v>
          </cell>
          <cell r="N22" t="str">
            <v>07:28
16:01</v>
          </cell>
          <cell r="O22" t="str">
            <v>07:25
16:02</v>
          </cell>
          <cell r="P22" t="str">
            <v>07:27
16:01</v>
          </cell>
          <cell r="Q22" t="str">
            <v>07:24
16:10</v>
          </cell>
          <cell r="R22" t="str">
            <v>07:30
16:01</v>
          </cell>
          <cell r="S22" t="str">
            <v>07:29
16:02</v>
          </cell>
          <cell r="T22" t="str">
            <v xml:space="preserve">
</v>
          </cell>
          <cell r="U22" t="str">
            <v>07:26
16:00</v>
          </cell>
          <cell r="V22" t="str">
            <v>07:19
16:01</v>
          </cell>
          <cell r="W22" t="str">
            <v>07:28
16:03</v>
          </cell>
          <cell r="X22" t="str">
            <v>07:27
16:02</v>
          </cell>
          <cell r="Y22" t="str">
            <v>07:29
16:02</v>
          </cell>
          <cell r="Z22" t="str">
            <v>07:25
16:03</v>
          </cell>
          <cell r="AA22" t="str">
            <v xml:space="preserve">
</v>
          </cell>
          <cell r="AB22" t="str">
            <v>07:27
16:02</v>
          </cell>
          <cell r="AC22" t="str">
            <v>07:25
16:01</v>
          </cell>
          <cell r="AD22" t="str">
            <v>07:22
16:01</v>
          </cell>
          <cell r="AE22" t="str">
            <v>07:26
16:02</v>
          </cell>
          <cell r="AF22" t="str">
            <v>07:26
16:00</v>
          </cell>
          <cell r="AG22" t="str">
            <v>07:42
16:01</v>
          </cell>
          <cell r="AH22" t="str">
            <v xml:space="preserve">
</v>
          </cell>
          <cell r="AI22" t="str">
            <v xml:space="preserve">
</v>
          </cell>
          <cell r="AJ22" t="str">
            <v>07:25
16:00</v>
          </cell>
          <cell r="AK22" t="str">
            <v>07:28
16:01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U22">
            <v>0</v>
          </cell>
        </row>
        <row r="23">
          <cell r="B23" t="str">
            <v>CL135</v>
          </cell>
          <cell r="C23" t="str">
            <v>Rotha Men</v>
          </cell>
          <cell r="D23" t="str">
            <v>CLEANER</v>
          </cell>
          <cell r="E23" t="str">
            <v>07:15
16:01</v>
          </cell>
          <cell r="F23" t="str">
            <v xml:space="preserve">
</v>
          </cell>
          <cell r="G23" t="str">
            <v xml:space="preserve">
</v>
          </cell>
          <cell r="H23" t="str">
            <v>07:15
16:03</v>
          </cell>
          <cell r="I23" t="str">
            <v>07:15
16:03</v>
          </cell>
          <cell r="J23" t="str">
            <v>07:15
18:02</v>
          </cell>
          <cell r="K23" t="str">
            <v>07:16
15:46</v>
          </cell>
          <cell r="L23" t="str">
            <v>07:15
16:02</v>
          </cell>
          <cell r="M23" t="str">
            <v xml:space="preserve">
</v>
          </cell>
          <cell r="N23" t="str">
            <v>07:15
18:03</v>
          </cell>
          <cell r="O23" t="str">
            <v>07:15
16:02</v>
          </cell>
          <cell r="P23" t="str">
            <v>07:15
18:02</v>
          </cell>
          <cell r="Q23" t="str">
            <v>07:15
18:02</v>
          </cell>
          <cell r="R23" t="str">
            <v>07:16
16:01</v>
          </cell>
          <cell r="S23" t="str">
            <v>07:14
16:01</v>
          </cell>
          <cell r="T23" t="str">
            <v xml:space="preserve">
</v>
          </cell>
          <cell r="U23" t="str">
            <v>07:16
18:02</v>
          </cell>
          <cell r="V23" t="str">
            <v>07:15
16:01</v>
          </cell>
          <cell r="W23" t="str">
            <v>07:16
16:01</v>
          </cell>
          <cell r="X23" t="str">
            <v>07:15
18:01</v>
          </cell>
          <cell r="Y23" t="str">
            <v xml:space="preserve">07:15
</v>
          </cell>
          <cell r="Z23" t="str">
            <v>07:19
16:02</v>
          </cell>
          <cell r="AA23" t="str">
            <v xml:space="preserve">
</v>
          </cell>
          <cell r="AB23" t="str">
            <v>07:16
18:01</v>
          </cell>
          <cell r="AC23" t="str">
            <v>07:15
16:01</v>
          </cell>
          <cell r="AD23" t="str">
            <v>07:15
16:01</v>
          </cell>
          <cell r="AE23" t="str">
            <v>07:15
18:01</v>
          </cell>
          <cell r="AF23" t="str">
            <v>07:15
16:03</v>
          </cell>
          <cell r="AG23" t="str">
            <v>07:22
16:01</v>
          </cell>
          <cell r="AH23" t="str">
            <v xml:space="preserve">
</v>
          </cell>
          <cell r="AI23" t="str">
            <v>07:14
18:02</v>
          </cell>
          <cell r="AJ23" t="str">
            <v>07:14
16:02</v>
          </cell>
          <cell r="AK23" t="str">
            <v>07:14
16:01</v>
          </cell>
          <cell r="AL23">
            <v>16</v>
          </cell>
          <cell r="AM23">
            <v>8</v>
          </cell>
          <cell r="AN23">
            <v>0</v>
          </cell>
          <cell r="AO23">
            <v>0</v>
          </cell>
          <cell r="AP23">
            <v>16</v>
          </cell>
          <cell r="AR23">
            <v>8</v>
          </cell>
          <cell r="AU23">
            <v>16</v>
          </cell>
        </row>
        <row r="24">
          <cell r="B24" t="str">
            <v>CL136</v>
          </cell>
          <cell r="C24" t="str">
            <v>Soeurng Som</v>
          </cell>
          <cell r="D24" t="str">
            <v>CLEANER</v>
          </cell>
          <cell r="E24" t="str">
            <v>07:20
16:01</v>
          </cell>
          <cell r="F24" t="str">
            <v xml:space="preserve">
</v>
          </cell>
          <cell r="G24" t="str">
            <v xml:space="preserve">
</v>
          </cell>
          <cell r="H24" t="str">
            <v>07:24
18:01</v>
          </cell>
          <cell r="I24" t="str">
            <v>07:23
16:01</v>
          </cell>
          <cell r="J24" t="str">
            <v>07:22
16:06</v>
          </cell>
          <cell r="K24" t="str">
            <v>07:19
17:47</v>
          </cell>
          <cell r="L24" t="str">
            <v>07:23
18:01</v>
          </cell>
          <cell r="M24" t="str">
            <v xml:space="preserve">
</v>
          </cell>
          <cell r="N24" t="str">
            <v>07:20
16:04</v>
          </cell>
          <cell r="O24" t="str">
            <v>07:23
18:01</v>
          </cell>
          <cell r="P24" t="str">
            <v>07:24
18:01</v>
          </cell>
          <cell r="Q24" t="str">
            <v>07:17
18:02</v>
          </cell>
          <cell r="R24" t="str">
            <v>07:21
18:02</v>
          </cell>
          <cell r="S24" t="str">
            <v>07:23
16:03</v>
          </cell>
          <cell r="T24" t="str">
            <v xml:space="preserve">
</v>
          </cell>
          <cell r="U24" t="str">
            <v>07:21
16:06</v>
          </cell>
          <cell r="V24" t="str">
            <v>07:21
18:01</v>
          </cell>
          <cell r="W24" t="str">
            <v>07:20
16:01</v>
          </cell>
          <cell r="X24" t="str">
            <v>07:22
16:05</v>
          </cell>
          <cell r="Y24" t="str">
            <v>07:22
18:00</v>
          </cell>
          <cell r="Z24" t="str">
            <v>07:20
16:04</v>
          </cell>
          <cell r="AA24" t="str">
            <v xml:space="preserve">
</v>
          </cell>
          <cell r="AB24" t="str">
            <v>07:26
16:02</v>
          </cell>
          <cell r="AC24" t="str">
            <v>07:25
18:01</v>
          </cell>
          <cell r="AD24" t="str">
            <v>07:22
16:02</v>
          </cell>
          <cell r="AE24" t="str">
            <v>07:20
16:02</v>
          </cell>
          <cell r="AF24" t="str">
            <v xml:space="preserve">07:17
</v>
          </cell>
          <cell r="AG24" t="str">
            <v>07:47
18:01</v>
          </cell>
          <cell r="AH24" t="str">
            <v xml:space="preserve">
</v>
          </cell>
          <cell r="AI24" t="str">
            <v>07:21
16:05</v>
          </cell>
          <cell r="AJ24" t="str">
            <v>07:22
18:01</v>
          </cell>
          <cell r="AK24" t="str">
            <v>07:20
18:01</v>
          </cell>
          <cell r="AL24">
            <v>26</v>
          </cell>
          <cell r="AM24">
            <v>13</v>
          </cell>
          <cell r="AN24">
            <v>0</v>
          </cell>
          <cell r="AO24">
            <v>0</v>
          </cell>
          <cell r="AP24">
            <v>26</v>
          </cell>
          <cell r="AR24">
            <v>13</v>
          </cell>
          <cell r="AU24">
            <v>26</v>
          </cell>
        </row>
        <row r="25">
          <cell r="B25" t="str">
            <v>CL140</v>
          </cell>
          <cell r="C25" t="str">
            <v>Chhea Khouy</v>
          </cell>
          <cell r="D25" t="str">
            <v>CLEANER</v>
          </cell>
          <cell r="E25" t="str">
            <v>07:14
16:02</v>
          </cell>
          <cell r="F25" t="str">
            <v xml:space="preserve">
</v>
          </cell>
          <cell r="G25" t="str">
            <v xml:space="preserve">
</v>
          </cell>
          <cell r="H25" t="str">
            <v>07:09
16:03</v>
          </cell>
          <cell r="I25" t="str">
            <v>07:10
18:03</v>
          </cell>
          <cell r="J25" t="str">
            <v>07:26
16:01</v>
          </cell>
          <cell r="K25" t="str">
            <v>07:17
15:50</v>
          </cell>
          <cell r="L25" t="str">
            <v>07:25
17:59</v>
          </cell>
          <cell r="M25" t="str">
            <v xml:space="preserve">
</v>
          </cell>
          <cell r="N25" t="str">
            <v>07:20
16:01</v>
          </cell>
          <cell r="O25" t="str">
            <v xml:space="preserve">16:03
</v>
          </cell>
          <cell r="P25" t="str">
            <v>07:22
18:03</v>
          </cell>
          <cell r="Q25" t="str">
            <v>07:14
18:07</v>
          </cell>
          <cell r="R25" t="str">
            <v>07:22
18:01</v>
          </cell>
          <cell r="S25" t="str">
            <v>07:19
16:02</v>
          </cell>
          <cell r="T25" t="str">
            <v xml:space="preserve">
</v>
          </cell>
          <cell r="U25" t="str">
            <v>07:24
16:01</v>
          </cell>
          <cell r="V25" t="str">
            <v>07:19
16:01</v>
          </cell>
          <cell r="W25" t="str">
            <v>07:15
18:03</v>
          </cell>
          <cell r="X25" t="str">
            <v>07:21
16:01</v>
          </cell>
          <cell r="Y25" t="str">
            <v>07:19
16:01</v>
          </cell>
          <cell r="Z25" t="str">
            <v>07:14
18:03</v>
          </cell>
          <cell r="AA25" t="str">
            <v xml:space="preserve">
</v>
          </cell>
          <cell r="AB25" t="str">
            <v>07:24
16:02</v>
          </cell>
          <cell r="AC25" t="str">
            <v>07:16
16:04</v>
          </cell>
          <cell r="AD25" t="str">
            <v>07:20
18:04</v>
          </cell>
          <cell r="AE25" t="str">
            <v>07:21
16:06</v>
          </cell>
          <cell r="AF25" t="str">
            <v>07:10
18:01</v>
          </cell>
          <cell r="AG25" t="str">
            <v>07:49
15:59</v>
          </cell>
          <cell r="AH25" t="str">
            <v xml:space="preserve">
</v>
          </cell>
          <cell r="AI25" t="str">
            <v>07:21
16:00</v>
          </cell>
          <cell r="AJ25" t="str">
            <v>07:18
16:03</v>
          </cell>
          <cell r="AK25" t="str">
            <v>07:12
16:02</v>
          </cell>
          <cell r="AL25">
            <v>18</v>
          </cell>
          <cell r="AM25">
            <v>9</v>
          </cell>
          <cell r="AN25">
            <v>0</v>
          </cell>
          <cell r="AO25">
            <v>0</v>
          </cell>
          <cell r="AP25">
            <v>18</v>
          </cell>
          <cell r="AR25">
            <v>9</v>
          </cell>
          <cell r="AU25">
            <v>18</v>
          </cell>
        </row>
        <row r="26">
          <cell r="B26" t="str">
            <v>CT0497</v>
          </cell>
          <cell r="C26" t="str">
            <v>Phanha Seng</v>
          </cell>
          <cell r="D26" t="str">
            <v>SAMPLE CUTTER</v>
          </cell>
          <cell r="E26" t="str">
            <v>07:15
16:00</v>
          </cell>
          <cell r="F26" t="str">
            <v xml:space="preserve">
</v>
          </cell>
          <cell r="G26" t="str">
            <v xml:space="preserve">
</v>
          </cell>
          <cell r="H26" t="str">
            <v>07:16
16:02</v>
          </cell>
          <cell r="I26" t="str">
            <v>07:21
16:02</v>
          </cell>
          <cell r="J26" t="str">
            <v>07:22
16:01</v>
          </cell>
          <cell r="K26" t="str">
            <v>07:22
15:47</v>
          </cell>
          <cell r="L26" t="str">
            <v>07:19
16:01</v>
          </cell>
          <cell r="M26" t="str">
            <v xml:space="preserve">
</v>
          </cell>
          <cell r="N26" t="str">
            <v>07:20
16:01</v>
          </cell>
          <cell r="O26" t="str">
            <v>07:18
16:00</v>
          </cell>
          <cell r="P26" t="str">
            <v>07:19
16:00</v>
          </cell>
          <cell r="Q26" t="str">
            <v>07:19
16:00</v>
          </cell>
          <cell r="R26" t="str">
            <v xml:space="preserve">
</v>
          </cell>
          <cell r="S26" t="str">
            <v>07:20
18:00</v>
          </cell>
          <cell r="T26" t="str">
            <v xml:space="preserve">
</v>
          </cell>
          <cell r="U26" t="str">
            <v>07:21
16:00</v>
          </cell>
          <cell r="V26" t="str">
            <v>07:19
18:00</v>
          </cell>
          <cell r="W26" t="str">
            <v>07:22
16:01</v>
          </cell>
          <cell r="X26" t="str">
            <v>07:20
18:00</v>
          </cell>
          <cell r="Y26" t="str">
            <v>07:21
16:00</v>
          </cell>
          <cell r="Z26" t="str">
            <v>07:21
16:02</v>
          </cell>
          <cell r="AA26" t="str">
            <v xml:space="preserve">
</v>
          </cell>
          <cell r="AB26" t="str">
            <v>07:16
18:00</v>
          </cell>
          <cell r="AC26" t="str">
            <v>07:14
18:00</v>
          </cell>
          <cell r="AD26" t="str">
            <v>07:25
18:00</v>
          </cell>
          <cell r="AE26" t="str">
            <v>07:12
18:00</v>
          </cell>
          <cell r="AF26" t="str">
            <v>07:16
16:01</v>
          </cell>
          <cell r="AG26" t="str">
            <v>07:48
18:01</v>
          </cell>
          <cell r="AH26" t="str">
            <v xml:space="preserve">
</v>
          </cell>
          <cell r="AI26" t="str">
            <v>07:21
18:00</v>
          </cell>
          <cell r="AJ26" t="str">
            <v>07:19
18:00</v>
          </cell>
          <cell r="AK26" t="str">
            <v>07:19
18:00</v>
          </cell>
          <cell r="AL26">
            <v>22</v>
          </cell>
          <cell r="AM26">
            <v>11</v>
          </cell>
          <cell r="AN26">
            <v>0</v>
          </cell>
          <cell r="AO26">
            <v>0</v>
          </cell>
          <cell r="AP26">
            <v>22</v>
          </cell>
          <cell r="AR26">
            <v>11</v>
          </cell>
          <cell r="AU26">
            <v>22</v>
          </cell>
        </row>
        <row r="27">
          <cell r="B27" t="str">
            <v>PO17476</v>
          </cell>
          <cell r="C27" t="str">
            <v>Sreytouch Huon</v>
          </cell>
          <cell r="D27" t="str">
            <v>SAMPLE MACHINIST</v>
          </cell>
          <cell r="E27" t="str">
            <v>07:20
18:02</v>
          </cell>
          <cell r="G27" t="str">
            <v xml:space="preserve">
</v>
          </cell>
          <cell r="H27" t="str">
            <v>07:29
18:05</v>
          </cell>
          <cell r="I27" t="str">
            <v>07:33
18:01</v>
          </cell>
          <cell r="J27" t="str">
            <v>07:31
18:04</v>
          </cell>
          <cell r="K27" t="str">
            <v>07:26
17:49</v>
          </cell>
          <cell r="L27" t="str">
            <v>07:27
18:02</v>
          </cell>
          <cell r="M27" t="str">
            <v xml:space="preserve">
</v>
          </cell>
          <cell r="N27" t="str">
            <v>07:27
18:03</v>
          </cell>
          <cell r="O27" t="str">
            <v>07:27
18:01</v>
          </cell>
          <cell r="P27" t="str">
            <v>07:28
18:01</v>
          </cell>
          <cell r="Q27" t="str">
            <v>07:27
18:02</v>
          </cell>
          <cell r="R27" t="str">
            <v>07:26
18:02</v>
          </cell>
          <cell r="S27" t="str">
            <v>07:23
18:01</v>
          </cell>
          <cell r="T27" t="str">
            <v xml:space="preserve">
</v>
          </cell>
          <cell r="U27" t="str">
            <v>07:28
18:03</v>
          </cell>
          <cell r="V27" t="str">
            <v>07:29
18:00</v>
          </cell>
          <cell r="W27" t="str">
            <v>07:27
18:00</v>
          </cell>
          <cell r="X27" t="str">
            <v>07:27
18:03</v>
          </cell>
          <cell r="Y27" t="str">
            <v>07:28
18:03</v>
          </cell>
          <cell r="Z27" t="str">
            <v>07:21
18:02</v>
          </cell>
          <cell r="AA27" t="str">
            <v xml:space="preserve">
</v>
          </cell>
          <cell r="AB27" t="str">
            <v>07:30
18:05</v>
          </cell>
          <cell r="AC27" t="str">
            <v>07:27
18:04</v>
          </cell>
          <cell r="AD27" t="str">
            <v>07:27
18:02</v>
          </cell>
          <cell r="AE27" t="str">
            <v>07:25
18:02</v>
          </cell>
          <cell r="AF27" t="str">
            <v>07:26
18:03</v>
          </cell>
          <cell r="AG27" t="str">
            <v>07:48
18:01</v>
          </cell>
          <cell r="AH27" t="str">
            <v xml:space="preserve">
</v>
          </cell>
          <cell r="AI27" t="str">
            <v>07:25
18:00</v>
          </cell>
          <cell r="AJ27" t="str">
            <v>07:28
18:00</v>
          </cell>
          <cell r="AK27" t="str">
            <v>07:26
18:01</v>
          </cell>
          <cell r="AL27">
            <v>54</v>
          </cell>
          <cell r="AM27">
            <v>27</v>
          </cell>
          <cell r="AN27">
            <v>0</v>
          </cell>
          <cell r="AO27">
            <v>0</v>
          </cell>
          <cell r="AP27">
            <v>54</v>
          </cell>
          <cell r="AR27">
            <v>27</v>
          </cell>
          <cell r="AU27">
            <v>54</v>
          </cell>
        </row>
        <row r="28">
          <cell r="B28" t="str">
            <v>PO19281</v>
          </cell>
          <cell r="C28" t="str">
            <v>Sithol Chum</v>
          </cell>
          <cell r="D28" t="str">
            <v>SAMPLE MACHINIST</v>
          </cell>
          <cell r="E28" t="str">
            <v>07:06
18:01</v>
          </cell>
          <cell r="F28" t="str">
            <v xml:space="preserve">
</v>
          </cell>
          <cell r="G28" t="str">
            <v xml:space="preserve">
</v>
          </cell>
          <cell r="H28" t="str">
            <v>07:06
18:02</v>
          </cell>
          <cell r="I28" t="str">
            <v>07:14
18:01</v>
          </cell>
          <cell r="J28" t="str">
            <v>07:08
18:01</v>
          </cell>
          <cell r="K28" t="str">
            <v>07:07
17:47</v>
          </cell>
          <cell r="L28" t="str">
            <v>07:07
18:00</v>
          </cell>
          <cell r="M28" t="str">
            <v xml:space="preserve">
</v>
          </cell>
          <cell r="N28" t="str">
            <v>07:13
18:02</v>
          </cell>
          <cell r="O28" t="str">
            <v>07:08
18:02</v>
          </cell>
          <cell r="P28" t="str">
            <v>07:06
18:00</v>
          </cell>
          <cell r="Q28" t="str">
            <v>07:10
18:01</v>
          </cell>
          <cell r="R28" t="str">
            <v>07:10
18:01</v>
          </cell>
          <cell r="S28" t="str">
            <v>07:09
18:01</v>
          </cell>
          <cell r="T28" t="str">
            <v xml:space="preserve">
</v>
          </cell>
          <cell r="U28" t="str">
            <v>07:11
16:01</v>
          </cell>
          <cell r="V28" t="str">
            <v>07:08
16:09</v>
          </cell>
          <cell r="W28" t="str">
            <v>07:09
16:02</v>
          </cell>
          <cell r="X28" t="str">
            <v>07:07
18:00</v>
          </cell>
          <cell r="Y28" t="str">
            <v>07:09
16:02</v>
          </cell>
          <cell r="Z28" t="str">
            <v>07:09
16:02</v>
          </cell>
          <cell r="AA28" t="str">
            <v xml:space="preserve">
</v>
          </cell>
          <cell r="AB28" t="str">
            <v>07:07
18:00</v>
          </cell>
          <cell r="AC28" t="str">
            <v>07:09
18:01</v>
          </cell>
          <cell r="AD28" t="str">
            <v>07:11
18:01</v>
          </cell>
          <cell r="AE28" t="str">
            <v>07:13
18:00</v>
          </cell>
          <cell r="AF28" t="str">
            <v>07:10
18:00</v>
          </cell>
          <cell r="AG28" t="str">
            <v>07:42
18:01</v>
          </cell>
          <cell r="AH28" t="str">
            <v xml:space="preserve">
</v>
          </cell>
          <cell r="AI28" t="str">
            <v>07:07
18:00</v>
          </cell>
          <cell r="AJ28" t="str">
            <v>07:10
18:01</v>
          </cell>
          <cell r="AK28" t="str">
            <v>07:07
18:00</v>
          </cell>
          <cell r="AL28">
            <v>44</v>
          </cell>
          <cell r="AM28">
            <v>22</v>
          </cell>
          <cell r="AN28">
            <v>0</v>
          </cell>
          <cell r="AO28">
            <v>0</v>
          </cell>
          <cell r="AP28">
            <v>44</v>
          </cell>
          <cell r="AR28">
            <v>22</v>
          </cell>
          <cell r="AU28">
            <v>44</v>
          </cell>
        </row>
        <row r="29">
          <cell r="B29" t="str">
            <v>PO2198</v>
          </cell>
          <cell r="C29" t="str">
            <v>Ny Ratana</v>
          </cell>
          <cell r="D29" t="str">
            <v>SAMPLE MACHINIST</v>
          </cell>
          <cell r="E29" t="str">
            <v>07:06
16:00</v>
          </cell>
          <cell r="F29" t="str">
            <v xml:space="preserve">
</v>
          </cell>
          <cell r="G29" t="str">
            <v xml:space="preserve">
</v>
          </cell>
          <cell r="H29" t="str">
            <v>07:07
18:01</v>
          </cell>
          <cell r="I29" t="str">
            <v>07:10
18:01</v>
          </cell>
          <cell r="J29" t="str">
            <v>07:07
18:02</v>
          </cell>
          <cell r="K29" t="str">
            <v>07:06
17:47</v>
          </cell>
          <cell r="L29" t="str">
            <v>07:10
15:59</v>
          </cell>
          <cell r="M29" t="str">
            <v xml:space="preserve">
</v>
          </cell>
          <cell r="N29" t="str">
            <v>07:06
18:01</v>
          </cell>
          <cell r="O29" t="str">
            <v>07:13
18:01</v>
          </cell>
          <cell r="P29" t="str">
            <v>07:05
17:59</v>
          </cell>
          <cell r="Q29" t="str">
            <v>07:06
20:01</v>
          </cell>
          <cell r="R29" t="str">
            <v>07:06
18:00</v>
          </cell>
          <cell r="S29" t="str">
            <v>07:06
16:00</v>
          </cell>
          <cell r="T29" t="str">
            <v xml:space="preserve">
</v>
          </cell>
          <cell r="U29" t="str">
            <v>07:06
11:00</v>
          </cell>
          <cell r="V29" t="str">
            <v>07:06
18:00</v>
          </cell>
          <cell r="W29" t="str">
            <v>07:11
18:00</v>
          </cell>
          <cell r="X29" t="str">
            <v>07:05
18:00</v>
          </cell>
          <cell r="Y29" t="str">
            <v>07:05
18:00</v>
          </cell>
          <cell r="Z29" t="str">
            <v>07:10
16:00</v>
          </cell>
          <cell r="AA29" t="str">
            <v xml:space="preserve">
</v>
          </cell>
          <cell r="AB29" t="str">
            <v>07:06
18:01</v>
          </cell>
          <cell r="AC29" t="str">
            <v>07:13
18:00</v>
          </cell>
          <cell r="AD29" t="str">
            <v>07:06
18:00</v>
          </cell>
          <cell r="AE29" t="str">
            <v>07:13
18:01</v>
          </cell>
          <cell r="AF29" t="str">
            <v>07:05
18:01</v>
          </cell>
          <cell r="AG29" t="str">
            <v>07:42
16:00</v>
          </cell>
          <cell r="AH29" t="str">
            <v xml:space="preserve">
</v>
          </cell>
          <cell r="AI29" t="str">
            <v>07:07
20:00</v>
          </cell>
          <cell r="AJ29" t="str">
            <v>07:06
20:00</v>
          </cell>
          <cell r="AK29" t="str">
            <v>07:06
17:59</v>
          </cell>
          <cell r="AL29">
            <v>48</v>
          </cell>
          <cell r="AM29">
            <v>21</v>
          </cell>
          <cell r="AN29">
            <v>0</v>
          </cell>
          <cell r="AO29">
            <v>0</v>
          </cell>
          <cell r="AP29">
            <v>48</v>
          </cell>
          <cell r="AR29">
            <v>18</v>
          </cell>
          <cell r="AS29">
            <v>3</v>
          </cell>
          <cell r="AT29">
            <v>6</v>
          </cell>
          <cell r="AU29">
            <v>42</v>
          </cell>
        </row>
        <row r="30">
          <cell r="B30" t="str">
            <v>PO2723</v>
          </cell>
          <cell r="C30" t="str">
            <v>Channa Mey</v>
          </cell>
          <cell r="D30" t="str">
            <v>ASSIST. SUPERVISOR</v>
          </cell>
          <cell r="E30" t="str">
            <v>07:19
18:01</v>
          </cell>
          <cell r="F30" t="str">
            <v xml:space="preserve">
</v>
          </cell>
          <cell r="G30" t="str">
            <v xml:space="preserve">
</v>
          </cell>
          <cell r="H30" t="str">
            <v>07:26
18:02</v>
          </cell>
          <cell r="I30" t="str">
            <v>07:31
18:00</v>
          </cell>
          <cell r="J30" t="str">
            <v>07:23
18:02</v>
          </cell>
          <cell r="K30" t="str">
            <v>07:30
17:46</v>
          </cell>
          <cell r="L30" t="str">
            <v>07:32
08:45</v>
          </cell>
          <cell r="M30" t="str">
            <v xml:space="preserve">
</v>
          </cell>
          <cell r="N30" t="str">
            <v>07:30
18:02</v>
          </cell>
          <cell r="O30" t="str">
            <v>07:31
18:02</v>
          </cell>
          <cell r="P30" t="str">
            <v>07:28
18:02</v>
          </cell>
          <cell r="Q30" t="str">
            <v>07:20
18:02</v>
          </cell>
          <cell r="R30" t="str">
            <v>07:31
18:01</v>
          </cell>
          <cell r="S30" t="str">
            <v>07:32
18:00</v>
          </cell>
          <cell r="T30" t="str">
            <v xml:space="preserve">
</v>
          </cell>
          <cell r="U30" t="str">
            <v>07:32
16:05</v>
          </cell>
          <cell r="V30" t="str">
            <v>07:15
18:01</v>
          </cell>
          <cell r="W30" t="str">
            <v>07:20
18:01</v>
          </cell>
          <cell r="X30" t="str">
            <v>07:25
18:02</v>
          </cell>
          <cell r="Y30" t="str">
            <v>07:29
18:03</v>
          </cell>
          <cell r="Z30" t="str">
            <v>07:30
18:02</v>
          </cell>
          <cell r="AA30" t="str">
            <v xml:space="preserve">
</v>
          </cell>
          <cell r="AB30" t="str">
            <v>07:31
18:03</v>
          </cell>
          <cell r="AC30" t="str">
            <v>07:29
18:01</v>
          </cell>
          <cell r="AD30" t="str">
            <v>07:29
18:01</v>
          </cell>
          <cell r="AE30" t="str">
            <v>07:25
18:01</v>
          </cell>
          <cell r="AF30" t="str">
            <v>07:26
18:04</v>
          </cell>
          <cell r="AG30" t="str">
            <v>07:48
18:02</v>
          </cell>
          <cell r="AH30" t="str">
            <v xml:space="preserve">
</v>
          </cell>
          <cell r="AI30" t="str">
            <v>07:24
18:03</v>
          </cell>
          <cell r="AJ30" t="str">
            <v>07:30
18:02</v>
          </cell>
          <cell r="AK30" t="str">
            <v>07:30
18:03</v>
          </cell>
          <cell r="AL30">
            <v>53</v>
          </cell>
          <cell r="AM30">
            <v>26</v>
          </cell>
          <cell r="AN30">
            <v>0</v>
          </cell>
          <cell r="AO30">
            <v>0</v>
          </cell>
          <cell r="AP30">
            <v>53</v>
          </cell>
          <cell r="AR30">
            <v>25</v>
          </cell>
          <cell r="AS30">
            <v>1</v>
          </cell>
          <cell r="AT30">
            <v>1</v>
          </cell>
          <cell r="AU30">
            <v>52</v>
          </cell>
        </row>
        <row r="31">
          <cell r="B31" t="str">
            <v>PO8047</v>
          </cell>
          <cell r="C31" t="str">
            <v>Sokkhom Dong</v>
          </cell>
          <cell r="D31" t="str">
            <v>SAMPLE MACHINIST</v>
          </cell>
          <cell r="E31" t="str">
            <v>07:06
18:01</v>
          </cell>
          <cell r="F31" t="str">
            <v xml:space="preserve">
</v>
          </cell>
          <cell r="G31" t="str">
            <v xml:space="preserve">
</v>
          </cell>
          <cell r="H31" t="str">
            <v>07:06
18:02</v>
          </cell>
          <cell r="I31" t="str">
            <v>07:05
18:01</v>
          </cell>
          <cell r="J31" t="str">
            <v>07:06
18:03</v>
          </cell>
          <cell r="K31" t="str">
            <v>07:05
17:47</v>
          </cell>
          <cell r="L31" t="str">
            <v>07:07
18:05</v>
          </cell>
          <cell r="M31" t="str">
            <v xml:space="preserve">
</v>
          </cell>
          <cell r="N31" t="str">
            <v>07:05
18:02</v>
          </cell>
          <cell r="O31" t="str">
            <v>07:06
18:02</v>
          </cell>
          <cell r="P31" t="str">
            <v>07:06
18:00</v>
          </cell>
          <cell r="Q31" t="str">
            <v>07:05
20:01</v>
          </cell>
          <cell r="R31" t="str">
            <v>07:05
18:02</v>
          </cell>
          <cell r="S31" t="str">
            <v>07:06
18:01</v>
          </cell>
          <cell r="T31" t="str">
            <v xml:space="preserve">
</v>
          </cell>
          <cell r="U31" t="str">
            <v>07:06
18:03</v>
          </cell>
          <cell r="V31" t="str">
            <v>07:05
18:00</v>
          </cell>
          <cell r="W31" t="str">
            <v>07:06
18:01</v>
          </cell>
          <cell r="X31" t="str">
            <v>07:06
18:03</v>
          </cell>
          <cell r="Y31" t="str">
            <v>07:04
18:00</v>
          </cell>
          <cell r="Z31" t="str">
            <v>07:06
18:01</v>
          </cell>
          <cell r="AA31" t="str">
            <v xml:space="preserve">
</v>
          </cell>
          <cell r="AB31" t="str">
            <v>07:05
18:05</v>
          </cell>
          <cell r="AC31" t="str">
            <v>07:08
18:05</v>
          </cell>
          <cell r="AD31" t="str">
            <v>07:05
18:02</v>
          </cell>
          <cell r="AE31" t="str">
            <v>07:05
18:02</v>
          </cell>
          <cell r="AF31" t="str">
            <v>07:05
18:02</v>
          </cell>
          <cell r="AG31" t="str">
            <v>07:41
18:00</v>
          </cell>
          <cell r="AH31" t="str">
            <v xml:space="preserve">
</v>
          </cell>
          <cell r="AI31" t="str">
            <v>07:05
20:00</v>
          </cell>
          <cell r="AJ31" t="str">
            <v>07:06
20:00</v>
          </cell>
          <cell r="AK31" t="str">
            <v>07:05
18:05</v>
          </cell>
          <cell r="AL31">
            <v>60</v>
          </cell>
          <cell r="AM31">
            <v>27</v>
          </cell>
          <cell r="AN31">
            <v>0</v>
          </cell>
          <cell r="AO31">
            <v>0</v>
          </cell>
          <cell r="AP31">
            <v>60</v>
          </cell>
          <cell r="AR31">
            <v>24</v>
          </cell>
          <cell r="AS31">
            <v>3</v>
          </cell>
          <cell r="AT31">
            <v>6</v>
          </cell>
          <cell r="AU31">
            <v>54</v>
          </cell>
        </row>
        <row r="32">
          <cell r="B32" t="str">
            <v>PO9449</v>
          </cell>
          <cell r="C32" t="str">
            <v>Pen Vann</v>
          </cell>
          <cell r="D32" t="str">
            <v>SAMPLE MACHINIST</v>
          </cell>
          <cell r="E32" t="str">
            <v>07:15
16:03</v>
          </cell>
          <cell r="F32" t="str">
            <v xml:space="preserve">
</v>
          </cell>
          <cell r="G32" t="str">
            <v xml:space="preserve">
</v>
          </cell>
          <cell r="H32" t="str">
            <v>07:23
18:01</v>
          </cell>
          <cell r="I32" t="str">
            <v>07:22
18:01</v>
          </cell>
          <cell r="J32" t="str">
            <v>07:16
18:02</v>
          </cell>
          <cell r="K32" t="str">
            <v>07:24
17:46</v>
          </cell>
          <cell r="L32" t="str">
            <v>07:09
16:01</v>
          </cell>
          <cell r="M32" t="str">
            <v xml:space="preserve">
</v>
          </cell>
          <cell r="N32" t="str">
            <v>07:13
18:02</v>
          </cell>
          <cell r="O32" t="str">
            <v>07:16
18:02</v>
          </cell>
          <cell r="P32" t="str">
            <v>07:11
18:01</v>
          </cell>
          <cell r="Q32" t="str">
            <v>07:17
20:01</v>
          </cell>
          <cell r="R32" t="str">
            <v>07:12
18:01</v>
          </cell>
          <cell r="S32" t="str">
            <v>07:14
17:59</v>
          </cell>
          <cell r="T32" t="str">
            <v xml:space="preserve">
</v>
          </cell>
          <cell r="U32" t="str">
            <v>07:25
16:05</v>
          </cell>
          <cell r="V32" t="str">
            <v>07:19
16:01</v>
          </cell>
          <cell r="W32" t="str">
            <v>07:24
16:03</v>
          </cell>
          <cell r="X32" t="str">
            <v>07:18
16:03</v>
          </cell>
          <cell r="Y32" t="str">
            <v>07:25
18:01</v>
          </cell>
          <cell r="Z32" t="str">
            <v>07:25
18:01</v>
          </cell>
          <cell r="AA32" t="str">
            <v xml:space="preserve">
</v>
          </cell>
          <cell r="AB32" t="str">
            <v>07:24
18:02</v>
          </cell>
          <cell r="AC32" t="str">
            <v>07:25
17:59</v>
          </cell>
          <cell r="AD32" t="str">
            <v>07:18
17:59</v>
          </cell>
          <cell r="AE32" t="str">
            <v>07:14
18:00</v>
          </cell>
          <cell r="AF32" t="str">
            <v>07:13
18:00</v>
          </cell>
          <cell r="AG32" t="str">
            <v>07:46
18:01</v>
          </cell>
          <cell r="AH32" t="str">
            <v xml:space="preserve">
</v>
          </cell>
          <cell r="AI32" t="str">
            <v>07:11
20:00</v>
          </cell>
          <cell r="AJ32" t="str">
            <v>07:16
20:00</v>
          </cell>
          <cell r="AK32" t="str">
            <v>07:16
17:59</v>
          </cell>
          <cell r="AL32">
            <v>48</v>
          </cell>
          <cell r="AM32">
            <v>21</v>
          </cell>
          <cell r="AN32">
            <v>0</v>
          </cell>
          <cell r="AO32">
            <v>0</v>
          </cell>
          <cell r="AP32">
            <v>48</v>
          </cell>
          <cell r="AR32">
            <v>18</v>
          </cell>
          <cell r="AS32">
            <v>3</v>
          </cell>
          <cell r="AT32">
            <v>6</v>
          </cell>
          <cell r="AU32">
            <v>42</v>
          </cell>
        </row>
        <row r="33">
          <cell r="B33" t="str">
            <v>QC181</v>
          </cell>
          <cell r="C33" t="str">
            <v>Sopha Nhanh</v>
          </cell>
          <cell r="D33" t="str">
            <v>Sample QC</v>
          </cell>
          <cell r="E33" t="str">
            <v>07:30
16:06</v>
          </cell>
          <cell r="F33" t="str">
            <v xml:space="preserve">
</v>
          </cell>
          <cell r="G33" t="str">
            <v xml:space="preserve">
</v>
          </cell>
          <cell r="H33" t="str">
            <v xml:space="preserve">
</v>
          </cell>
          <cell r="I33" t="str">
            <v>07:36
18:03</v>
          </cell>
          <cell r="J33" t="str">
            <v xml:space="preserve">
</v>
          </cell>
          <cell r="K33" t="str">
            <v xml:space="preserve">
</v>
          </cell>
          <cell r="L33" t="str">
            <v xml:space="preserve">
</v>
          </cell>
          <cell r="M33" t="str">
            <v xml:space="preserve">
</v>
          </cell>
          <cell r="N33" t="str">
            <v xml:space="preserve">
</v>
          </cell>
          <cell r="O33" t="str">
            <v xml:space="preserve">
</v>
          </cell>
          <cell r="P33" t="str">
            <v xml:space="preserve">
</v>
          </cell>
          <cell r="Q33" t="str">
            <v>07:41
16:04</v>
          </cell>
          <cell r="R33" t="str">
            <v>07:39
18:04</v>
          </cell>
          <cell r="S33" t="str">
            <v>07:32
17:59</v>
          </cell>
          <cell r="T33" t="str">
            <v xml:space="preserve">
</v>
          </cell>
          <cell r="U33" t="str">
            <v>07:34
18:06</v>
          </cell>
          <cell r="V33" t="str">
            <v>07:30
18:04</v>
          </cell>
          <cell r="W33" t="str">
            <v>07:32
18:01</v>
          </cell>
          <cell r="X33" t="str">
            <v>10:52
18:06</v>
          </cell>
          <cell r="Y33" t="str">
            <v>07:36
18:11</v>
          </cell>
          <cell r="Z33" t="str">
            <v>07:34
16:06</v>
          </cell>
          <cell r="AA33" t="str">
            <v xml:space="preserve">
</v>
          </cell>
          <cell r="AB33" t="str">
            <v>07:35
18:00</v>
          </cell>
          <cell r="AC33" t="str">
            <v>07:32
18:05</v>
          </cell>
          <cell r="AD33" t="str">
            <v>07:38
18:06</v>
          </cell>
          <cell r="AE33" t="str">
            <v>07:29
18:05</v>
          </cell>
          <cell r="AF33" t="str">
            <v>07:35
14:15</v>
          </cell>
          <cell r="AG33" t="str">
            <v>07:44
18:04</v>
          </cell>
          <cell r="AH33" t="str">
            <v xml:space="preserve">
</v>
          </cell>
          <cell r="AI33" t="str">
            <v>07:36
18:06</v>
          </cell>
          <cell r="AJ33" t="str">
            <v>07:33
18:06</v>
          </cell>
          <cell r="AK33" t="str">
            <v>07:31
18:05</v>
          </cell>
          <cell r="AL33">
            <v>32</v>
          </cell>
          <cell r="AM33">
            <v>16</v>
          </cell>
          <cell r="AN33">
            <v>0</v>
          </cell>
          <cell r="AO33">
            <v>0</v>
          </cell>
          <cell r="AP33">
            <v>32</v>
          </cell>
          <cell r="AR33">
            <v>16</v>
          </cell>
          <cell r="AU33">
            <v>32</v>
          </cell>
        </row>
        <row r="34">
          <cell r="B34" t="str">
            <v>SUP183</v>
          </cell>
          <cell r="C34" t="str">
            <v>San Sengheng</v>
          </cell>
          <cell r="D34" t="str">
            <v>SAMPLE SUPERVOSOR</v>
          </cell>
          <cell r="E34" t="str">
            <v>07:05
16:00</v>
          </cell>
          <cell r="F34" t="str">
            <v xml:space="preserve">
</v>
          </cell>
          <cell r="G34" t="str">
            <v xml:space="preserve">
</v>
          </cell>
          <cell r="H34" t="str">
            <v>07:05
16:01</v>
          </cell>
          <cell r="I34" t="str">
            <v>07:09
18:01</v>
          </cell>
          <cell r="J34" t="str">
            <v>07:06
18:02</v>
          </cell>
          <cell r="K34" t="str">
            <v>07:06
15:47</v>
          </cell>
          <cell r="L34" t="str">
            <v>07:07
17:59</v>
          </cell>
          <cell r="M34" t="str">
            <v xml:space="preserve">
</v>
          </cell>
          <cell r="N34" t="str">
            <v>07:05
18:03</v>
          </cell>
          <cell r="O34" t="str">
            <v>07:08
16:01</v>
          </cell>
          <cell r="P34" t="str">
            <v>07:05
16:01</v>
          </cell>
          <cell r="Q34" t="str">
            <v>07:08
16:02</v>
          </cell>
          <cell r="R34" t="str">
            <v>07:06
16:01</v>
          </cell>
          <cell r="S34" t="str">
            <v>07:05
16:00</v>
          </cell>
          <cell r="T34" t="str">
            <v xml:space="preserve">
</v>
          </cell>
          <cell r="U34" t="str">
            <v>07:06
16:01</v>
          </cell>
          <cell r="V34" t="str">
            <v>07:05
16:01</v>
          </cell>
          <cell r="W34" t="str">
            <v>07:07
16:01</v>
          </cell>
          <cell r="X34" t="str">
            <v>07:05
16:01</v>
          </cell>
          <cell r="Y34" t="str">
            <v>07:05
16:00</v>
          </cell>
          <cell r="Z34" t="str">
            <v>07:05
16:00</v>
          </cell>
          <cell r="AA34" t="str">
            <v xml:space="preserve">
</v>
          </cell>
          <cell r="AB34" t="str">
            <v>07:05
18:01</v>
          </cell>
          <cell r="AC34" t="str">
            <v xml:space="preserve">
</v>
          </cell>
          <cell r="AD34" t="str">
            <v>07:05
16:01</v>
          </cell>
          <cell r="AE34" t="str">
            <v>07:06
18:00</v>
          </cell>
          <cell r="AF34" t="str">
            <v>07:05
18:01</v>
          </cell>
          <cell r="AG34" t="str">
            <v>07:41
16:00</v>
          </cell>
          <cell r="AH34" t="str">
            <v xml:space="preserve">
</v>
          </cell>
          <cell r="AI34" t="str">
            <v xml:space="preserve">
</v>
          </cell>
          <cell r="AJ34" t="str">
            <v>07:05
16:00</v>
          </cell>
          <cell r="AK34" t="str">
            <v>07:05
16:00</v>
          </cell>
          <cell r="AL34">
            <v>14</v>
          </cell>
          <cell r="AM34">
            <v>7</v>
          </cell>
          <cell r="AN34">
            <v>0</v>
          </cell>
          <cell r="AO34">
            <v>0</v>
          </cell>
          <cell r="AP34">
            <v>14</v>
          </cell>
          <cell r="AR34">
            <v>7</v>
          </cell>
          <cell r="AU34">
            <v>14</v>
          </cell>
        </row>
        <row r="35">
          <cell r="B35" t="str">
            <v>Fab024</v>
          </cell>
          <cell r="C35" t="str">
            <v>Punleuvongpich Ven</v>
          </cell>
          <cell r="D35" t="str">
            <v>FABRIC OPERATOR</v>
          </cell>
          <cell r="E35" t="str">
            <v>07:18
15:59</v>
          </cell>
          <cell r="F35" t="str">
            <v xml:space="preserve">
</v>
          </cell>
          <cell r="G35" t="str">
            <v xml:space="preserve">
</v>
          </cell>
          <cell r="H35" t="str">
            <v>07:23
17:59</v>
          </cell>
          <cell r="I35" t="str">
            <v>07:24
17:59</v>
          </cell>
          <cell r="J35" t="str">
            <v>07:27
17:59</v>
          </cell>
          <cell r="K35" t="str">
            <v>07:23
17:45</v>
          </cell>
          <cell r="L35" t="str">
            <v>07:27
15:59</v>
          </cell>
          <cell r="M35" t="str">
            <v xml:space="preserve">
</v>
          </cell>
          <cell r="N35" t="str">
            <v>07:20
17:59</v>
          </cell>
          <cell r="O35" t="str">
            <v>07:16
18:00</v>
          </cell>
          <cell r="P35" t="str">
            <v>07:22
17:58</v>
          </cell>
          <cell r="Q35" t="str">
            <v>07:18
17:59</v>
          </cell>
          <cell r="R35" t="str">
            <v>07:30
17:59</v>
          </cell>
          <cell r="S35" t="str">
            <v>07:28
15:59</v>
          </cell>
          <cell r="T35" t="str">
            <v xml:space="preserve">
</v>
          </cell>
          <cell r="U35" t="str">
            <v>07:21
17:59</v>
          </cell>
          <cell r="V35" t="str">
            <v>07:26
17:59</v>
          </cell>
          <cell r="W35" t="str">
            <v>07:25
17:59</v>
          </cell>
          <cell r="X35" t="str">
            <v>07:29
17:59</v>
          </cell>
          <cell r="Y35" t="str">
            <v>07:23
17:59</v>
          </cell>
          <cell r="Z35" t="str">
            <v>07:30
15:59</v>
          </cell>
          <cell r="AA35" t="str">
            <v xml:space="preserve">
</v>
          </cell>
          <cell r="AB35" t="str">
            <v>07:28
17:59</v>
          </cell>
          <cell r="AC35" t="str">
            <v>07:17
17:59</v>
          </cell>
          <cell r="AD35" t="str">
            <v>07:16
17:59</v>
          </cell>
          <cell r="AE35" t="str">
            <v>07:15
17:59</v>
          </cell>
          <cell r="AF35" t="str">
            <v>07:16
17:59</v>
          </cell>
          <cell r="AG35" t="str">
            <v>07:34
15:59</v>
          </cell>
          <cell r="AH35" t="str">
            <v xml:space="preserve">
</v>
          </cell>
          <cell r="AI35" t="str">
            <v>07:19
17:59</v>
          </cell>
          <cell r="AJ35" t="str">
            <v>07:19
17:59</v>
          </cell>
          <cell r="AK35" t="str">
            <v>07:20
17:59</v>
          </cell>
          <cell r="AL35">
            <v>44</v>
          </cell>
          <cell r="AM35">
            <v>22</v>
          </cell>
          <cell r="AN35">
            <v>0</v>
          </cell>
          <cell r="AO35">
            <v>0</v>
          </cell>
          <cell r="AP35">
            <v>44</v>
          </cell>
          <cell r="AR35">
            <v>22</v>
          </cell>
          <cell r="AU35">
            <v>44</v>
          </cell>
        </row>
        <row r="36">
          <cell r="B36" t="str">
            <v>FAB044</v>
          </cell>
          <cell r="C36" t="str">
            <v>Chorn Pech</v>
          </cell>
          <cell r="D36" t="str">
            <v>FABRIC OPERATOR</v>
          </cell>
          <cell r="E36" t="str">
            <v>07:22
15:59</v>
          </cell>
          <cell r="F36" t="str">
            <v xml:space="preserve">
</v>
          </cell>
          <cell r="G36" t="str">
            <v xml:space="preserve">
</v>
          </cell>
          <cell r="H36" t="str">
            <v>07:23
17:59</v>
          </cell>
          <cell r="I36" t="str">
            <v>07:26
17:59</v>
          </cell>
          <cell r="J36" t="str">
            <v>07:23
17:59</v>
          </cell>
          <cell r="K36" t="str">
            <v>07:30
15:44</v>
          </cell>
          <cell r="L36" t="str">
            <v>07:15
15:59</v>
          </cell>
          <cell r="M36" t="str">
            <v xml:space="preserve">
</v>
          </cell>
          <cell r="N36" t="str">
            <v>07:20
17:59</v>
          </cell>
          <cell r="O36" t="str">
            <v>07:23
17:59</v>
          </cell>
          <cell r="P36" t="str">
            <v>07:17
17:59</v>
          </cell>
          <cell r="Q36" t="str">
            <v>07:22
17:59</v>
          </cell>
          <cell r="R36" t="str">
            <v>07:16
15:59</v>
          </cell>
          <cell r="S36" t="str">
            <v>07:21
15:59</v>
          </cell>
          <cell r="T36" t="str">
            <v xml:space="preserve">
</v>
          </cell>
          <cell r="U36" t="str">
            <v>07:18
17:59</v>
          </cell>
          <cell r="V36" t="str">
            <v>07:16
17:59</v>
          </cell>
          <cell r="W36" t="str">
            <v xml:space="preserve">
</v>
          </cell>
          <cell r="X36" t="str">
            <v>07:21
17:59</v>
          </cell>
          <cell r="Y36" t="str">
            <v>07:19
17:59</v>
          </cell>
          <cell r="Z36" t="str">
            <v>07:30
15:59</v>
          </cell>
          <cell r="AA36" t="str">
            <v xml:space="preserve">
</v>
          </cell>
          <cell r="AB36" t="str">
            <v>07:27
17:59</v>
          </cell>
          <cell r="AC36" t="str">
            <v>07:17
17:59</v>
          </cell>
          <cell r="AD36" t="str">
            <v>07:27
17:59</v>
          </cell>
          <cell r="AE36" t="str">
            <v>07:24
17:59</v>
          </cell>
          <cell r="AF36" t="str">
            <v>07:21
17:59</v>
          </cell>
          <cell r="AG36" t="str">
            <v>07:23
15:59</v>
          </cell>
          <cell r="AH36" t="str">
            <v xml:space="preserve">
</v>
          </cell>
          <cell r="AI36" t="str">
            <v>07:22
17:59</v>
          </cell>
          <cell r="AJ36" t="str">
            <v>07:25
17:59</v>
          </cell>
          <cell r="AK36" t="str">
            <v>07:22
17:59</v>
          </cell>
          <cell r="AL36">
            <v>38</v>
          </cell>
          <cell r="AM36">
            <v>19</v>
          </cell>
          <cell r="AN36">
            <v>0</v>
          </cell>
          <cell r="AO36">
            <v>0</v>
          </cell>
          <cell r="AP36">
            <v>38</v>
          </cell>
          <cell r="AR36">
            <v>19</v>
          </cell>
          <cell r="AU36">
            <v>38</v>
          </cell>
        </row>
        <row r="37">
          <cell r="B37" t="str">
            <v>FAB050</v>
          </cell>
          <cell r="C37" t="str">
            <v>Yeak So</v>
          </cell>
          <cell r="D37" t="str">
            <v>FABRIC ADMINISTRATOR</v>
          </cell>
          <cell r="E37" t="str">
            <v>07:15
15:59</v>
          </cell>
          <cell r="F37" t="str">
            <v xml:space="preserve">
</v>
          </cell>
          <cell r="G37" t="str">
            <v xml:space="preserve">
</v>
          </cell>
          <cell r="H37" t="str">
            <v>07:28
18:01</v>
          </cell>
          <cell r="I37" t="str">
            <v>07:27
16:03</v>
          </cell>
          <cell r="J37" t="str">
            <v>07:27
18:00</v>
          </cell>
          <cell r="K37" t="str">
            <v>07:25
17:45</v>
          </cell>
          <cell r="L37" t="str">
            <v>07:27
16:01</v>
          </cell>
          <cell r="M37" t="str">
            <v xml:space="preserve">
</v>
          </cell>
          <cell r="N37" t="str">
            <v>07:29
18:02</v>
          </cell>
          <cell r="O37" t="str">
            <v>07:19
18:02</v>
          </cell>
          <cell r="P37" t="str">
            <v>07:24
18:01</v>
          </cell>
          <cell r="Q37" t="str">
            <v>07:24
18:01</v>
          </cell>
          <cell r="R37" t="str">
            <v>07:13
18:00</v>
          </cell>
          <cell r="S37" t="str">
            <v>07:28
16:01</v>
          </cell>
          <cell r="T37" t="str">
            <v xml:space="preserve">
</v>
          </cell>
          <cell r="U37" t="str">
            <v>07:22
18:01</v>
          </cell>
          <cell r="V37" t="str">
            <v>07:10
18:01</v>
          </cell>
          <cell r="W37" t="str">
            <v>07:20
18:01</v>
          </cell>
          <cell r="X37" t="str">
            <v>07:23
18:01</v>
          </cell>
          <cell r="Y37" t="str">
            <v>07:16
18:00</v>
          </cell>
          <cell r="Z37" t="str">
            <v>07:30
16:01</v>
          </cell>
          <cell r="AA37" t="str">
            <v xml:space="preserve">
</v>
          </cell>
          <cell r="AB37" t="str">
            <v>07:27
18:01</v>
          </cell>
          <cell r="AC37" t="str">
            <v>07:18
18:00</v>
          </cell>
          <cell r="AD37" t="str">
            <v>07:23
18:01</v>
          </cell>
          <cell r="AE37" t="str">
            <v>07:24
18:01</v>
          </cell>
          <cell r="AF37" t="str">
            <v>07:21
18:00</v>
          </cell>
          <cell r="AG37" t="str">
            <v>07:22
16:01</v>
          </cell>
          <cell r="AH37" t="str">
            <v xml:space="preserve">
</v>
          </cell>
          <cell r="AI37" t="str">
            <v>07:24
18:01</v>
          </cell>
          <cell r="AJ37" t="str">
            <v>07:14
18:00</v>
          </cell>
          <cell r="AK37" t="str">
            <v>07:21
18:00</v>
          </cell>
          <cell r="AL37">
            <v>42</v>
          </cell>
          <cell r="AM37">
            <v>21</v>
          </cell>
          <cell r="AN37">
            <v>0</v>
          </cell>
          <cell r="AO37">
            <v>0</v>
          </cell>
          <cell r="AP37">
            <v>42</v>
          </cell>
          <cell r="AR37">
            <v>21</v>
          </cell>
          <cell r="AU37">
            <v>42</v>
          </cell>
        </row>
        <row r="38">
          <cell r="B38" t="str">
            <v>FAB055</v>
          </cell>
          <cell r="C38" t="str">
            <v>Sakhorn Ros</v>
          </cell>
          <cell r="D38" t="str">
            <v>FABRIC ISSUE</v>
          </cell>
          <cell r="E38" t="str">
            <v>07:19
16:08</v>
          </cell>
          <cell r="F38" t="str">
            <v xml:space="preserve">
</v>
          </cell>
          <cell r="G38" t="str">
            <v xml:space="preserve">
</v>
          </cell>
          <cell r="H38" t="str">
            <v>07:18
16:02</v>
          </cell>
          <cell r="I38" t="str">
            <v>07:15
18:02</v>
          </cell>
          <cell r="J38" t="str">
            <v>07:26
18:01</v>
          </cell>
          <cell r="K38" t="str">
            <v>07:22
15:47</v>
          </cell>
          <cell r="L38" t="str">
            <v>08:36
16:01</v>
          </cell>
          <cell r="M38" t="str">
            <v xml:space="preserve">
</v>
          </cell>
          <cell r="N38" t="str">
            <v>07:23
18:01</v>
          </cell>
          <cell r="O38" t="str">
            <v>07:25
18:01</v>
          </cell>
          <cell r="P38" t="str">
            <v>07:26
18:01</v>
          </cell>
          <cell r="Q38" t="str">
            <v>07:27
18:01</v>
          </cell>
          <cell r="R38" t="str">
            <v>07:13
18:00</v>
          </cell>
          <cell r="S38" t="str">
            <v>07:15
16:01</v>
          </cell>
          <cell r="T38" t="str">
            <v xml:space="preserve">
</v>
          </cell>
          <cell r="U38" t="str">
            <v>07:22
18:01</v>
          </cell>
          <cell r="V38" t="str">
            <v>07:20
16:02</v>
          </cell>
          <cell r="W38" t="str">
            <v>07:26
18:01</v>
          </cell>
          <cell r="X38" t="str">
            <v>07:22
18:01</v>
          </cell>
          <cell r="Y38" t="str">
            <v xml:space="preserve">07:23
</v>
          </cell>
          <cell r="Z38" t="str">
            <v>07:30
16:00</v>
          </cell>
          <cell r="AA38" t="str">
            <v xml:space="preserve">
</v>
          </cell>
          <cell r="AB38" t="str">
            <v>07:24
18:01</v>
          </cell>
          <cell r="AC38" t="str">
            <v>07:22
18:00</v>
          </cell>
          <cell r="AD38" t="str">
            <v>07:20
18:00</v>
          </cell>
          <cell r="AE38" t="str">
            <v>07:17
18:01</v>
          </cell>
          <cell r="AF38" t="str">
            <v>07:23
16:04</v>
          </cell>
          <cell r="AG38" t="str">
            <v>07:29
16:01</v>
          </cell>
          <cell r="AH38" t="str">
            <v xml:space="preserve">
</v>
          </cell>
          <cell r="AI38" t="str">
            <v>07:17
18:01</v>
          </cell>
          <cell r="AJ38" t="str">
            <v>07:21
18:00</v>
          </cell>
          <cell r="AK38" t="str">
            <v>07:20
18:00</v>
          </cell>
          <cell r="AL38">
            <v>34</v>
          </cell>
          <cell r="AM38">
            <v>17</v>
          </cell>
          <cell r="AN38">
            <v>0</v>
          </cell>
          <cell r="AO38">
            <v>0</v>
          </cell>
          <cell r="AP38">
            <v>34</v>
          </cell>
          <cell r="AR38">
            <v>17</v>
          </cell>
          <cell r="AU38">
            <v>34</v>
          </cell>
        </row>
        <row r="39">
          <cell r="B39" t="str">
            <v>PO1701</v>
          </cell>
          <cell r="C39" t="str">
            <v>Chantheara Um</v>
          </cell>
          <cell r="D39" t="str">
            <v>Fabric Inspector</v>
          </cell>
          <cell r="E39" t="str">
            <v>07:15
15:59</v>
          </cell>
          <cell r="F39" t="str">
            <v xml:space="preserve">
</v>
          </cell>
          <cell r="G39" t="str">
            <v xml:space="preserve">
</v>
          </cell>
          <cell r="H39" t="str">
            <v>07:24
18:00</v>
          </cell>
          <cell r="I39" t="str">
            <v>07:18
18:00</v>
          </cell>
          <cell r="J39" t="str">
            <v>07:22
18:00</v>
          </cell>
          <cell r="K39" t="str">
            <v>07:30
17:46</v>
          </cell>
          <cell r="L39" t="str">
            <v>07:28
15:59</v>
          </cell>
          <cell r="M39" t="str">
            <v xml:space="preserve">
</v>
          </cell>
          <cell r="N39" t="str">
            <v>07:34
18:00</v>
          </cell>
          <cell r="O39" t="str">
            <v>07:33
18:00</v>
          </cell>
          <cell r="P39" t="str">
            <v>07:25
18:00</v>
          </cell>
          <cell r="Q39" t="str">
            <v>07:29
13:59</v>
          </cell>
          <cell r="R39" t="str">
            <v>07:35
18:00</v>
          </cell>
          <cell r="S39" t="str">
            <v>07:30
16:00</v>
          </cell>
          <cell r="T39" t="str">
            <v xml:space="preserve">
</v>
          </cell>
          <cell r="U39" t="str">
            <v>07:21
18:00</v>
          </cell>
          <cell r="V39" t="str">
            <v xml:space="preserve">
</v>
          </cell>
          <cell r="W39" t="str">
            <v>07:29
18:00</v>
          </cell>
          <cell r="X39" t="str">
            <v>07:26
17:59</v>
          </cell>
          <cell r="Y39" t="str">
            <v>07:35
17:59</v>
          </cell>
          <cell r="Z39" t="str">
            <v>07:30
15:59</v>
          </cell>
          <cell r="AA39" t="str">
            <v xml:space="preserve">
</v>
          </cell>
          <cell r="AB39" t="str">
            <v>08:42
17:59</v>
          </cell>
          <cell r="AC39" t="str">
            <v>07:26
17:58</v>
          </cell>
          <cell r="AD39" t="str">
            <v>07:32
17:59</v>
          </cell>
          <cell r="AE39" t="str">
            <v>07:22
18:00</v>
          </cell>
          <cell r="AF39" t="str">
            <v>07:31
18:00</v>
          </cell>
          <cell r="AG39" t="str">
            <v>07:27
15:59</v>
          </cell>
          <cell r="AH39" t="str">
            <v xml:space="preserve">
</v>
          </cell>
          <cell r="AI39" t="str">
            <v>07:19
17:59</v>
          </cell>
          <cell r="AJ39" t="str">
            <v>07:21
17:59</v>
          </cell>
          <cell r="AK39" t="str">
            <v>07:19
18:00</v>
          </cell>
          <cell r="AL39">
            <v>40</v>
          </cell>
          <cell r="AM39">
            <v>20</v>
          </cell>
          <cell r="AN39">
            <v>0</v>
          </cell>
          <cell r="AO39">
            <v>0</v>
          </cell>
          <cell r="AP39">
            <v>40</v>
          </cell>
          <cell r="AR39">
            <v>20</v>
          </cell>
          <cell r="AU39">
            <v>40</v>
          </cell>
        </row>
        <row r="40">
          <cell r="B40" t="str">
            <v>MC003</v>
          </cell>
          <cell r="C40" t="str">
            <v>Sokcham Chhem</v>
          </cell>
          <cell r="D40" t="str">
            <v>Mechanic Supervisor</v>
          </cell>
          <cell r="E40" t="str">
            <v>07:10
16:01</v>
          </cell>
          <cell r="F40" t="str">
            <v xml:space="preserve">
</v>
          </cell>
          <cell r="G40" t="str">
            <v xml:space="preserve">
</v>
          </cell>
          <cell r="H40" t="str">
            <v>07:12
16:01</v>
          </cell>
          <cell r="I40" t="str">
            <v>07:23
18:01</v>
          </cell>
          <cell r="J40" t="str">
            <v>07:28
16:07</v>
          </cell>
          <cell r="K40" t="str">
            <v>07:30
17:46</v>
          </cell>
          <cell r="L40" t="str">
            <v>07:24
16:00</v>
          </cell>
          <cell r="M40" t="str">
            <v xml:space="preserve">
</v>
          </cell>
          <cell r="N40" t="str">
            <v>07:29
18:01</v>
          </cell>
          <cell r="O40" t="str">
            <v>07:08
18:11</v>
          </cell>
          <cell r="P40" t="str">
            <v>07:23
16:04</v>
          </cell>
          <cell r="Q40" t="str">
            <v>07:28
18:04</v>
          </cell>
          <cell r="R40" t="str">
            <v>07:26
18:01</v>
          </cell>
          <cell r="S40" t="str">
            <v>07:20
16:00</v>
          </cell>
          <cell r="T40" t="str">
            <v xml:space="preserve">
</v>
          </cell>
          <cell r="U40" t="str">
            <v>07:22
16:01</v>
          </cell>
          <cell r="V40" t="str">
            <v>07:40
16:01</v>
          </cell>
          <cell r="W40" t="str">
            <v>07:18
18:01</v>
          </cell>
          <cell r="X40" t="str">
            <v>07:24
16:01</v>
          </cell>
          <cell r="Y40" t="str">
            <v>07:31
16:01</v>
          </cell>
          <cell r="Z40" t="str">
            <v>07:19
16:04</v>
          </cell>
          <cell r="AA40" t="str">
            <v xml:space="preserve">
</v>
          </cell>
          <cell r="AB40" t="str">
            <v>07:23
16:02</v>
          </cell>
          <cell r="AC40" t="str">
            <v>07:13
18:01</v>
          </cell>
          <cell r="AD40" t="str">
            <v>07:12
18:00</v>
          </cell>
          <cell r="AE40" t="str">
            <v>07:19
18:01</v>
          </cell>
          <cell r="AF40" t="str">
            <v>07:18
18:01</v>
          </cell>
          <cell r="AG40" t="str">
            <v>07:35
16:00</v>
          </cell>
          <cell r="AH40" t="str">
            <v xml:space="preserve">
</v>
          </cell>
          <cell r="AI40" t="str">
            <v>07:28
18:01</v>
          </cell>
          <cell r="AJ40" t="str">
            <v>07:26
18:01</v>
          </cell>
          <cell r="AK40" t="str">
            <v>07:22
18:02</v>
          </cell>
          <cell r="AL40">
            <v>28</v>
          </cell>
          <cell r="AM40">
            <v>14</v>
          </cell>
          <cell r="AN40">
            <v>0</v>
          </cell>
          <cell r="AO40">
            <v>0</v>
          </cell>
          <cell r="AP40">
            <v>28</v>
          </cell>
          <cell r="AR40">
            <v>14</v>
          </cell>
          <cell r="AU40">
            <v>28</v>
          </cell>
        </row>
        <row r="41">
          <cell r="B41" t="str">
            <v>MC047</v>
          </cell>
          <cell r="C41" t="str">
            <v>Koemly Kim</v>
          </cell>
          <cell r="D41" t="str">
            <v>MECHANIC</v>
          </cell>
          <cell r="E41" t="str">
            <v xml:space="preserve">
</v>
          </cell>
          <cell r="F41" t="str">
            <v xml:space="preserve">
</v>
          </cell>
          <cell r="G41" t="str">
            <v xml:space="preserve">
</v>
          </cell>
          <cell r="H41" t="str">
            <v>07:25
17:01</v>
          </cell>
          <cell r="I41" t="str">
            <v>07:25
17:01</v>
          </cell>
          <cell r="J41" t="str">
            <v>07:24
17:02</v>
          </cell>
          <cell r="K41" t="str">
            <v>07:24
16:48</v>
          </cell>
          <cell r="L41" t="str">
            <v xml:space="preserve">
</v>
          </cell>
          <cell r="M41" t="str">
            <v xml:space="preserve">
</v>
          </cell>
          <cell r="N41" t="str">
            <v>07:26
17:00</v>
          </cell>
          <cell r="O41" t="str">
            <v>07:24
17:02</v>
          </cell>
          <cell r="P41" t="str">
            <v>07:25
17:01</v>
          </cell>
          <cell r="Q41" t="str">
            <v>07:25
17:03</v>
          </cell>
          <cell r="R41" t="str">
            <v>07:25
17:01</v>
          </cell>
          <cell r="S41" t="str">
            <v xml:space="preserve">
</v>
          </cell>
          <cell r="T41" t="str">
            <v xml:space="preserve">
</v>
          </cell>
          <cell r="U41" t="str">
            <v>07:25
17:00</v>
          </cell>
          <cell r="V41" t="str">
            <v>07:24
17:00</v>
          </cell>
          <cell r="W41" t="str">
            <v>07:25
17:00</v>
          </cell>
          <cell r="X41" t="str">
            <v>07:26
17:00</v>
          </cell>
          <cell r="Y41" t="str">
            <v>07:24
17:02</v>
          </cell>
          <cell r="Z41" t="str">
            <v xml:space="preserve">
</v>
          </cell>
          <cell r="AA41" t="str">
            <v xml:space="preserve">
</v>
          </cell>
          <cell r="AB41" t="str">
            <v>07:24
17:01</v>
          </cell>
          <cell r="AC41" t="str">
            <v>07:25
17:00</v>
          </cell>
          <cell r="AD41" t="str">
            <v>07:26
17:00</v>
          </cell>
          <cell r="AE41" t="str">
            <v>07:25
17:00</v>
          </cell>
          <cell r="AF41" t="str">
            <v>07:25
17:00</v>
          </cell>
          <cell r="AG41" t="str">
            <v xml:space="preserve">
</v>
          </cell>
          <cell r="AH41" t="str">
            <v xml:space="preserve">
</v>
          </cell>
          <cell r="AI41" t="str">
            <v>07:25
17:01</v>
          </cell>
          <cell r="AJ41" t="str">
            <v>07:25
17:01</v>
          </cell>
          <cell r="AK41" t="str">
            <v>07:26
17:01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U41">
            <v>0</v>
          </cell>
        </row>
        <row r="42">
          <cell r="B42" t="str">
            <v>MC056</v>
          </cell>
          <cell r="C42" t="str">
            <v>Phal Khim</v>
          </cell>
          <cell r="D42" t="str">
            <v>MECHANIC</v>
          </cell>
          <cell r="E42" t="str">
            <v>07:09
16:01</v>
          </cell>
          <cell r="F42" t="str">
            <v xml:space="preserve">
</v>
          </cell>
          <cell r="G42" t="str">
            <v xml:space="preserve">
</v>
          </cell>
          <cell r="H42" t="str">
            <v>07:13
18:02</v>
          </cell>
          <cell r="I42" t="str">
            <v>07:10
18:01</v>
          </cell>
          <cell r="J42" t="str">
            <v>07:12
18:01</v>
          </cell>
          <cell r="K42" t="str">
            <v>07:11
15:48</v>
          </cell>
          <cell r="L42" t="str">
            <v>07:11
16:01</v>
          </cell>
          <cell r="M42" t="str">
            <v xml:space="preserve">
</v>
          </cell>
          <cell r="N42" t="str">
            <v>07:09
18:02</v>
          </cell>
          <cell r="O42" t="str">
            <v>07:14
18:02</v>
          </cell>
          <cell r="P42" t="str">
            <v>07:12
18:01</v>
          </cell>
          <cell r="Q42" t="str">
            <v>07:07
18:01</v>
          </cell>
          <cell r="R42" t="str">
            <v>07:21
11:00</v>
          </cell>
          <cell r="S42" t="str">
            <v>07:13
18:02</v>
          </cell>
          <cell r="T42" t="str">
            <v xml:space="preserve">
</v>
          </cell>
          <cell r="U42" t="str">
            <v xml:space="preserve">
</v>
          </cell>
          <cell r="V42" t="str">
            <v>07:15
18:00</v>
          </cell>
          <cell r="W42" t="str">
            <v>07:14
18:00</v>
          </cell>
          <cell r="X42" t="str">
            <v>07:09
18:01</v>
          </cell>
          <cell r="Y42" t="str">
            <v>07:10
18:01</v>
          </cell>
          <cell r="Z42" t="str">
            <v>07:10
16:03</v>
          </cell>
          <cell r="AA42" t="str">
            <v xml:space="preserve">
</v>
          </cell>
          <cell r="AB42" t="str">
            <v xml:space="preserve">
</v>
          </cell>
          <cell r="AC42" t="str">
            <v xml:space="preserve">
</v>
          </cell>
          <cell r="AD42" t="str">
            <v xml:space="preserve">
</v>
          </cell>
          <cell r="AE42" t="str">
            <v>07:10
18:01</v>
          </cell>
          <cell r="AF42" t="str">
            <v>07:16
18:01</v>
          </cell>
          <cell r="AG42" t="str">
            <v>07:35
18:01</v>
          </cell>
          <cell r="AH42" t="str">
            <v xml:space="preserve">
</v>
          </cell>
          <cell r="AI42" t="str">
            <v>07:09
18:00</v>
          </cell>
          <cell r="AJ42" t="str">
            <v>07:14
18:01</v>
          </cell>
          <cell r="AK42" t="str">
            <v>07:14
18:01</v>
          </cell>
          <cell r="AL42">
            <v>36</v>
          </cell>
          <cell r="AM42">
            <v>18</v>
          </cell>
          <cell r="AN42">
            <v>0</v>
          </cell>
          <cell r="AO42">
            <v>0</v>
          </cell>
          <cell r="AP42">
            <v>36</v>
          </cell>
          <cell r="AR42">
            <v>18</v>
          </cell>
          <cell r="AU42">
            <v>36</v>
          </cell>
        </row>
        <row r="43">
          <cell r="B43" t="str">
            <v>MC057</v>
          </cell>
          <cell r="C43" t="str">
            <v>Channy Khvek</v>
          </cell>
          <cell r="D43" t="str">
            <v>MECHANIC</v>
          </cell>
          <cell r="E43" t="str">
            <v>07:23
18:02</v>
          </cell>
          <cell r="F43" t="str">
            <v xml:space="preserve">
</v>
          </cell>
          <cell r="G43" t="str">
            <v xml:space="preserve">
</v>
          </cell>
          <cell r="H43" t="str">
            <v>07:25
16:00</v>
          </cell>
          <cell r="I43" t="str">
            <v>07:25
18:01</v>
          </cell>
          <cell r="J43" t="str">
            <v>07:24
16:01</v>
          </cell>
          <cell r="K43" t="str">
            <v>07:24
17:47</v>
          </cell>
          <cell r="L43" t="str">
            <v>07:23
18:02</v>
          </cell>
          <cell r="M43" t="str">
            <v xml:space="preserve">
</v>
          </cell>
          <cell r="N43" t="str">
            <v>07:26
18:01</v>
          </cell>
          <cell r="O43" t="str">
            <v>07:24
18:01</v>
          </cell>
          <cell r="P43" t="str">
            <v>07:25
18:01</v>
          </cell>
          <cell r="Q43" t="str">
            <v>07:26
18:01</v>
          </cell>
          <cell r="R43" t="str">
            <v>07:25
18:01</v>
          </cell>
          <cell r="S43" t="str">
            <v>07:24
18:02</v>
          </cell>
          <cell r="T43" t="str">
            <v xml:space="preserve">
</v>
          </cell>
          <cell r="U43" t="str">
            <v>07:25
18:01</v>
          </cell>
          <cell r="V43" t="str">
            <v>07:24
18:01</v>
          </cell>
          <cell r="W43" t="str">
            <v>07:25
18:01</v>
          </cell>
          <cell r="X43" t="str">
            <v>07:26
18:01</v>
          </cell>
          <cell r="Y43" t="str">
            <v>07:30
18:01</v>
          </cell>
          <cell r="Z43" t="str">
            <v>07:19
18:01</v>
          </cell>
          <cell r="AA43" t="str">
            <v xml:space="preserve">
</v>
          </cell>
          <cell r="AB43" t="str">
            <v>07:24
18:01</v>
          </cell>
          <cell r="AC43" t="str">
            <v>07:25
18:01</v>
          </cell>
          <cell r="AD43" t="str">
            <v>07:25
18:00</v>
          </cell>
          <cell r="AE43" t="str">
            <v>07:25
18:01</v>
          </cell>
          <cell r="AF43" t="str">
            <v>07:25
18:02</v>
          </cell>
          <cell r="AG43" t="str">
            <v xml:space="preserve">
</v>
          </cell>
          <cell r="AH43" t="str">
            <v xml:space="preserve">
</v>
          </cell>
          <cell r="AI43" t="str">
            <v>07:25
18:01</v>
          </cell>
          <cell r="AJ43" t="str">
            <v>07:25
18:01</v>
          </cell>
          <cell r="AK43" t="str">
            <v>07:26
18:01</v>
          </cell>
          <cell r="AL43">
            <v>48</v>
          </cell>
          <cell r="AM43">
            <v>24</v>
          </cell>
          <cell r="AN43">
            <v>0</v>
          </cell>
          <cell r="AO43">
            <v>0</v>
          </cell>
          <cell r="AP43">
            <v>48</v>
          </cell>
          <cell r="AR43">
            <v>24</v>
          </cell>
          <cell r="AU43">
            <v>48</v>
          </cell>
        </row>
        <row r="44">
          <cell r="B44" t="str">
            <v>MC062</v>
          </cell>
          <cell r="C44" t="str">
            <v>Heang Huot</v>
          </cell>
          <cell r="D44" t="str">
            <v>MECHANIC</v>
          </cell>
          <cell r="E44" t="str">
            <v>07:09
16:01</v>
          </cell>
          <cell r="F44" t="str">
            <v xml:space="preserve">
</v>
          </cell>
          <cell r="G44" t="str">
            <v xml:space="preserve">
</v>
          </cell>
          <cell r="H44" t="str">
            <v>07:13
18:02</v>
          </cell>
          <cell r="I44" t="str">
            <v>07:10
18:01</v>
          </cell>
          <cell r="J44" t="str">
            <v>07:12
16:01</v>
          </cell>
          <cell r="K44" t="str">
            <v>07:10
17:46</v>
          </cell>
          <cell r="L44" t="str">
            <v>07:11
18:01</v>
          </cell>
          <cell r="M44" t="str">
            <v xml:space="preserve">
</v>
          </cell>
          <cell r="N44" t="str">
            <v>07:08
18:01</v>
          </cell>
          <cell r="O44" t="str">
            <v>07:14
18:01</v>
          </cell>
          <cell r="P44" t="str">
            <v>07:12
18:01</v>
          </cell>
          <cell r="Q44" t="str">
            <v>07:07
18:01</v>
          </cell>
          <cell r="R44" t="str">
            <v>07:21
18:01</v>
          </cell>
          <cell r="S44" t="str">
            <v>07:13
16:00</v>
          </cell>
          <cell r="T44" t="str">
            <v xml:space="preserve">
</v>
          </cell>
          <cell r="U44" t="str">
            <v>07:11
18:00</v>
          </cell>
          <cell r="V44" t="str">
            <v>07:14
18:00</v>
          </cell>
          <cell r="W44" t="str">
            <v>07:14
18:00</v>
          </cell>
          <cell r="X44" t="str">
            <v>07:09
18:01</v>
          </cell>
          <cell r="Y44" t="str">
            <v>07:10
20:00</v>
          </cell>
          <cell r="Z44" t="str">
            <v>07:10
18:00</v>
          </cell>
          <cell r="AA44" t="str">
            <v xml:space="preserve">
</v>
          </cell>
          <cell r="AB44" t="str">
            <v>07:11
18:01</v>
          </cell>
          <cell r="AC44" t="str">
            <v>07:13
18:00</v>
          </cell>
          <cell r="AD44" t="str">
            <v>07:12
18:00</v>
          </cell>
          <cell r="AE44" t="str">
            <v>07:10
18:01</v>
          </cell>
          <cell r="AF44" t="str">
            <v>07:16
18:01</v>
          </cell>
          <cell r="AG44" t="str">
            <v>07:35
16:00</v>
          </cell>
          <cell r="AH44" t="str">
            <v xml:space="preserve">
</v>
          </cell>
          <cell r="AI44" t="str">
            <v>07:09
20:00</v>
          </cell>
          <cell r="AJ44" t="str">
            <v>07:14
18:01</v>
          </cell>
          <cell r="AK44" t="str">
            <v>07:14
16:00</v>
          </cell>
          <cell r="AL44">
            <v>48</v>
          </cell>
          <cell r="AM44">
            <v>22</v>
          </cell>
          <cell r="AN44">
            <v>0</v>
          </cell>
          <cell r="AO44">
            <v>0</v>
          </cell>
          <cell r="AP44">
            <v>48</v>
          </cell>
          <cell r="AR44">
            <v>20</v>
          </cell>
          <cell r="AS44">
            <v>2</v>
          </cell>
          <cell r="AT44">
            <v>4</v>
          </cell>
          <cell r="AU44">
            <v>44</v>
          </cell>
        </row>
        <row r="45">
          <cell r="B45" t="str">
            <v>MC068</v>
          </cell>
          <cell r="C45" t="str">
            <v>Chamroeun Chhum</v>
          </cell>
          <cell r="D45" t="str">
            <v>MECHANIC</v>
          </cell>
          <cell r="E45" t="str">
            <v>07:30
18:02</v>
          </cell>
          <cell r="F45" t="str">
            <v xml:space="preserve">
</v>
          </cell>
          <cell r="G45" t="str">
            <v xml:space="preserve">
</v>
          </cell>
          <cell r="H45" t="str">
            <v>08:27
18:02</v>
          </cell>
          <cell r="I45" t="str">
            <v>07:21
18:01</v>
          </cell>
          <cell r="J45" t="str">
            <v>07:25
18:01</v>
          </cell>
          <cell r="K45" t="str">
            <v>07:15
15:47</v>
          </cell>
          <cell r="L45" t="str">
            <v>07:11
16:01</v>
          </cell>
          <cell r="M45" t="str">
            <v xml:space="preserve">
</v>
          </cell>
          <cell r="N45" t="str">
            <v xml:space="preserve">
</v>
          </cell>
          <cell r="O45" t="str">
            <v>07:15
18:01</v>
          </cell>
          <cell r="P45" t="str">
            <v>07:30
18:01</v>
          </cell>
          <cell r="Q45" t="str">
            <v>07:25
18:01</v>
          </cell>
          <cell r="R45" t="str">
            <v>07:24
18:01</v>
          </cell>
          <cell r="S45" t="str">
            <v>07:26
18:02</v>
          </cell>
          <cell r="T45" t="str">
            <v xml:space="preserve">
</v>
          </cell>
          <cell r="U45" t="str">
            <v>07:29
18:01</v>
          </cell>
          <cell r="V45" t="str">
            <v>07:24
16:02</v>
          </cell>
          <cell r="W45" t="str">
            <v>07:25
18:01</v>
          </cell>
          <cell r="X45" t="str">
            <v>07:26
18:01</v>
          </cell>
          <cell r="Y45" t="str">
            <v>07:25
18:01</v>
          </cell>
          <cell r="Z45" t="str">
            <v>07:11
16:02</v>
          </cell>
          <cell r="AA45" t="str">
            <v xml:space="preserve">
</v>
          </cell>
          <cell r="AB45" t="str">
            <v>07:29
18:01</v>
          </cell>
          <cell r="AC45" t="str">
            <v>07:23
18:01</v>
          </cell>
          <cell r="AD45" t="str">
            <v>07:13
18:00</v>
          </cell>
          <cell r="AE45" t="str">
            <v>07:11
18:01</v>
          </cell>
          <cell r="AF45" t="str">
            <v>07:16
18:01</v>
          </cell>
          <cell r="AG45" t="str">
            <v>07:35
16:00</v>
          </cell>
          <cell r="AH45" t="str">
            <v xml:space="preserve">
</v>
          </cell>
          <cell r="AI45" t="str">
            <v>07:32
18:01</v>
          </cell>
          <cell r="AJ45" t="str">
            <v>07:20
20:01</v>
          </cell>
          <cell r="AK45" t="str">
            <v>07:28
20:01</v>
          </cell>
          <cell r="AL45">
            <v>46</v>
          </cell>
          <cell r="AM45">
            <v>21</v>
          </cell>
          <cell r="AN45">
            <v>0</v>
          </cell>
          <cell r="AO45">
            <v>0</v>
          </cell>
          <cell r="AP45">
            <v>46</v>
          </cell>
          <cell r="AR45">
            <v>19</v>
          </cell>
          <cell r="AS45">
            <v>2</v>
          </cell>
          <cell r="AT45">
            <v>4</v>
          </cell>
          <cell r="AU45">
            <v>42</v>
          </cell>
        </row>
        <row r="46">
          <cell r="B46" t="str">
            <v>SUP191</v>
          </cell>
          <cell r="C46" t="str">
            <v>Sreyka Un</v>
          </cell>
          <cell r="D46" t="str">
            <v>NEEDLE CONTROLLER</v>
          </cell>
          <cell r="E46" t="str">
            <v>07:27
16:01</v>
          </cell>
          <cell r="F46" t="str">
            <v xml:space="preserve">
</v>
          </cell>
          <cell r="G46" t="str">
            <v xml:space="preserve">
</v>
          </cell>
          <cell r="H46" t="str">
            <v>07:28
18:00</v>
          </cell>
          <cell r="I46" t="str">
            <v>07:29
18:00</v>
          </cell>
          <cell r="J46" t="str">
            <v>07:28
18:00</v>
          </cell>
          <cell r="K46" t="str">
            <v>07:30
17:47</v>
          </cell>
          <cell r="L46" t="str">
            <v>07:17
16:01</v>
          </cell>
          <cell r="M46" t="str">
            <v xml:space="preserve">
</v>
          </cell>
          <cell r="N46" t="str">
            <v>07:28
18:00</v>
          </cell>
          <cell r="O46" t="str">
            <v>07:29
18:01</v>
          </cell>
          <cell r="P46" t="str">
            <v>07:26
13:01</v>
          </cell>
          <cell r="Q46" t="str">
            <v>07:28
18:01</v>
          </cell>
          <cell r="R46" t="str">
            <v>07:28
18:01</v>
          </cell>
          <cell r="S46" t="str">
            <v>07:26
16:01</v>
          </cell>
          <cell r="T46" t="str">
            <v xml:space="preserve">
</v>
          </cell>
          <cell r="U46" t="str">
            <v>07:25
18:00</v>
          </cell>
          <cell r="V46" t="str">
            <v>07:25
18:00</v>
          </cell>
          <cell r="W46" t="str">
            <v>07:19
18:01</v>
          </cell>
          <cell r="X46" t="str">
            <v>07:23
18:00</v>
          </cell>
          <cell r="Y46" t="str">
            <v>07:24
18:01</v>
          </cell>
          <cell r="Z46" t="str">
            <v>07:23
16:04</v>
          </cell>
          <cell r="AA46" t="str">
            <v xml:space="preserve">
</v>
          </cell>
          <cell r="AB46" t="str">
            <v>07:28
18:01</v>
          </cell>
          <cell r="AC46" t="str">
            <v>07:26
18:00</v>
          </cell>
          <cell r="AD46" t="str">
            <v>07:27
18:00</v>
          </cell>
          <cell r="AE46" t="str">
            <v>07:28
18:01</v>
          </cell>
          <cell r="AF46" t="str">
            <v>07:22
18:01</v>
          </cell>
          <cell r="AG46" t="str">
            <v>07:46
18:01</v>
          </cell>
          <cell r="AH46" t="str">
            <v xml:space="preserve">
</v>
          </cell>
          <cell r="AI46" t="str">
            <v>07:28
18:03</v>
          </cell>
          <cell r="AJ46" t="str">
            <v>07:29
18:01</v>
          </cell>
          <cell r="AK46" t="str">
            <v>07:28
18:02</v>
          </cell>
          <cell r="AL46">
            <v>44</v>
          </cell>
          <cell r="AM46">
            <v>22</v>
          </cell>
          <cell r="AN46">
            <v>0</v>
          </cell>
          <cell r="AO46">
            <v>0</v>
          </cell>
          <cell r="AP46">
            <v>44</v>
          </cell>
          <cell r="AR46">
            <v>22</v>
          </cell>
          <cell r="AU46">
            <v>44</v>
          </cell>
        </row>
        <row r="47">
          <cell r="B47" t="str">
            <v>PO20450</v>
          </cell>
          <cell r="C47" t="str">
            <v>Chhem Chat</v>
          </cell>
          <cell r="D47" t="str">
            <v>ASSIST. SUPERVISOR</v>
          </cell>
          <cell r="E47" t="str">
            <v>07:14
16:01</v>
          </cell>
          <cell r="H47" t="str">
            <v>07:25
16:01</v>
          </cell>
          <cell r="I47" t="str">
            <v>07:26
16:10</v>
          </cell>
          <cell r="J47" t="str">
            <v xml:space="preserve">
</v>
          </cell>
          <cell r="K47" t="str">
            <v>07:23
16:03</v>
          </cell>
          <cell r="L47" t="str">
            <v>07:22
16:02</v>
          </cell>
          <cell r="M47" t="str">
            <v xml:space="preserve">
</v>
          </cell>
          <cell r="N47" t="str">
            <v>07:25
18:02</v>
          </cell>
          <cell r="O47" t="str">
            <v>07:22
18:03</v>
          </cell>
          <cell r="P47" t="str">
            <v>07:33
16:08</v>
          </cell>
          <cell r="Q47" t="str">
            <v>07:28
18:05</v>
          </cell>
          <cell r="R47" t="str">
            <v>09:10
16:03</v>
          </cell>
          <cell r="S47" t="str">
            <v xml:space="preserve">
</v>
          </cell>
          <cell r="T47" t="str">
            <v xml:space="preserve">
</v>
          </cell>
          <cell r="U47" t="str">
            <v>07:27
16:02</v>
          </cell>
          <cell r="V47" t="str">
            <v>07:26
16:02</v>
          </cell>
          <cell r="W47" t="str">
            <v>07:28
16:01</v>
          </cell>
          <cell r="X47" t="str">
            <v>07:28
16:02</v>
          </cell>
          <cell r="Y47" t="str">
            <v>07:28
16:13</v>
          </cell>
          <cell r="Z47" t="str">
            <v>07:40
16:04</v>
          </cell>
          <cell r="AA47" t="str">
            <v xml:space="preserve">
</v>
          </cell>
          <cell r="AB47" t="str">
            <v xml:space="preserve">
</v>
          </cell>
          <cell r="AC47" t="str">
            <v xml:space="preserve">
</v>
          </cell>
          <cell r="AD47" t="str">
            <v xml:space="preserve">
</v>
          </cell>
          <cell r="AE47" t="str">
            <v>07:30
18:03</v>
          </cell>
          <cell r="AF47" t="str">
            <v>07:58
18:01</v>
          </cell>
          <cell r="AG47" t="str">
            <v>08:25
16:06</v>
          </cell>
          <cell r="AH47" t="str">
            <v xml:space="preserve">
</v>
          </cell>
          <cell r="AI47" t="str">
            <v>07:40
18:01</v>
          </cell>
          <cell r="AJ47" t="str">
            <v>07:45
18:01</v>
          </cell>
          <cell r="AK47" t="str">
            <v>07:54
18:02</v>
          </cell>
          <cell r="AL47">
            <v>16</v>
          </cell>
          <cell r="AM47">
            <v>8</v>
          </cell>
          <cell r="AN47">
            <v>0</v>
          </cell>
          <cell r="AO47">
            <v>0</v>
          </cell>
          <cell r="AP47">
            <v>16</v>
          </cell>
          <cell r="AR47">
            <v>8</v>
          </cell>
          <cell r="AU47">
            <v>16</v>
          </cell>
        </row>
        <row r="48">
          <cell r="B48" t="str">
            <v>PRO018</v>
          </cell>
          <cell r="C48" t="str">
            <v>Leakhena Sanh</v>
          </cell>
          <cell r="D48" t="str">
            <v>PROGRESS CHASER</v>
          </cell>
          <cell r="E48" t="str">
            <v>07:12
18:00</v>
          </cell>
          <cell r="H48" t="str">
            <v>07:10
17:58</v>
          </cell>
          <cell r="I48" t="str">
            <v>07:10
19:59</v>
          </cell>
          <cell r="J48" t="str">
            <v>07:10
19:58</v>
          </cell>
          <cell r="K48" t="str">
            <v>07:08
19:49</v>
          </cell>
          <cell r="L48" t="str">
            <v>07:10
17:59</v>
          </cell>
          <cell r="M48" t="str">
            <v xml:space="preserve">
</v>
          </cell>
          <cell r="N48" t="str">
            <v>07:13
16:00</v>
          </cell>
          <cell r="O48" t="str">
            <v>07:10
19:59</v>
          </cell>
          <cell r="P48" t="str">
            <v>07:08
19:59</v>
          </cell>
          <cell r="Q48" t="str">
            <v>07:11
17:58</v>
          </cell>
          <cell r="R48" t="str">
            <v>07:11
19:58</v>
          </cell>
          <cell r="S48" t="str">
            <v>07:06
17:59</v>
          </cell>
          <cell r="T48" t="str">
            <v xml:space="preserve">
</v>
          </cell>
          <cell r="U48" t="str">
            <v>07:13
19:59</v>
          </cell>
          <cell r="V48" t="str">
            <v>07:15
17:59</v>
          </cell>
          <cell r="W48" t="str">
            <v>07:09
17:58</v>
          </cell>
          <cell r="X48" t="str">
            <v>07:08
17:58</v>
          </cell>
          <cell r="Y48" t="str">
            <v>07:09
17:59</v>
          </cell>
          <cell r="Z48" t="str">
            <v>07:10
15:59</v>
          </cell>
          <cell r="AA48" t="str">
            <v xml:space="preserve">
</v>
          </cell>
          <cell r="AB48" t="str">
            <v>07:09
17:59</v>
          </cell>
          <cell r="AC48" t="str">
            <v>07:07
17:58</v>
          </cell>
          <cell r="AD48" t="str">
            <v>07:10
17:58</v>
          </cell>
          <cell r="AE48" t="str">
            <v>07:06
17:58</v>
          </cell>
          <cell r="AF48" t="str">
            <v>07:06
19:00</v>
          </cell>
          <cell r="AG48" t="str">
            <v>07:44
17:59</v>
          </cell>
          <cell r="AH48" t="str">
            <v xml:space="preserve">
</v>
          </cell>
          <cell r="AI48" t="str">
            <v>07:13
19:59</v>
          </cell>
          <cell r="AJ48" t="str">
            <v>07:13
19:59</v>
          </cell>
          <cell r="AK48" t="str">
            <v>07:14
19:59</v>
          </cell>
          <cell r="AL48">
            <v>71</v>
          </cell>
          <cell r="AM48">
            <v>25</v>
          </cell>
          <cell r="AN48">
            <v>0</v>
          </cell>
          <cell r="AO48">
            <v>0</v>
          </cell>
          <cell r="AP48">
            <v>71</v>
          </cell>
          <cell r="AR48">
            <v>14</v>
          </cell>
          <cell r="AS48">
            <v>11</v>
          </cell>
          <cell r="AT48">
            <v>21</v>
          </cell>
          <cell r="AU48">
            <v>50</v>
          </cell>
        </row>
        <row r="49">
          <cell r="B49" t="str">
            <v>SUP140</v>
          </cell>
          <cell r="C49" t="str">
            <v>Theary Han</v>
          </cell>
          <cell r="D49" t="str">
            <v>PRODUCTION SUPERVISOR</v>
          </cell>
          <cell r="E49" t="str">
            <v>08:23
13:10</v>
          </cell>
          <cell r="H49" t="str">
            <v>08:29
18:04</v>
          </cell>
          <cell r="I49" t="str">
            <v>08:28
18:08</v>
          </cell>
          <cell r="J49" t="str">
            <v>08:29
18:07</v>
          </cell>
          <cell r="K49" t="str">
            <v>08:31
17:53</v>
          </cell>
          <cell r="L49" t="str">
            <v>08:29
18:04</v>
          </cell>
          <cell r="M49" t="str">
            <v xml:space="preserve">
</v>
          </cell>
          <cell r="N49" t="str">
            <v>08:30
18:03</v>
          </cell>
          <cell r="O49" t="str">
            <v>08:41
16:08</v>
          </cell>
          <cell r="P49" t="str">
            <v>08:57
18:22</v>
          </cell>
          <cell r="Q49" t="str">
            <v>08:30
18:04</v>
          </cell>
          <cell r="R49" t="str">
            <v>08:30
18:09</v>
          </cell>
          <cell r="S49" t="str">
            <v>08:30
18:03</v>
          </cell>
          <cell r="T49" t="str">
            <v xml:space="preserve">
</v>
          </cell>
          <cell r="U49" t="str">
            <v>08:28
16:09</v>
          </cell>
          <cell r="V49" t="str">
            <v>08:29
18:04</v>
          </cell>
          <cell r="W49" t="str">
            <v>08:29
18:02</v>
          </cell>
          <cell r="X49" t="str">
            <v>08:29
18:04</v>
          </cell>
          <cell r="Y49" t="str">
            <v>08:29
16:08</v>
          </cell>
          <cell r="Z49" t="str">
            <v>08:30
13:55</v>
          </cell>
          <cell r="AA49" t="str">
            <v xml:space="preserve">
</v>
          </cell>
          <cell r="AB49" t="str">
            <v>08:31
18:04</v>
          </cell>
          <cell r="AC49" t="str">
            <v>08:29
18:07</v>
          </cell>
          <cell r="AD49" t="str">
            <v>08:30
16:06</v>
          </cell>
          <cell r="AE49" t="str">
            <v>08:31
18:08</v>
          </cell>
          <cell r="AF49" t="str">
            <v>08:29
16:09</v>
          </cell>
          <cell r="AG49" t="str">
            <v>08:29
16:06</v>
          </cell>
          <cell r="AH49" t="str">
            <v xml:space="preserve">
</v>
          </cell>
          <cell r="AI49" t="str">
            <v>08:29
18:04</v>
          </cell>
          <cell r="AJ49" t="str">
            <v>08:28
18:03</v>
          </cell>
          <cell r="AK49" t="str">
            <v>08:29
18:06</v>
          </cell>
          <cell r="AL49">
            <v>38</v>
          </cell>
          <cell r="AM49">
            <v>19</v>
          </cell>
          <cell r="AN49">
            <v>0</v>
          </cell>
          <cell r="AO49">
            <v>0</v>
          </cell>
          <cell r="AP49">
            <v>38</v>
          </cell>
          <cell r="AR49">
            <v>19</v>
          </cell>
          <cell r="AU49">
            <v>38</v>
          </cell>
        </row>
        <row r="50">
          <cell r="B50" t="str">
            <v>SUP152</v>
          </cell>
          <cell r="C50" t="str">
            <v>Phary Ou</v>
          </cell>
          <cell r="D50" t="str">
            <v>SENIOR SUPERVISOR</v>
          </cell>
          <cell r="E50" t="str">
            <v>07:26
18:15</v>
          </cell>
          <cell r="H50" t="str">
            <v>07:31
18:14</v>
          </cell>
          <cell r="I50" t="str">
            <v>07:29
20:04</v>
          </cell>
          <cell r="J50" t="str">
            <v>07:29
20:01</v>
          </cell>
          <cell r="K50" t="str">
            <v>07:30
19:52</v>
          </cell>
          <cell r="L50" t="str">
            <v>07:28
18:08</v>
          </cell>
          <cell r="M50" t="str">
            <v xml:space="preserve">
</v>
          </cell>
          <cell r="N50" t="str">
            <v xml:space="preserve">07:31
</v>
          </cell>
          <cell r="O50" t="str">
            <v>07:28
20:08</v>
          </cell>
          <cell r="P50" t="str">
            <v>07:29
20:09</v>
          </cell>
          <cell r="Q50" t="str">
            <v>07:30
20:05</v>
          </cell>
          <cell r="R50" t="str">
            <v>07:26
20:01</v>
          </cell>
          <cell r="S50" t="str">
            <v>07:30
17:32</v>
          </cell>
          <cell r="T50" t="str">
            <v xml:space="preserve">
</v>
          </cell>
          <cell r="U50" t="str">
            <v xml:space="preserve">07:28
</v>
          </cell>
          <cell r="V50" t="str">
            <v>07:29
18:14</v>
          </cell>
          <cell r="W50" t="str">
            <v>07:29
18:14</v>
          </cell>
          <cell r="X50" t="str">
            <v>07:30
18:11</v>
          </cell>
          <cell r="Y50" t="str">
            <v>07:29
18:09</v>
          </cell>
          <cell r="Z50" t="str">
            <v>07:29
16:14</v>
          </cell>
          <cell r="AA50" t="str">
            <v xml:space="preserve">
</v>
          </cell>
          <cell r="AB50" t="str">
            <v>07:28
18:09</v>
          </cell>
          <cell r="AC50" t="str">
            <v>07:27
18:10</v>
          </cell>
          <cell r="AD50" t="str">
            <v>07:28
18:10</v>
          </cell>
          <cell r="AE50" t="str">
            <v>07:29
18:08</v>
          </cell>
          <cell r="AF50" t="str">
            <v>07:29
19:00</v>
          </cell>
          <cell r="AG50" t="str">
            <v>07:45
18:05</v>
          </cell>
          <cell r="AH50" t="str">
            <v xml:space="preserve">
</v>
          </cell>
          <cell r="AI50" t="str">
            <v>07:31
20:00</v>
          </cell>
          <cell r="AJ50" t="str">
            <v>07:25
20:02</v>
          </cell>
          <cell r="AK50" t="str">
            <v>07:28
18:14</v>
          </cell>
          <cell r="AL50">
            <v>66.5</v>
          </cell>
          <cell r="AM50">
            <v>24</v>
          </cell>
          <cell r="AN50">
            <v>0</v>
          </cell>
          <cell r="AO50">
            <v>0</v>
          </cell>
          <cell r="AP50">
            <v>66.5</v>
          </cell>
          <cell r="AR50">
            <v>14</v>
          </cell>
          <cell r="AS50">
            <v>10</v>
          </cell>
          <cell r="AT50">
            <v>19.5</v>
          </cell>
          <cell r="AU50">
            <v>47</v>
          </cell>
        </row>
        <row r="51">
          <cell r="B51" t="str">
            <v>SUP176</v>
          </cell>
          <cell r="C51" t="str">
            <v>Phorn Nil</v>
          </cell>
          <cell r="D51" t="str">
            <v>PRODUCTION SUPERVISOR</v>
          </cell>
          <cell r="E51" t="str">
            <v xml:space="preserve">07:27
</v>
          </cell>
          <cell r="H51" t="str">
            <v xml:space="preserve">
</v>
          </cell>
          <cell r="I51" t="str">
            <v xml:space="preserve">
</v>
          </cell>
          <cell r="J51" t="str">
            <v>07:22
16:02</v>
          </cell>
          <cell r="K51" t="str">
            <v>07:27
15:58</v>
          </cell>
          <cell r="L51" t="str">
            <v>07:29
15:59</v>
          </cell>
          <cell r="M51" t="str">
            <v xml:space="preserve">
</v>
          </cell>
          <cell r="N51" t="str">
            <v>07:25
16:05</v>
          </cell>
          <cell r="O51" t="str">
            <v>07:28
16:05</v>
          </cell>
          <cell r="P51" t="str">
            <v xml:space="preserve">16:05
</v>
          </cell>
          <cell r="Q51" t="str">
            <v>07:27
18:01</v>
          </cell>
          <cell r="R51" t="str">
            <v>07:27
17:58</v>
          </cell>
          <cell r="S51" t="str">
            <v>07:25
17:59</v>
          </cell>
          <cell r="T51" t="str">
            <v xml:space="preserve">
</v>
          </cell>
          <cell r="U51" t="str">
            <v>07:26
17:57</v>
          </cell>
          <cell r="V51" t="str">
            <v>07:29
16:01</v>
          </cell>
          <cell r="W51" t="str">
            <v>07:30
18:00</v>
          </cell>
          <cell r="X51" t="str">
            <v>07:28
18:00</v>
          </cell>
          <cell r="Y51" t="str">
            <v>07:28
17:59</v>
          </cell>
          <cell r="Z51" t="str">
            <v>07:28
16:05</v>
          </cell>
          <cell r="AA51" t="str">
            <v xml:space="preserve">
</v>
          </cell>
          <cell r="AB51" t="str">
            <v>07:29
17:59</v>
          </cell>
          <cell r="AC51" t="str">
            <v>07:30
17:59</v>
          </cell>
          <cell r="AD51" t="str">
            <v>07:27
16:25</v>
          </cell>
          <cell r="AE51" t="str">
            <v>07:32
16:01</v>
          </cell>
          <cell r="AF51" t="str">
            <v>07:29
16:10</v>
          </cell>
          <cell r="AG51" t="str">
            <v>07:48
18:03</v>
          </cell>
          <cell r="AH51" t="str">
            <v xml:space="preserve">
</v>
          </cell>
          <cell r="AI51" t="str">
            <v xml:space="preserve">07:29
</v>
          </cell>
          <cell r="AJ51" t="str">
            <v>07:29
17:59</v>
          </cell>
          <cell r="AK51" t="str">
            <v>07:28
18:01</v>
          </cell>
          <cell r="AL51">
            <v>24.5</v>
          </cell>
          <cell r="AM51">
            <v>12</v>
          </cell>
          <cell r="AN51">
            <v>0</v>
          </cell>
          <cell r="AO51">
            <v>0</v>
          </cell>
          <cell r="AP51">
            <v>24.5</v>
          </cell>
          <cell r="AR51">
            <v>11</v>
          </cell>
          <cell r="AS51">
            <v>1</v>
          </cell>
          <cell r="AT51">
            <v>0.5</v>
          </cell>
          <cell r="AU51">
            <v>24</v>
          </cell>
        </row>
        <row r="52">
          <cell r="B52" t="str">
            <v>SUP185</v>
          </cell>
          <cell r="C52" t="str">
            <v>Phallin Sok</v>
          </cell>
          <cell r="D52" t="str">
            <v>SENIOR SUPERVISOR</v>
          </cell>
          <cell r="E52" t="str">
            <v>07:28
18:14</v>
          </cell>
          <cell r="H52" t="str">
            <v>07:09
20:02</v>
          </cell>
          <cell r="I52" t="str">
            <v>07:26
20:06</v>
          </cell>
          <cell r="J52" t="str">
            <v>07:20
20:01</v>
          </cell>
          <cell r="K52" t="str">
            <v>07:30
19:47</v>
          </cell>
          <cell r="L52" t="str">
            <v>07:07
18:07</v>
          </cell>
          <cell r="M52" t="str">
            <v xml:space="preserve">
</v>
          </cell>
          <cell r="N52" t="str">
            <v>07:16
20:00</v>
          </cell>
          <cell r="O52" t="str">
            <v>07:11
20:02</v>
          </cell>
          <cell r="P52" t="str">
            <v>07:28
20:09</v>
          </cell>
          <cell r="Q52" t="str">
            <v>07:10
18:00</v>
          </cell>
          <cell r="R52" t="str">
            <v>07:28
18:21</v>
          </cell>
          <cell r="S52" t="str">
            <v>07:09
18:00</v>
          </cell>
          <cell r="T52" t="str">
            <v xml:space="preserve">
</v>
          </cell>
          <cell r="U52" t="str">
            <v>07:15
18:10</v>
          </cell>
          <cell r="V52" t="str">
            <v>07:28
16:14</v>
          </cell>
          <cell r="W52" t="str">
            <v>07:10
18:10</v>
          </cell>
          <cell r="X52" t="str">
            <v>07:14
18:07</v>
          </cell>
          <cell r="Y52" t="str">
            <v>07:09
18:09</v>
          </cell>
          <cell r="Z52" t="str">
            <v>07:09
18:08</v>
          </cell>
          <cell r="AA52" t="str">
            <v xml:space="preserve">
</v>
          </cell>
          <cell r="AB52" t="str">
            <v>07:08
18:11</v>
          </cell>
          <cell r="AC52" t="str">
            <v>07:08
18:10</v>
          </cell>
          <cell r="AD52" t="str">
            <v>07:29
18:18</v>
          </cell>
          <cell r="AE52" t="str">
            <v>07:28
18:11</v>
          </cell>
          <cell r="AF52" t="str">
            <v>07:27
19:00</v>
          </cell>
          <cell r="AG52" t="str">
            <v>07:44
18:04</v>
          </cell>
          <cell r="AH52" t="str">
            <v xml:space="preserve">
</v>
          </cell>
          <cell r="AI52" t="str">
            <v>07:29
20:00</v>
          </cell>
          <cell r="AJ52" t="str">
            <v>07:27
20:04</v>
          </cell>
          <cell r="AK52" t="str">
            <v>07:08
20:04</v>
          </cell>
          <cell r="AL52">
            <v>71</v>
          </cell>
          <cell r="AM52">
            <v>26</v>
          </cell>
          <cell r="AN52">
            <v>0</v>
          </cell>
          <cell r="AO52">
            <v>0</v>
          </cell>
          <cell r="AP52">
            <v>71</v>
          </cell>
          <cell r="AR52">
            <v>16</v>
          </cell>
          <cell r="AS52">
            <v>10</v>
          </cell>
          <cell r="AT52">
            <v>19</v>
          </cell>
          <cell r="AU52">
            <v>52</v>
          </cell>
        </row>
        <row r="53">
          <cell r="B53" t="str">
            <v>PO6160</v>
          </cell>
          <cell r="C53" t="str">
            <v>Kunthea Tha</v>
          </cell>
          <cell r="D53" t="str">
            <v>ASSIST. SUPERVISOR</v>
          </cell>
          <cell r="E53" t="str">
            <v>08:24
15:59</v>
          </cell>
          <cell r="F53" t="str">
            <v xml:space="preserve">
</v>
          </cell>
          <cell r="G53" t="str">
            <v xml:space="preserve">
</v>
          </cell>
          <cell r="H53" t="str">
            <v>08:32
16:02</v>
          </cell>
          <cell r="I53" t="str">
            <v>08:21
16:02</v>
          </cell>
          <cell r="J53" t="str">
            <v>08:19
18:01</v>
          </cell>
          <cell r="K53" t="str">
            <v>08:37
17:49</v>
          </cell>
          <cell r="L53" t="str">
            <v>08:24
18:03</v>
          </cell>
          <cell r="M53" t="str">
            <v xml:space="preserve">
</v>
          </cell>
          <cell r="N53" t="str">
            <v>08:31
18:02</v>
          </cell>
          <cell r="O53" t="str">
            <v>08:30
18:03</v>
          </cell>
          <cell r="P53" t="str">
            <v>08:30
18:02</v>
          </cell>
          <cell r="Q53" t="str">
            <v>08:29
18:05</v>
          </cell>
          <cell r="R53" t="str">
            <v>08:24
18:05</v>
          </cell>
          <cell r="S53" t="str">
            <v>08:29
16:01</v>
          </cell>
          <cell r="T53" t="str">
            <v xml:space="preserve">
</v>
          </cell>
          <cell r="U53" t="str">
            <v>08:31
18:00</v>
          </cell>
          <cell r="V53" t="str">
            <v>08:25
18:01</v>
          </cell>
          <cell r="W53" t="str">
            <v>08:30
18:03</v>
          </cell>
          <cell r="X53" t="str">
            <v>08:14
18:04</v>
          </cell>
          <cell r="Y53" t="str">
            <v>08:23
18:04</v>
          </cell>
          <cell r="Z53" t="str">
            <v>08:24
18:01</v>
          </cell>
          <cell r="AA53" t="str">
            <v xml:space="preserve">
</v>
          </cell>
          <cell r="AB53" t="str">
            <v>08:55
18:06</v>
          </cell>
          <cell r="AC53" t="str">
            <v>08:26
18:03</v>
          </cell>
          <cell r="AD53" t="str">
            <v>08:24
18:01</v>
          </cell>
          <cell r="AE53" t="str">
            <v>08:25
18:01</v>
          </cell>
          <cell r="AF53" t="str">
            <v>08:32
16:02</v>
          </cell>
          <cell r="AG53" t="str">
            <v>08:30
16:01</v>
          </cell>
          <cell r="AH53" t="str">
            <v xml:space="preserve">
</v>
          </cell>
          <cell r="AI53" t="str">
            <v>08:26
18:03</v>
          </cell>
          <cell r="AJ53" t="str">
            <v>08:28
18:05</v>
          </cell>
          <cell r="AK53" t="str">
            <v>08:21
18:05</v>
          </cell>
          <cell r="AL53">
            <v>42</v>
          </cell>
          <cell r="AM53">
            <v>21</v>
          </cell>
          <cell r="AN53">
            <v>0</v>
          </cell>
          <cell r="AO53">
            <v>0</v>
          </cell>
          <cell r="AP53">
            <v>42</v>
          </cell>
          <cell r="AR53">
            <v>21</v>
          </cell>
          <cell r="AU53">
            <v>42</v>
          </cell>
        </row>
        <row r="54">
          <cell r="B54" t="str">
            <v>SUP023</v>
          </cell>
          <cell r="C54" t="str">
            <v>Saran Lon</v>
          </cell>
          <cell r="D54" t="str">
            <v>SENIOR SUPERVISOR</v>
          </cell>
          <cell r="E54" t="str">
            <v>07:25
18:01</v>
          </cell>
          <cell r="F54" t="str">
            <v xml:space="preserve">
</v>
          </cell>
          <cell r="G54" t="str">
            <v xml:space="preserve">
</v>
          </cell>
          <cell r="H54" t="str">
            <v>07:14
18:05</v>
          </cell>
          <cell r="I54" t="str">
            <v>07:42
18:23</v>
          </cell>
          <cell r="J54" t="str">
            <v>07:14
18:04</v>
          </cell>
          <cell r="K54" t="str">
            <v>07:06
17:54</v>
          </cell>
          <cell r="L54" t="str">
            <v>07:30
18:05</v>
          </cell>
          <cell r="M54" t="str">
            <v xml:space="preserve">
</v>
          </cell>
          <cell r="N54" t="str">
            <v>07:30
18:03</v>
          </cell>
          <cell r="O54" t="str">
            <v>07:30
18:03</v>
          </cell>
          <cell r="P54" t="str">
            <v>07:14
18:04</v>
          </cell>
          <cell r="Q54" t="str">
            <v>07:14
18:05</v>
          </cell>
          <cell r="R54" t="str">
            <v>07:15
18:05</v>
          </cell>
          <cell r="S54" t="str">
            <v>07:21
16:05</v>
          </cell>
          <cell r="T54" t="str">
            <v xml:space="preserve">
</v>
          </cell>
          <cell r="U54" t="str">
            <v>07:11
18:04</v>
          </cell>
          <cell r="V54" t="str">
            <v>07:20
18:03</v>
          </cell>
          <cell r="W54" t="str">
            <v>07:15
18:11</v>
          </cell>
          <cell r="X54" t="str">
            <v>07:18
18:04</v>
          </cell>
          <cell r="Y54" t="str">
            <v>07:19
18:04</v>
          </cell>
          <cell r="Z54" t="str">
            <v>07:19
18:07</v>
          </cell>
          <cell r="AA54" t="str">
            <v xml:space="preserve">
</v>
          </cell>
          <cell r="AB54" t="str">
            <v>07:07
18:07</v>
          </cell>
          <cell r="AC54" t="str">
            <v>07:08
18:07</v>
          </cell>
          <cell r="AD54" t="str">
            <v>07:19
18:03</v>
          </cell>
          <cell r="AE54" t="str">
            <v>07:24
18:08</v>
          </cell>
          <cell r="AF54" t="str">
            <v>07:12
18:06</v>
          </cell>
          <cell r="AG54" t="str">
            <v>07:45
18:02</v>
          </cell>
          <cell r="AH54" t="str">
            <v xml:space="preserve">
</v>
          </cell>
          <cell r="AI54" t="str">
            <v>07:07
18:06</v>
          </cell>
          <cell r="AJ54" t="str">
            <v>07:15
18:07</v>
          </cell>
          <cell r="AK54" t="str">
            <v>07:13
18:08</v>
          </cell>
          <cell r="AL54">
            <v>52</v>
          </cell>
          <cell r="AM54">
            <v>26</v>
          </cell>
          <cell r="AN54">
            <v>0</v>
          </cell>
          <cell r="AO54">
            <v>0</v>
          </cell>
          <cell r="AP54">
            <v>52</v>
          </cell>
          <cell r="AR54">
            <v>26</v>
          </cell>
          <cell r="AU54">
            <v>52</v>
          </cell>
        </row>
        <row r="55">
          <cell r="B55" t="str">
            <v>SUP079</v>
          </cell>
          <cell r="C55" t="str">
            <v>Sokea Hun</v>
          </cell>
          <cell r="D55" t="str">
            <v>PRODUCTION SUPERVISOR</v>
          </cell>
          <cell r="E55" t="str">
            <v>07:28
16:07</v>
          </cell>
          <cell r="F55" t="str">
            <v xml:space="preserve">
</v>
          </cell>
          <cell r="G55" t="str">
            <v xml:space="preserve">
</v>
          </cell>
          <cell r="H55" t="str">
            <v>07:29
18:05</v>
          </cell>
          <cell r="I55" t="str">
            <v>07:28
18:07</v>
          </cell>
          <cell r="J55" t="str">
            <v>07:27
18:06</v>
          </cell>
          <cell r="K55" t="str">
            <v>07:30
17:50</v>
          </cell>
          <cell r="L55" t="str">
            <v>07:26
18:01</v>
          </cell>
          <cell r="M55" t="str">
            <v xml:space="preserve">
</v>
          </cell>
          <cell r="N55" t="str">
            <v>07:27
18:02</v>
          </cell>
          <cell r="O55" t="str">
            <v>07:29
16:06</v>
          </cell>
          <cell r="P55" t="str">
            <v>07:22
16:02</v>
          </cell>
          <cell r="Q55" t="str">
            <v>07:25
16:02</v>
          </cell>
          <cell r="R55" t="str">
            <v xml:space="preserve">
</v>
          </cell>
          <cell r="S55" t="str">
            <v xml:space="preserve">
</v>
          </cell>
          <cell r="T55" t="str">
            <v xml:space="preserve">
</v>
          </cell>
          <cell r="U55" t="str">
            <v xml:space="preserve">
</v>
          </cell>
          <cell r="V55" t="str">
            <v>07:30
16:01</v>
          </cell>
          <cell r="W55" t="str">
            <v>07:27
16:00</v>
          </cell>
          <cell r="X55" t="str">
            <v>07:25
18:03</v>
          </cell>
          <cell r="Y55" t="str">
            <v>07:28
18:02</v>
          </cell>
          <cell r="Z55" t="str">
            <v>07:27
18:01</v>
          </cell>
          <cell r="AA55" t="str">
            <v xml:space="preserve">
</v>
          </cell>
          <cell r="AB55" t="str">
            <v>07:24
18:03</v>
          </cell>
          <cell r="AC55" t="str">
            <v>07:26
18:02</v>
          </cell>
          <cell r="AD55" t="str">
            <v xml:space="preserve">
</v>
          </cell>
          <cell r="AE55" t="str">
            <v xml:space="preserve">
</v>
          </cell>
          <cell r="AF55" t="str">
            <v>07:24
18:04</v>
          </cell>
          <cell r="AG55" t="str">
            <v>07:44
18:02</v>
          </cell>
          <cell r="AH55" t="str">
            <v xml:space="preserve">
</v>
          </cell>
          <cell r="AI55" t="str">
            <v>07:28
18:05</v>
          </cell>
          <cell r="AJ55" t="str">
            <v>07:24
18:07</v>
          </cell>
          <cell r="AK55" t="str">
            <v>07:25
18:06</v>
          </cell>
          <cell r="AL55">
            <v>32</v>
          </cell>
          <cell r="AM55">
            <v>16</v>
          </cell>
          <cell r="AN55">
            <v>0</v>
          </cell>
          <cell r="AO55">
            <v>0</v>
          </cell>
          <cell r="AP55">
            <v>32</v>
          </cell>
          <cell r="AR55">
            <v>16</v>
          </cell>
          <cell r="AU55">
            <v>32</v>
          </cell>
        </row>
        <row r="56">
          <cell r="B56" t="str">
            <v>SUP134</v>
          </cell>
          <cell r="C56" t="str">
            <v>Sunary Heang</v>
          </cell>
          <cell r="D56" t="str">
            <v>PRODUCTION SUPERVISOR</v>
          </cell>
          <cell r="E56" t="str">
            <v xml:space="preserve">
</v>
          </cell>
          <cell r="F56" t="str">
            <v xml:space="preserve">
</v>
          </cell>
          <cell r="G56" t="str">
            <v xml:space="preserve">
</v>
          </cell>
          <cell r="H56" t="str">
            <v>07:22
18:01</v>
          </cell>
          <cell r="I56" t="str">
            <v>07:28
18:02</v>
          </cell>
          <cell r="J56" t="str">
            <v xml:space="preserve">
</v>
          </cell>
          <cell r="K56" t="str">
            <v>07:30
17:47</v>
          </cell>
          <cell r="L56" t="str">
            <v xml:space="preserve">
</v>
          </cell>
          <cell r="M56" t="str">
            <v xml:space="preserve">
</v>
          </cell>
          <cell r="N56" t="str">
            <v>07:30
18:02</v>
          </cell>
          <cell r="O56" t="str">
            <v>07:28
18:02</v>
          </cell>
          <cell r="P56" t="str">
            <v>07:30
18:00</v>
          </cell>
          <cell r="Q56" t="str">
            <v>07:27
18:01</v>
          </cell>
          <cell r="R56" t="str">
            <v>07:26
18:02</v>
          </cell>
          <cell r="S56" t="str">
            <v xml:space="preserve">
</v>
          </cell>
          <cell r="T56" t="str">
            <v xml:space="preserve">
</v>
          </cell>
          <cell r="U56" t="str">
            <v>07:23
18:01</v>
          </cell>
          <cell r="V56" t="str">
            <v>07:27
18:02</v>
          </cell>
          <cell r="W56" t="str">
            <v>07:25
18:00</v>
          </cell>
          <cell r="X56" t="str">
            <v>07:27
18:00</v>
          </cell>
          <cell r="Y56" t="str">
            <v>07:30
18:01</v>
          </cell>
          <cell r="Z56" t="str">
            <v xml:space="preserve">
</v>
          </cell>
          <cell r="AA56" t="str">
            <v xml:space="preserve">
</v>
          </cell>
          <cell r="AB56" t="str">
            <v>07:28
18:00</v>
          </cell>
          <cell r="AC56" t="str">
            <v>07:27
18:00</v>
          </cell>
          <cell r="AD56" t="str">
            <v>07:25
18:00</v>
          </cell>
          <cell r="AE56" t="str">
            <v>07:26
18:01</v>
          </cell>
          <cell r="AF56" t="str">
            <v>07:28
18:01</v>
          </cell>
          <cell r="AG56" t="str">
            <v xml:space="preserve">
</v>
          </cell>
          <cell r="AH56" t="str">
            <v xml:space="preserve">
</v>
          </cell>
          <cell r="AI56" t="str">
            <v>07:28
17:01</v>
          </cell>
          <cell r="AJ56" t="str">
            <v>07:25
18:00</v>
          </cell>
          <cell r="AK56" t="str">
            <v>07:27
18:01</v>
          </cell>
          <cell r="AL56">
            <v>20</v>
          </cell>
          <cell r="AM56">
            <v>20</v>
          </cell>
          <cell r="AN56">
            <v>0</v>
          </cell>
          <cell r="AO56">
            <v>0</v>
          </cell>
          <cell r="AP56">
            <v>20</v>
          </cell>
          <cell r="AR56">
            <v>20</v>
          </cell>
          <cell r="AU56">
            <v>20</v>
          </cell>
        </row>
        <row r="57">
          <cell r="B57" t="str">
            <v>SUP135</v>
          </cell>
          <cell r="C57" t="str">
            <v>Sophea Soun</v>
          </cell>
          <cell r="D57" t="str">
            <v>PRODUCTION SUPERVISOR</v>
          </cell>
          <cell r="E57" t="str">
            <v>08:23
16:01</v>
          </cell>
          <cell r="F57" t="str">
            <v xml:space="preserve">
</v>
          </cell>
          <cell r="G57" t="str">
            <v xml:space="preserve">
</v>
          </cell>
          <cell r="H57" t="str">
            <v>08:17
16:01</v>
          </cell>
          <cell r="I57" t="str">
            <v>08:21
16:01</v>
          </cell>
          <cell r="J57" t="str">
            <v>08:19
16:05</v>
          </cell>
          <cell r="K57" t="str">
            <v>08:19
15:53</v>
          </cell>
          <cell r="L57" t="str">
            <v>08:18
16:03</v>
          </cell>
          <cell r="M57" t="str">
            <v xml:space="preserve">
</v>
          </cell>
          <cell r="N57" t="str">
            <v>08:23
16:02</v>
          </cell>
          <cell r="O57" t="str">
            <v>08:13
18:00</v>
          </cell>
          <cell r="P57" t="str">
            <v>08:24
18:00</v>
          </cell>
          <cell r="Q57" t="str">
            <v>08:26
16:02</v>
          </cell>
          <cell r="R57" t="str">
            <v>08:04
18:01</v>
          </cell>
          <cell r="S57" t="str">
            <v>08:14
16:03</v>
          </cell>
          <cell r="T57" t="str">
            <v xml:space="preserve">
</v>
          </cell>
          <cell r="U57" t="str">
            <v>08:01
18:01</v>
          </cell>
          <cell r="V57" t="str">
            <v>08:17
18:00</v>
          </cell>
          <cell r="W57" t="str">
            <v>08:08
18:00</v>
          </cell>
          <cell r="X57" t="str">
            <v>08:12
18:00</v>
          </cell>
          <cell r="Y57" t="str">
            <v>08:22
18:00</v>
          </cell>
          <cell r="Z57" t="str">
            <v>08:21
15:59</v>
          </cell>
          <cell r="AA57" t="str">
            <v xml:space="preserve">
</v>
          </cell>
          <cell r="AB57" t="str">
            <v>08:12
18:02</v>
          </cell>
          <cell r="AC57" t="str">
            <v>08:25
18:02</v>
          </cell>
          <cell r="AD57" t="str">
            <v>08:24
18:00</v>
          </cell>
          <cell r="AE57" t="str">
            <v>08:12
18:01</v>
          </cell>
          <cell r="AF57" t="str">
            <v>08:20
17:59</v>
          </cell>
          <cell r="AG57" t="str">
            <v>08:18
18:01</v>
          </cell>
          <cell r="AH57" t="str">
            <v xml:space="preserve">
</v>
          </cell>
          <cell r="AI57" t="str">
            <v>08:21
18:01</v>
          </cell>
          <cell r="AJ57" t="str">
            <v>08:13
18:02</v>
          </cell>
          <cell r="AK57" t="str">
            <v>08:14
18:01</v>
          </cell>
          <cell r="AL57">
            <v>34</v>
          </cell>
          <cell r="AM57">
            <v>17</v>
          </cell>
          <cell r="AN57">
            <v>0</v>
          </cell>
          <cell r="AO57">
            <v>0</v>
          </cell>
          <cell r="AP57">
            <v>34</v>
          </cell>
          <cell r="AR57">
            <v>17</v>
          </cell>
          <cell r="AU57">
            <v>34</v>
          </cell>
        </row>
        <row r="58">
          <cell r="B58" t="str">
            <v>SUP155</v>
          </cell>
          <cell r="C58" t="str">
            <v>Vanny Buth</v>
          </cell>
          <cell r="D58" t="str">
            <v>SAMPLE SUPERVOSOR</v>
          </cell>
          <cell r="E58" t="str">
            <v>07:23
18:06</v>
          </cell>
          <cell r="F58" t="str">
            <v xml:space="preserve">
</v>
          </cell>
          <cell r="G58" t="str">
            <v xml:space="preserve">
</v>
          </cell>
          <cell r="H58" t="str">
            <v>07:14
18:00</v>
          </cell>
          <cell r="I58" t="str">
            <v>07:13
18:01</v>
          </cell>
          <cell r="J58" t="str">
            <v>07:13
18:21</v>
          </cell>
          <cell r="K58" t="str">
            <v>07:13
17:58</v>
          </cell>
          <cell r="L58" t="str">
            <v>07:17
18:03</v>
          </cell>
          <cell r="M58" t="str">
            <v xml:space="preserve">
</v>
          </cell>
          <cell r="N58" t="str">
            <v>07:18
18:09</v>
          </cell>
          <cell r="O58" t="str">
            <v>07:16
18:15</v>
          </cell>
          <cell r="P58" t="str">
            <v>07:17
18:02</v>
          </cell>
          <cell r="Q58" t="str">
            <v>07:18
20:04</v>
          </cell>
          <cell r="R58" t="str">
            <v>07:20
20:00</v>
          </cell>
          <cell r="S58" t="str">
            <v>07:18
18:00</v>
          </cell>
          <cell r="T58" t="str">
            <v xml:space="preserve">
</v>
          </cell>
          <cell r="U58" t="str">
            <v>07:21
18:04</v>
          </cell>
          <cell r="V58" t="str">
            <v>07:14
18:02</v>
          </cell>
          <cell r="W58" t="str">
            <v>07:19
18:03</v>
          </cell>
          <cell r="X58" t="str">
            <v>07:16
18:03</v>
          </cell>
          <cell r="Y58" t="str">
            <v>07:25
18:04</v>
          </cell>
          <cell r="Z58" t="str">
            <v xml:space="preserve">
</v>
          </cell>
          <cell r="AA58" t="str">
            <v xml:space="preserve">
</v>
          </cell>
          <cell r="AB58" t="str">
            <v>07:12
18:10</v>
          </cell>
          <cell r="AC58" t="str">
            <v>07:11
18:08</v>
          </cell>
          <cell r="AD58" t="str">
            <v>07:15
18:03</v>
          </cell>
          <cell r="AE58" t="str">
            <v>07:08
18:03</v>
          </cell>
          <cell r="AF58" t="str">
            <v>07:20
18:03</v>
          </cell>
          <cell r="AG58" t="str">
            <v>07:42
18:08</v>
          </cell>
          <cell r="AH58" t="str">
            <v xml:space="preserve">
</v>
          </cell>
          <cell r="AI58" t="str">
            <v>07:06
20:00</v>
          </cell>
          <cell r="AJ58" t="str">
            <v>07:18
20:00</v>
          </cell>
          <cell r="AK58" t="str">
            <v>07:15
18:04</v>
          </cell>
          <cell r="AL58">
            <v>58</v>
          </cell>
          <cell r="AM58">
            <v>25</v>
          </cell>
          <cell r="AN58">
            <v>0</v>
          </cell>
          <cell r="AO58">
            <v>0</v>
          </cell>
          <cell r="AP58">
            <v>58</v>
          </cell>
          <cell r="AR58">
            <v>21</v>
          </cell>
          <cell r="AS58">
            <v>4</v>
          </cell>
          <cell r="AT58">
            <v>8</v>
          </cell>
          <cell r="AU58">
            <v>50</v>
          </cell>
        </row>
        <row r="59">
          <cell r="B59" t="str">
            <v>SUP170</v>
          </cell>
          <cell r="C59" t="str">
            <v>Sokun Hak</v>
          </cell>
          <cell r="D59" t="str">
            <v>PRODUCTION SUPERVISOR</v>
          </cell>
          <cell r="E59" t="str">
            <v>07:22
18:03</v>
          </cell>
          <cell r="F59" t="str">
            <v xml:space="preserve">
</v>
          </cell>
          <cell r="G59" t="str">
            <v xml:space="preserve">
</v>
          </cell>
          <cell r="H59" t="str">
            <v>07:14
18:07</v>
          </cell>
          <cell r="I59" t="str">
            <v>07:19
18:05</v>
          </cell>
          <cell r="J59" t="str">
            <v>07:06
18:03</v>
          </cell>
          <cell r="K59" t="str">
            <v>07:20
17:51</v>
          </cell>
          <cell r="L59" t="str">
            <v>07:23
16:03</v>
          </cell>
          <cell r="M59" t="str">
            <v xml:space="preserve">
</v>
          </cell>
          <cell r="N59" t="str">
            <v>07:23
18:04</v>
          </cell>
          <cell r="O59" t="str">
            <v>07:22
18:06</v>
          </cell>
          <cell r="P59" t="str">
            <v>07:16
18:06</v>
          </cell>
          <cell r="Q59" t="str">
            <v>07:23
18:06</v>
          </cell>
          <cell r="R59" t="str">
            <v>07:18
18:07</v>
          </cell>
          <cell r="S59" t="str">
            <v>07:21
18:05</v>
          </cell>
          <cell r="T59" t="str">
            <v xml:space="preserve">
</v>
          </cell>
          <cell r="U59" t="str">
            <v xml:space="preserve">
</v>
          </cell>
          <cell r="V59" t="str">
            <v>07:18
18:04</v>
          </cell>
          <cell r="W59" t="str">
            <v>07:23
18:04</v>
          </cell>
          <cell r="X59" t="str">
            <v>07:26
18:07</v>
          </cell>
          <cell r="Y59" t="str">
            <v>07:19
18:03</v>
          </cell>
          <cell r="Z59" t="str">
            <v>07:24
18:06</v>
          </cell>
          <cell r="AA59" t="str">
            <v xml:space="preserve">
</v>
          </cell>
          <cell r="AB59" t="str">
            <v>07:23
18:06</v>
          </cell>
          <cell r="AC59" t="str">
            <v>07:24
18:05</v>
          </cell>
          <cell r="AD59" t="str">
            <v>07:22
18:03</v>
          </cell>
          <cell r="AE59" t="str">
            <v>07:23
18:05</v>
          </cell>
          <cell r="AF59" t="str">
            <v>07:22
18:06</v>
          </cell>
          <cell r="AG59" t="str">
            <v>07:46
18:04</v>
          </cell>
          <cell r="AH59" t="str">
            <v xml:space="preserve">
</v>
          </cell>
          <cell r="AI59" t="str">
            <v>07:24
18:07</v>
          </cell>
          <cell r="AJ59" t="str">
            <v>07:24
18:10</v>
          </cell>
          <cell r="AK59" t="str">
            <v>07:25
18:07</v>
          </cell>
          <cell r="AL59">
            <v>50</v>
          </cell>
          <cell r="AM59">
            <v>25</v>
          </cell>
          <cell r="AN59">
            <v>0</v>
          </cell>
          <cell r="AO59">
            <v>0</v>
          </cell>
          <cell r="AP59">
            <v>50</v>
          </cell>
          <cell r="AR59">
            <v>25</v>
          </cell>
          <cell r="AU59">
            <v>50</v>
          </cell>
        </row>
        <row r="60">
          <cell r="B60" t="str">
            <v>SUP184</v>
          </cell>
          <cell r="C60" t="str">
            <v>Sunheng Seam</v>
          </cell>
          <cell r="D60" t="str">
            <v>PRODUCTION SUPERVISOR</v>
          </cell>
          <cell r="E60" t="str">
            <v>07:29
16:02</v>
          </cell>
          <cell r="F60" t="str">
            <v xml:space="preserve">
</v>
          </cell>
          <cell r="G60" t="str">
            <v xml:space="preserve">
</v>
          </cell>
          <cell r="H60" t="str">
            <v>07:38
16:01</v>
          </cell>
          <cell r="I60" t="str">
            <v>08:34
16:00</v>
          </cell>
          <cell r="J60" t="str">
            <v>07:31
16:02</v>
          </cell>
          <cell r="K60" t="str">
            <v>07:31
15:48</v>
          </cell>
          <cell r="L60" t="str">
            <v>07:29
16:01</v>
          </cell>
          <cell r="M60" t="str">
            <v xml:space="preserve">
</v>
          </cell>
          <cell r="N60" t="str">
            <v>07:39
16:01</v>
          </cell>
          <cell r="O60" t="str">
            <v>07:29
16:01</v>
          </cell>
          <cell r="P60" t="str">
            <v>07:30
16:03</v>
          </cell>
          <cell r="Q60" t="str">
            <v>07:33
16:01</v>
          </cell>
          <cell r="R60" t="str">
            <v>07:38
16:00</v>
          </cell>
          <cell r="S60" t="str">
            <v xml:space="preserve">16:02
</v>
          </cell>
          <cell r="T60" t="str">
            <v xml:space="preserve">
</v>
          </cell>
          <cell r="U60" t="str">
            <v>07:33
16:02</v>
          </cell>
          <cell r="V60" t="str">
            <v>07:42
16:04</v>
          </cell>
          <cell r="W60" t="str">
            <v>07:31
16:01</v>
          </cell>
          <cell r="X60" t="str">
            <v>07:33
16:04</v>
          </cell>
          <cell r="Y60" t="str">
            <v>07:33
16:02</v>
          </cell>
          <cell r="Z60" t="str">
            <v>07:32
12:59</v>
          </cell>
          <cell r="AA60" t="str">
            <v xml:space="preserve">
</v>
          </cell>
          <cell r="AB60" t="str">
            <v>07:30
16:02</v>
          </cell>
          <cell r="AC60" t="str">
            <v>07:35
16:01</v>
          </cell>
          <cell r="AD60" t="str">
            <v>07:32
16:03</v>
          </cell>
          <cell r="AE60" t="str">
            <v>07:31
16:02</v>
          </cell>
          <cell r="AF60" t="str">
            <v>07:31
16:01</v>
          </cell>
          <cell r="AG60" t="str">
            <v>07:48
15:59</v>
          </cell>
          <cell r="AH60" t="str">
            <v xml:space="preserve">
</v>
          </cell>
          <cell r="AI60" t="str">
            <v>07:30
16:02</v>
          </cell>
          <cell r="AJ60" t="str">
            <v>07:29
16:01</v>
          </cell>
          <cell r="AK60" t="str">
            <v>07:30
16:00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U60">
            <v>0</v>
          </cell>
        </row>
        <row r="61">
          <cell r="B61" t="str">
            <v>T069</v>
          </cell>
          <cell r="C61" t="str">
            <v>Siphan Than</v>
          </cell>
          <cell r="D61" t="str">
            <v>TRAINER</v>
          </cell>
          <cell r="E61" t="str">
            <v xml:space="preserve">
</v>
          </cell>
          <cell r="F61" t="str">
            <v xml:space="preserve">
</v>
          </cell>
          <cell r="G61" t="str">
            <v xml:space="preserve">
</v>
          </cell>
          <cell r="H61" t="str">
            <v>07:28
18:01</v>
          </cell>
          <cell r="I61" t="str">
            <v>07:25
18:01</v>
          </cell>
          <cell r="J61" t="str">
            <v>07:09
18:01</v>
          </cell>
          <cell r="K61" t="str">
            <v>07:17
17:47</v>
          </cell>
          <cell r="L61" t="str">
            <v xml:space="preserve">
</v>
          </cell>
          <cell r="M61" t="str">
            <v xml:space="preserve">
</v>
          </cell>
          <cell r="N61" t="str">
            <v>07:20
18:03</v>
          </cell>
          <cell r="O61" t="str">
            <v>07:25
18:01</v>
          </cell>
          <cell r="P61" t="str">
            <v>07:26
18:01</v>
          </cell>
          <cell r="Q61" t="str">
            <v>07:14
18:01</v>
          </cell>
          <cell r="R61" t="str">
            <v>07:15
18:01</v>
          </cell>
          <cell r="S61" t="str">
            <v xml:space="preserve">
</v>
          </cell>
          <cell r="T61" t="str">
            <v xml:space="preserve">
</v>
          </cell>
          <cell r="U61" t="str">
            <v>07:25
18:01</v>
          </cell>
          <cell r="V61" t="str">
            <v>07:18
18:00</v>
          </cell>
          <cell r="W61" t="str">
            <v>07:10
18:01</v>
          </cell>
          <cell r="X61" t="str">
            <v>07:13
18:00</v>
          </cell>
          <cell r="Y61" t="str">
            <v>07:16
18:02</v>
          </cell>
          <cell r="Z61" t="str">
            <v xml:space="preserve">
</v>
          </cell>
          <cell r="AA61" t="str">
            <v xml:space="preserve">
</v>
          </cell>
          <cell r="AB61" t="str">
            <v>07:11
18:01</v>
          </cell>
          <cell r="AC61" t="str">
            <v>07:11
18:01</v>
          </cell>
          <cell r="AD61" t="str">
            <v>07:10
18:00</v>
          </cell>
          <cell r="AE61" t="str">
            <v>07:11
18:01</v>
          </cell>
          <cell r="AF61" t="str">
            <v>07:18
18:00</v>
          </cell>
          <cell r="AG61" t="str">
            <v xml:space="preserve">
</v>
          </cell>
          <cell r="AH61" t="str">
            <v xml:space="preserve">
</v>
          </cell>
          <cell r="AI61" t="str">
            <v>07:07
18:00</v>
          </cell>
          <cell r="AJ61" t="str">
            <v>07:13
18:00</v>
          </cell>
          <cell r="AK61" t="str">
            <v>07:24
18:00</v>
          </cell>
          <cell r="AL61">
            <v>22</v>
          </cell>
          <cell r="AM61">
            <v>22</v>
          </cell>
          <cell r="AN61">
            <v>0</v>
          </cell>
          <cell r="AO61">
            <v>0</v>
          </cell>
          <cell r="AP61">
            <v>22</v>
          </cell>
          <cell r="AR61">
            <v>22</v>
          </cell>
          <cell r="AU61">
            <v>22</v>
          </cell>
        </row>
        <row r="62">
          <cell r="B62" t="str">
            <v>SUP014</v>
          </cell>
          <cell r="C62" t="str">
            <v>Sok Kim Hak</v>
          </cell>
          <cell r="D62" t="str">
            <v>SENIOR SUPERVISOR</v>
          </cell>
          <cell r="E62" t="str">
            <v>07:27
18:07</v>
          </cell>
          <cell r="F62" t="str">
            <v xml:space="preserve">
</v>
          </cell>
          <cell r="G62" t="str">
            <v xml:space="preserve">
</v>
          </cell>
          <cell r="H62" t="str">
            <v>07:28
18:11</v>
          </cell>
          <cell r="I62" t="str">
            <v>07:23
18:23</v>
          </cell>
          <cell r="J62" t="str">
            <v>07:29
16:33</v>
          </cell>
          <cell r="K62" t="str">
            <v>07:24
18:00</v>
          </cell>
          <cell r="L62" t="str">
            <v>07:26
18:08</v>
          </cell>
          <cell r="M62" t="str">
            <v xml:space="preserve">
</v>
          </cell>
          <cell r="N62" t="str">
            <v>07:28
18:09</v>
          </cell>
          <cell r="O62" t="str">
            <v>07:25
18:51</v>
          </cell>
          <cell r="P62" t="str">
            <v>07:30
18:06</v>
          </cell>
          <cell r="Q62" t="str">
            <v>07:35
18:17</v>
          </cell>
          <cell r="R62" t="str">
            <v>07:27
18:13</v>
          </cell>
          <cell r="S62" t="str">
            <v>07:29
18:21</v>
          </cell>
          <cell r="T62" t="str">
            <v xml:space="preserve">
</v>
          </cell>
          <cell r="U62" t="str">
            <v>07:27
18:12</v>
          </cell>
          <cell r="V62" t="str">
            <v>07:22
18:24</v>
          </cell>
          <cell r="W62" t="str">
            <v xml:space="preserve">
</v>
          </cell>
          <cell r="X62" t="str">
            <v xml:space="preserve">
</v>
          </cell>
          <cell r="Y62" t="str">
            <v>07:20
18:14</v>
          </cell>
          <cell r="Z62" t="str">
            <v>07:14
18:06</v>
          </cell>
          <cell r="AA62" t="str">
            <v xml:space="preserve">
</v>
          </cell>
          <cell r="AB62" t="str">
            <v>07:23
18:11</v>
          </cell>
          <cell r="AC62" t="str">
            <v>07:15
16:31</v>
          </cell>
          <cell r="AD62" t="str">
            <v>07:21
18:10</v>
          </cell>
          <cell r="AE62" t="str">
            <v>07:21
18:07</v>
          </cell>
          <cell r="AF62" t="str">
            <v>07:23
18:11</v>
          </cell>
          <cell r="AG62" t="str">
            <v>09:28
18:05</v>
          </cell>
          <cell r="AH62" t="str">
            <v xml:space="preserve">
</v>
          </cell>
          <cell r="AI62" t="str">
            <v>07:34
18:24</v>
          </cell>
          <cell r="AJ62" t="str">
            <v>07:27
15:08</v>
          </cell>
          <cell r="AK62" t="str">
            <v>07:27
18:12</v>
          </cell>
          <cell r="AL62">
            <v>45</v>
          </cell>
          <cell r="AM62">
            <v>22</v>
          </cell>
          <cell r="AN62">
            <v>0</v>
          </cell>
          <cell r="AO62">
            <v>0</v>
          </cell>
          <cell r="AP62">
            <v>45</v>
          </cell>
          <cell r="AR62">
            <v>21</v>
          </cell>
          <cell r="AS62">
            <v>1</v>
          </cell>
          <cell r="AT62">
            <v>1</v>
          </cell>
          <cell r="AU62">
            <v>44</v>
          </cell>
        </row>
        <row r="63">
          <cell r="B63" t="str">
            <v>SUP041</v>
          </cell>
          <cell r="C63" t="str">
            <v>Chan Chariya Thou</v>
          </cell>
          <cell r="D63" t="str">
            <v>PRODUCTION SUPERVISOR</v>
          </cell>
          <cell r="E63" t="str">
            <v xml:space="preserve">
</v>
          </cell>
          <cell r="F63" t="str">
            <v xml:space="preserve">
</v>
          </cell>
          <cell r="G63" t="str">
            <v xml:space="preserve">
</v>
          </cell>
          <cell r="H63" t="str">
            <v xml:space="preserve">
</v>
          </cell>
          <cell r="I63" t="str">
            <v xml:space="preserve">
</v>
          </cell>
          <cell r="J63" t="str">
            <v xml:space="preserve">
</v>
          </cell>
          <cell r="K63" t="str">
            <v xml:space="preserve">
</v>
          </cell>
          <cell r="L63" t="str">
            <v xml:space="preserve">
</v>
          </cell>
          <cell r="M63" t="str">
            <v xml:space="preserve">
</v>
          </cell>
          <cell r="N63" t="str">
            <v xml:space="preserve">
</v>
          </cell>
          <cell r="O63" t="str">
            <v xml:space="preserve">
</v>
          </cell>
          <cell r="P63" t="str">
            <v xml:space="preserve">
</v>
          </cell>
          <cell r="Q63" t="str">
            <v xml:space="preserve">
</v>
          </cell>
          <cell r="R63" t="str">
            <v xml:space="preserve">
</v>
          </cell>
          <cell r="S63" t="str">
            <v xml:space="preserve">
</v>
          </cell>
          <cell r="T63" t="str">
            <v xml:space="preserve">
</v>
          </cell>
          <cell r="U63" t="str">
            <v xml:space="preserve">
</v>
          </cell>
          <cell r="V63" t="str">
            <v xml:space="preserve">
</v>
          </cell>
          <cell r="W63" t="str">
            <v xml:space="preserve">
</v>
          </cell>
          <cell r="X63" t="str">
            <v xml:space="preserve">
</v>
          </cell>
          <cell r="Y63" t="str">
            <v xml:space="preserve">
</v>
          </cell>
          <cell r="Z63" t="str">
            <v xml:space="preserve">
</v>
          </cell>
          <cell r="AA63" t="str">
            <v xml:space="preserve">
</v>
          </cell>
          <cell r="AB63" t="str">
            <v xml:space="preserve">
</v>
          </cell>
          <cell r="AC63" t="str">
            <v xml:space="preserve">
</v>
          </cell>
          <cell r="AD63" t="str">
            <v xml:space="preserve">
</v>
          </cell>
          <cell r="AE63" t="str">
            <v xml:space="preserve">
</v>
          </cell>
          <cell r="AF63" t="str">
            <v xml:space="preserve">
</v>
          </cell>
          <cell r="AG63" t="str">
            <v xml:space="preserve">
</v>
          </cell>
          <cell r="AH63" t="str">
            <v xml:space="preserve">
</v>
          </cell>
          <cell r="AI63" t="str">
            <v xml:space="preserve">
</v>
          </cell>
          <cell r="AJ63" t="str">
            <v xml:space="preserve">
</v>
          </cell>
          <cell r="AK63" t="str">
            <v xml:space="preserve">
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 t="str">
            <v>ML</v>
          </cell>
          <cell r="AR63">
            <v>0</v>
          </cell>
          <cell r="AU63">
            <v>0</v>
          </cell>
        </row>
        <row r="64">
          <cell r="B64" t="str">
            <v>SUP128</v>
          </cell>
          <cell r="C64" t="str">
            <v>Sreycheat Chhorn</v>
          </cell>
          <cell r="D64" t="str">
            <v>PRODUCTION SUPERVISOR</v>
          </cell>
          <cell r="E64" t="str">
            <v>07:23
16:08</v>
          </cell>
          <cell r="F64" t="str">
            <v xml:space="preserve">
</v>
          </cell>
          <cell r="G64" t="str">
            <v xml:space="preserve">
</v>
          </cell>
          <cell r="H64" t="str">
            <v>07:18
18:03</v>
          </cell>
          <cell r="I64" t="str">
            <v>07:18
18:08</v>
          </cell>
          <cell r="J64" t="str">
            <v>07:15
18:06</v>
          </cell>
          <cell r="K64" t="str">
            <v>07:25
17:49</v>
          </cell>
          <cell r="L64" t="str">
            <v>07:20
18:05</v>
          </cell>
          <cell r="M64" t="str">
            <v xml:space="preserve">
</v>
          </cell>
          <cell r="N64" t="str">
            <v>07:28
18:04</v>
          </cell>
          <cell r="O64" t="str">
            <v>07:29
18:04</v>
          </cell>
          <cell r="P64" t="str">
            <v>07:20
18:03</v>
          </cell>
          <cell r="Q64" t="str">
            <v>07:14
18:02</v>
          </cell>
          <cell r="R64" t="str">
            <v>07:22
18:04</v>
          </cell>
          <cell r="S64" t="str">
            <v>07:18
16:10</v>
          </cell>
          <cell r="T64" t="str">
            <v xml:space="preserve">
</v>
          </cell>
          <cell r="U64" t="str">
            <v xml:space="preserve">
</v>
          </cell>
          <cell r="V64" t="str">
            <v>07:25
10:00</v>
          </cell>
          <cell r="W64" t="str">
            <v>09:51
16:02</v>
          </cell>
          <cell r="X64" t="str">
            <v>07:35
16:04</v>
          </cell>
          <cell r="Y64" t="str">
            <v>07:11
16:02</v>
          </cell>
          <cell r="Z64" t="str">
            <v>07:16
16:03</v>
          </cell>
          <cell r="AA64" t="str">
            <v xml:space="preserve">
</v>
          </cell>
          <cell r="AB64" t="str">
            <v>07:12
18:04</v>
          </cell>
          <cell r="AC64" t="str">
            <v>07:21
18:04</v>
          </cell>
          <cell r="AD64" t="str">
            <v>07:14
18:03</v>
          </cell>
          <cell r="AE64" t="str">
            <v>07:09
18:03</v>
          </cell>
          <cell r="AF64" t="str">
            <v xml:space="preserve">
</v>
          </cell>
          <cell r="AG64" t="str">
            <v>07:49
16:01</v>
          </cell>
          <cell r="AH64" t="str">
            <v xml:space="preserve">
</v>
          </cell>
          <cell r="AI64" t="str">
            <v>07:22
18:04</v>
          </cell>
          <cell r="AJ64" t="str">
            <v>07:12
18:05</v>
          </cell>
          <cell r="AK64" t="str">
            <v>07:12
18:03</v>
          </cell>
          <cell r="AL64">
            <v>34</v>
          </cell>
          <cell r="AM64">
            <v>17</v>
          </cell>
          <cell r="AN64">
            <v>0</v>
          </cell>
          <cell r="AO64">
            <v>0</v>
          </cell>
          <cell r="AP64">
            <v>34</v>
          </cell>
          <cell r="AR64">
            <v>17</v>
          </cell>
          <cell r="AU64">
            <v>34</v>
          </cell>
        </row>
        <row r="65">
          <cell r="B65" t="str">
            <v>SUP137</v>
          </cell>
          <cell r="C65" t="str">
            <v>Chantha  Chin</v>
          </cell>
          <cell r="D65" t="str">
            <v>PRODUCTION SUPERVISOR</v>
          </cell>
          <cell r="E65" t="str">
            <v>07:24
16:00</v>
          </cell>
          <cell r="F65" t="str">
            <v xml:space="preserve">
</v>
          </cell>
          <cell r="G65" t="str">
            <v xml:space="preserve">
</v>
          </cell>
          <cell r="H65" t="str">
            <v>07:25
18:06</v>
          </cell>
          <cell r="I65" t="str">
            <v>07:19
18:07</v>
          </cell>
          <cell r="J65" t="str">
            <v>07:17
18:06</v>
          </cell>
          <cell r="K65" t="str">
            <v>07:27
17:52</v>
          </cell>
          <cell r="L65" t="str">
            <v>07:28
18:04</v>
          </cell>
          <cell r="M65" t="str">
            <v xml:space="preserve">
</v>
          </cell>
          <cell r="N65" t="str">
            <v>07:28
18:05</v>
          </cell>
          <cell r="O65" t="str">
            <v>07:22
18:05</v>
          </cell>
          <cell r="P65" t="str">
            <v>07:25
18:03</v>
          </cell>
          <cell r="Q65" t="str">
            <v>07:24
18:05</v>
          </cell>
          <cell r="R65" t="str">
            <v>07:18
18:04</v>
          </cell>
          <cell r="S65" t="str">
            <v>07:26
16:07</v>
          </cell>
          <cell r="T65" t="str">
            <v xml:space="preserve">
</v>
          </cell>
          <cell r="U65" t="str">
            <v>07:26
18:04</v>
          </cell>
          <cell r="V65" t="str">
            <v>07:18
18:02</v>
          </cell>
          <cell r="W65" t="str">
            <v>07:24
18:04</v>
          </cell>
          <cell r="X65" t="str">
            <v>07:26
18:05</v>
          </cell>
          <cell r="Y65" t="str">
            <v>07:19
18:04</v>
          </cell>
          <cell r="Z65" t="str">
            <v>07:24
16:03</v>
          </cell>
          <cell r="AA65" t="str">
            <v xml:space="preserve">
</v>
          </cell>
          <cell r="AB65" t="str">
            <v>07:23
18:06</v>
          </cell>
          <cell r="AC65" t="str">
            <v>07:25
18:06</v>
          </cell>
          <cell r="AD65" t="str">
            <v xml:space="preserve">
</v>
          </cell>
          <cell r="AE65" t="str">
            <v>07:22
18:06</v>
          </cell>
          <cell r="AF65" t="str">
            <v>07:22
18:04</v>
          </cell>
          <cell r="AG65" t="str">
            <v>07:44
16:04</v>
          </cell>
          <cell r="AH65" t="str">
            <v xml:space="preserve">
</v>
          </cell>
          <cell r="AI65" t="str">
            <v>07:26
18:06</v>
          </cell>
          <cell r="AJ65" t="str">
            <v>07:24
18:04</v>
          </cell>
          <cell r="AK65" t="str">
            <v>07:24
18:04</v>
          </cell>
          <cell r="AL65">
            <v>44</v>
          </cell>
          <cell r="AM65">
            <v>22</v>
          </cell>
          <cell r="AN65">
            <v>0</v>
          </cell>
          <cell r="AO65">
            <v>0</v>
          </cell>
          <cell r="AP65">
            <v>44</v>
          </cell>
          <cell r="AR65">
            <v>22</v>
          </cell>
          <cell r="AU65">
            <v>44</v>
          </cell>
        </row>
        <row r="66">
          <cell r="B66" t="str">
            <v>SUP154</v>
          </cell>
          <cell r="C66" t="str">
            <v>Sinan Hab</v>
          </cell>
          <cell r="D66" t="str">
            <v>PRODUCTION SUPERVISOR</v>
          </cell>
          <cell r="E66" t="str">
            <v>07:29
16:06</v>
          </cell>
          <cell r="F66" t="str">
            <v xml:space="preserve">
</v>
          </cell>
          <cell r="G66" t="str">
            <v xml:space="preserve">
</v>
          </cell>
          <cell r="H66" t="str">
            <v>07:29
18:08</v>
          </cell>
          <cell r="I66" t="str">
            <v>07:31
18:08</v>
          </cell>
          <cell r="J66" t="str">
            <v xml:space="preserve">
</v>
          </cell>
          <cell r="K66" t="str">
            <v>07:29
15:35</v>
          </cell>
          <cell r="L66" t="str">
            <v>07:30
18:05</v>
          </cell>
          <cell r="M66" t="str">
            <v xml:space="preserve">
</v>
          </cell>
          <cell r="N66" t="str">
            <v>07:30
16:06</v>
          </cell>
          <cell r="O66" t="str">
            <v>07:32
16:01</v>
          </cell>
          <cell r="P66" t="str">
            <v xml:space="preserve">
</v>
          </cell>
          <cell r="Q66" t="str">
            <v xml:space="preserve">
</v>
          </cell>
          <cell r="R66" t="str">
            <v xml:space="preserve">
</v>
          </cell>
          <cell r="S66" t="str">
            <v xml:space="preserve">
</v>
          </cell>
          <cell r="T66" t="str">
            <v xml:space="preserve">
</v>
          </cell>
          <cell r="U66" t="str">
            <v xml:space="preserve">
</v>
          </cell>
          <cell r="V66" t="str">
            <v xml:space="preserve">
</v>
          </cell>
          <cell r="W66" t="str">
            <v xml:space="preserve">
</v>
          </cell>
          <cell r="X66" t="str">
            <v xml:space="preserve">
</v>
          </cell>
          <cell r="Y66" t="str">
            <v xml:space="preserve">
</v>
          </cell>
          <cell r="Z66" t="str">
            <v xml:space="preserve">
</v>
          </cell>
          <cell r="AA66" t="str">
            <v xml:space="preserve">
</v>
          </cell>
          <cell r="AB66" t="str">
            <v xml:space="preserve">
</v>
          </cell>
          <cell r="AC66" t="str">
            <v xml:space="preserve">
</v>
          </cell>
          <cell r="AD66" t="str">
            <v xml:space="preserve">
</v>
          </cell>
          <cell r="AE66" t="str">
            <v xml:space="preserve">
</v>
          </cell>
          <cell r="AF66" t="str">
            <v xml:space="preserve">
</v>
          </cell>
          <cell r="AG66" t="str">
            <v xml:space="preserve">
</v>
          </cell>
          <cell r="AH66" t="str">
            <v xml:space="preserve">
</v>
          </cell>
          <cell r="AI66" t="str">
            <v xml:space="preserve">
</v>
          </cell>
          <cell r="AJ66" t="str">
            <v xml:space="preserve">
</v>
          </cell>
          <cell r="AK66" t="str">
            <v xml:space="preserve">
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 t="str">
            <v>ML</v>
          </cell>
          <cell r="AR66">
            <v>0</v>
          </cell>
          <cell r="AU66">
            <v>0</v>
          </cell>
        </row>
        <row r="67">
          <cell r="B67" t="str">
            <v>SUP161</v>
          </cell>
          <cell r="C67" t="str">
            <v>Sreypov Chea</v>
          </cell>
          <cell r="D67" t="str">
            <v>SENIOR SUPERVISOR</v>
          </cell>
          <cell r="E67" t="str">
            <v>07:29
16:16</v>
          </cell>
          <cell r="F67" t="str">
            <v xml:space="preserve">
</v>
          </cell>
          <cell r="G67" t="str">
            <v xml:space="preserve">
</v>
          </cell>
          <cell r="H67" t="str">
            <v>07:34
18:06</v>
          </cell>
          <cell r="I67" t="str">
            <v>07:30
18:23</v>
          </cell>
          <cell r="J67" t="str">
            <v>07:29
18:10</v>
          </cell>
          <cell r="K67" t="str">
            <v>07:30
17:54</v>
          </cell>
          <cell r="L67" t="str">
            <v>07:29
18:05</v>
          </cell>
          <cell r="M67" t="str">
            <v xml:space="preserve">
</v>
          </cell>
          <cell r="N67" t="str">
            <v>07:32
18:09</v>
          </cell>
          <cell r="O67" t="str">
            <v>07:26
18:08</v>
          </cell>
          <cell r="P67" t="str">
            <v>07:28
18:07</v>
          </cell>
          <cell r="Q67" t="str">
            <v>07:30
18:10</v>
          </cell>
          <cell r="R67" t="str">
            <v>07:29
18:05</v>
          </cell>
          <cell r="S67" t="str">
            <v>07:29
17:03</v>
          </cell>
          <cell r="T67" t="str">
            <v xml:space="preserve">
</v>
          </cell>
          <cell r="U67" t="str">
            <v>07:27
18:13</v>
          </cell>
          <cell r="V67" t="str">
            <v>07:30
16:17</v>
          </cell>
          <cell r="W67" t="str">
            <v xml:space="preserve">
</v>
          </cell>
          <cell r="X67" t="str">
            <v>07:30
18:10</v>
          </cell>
          <cell r="Y67" t="str">
            <v>07:31
18:04</v>
          </cell>
          <cell r="Z67" t="str">
            <v>07:30
16:11</v>
          </cell>
          <cell r="AA67" t="str">
            <v xml:space="preserve">
</v>
          </cell>
          <cell r="AB67" t="str">
            <v>07:30
18:11</v>
          </cell>
          <cell r="AC67" t="str">
            <v>07:27
18:08</v>
          </cell>
          <cell r="AD67" t="str">
            <v>07:29
18:07</v>
          </cell>
          <cell r="AE67" t="str">
            <v>07:27
17:05</v>
          </cell>
          <cell r="AF67" t="str">
            <v>07:28
18:08</v>
          </cell>
          <cell r="AG67" t="str">
            <v>07:46
16:17</v>
          </cell>
          <cell r="AH67" t="str">
            <v xml:space="preserve">
</v>
          </cell>
          <cell r="AI67" t="str">
            <v>07:30
18:09</v>
          </cell>
          <cell r="AJ67" t="str">
            <v>07:28
18:09</v>
          </cell>
          <cell r="AK67" t="str">
            <v>07:29
18:08</v>
          </cell>
          <cell r="AL67">
            <v>42</v>
          </cell>
          <cell r="AM67">
            <v>22</v>
          </cell>
          <cell r="AN67">
            <v>0</v>
          </cell>
          <cell r="AO67">
            <v>0</v>
          </cell>
          <cell r="AP67">
            <v>42</v>
          </cell>
          <cell r="AR67">
            <v>22</v>
          </cell>
          <cell r="AU67">
            <v>42</v>
          </cell>
        </row>
        <row r="68">
          <cell r="B68" t="str">
            <v>SUP165</v>
          </cell>
          <cell r="C68" t="str">
            <v>Soklat Pheng</v>
          </cell>
          <cell r="D68" t="str">
            <v>PRODUCTION SUPERVISOR</v>
          </cell>
          <cell r="E68" t="str">
            <v xml:space="preserve">
</v>
          </cell>
          <cell r="F68" t="str">
            <v xml:space="preserve">
</v>
          </cell>
          <cell r="G68" t="str">
            <v xml:space="preserve">
</v>
          </cell>
          <cell r="H68" t="str">
            <v>07:25
17:48</v>
          </cell>
          <cell r="I68" t="str">
            <v>07:19
18:02</v>
          </cell>
          <cell r="J68" t="str">
            <v>07:07
17:47</v>
          </cell>
          <cell r="K68" t="str">
            <v>07:17
17:32</v>
          </cell>
          <cell r="L68" t="str">
            <v>07:17
17:47</v>
          </cell>
          <cell r="M68" t="str">
            <v xml:space="preserve">
</v>
          </cell>
          <cell r="N68" t="str">
            <v>07:30
17:53</v>
          </cell>
          <cell r="O68" t="str">
            <v>07:23
17:55</v>
          </cell>
          <cell r="P68" t="str">
            <v>07:12
17:55</v>
          </cell>
          <cell r="Q68" t="str">
            <v>07:30
18:00</v>
          </cell>
          <cell r="R68" t="str">
            <v>07:16
17:56</v>
          </cell>
          <cell r="S68" t="str">
            <v>07:14
17:49</v>
          </cell>
          <cell r="T68" t="str">
            <v xml:space="preserve">
</v>
          </cell>
          <cell r="U68" t="str">
            <v>07:23
17:58</v>
          </cell>
          <cell r="V68" t="str">
            <v>07:19
15:48</v>
          </cell>
          <cell r="W68" t="str">
            <v>07:20
15:57</v>
          </cell>
          <cell r="X68" t="str">
            <v>07:26
17:56</v>
          </cell>
          <cell r="Y68" t="str">
            <v>07:30
17:52</v>
          </cell>
          <cell r="Z68" t="str">
            <v>07:18
16:04</v>
          </cell>
          <cell r="AA68" t="str">
            <v xml:space="preserve">
</v>
          </cell>
          <cell r="AB68" t="str">
            <v xml:space="preserve">
</v>
          </cell>
          <cell r="AC68" t="str">
            <v>07:25
17:58</v>
          </cell>
          <cell r="AD68" t="str">
            <v>07:27
17:54</v>
          </cell>
          <cell r="AE68" t="str">
            <v>07:23
17:53</v>
          </cell>
          <cell r="AF68" t="str">
            <v>07:15
17:53</v>
          </cell>
          <cell r="AG68" t="str">
            <v>07:45
17:47</v>
          </cell>
          <cell r="AH68" t="str">
            <v xml:space="preserve">
</v>
          </cell>
          <cell r="AI68" t="str">
            <v>07:25
17:54</v>
          </cell>
          <cell r="AJ68" t="str">
            <v>07:23
17:57</v>
          </cell>
          <cell r="AK68" t="str">
            <v>07:23
17:57</v>
          </cell>
          <cell r="AL68">
            <v>43.5</v>
          </cell>
          <cell r="AM68">
            <v>22</v>
          </cell>
          <cell r="AN68">
            <v>0</v>
          </cell>
          <cell r="AO68">
            <v>0</v>
          </cell>
          <cell r="AP68">
            <v>43.5</v>
          </cell>
          <cell r="AR68">
            <v>22</v>
          </cell>
          <cell r="AU68">
            <v>43.5</v>
          </cell>
        </row>
        <row r="69">
          <cell r="B69" t="str">
            <v>SUP187</v>
          </cell>
          <cell r="C69" t="str">
            <v>Phearom Ros</v>
          </cell>
          <cell r="D69" t="str">
            <v>PRODUCTION SUPERVISOR</v>
          </cell>
          <cell r="E69" t="str">
            <v>7:30
18:00</v>
          </cell>
          <cell r="F69" t="str">
            <v xml:space="preserve">
</v>
          </cell>
          <cell r="G69" t="str">
            <v xml:space="preserve">
</v>
          </cell>
          <cell r="H69" t="str">
            <v>07:19
18:05</v>
          </cell>
          <cell r="I69" t="str">
            <v>07:28
18:05</v>
          </cell>
          <cell r="J69" t="str">
            <v>07:31
16:05</v>
          </cell>
          <cell r="K69" t="str">
            <v>07:28
17:54</v>
          </cell>
          <cell r="L69" t="str">
            <v>07:22
18:02</v>
          </cell>
          <cell r="M69" t="str">
            <v xml:space="preserve">
</v>
          </cell>
          <cell r="N69" t="str">
            <v>07:23
18:02</v>
          </cell>
          <cell r="O69" t="str">
            <v>07:22
16:05</v>
          </cell>
          <cell r="P69" t="str">
            <v>07:27
18:02</v>
          </cell>
          <cell r="Q69" t="str">
            <v>07:23
16:06</v>
          </cell>
          <cell r="R69" t="str">
            <v>07:28
16:04</v>
          </cell>
          <cell r="S69" t="str">
            <v>07:31
16:06</v>
          </cell>
          <cell r="T69" t="str">
            <v xml:space="preserve">
</v>
          </cell>
          <cell r="U69" t="str">
            <v>07:25
18:04</v>
          </cell>
          <cell r="V69" t="str">
            <v>07:22
18:02</v>
          </cell>
          <cell r="W69" t="str">
            <v>07:19
18:02</v>
          </cell>
          <cell r="X69" t="str">
            <v>07:26
18:05</v>
          </cell>
          <cell r="Y69" t="str">
            <v>07:24
18:00</v>
          </cell>
          <cell r="Z69" t="str">
            <v>07:28
15:04</v>
          </cell>
          <cell r="AA69" t="str">
            <v xml:space="preserve">
</v>
          </cell>
          <cell r="AB69" t="str">
            <v>07:24
18:04</v>
          </cell>
          <cell r="AC69" t="str">
            <v>07:24
18:02</v>
          </cell>
          <cell r="AD69" t="str">
            <v>07:20
18:00</v>
          </cell>
          <cell r="AE69" t="str">
            <v>07:26
18:02</v>
          </cell>
          <cell r="AF69" t="str">
            <v>07:23
18:04</v>
          </cell>
          <cell r="AG69" t="str">
            <v>07:42
18:03</v>
          </cell>
          <cell r="AH69" t="str">
            <v xml:space="preserve">
</v>
          </cell>
          <cell r="AI69" t="str">
            <v>07:22
18:06</v>
          </cell>
          <cell r="AJ69" t="str">
            <v>07:24
18:07</v>
          </cell>
          <cell r="AK69" t="str">
            <v>07:25
18:01</v>
          </cell>
          <cell r="AL69">
            <v>42</v>
          </cell>
          <cell r="AM69">
            <v>21</v>
          </cell>
          <cell r="AN69">
            <v>0</v>
          </cell>
          <cell r="AO69">
            <v>0</v>
          </cell>
          <cell r="AP69">
            <v>42</v>
          </cell>
          <cell r="AR69">
            <v>21</v>
          </cell>
          <cell r="AU69">
            <v>42</v>
          </cell>
        </row>
        <row r="70">
          <cell r="B70" t="str">
            <v>SUP030</v>
          </cell>
          <cell r="C70" t="str">
            <v>Sambat Oun</v>
          </cell>
          <cell r="D70" t="str">
            <v>CUTTING ROOM SUPERVISOR</v>
          </cell>
          <cell r="E70" t="str">
            <v>07:23
16:01</v>
          </cell>
          <cell r="F70" t="str">
            <v xml:space="preserve">
</v>
          </cell>
          <cell r="G70" t="str">
            <v xml:space="preserve">
</v>
          </cell>
          <cell r="H70" t="str">
            <v>07:15
18:04</v>
          </cell>
          <cell r="I70" t="str">
            <v>07:15
18:01</v>
          </cell>
          <cell r="J70" t="str">
            <v>07:18
18:01</v>
          </cell>
          <cell r="K70" t="str">
            <v>07:15
17:45</v>
          </cell>
          <cell r="L70" t="str">
            <v>07:24
18:00</v>
          </cell>
          <cell r="M70" t="str">
            <v xml:space="preserve">
</v>
          </cell>
          <cell r="N70" t="str">
            <v>07:16
18:01</v>
          </cell>
          <cell r="O70" t="str">
            <v>07:15
18:01</v>
          </cell>
          <cell r="P70" t="str">
            <v>07:16
18:01</v>
          </cell>
          <cell r="Q70" t="str">
            <v>07:22
18:01</v>
          </cell>
          <cell r="R70" t="str">
            <v>07:13
18:00</v>
          </cell>
          <cell r="S70" t="str">
            <v>07:27
16:01</v>
          </cell>
          <cell r="T70" t="str">
            <v xml:space="preserve">
</v>
          </cell>
          <cell r="U70" t="str">
            <v>07:24
18:02</v>
          </cell>
          <cell r="V70" t="str">
            <v>07:15
18:00</v>
          </cell>
          <cell r="W70" t="str">
            <v>07:24
18:01</v>
          </cell>
          <cell r="X70" t="str">
            <v>07:16
18:00</v>
          </cell>
          <cell r="Y70" t="str">
            <v>07:28
17:59</v>
          </cell>
          <cell r="Z70" t="str">
            <v>07:30
16:01</v>
          </cell>
          <cell r="AA70" t="str">
            <v xml:space="preserve">
</v>
          </cell>
          <cell r="AB70" t="str">
            <v>07:17
18:00</v>
          </cell>
          <cell r="AC70" t="str">
            <v>07:24
18:00</v>
          </cell>
          <cell r="AD70" t="str">
            <v>07:23
18:00</v>
          </cell>
          <cell r="AE70" t="str">
            <v>07:24
18:01</v>
          </cell>
          <cell r="AF70" t="str">
            <v>07:24
18:00</v>
          </cell>
          <cell r="AG70" t="str">
            <v>07:24
18:00</v>
          </cell>
          <cell r="AH70" t="str">
            <v xml:space="preserve">
</v>
          </cell>
          <cell r="AI70" t="str">
            <v>07:17
18:00</v>
          </cell>
          <cell r="AJ70" t="str">
            <v>07:14
18:00</v>
          </cell>
          <cell r="AK70" t="str">
            <v>07:13
18:00</v>
          </cell>
          <cell r="AL70">
            <v>48</v>
          </cell>
          <cell r="AM70">
            <v>24</v>
          </cell>
          <cell r="AN70">
            <v>0</v>
          </cell>
          <cell r="AO70">
            <v>0</v>
          </cell>
          <cell r="AP70">
            <v>48</v>
          </cell>
          <cell r="AR70">
            <v>24</v>
          </cell>
          <cell r="AU70">
            <v>48</v>
          </cell>
        </row>
        <row r="71">
          <cell r="B71" t="str">
            <v>SUP195</v>
          </cell>
          <cell r="C71" t="str">
            <v>Chanry Sou</v>
          </cell>
          <cell r="D71" t="str">
            <v>CUTTING ROOM SUPERVISOR</v>
          </cell>
          <cell r="E71" t="str">
            <v>07:28
16:01</v>
          </cell>
          <cell r="F71" t="str">
            <v xml:space="preserve">
</v>
          </cell>
          <cell r="G71" t="str">
            <v xml:space="preserve">
</v>
          </cell>
          <cell r="H71" t="str">
            <v>07:30
16:04</v>
          </cell>
          <cell r="I71" t="str">
            <v>07:28
16:02</v>
          </cell>
          <cell r="J71" t="str">
            <v>07:27
16:06</v>
          </cell>
          <cell r="K71" t="str">
            <v>07:29
17:46</v>
          </cell>
          <cell r="L71" t="str">
            <v>07:21
18:01</v>
          </cell>
          <cell r="M71" t="str">
            <v xml:space="preserve">
</v>
          </cell>
          <cell r="N71" t="str">
            <v>07:29
18:01</v>
          </cell>
          <cell r="O71" t="str">
            <v>07:27
18:02</v>
          </cell>
          <cell r="P71" t="str">
            <v>07:28
18:01</v>
          </cell>
          <cell r="Q71" t="str">
            <v>07:27
18:00</v>
          </cell>
          <cell r="R71" t="str">
            <v>07:29
18:01</v>
          </cell>
          <cell r="S71" t="str">
            <v>07:27
16:01</v>
          </cell>
          <cell r="T71" t="str">
            <v xml:space="preserve">
</v>
          </cell>
          <cell r="U71" t="str">
            <v>07:24
18:01</v>
          </cell>
          <cell r="V71" t="str">
            <v>07:27
13:04</v>
          </cell>
          <cell r="W71" t="str">
            <v>07:27
17:02</v>
          </cell>
          <cell r="X71" t="str">
            <v>07:28
12:26</v>
          </cell>
          <cell r="Y71" t="str">
            <v>12:12
18:00</v>
          </cell>
          <cell r="Z71" t="str">
            <v>07:30
16:01</v>
          </cell>
          <cell r="AA71" t="str">
            <v xml:space="preserve">
</v>
          </cell>
          <cell r="AB71" t="str">
            <v>07:27
18:00</v>
          </cell>
          <cell r="AC71" t="str">
            <v>07:24
18:01</v>
          </cell>
          <cell r="AD71" t="str">
            <v>07:30
18:01</v>
          </cell>
          <cell r="AE71" t="str">
            <v>07:28
18:02</v>
          </cell>
          <cell r="AF71" t="str">
            <v>07:27
18:01</v>
          </cell>
          <cell r="AG71" t="str">
            <v>07:28
18:00</v>
          </cell>
          <cell r="AH71" t="str">
            <v xml:space="preserve">
</v>
          </cell>
          <cell r="AI71" t="str">
            <v>07:26
18:05</v>
          </cell>
          <cell r="AJ71" t="str">
            <v>07:27
18:01</v>
          </cell>
          <cell r="AK71" t="str">
            <v>07:28
18:03</v>
          </cell>
          <cell r="AL71">
            <v>37</v>
          </cell>
          <cell r="AM71">
            <v>19</v>
          </cell>
          <cell r="AN71">
            <v>0</v>
          </cell>
          <cell r="AO71">
            <v>0</v>
          </cell>
          <cell r="AP71">
            <v>37</v>
          </cell>
          <cell r="AR71">
            <v>19</v>
          </cell>
          <cell r="AU71">
            <v>37</v>
          </cell>
        </row>
        <row r="72">
          <cell r="B72" t="str">
            <v>LAB004</v>
          </cell>
          <cell r="C72" t="str">
            <v>Koemsey Sroy</v>
          </cell>
          <cell r="D72" t="str">
            <v>LAB ASSIST.</v>
          </cell>
          <cell r="E72" t="str">
            <v>07:51
16:04</v>
          </cell>
          <cell r="F72" t="str">
            <v xml:space="preserve">
</v>
          </cell>
          <cell r="G72" t="str">
            <v xml:space="preserve">
</v>
          </cell>
          <cell r="H72" t="str">
            <v>07:30
11:06</v>
          </cell>
          <cell r="I72" t="str">
            <v>07:31
16:03</v>
          </cell>
          <cell r="J72" t="str">
            <v>07:34
16:03</v>
          </cell>
          <cell r="K72" t="str">
            <v>07:40
15:50</v>
          </cell>
          <cell r="L72" t="str">
            <v>07:31
16:04</v>
          </cell>
          <cell r="M72" t="str">
            <v xml:space="preserve">
</v>
          </cell>
          <cell r="N72" t="str">
            <v>07:37
16:03</v>
          </cell>
          <cell r="O72" t="str">
            <v xml:space="preserve">
</v>
          </cell>
          <cell r="P72" t="str">
            <v>07:34
16:06</v>
          </cell>
          <cell r="Q72" t="str">
            <v>07:32
16:04</v>
          </cell>
          <cell r="R72" t="str">
            <v>07:31
16:05</v>
          </cell>
          <cell r="S72" t="str">
            <v>07:28
16:03</v>
          </cell>
          <cell r="T72" t="str">
            <v xml:space="preserve">
</v>
          </cell>
          <cell r="U72" t="str">
            <v xml:space="preserve">07:30
</v>
          </cell>
          <cell r="V72" t="str">
            <v>07:31
16:03</v>
          </cell>
          <cell r="W72" t="str">
            <v xml:space="preserve">16:03
</v>
          </cell>
          <cell r="X72" t="str">
            <v>07:31
16:02</v>
          </cell>
          <cell r="Y72" t="str">
            <v>07:29
16:00</v>
          </cell>
          <cell r="Z72" t="str">
            <v>07:27
16:04</v>
          </cell>
          <cell r="AA72" t="str">
            <v xml:space="preserve">
</v>
          </cell>
          <cell r="AB72" t="str">
            <v>07:29
16:02</v>
          </cell>
          <cell r="AC72" t="str">
            <v>07:30
16:05</v>
          </cell>
          <cell r="AD72" t="str">
            <v xml:space="preserve">
</v>
          </cell>
          <cell r="AE72" t="str">
            <v>07:30
16:05</v>
          </cell>
          <cell r="AF72" t="str">
            <v>07:31
16:02</v>
          </cell>
          <cell r="AG72" t="str">
            <v>07:44
16:02</v>
          </cell>
          <cell r="AH72" t="str">
            <v xml:space="preserve">
</v>
          </cell>
          <cell r="AI72" t="str">
            <v>07:33
16:04</v>
          </cell>
          <cell r="AJ72" t="str">
            <v>07:29
16:03</v>
          </cell>
          <cell r="AK72" t="str">
            <v>07:34
16:03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U72">
            <v>0</v>
          </cell>
        </row>
        <row r="73">
          <cell r="B73" t="str">
            <v>PO3966</v>
          </cell>
          <cell r="C73" t="str">
            <v>Pao Khoem</v>
          </cell>
          <cell r="D73" t="str">
            <v>RE PROCESS</v>
          </cell>
          <cell r="E73" t="str">
            <v>07:22
16:00</v>
          </cell>
          <cell r="F73" t="str">
            <v xml:space="preserve">
</v>
          </cell>
          <cell r="G73" t="str">
            <v xml:space="preserve">
</v>
          </cell>
          <cell r="H73" t="str">
            <v>07:27
18:00</v>
          </cell>
          <cell r="I73" t="str">
            <v>07:27
18:01</v>
          </cell>
          <cell r="J73" t="str">
            <v>07:25
18:00</v>
          </cell>
          <cell r="K73" t="str">
            <v>07:27
17:46</v>
          </cell>
          <cell r="L73" t="str">
            <v>07:28
18:00</v>
          </cell>
          <cell r="M73" t="str">
            <v xml:space="preserve">
</v>
          </cell>
          <cell r="N73" t="str">
            <v>07:28
18:00</v>
          </cell>
          <cell r="O73" t="str">
            <v>07:27
18:01</v>
          </cell>
          <cell r="P73" t="str">
            <v>07:25
18:00</v>
          </cell>
          <cell r="Q73" t="str">
            <v>07:29
18:01</v>
          </cell>
          <cell r="R73" t="str">
            <v>07:30
18:00</v>
          </cell>
          <cell r="S73" t="str">
            <v>07:29
16:01</v>
          </cell>
          <cell r="T73" t="str">
            <v xml:space="preserve">
</v>
          </cell>
          <cell r="U73" t="str">
            <v>07:28
18:00</v>
          </cell>
          <cell r="V73" t="str">
            <v>07:24
18:00</v>
          </cell>
          <cell r="W73" t="str">
            <v>07:28
18:00</v>
          </cell>
          <cell r="X73" t="str">
            <v>07:29
17:59</v>
          </cell>
          <cell r="Y73" t="str">
            <v>09:30
18:00</v>
          </cell>
          <cell r="Z73" t="str">
            <v>07:28
15:59</v>
          </cell>
          <cell r="AA73" t="str">
            <v xml:space="preserve">
</v>
          </cell>
          <cell r="AB73" t="str">
            <v>07:29
17:59</v>
          </cell>
          <cell r="AC73" t="str">
            <v>07:26
18:00</v>
          </cell>
          <cell r="AD73" t="str">
            <v>07:30
18:00</v>
          </cell>
          <cell r="AE73" t="str">
            <v>07:26
18:00</v>
          </cell>
          <cell r="AF73" t="str">
            <v>07:24
18:00</v>
          </cell>
          <cell r="AG73" t="str">
            <v>07:27
16:00</v>
          </cell>
          <cell r="AH73" t="str">
            <v xml:space="preserve">
</v>
          </cell>
          <cell r="AI73" t="str">
            <v>07:29
18:00</v>
          </cell>
          <cell r="AJ73" t="str">
            <v>07:21
18:00</v>
          </cell>
          <cell r="AK73" t="str">
            <v>07:29
18:00</v>
          </cell>
          <cell r="AL73">
            <v>46</v>
          </cell>
          <cell r="AM73">
            <v>23</v>
          </cell>
          <cell r="AN73">
            <v>0</v>
          </cell>
          <cell r="AO73">
            <v>0</v>
          </cell>
          <cell r="AP73">
            <v>46</v>
          </cell>
          <cell r="AR73">
            <v>23</v>
          </cell>
          <cell r="AU73">
            <v>46</v>
          </cell>
        </row>
        <row r="74">
          <cell r="B74" t="str">
            <v>QC027</v>
          </cell>
          <cell r="C74" t="str">
            <v>Sakmai Thong</v>
          </cell>
          <cell r="D74" t="str">
            <v>Q.A for Rack Sample</v>
          </cell>
          <cell r="E74" t="str">
            <v>07:30
16:00</v>
          </cell>
          <cell r="F74" t="str">
            <v xml:space="preserve">
</v>
          </cell>
          <cell r="G74" t="str">
            <v xml:space="preserve">
</v>
          </cell>
          <cell r="H74" t="str">
            <v>08:30
16:00</v>
          </cell>
          <cell r="I74" t="str">
            <v>07:28
18:00</v>
          </cell>
          <cell r="J74" t="str">
            <v>08:33
18:00</v>
          </cell>
          <cell r="K74" t="str">
            <v>08:32
17:46</v>
          </cell>
          <cell r="L74" t="str">
            <v>08:30
18:00</v>
          </cell>
          <cell r="M74" t="str">
            <v xml:space="preserve">
</v>
          </cell>
          <cell r="N74" t="str">
            <v>08:30
18:00</v>
          </cell>
          <cell r="O74" t="str">
            <v>08:32
18:01</v>
          </cell>
          <cell r="P74" t="str">
            <v>08:31
18:00</v>
          </cell>
          <cell r="Q74" t="str">
            <v>08:28
18:00</v>
          </cell>
          <cell r="R74" t="str">
            <v>08:32
18:00</v>
          </cell>
          <cell r="S74" t="str">
            <v>08:30
16:00</v>
          </cell>
          <cell r="T74" t="str">
            <v xml:space="preserve">
</v>
          </cell>
          <cell r="U74" t="str">
            <v>08:27
18:00</v>
          </cell>
          <cell r="V74" t="str">
            <v>08:28
18:00</v>
          </cell>
          <cell r="W74" t="str">
            <v>08:31
18:00</v>
          </cell>
          <cell r="X74" t="str">
            <v>08:31
17:59</v>
          </cell>
          <cell r="Y74" t="str">
            <v>08:31
18:00</v>
          </cell>
          <cell r="Z74" t="str">
            <v>08:31
15:59</v>
          </cell>
          <cell r="AA74" t="str">
            <v xml:space="preserve">
</v>
          </cell>
          <cell r="AB74" t="str">
            <v>08:28
17:59</v>
          </cell>
          <cell r="AC74" t="str">
            <v>08:29
18:00</v>
          </cell>
          <cell r="AD74" t="str">
            <v>08:28
18:00</v>
          </cell>
          <cell r="AE74" t="str">
            <v>08:30
18:00</v>
          </cell>
          <cell r="AF74" t="str">
            <v>08:31
18:00</v>
          </cell>
          <cell r="AG74" t="str">
            <v>08:30
16:00</v>
          </cell>
          <cell r="AH74" t="str">
            <v xml:space="preserve">
</v>
          </cell>
          <cell r="AI74" t="str">
            <v>08:27
18:00</v>
          </cell>
          <cell r="AJ74" t="str">
            <v>08:31
18:00</v>
          </cell>
          <cell r="AK74" t="str">
            <v>08:29
18:00</v>
          </cell>
          <cell r="AL74">
            <v>44</v>
          </cell>
          <cell r="AM74">
            <v>22</v>
          </cell>
          <cell r="AN74">
            <v>0</v>
          </cell>
          <cell r="AO74">
            <v>0</v>
          </cell>
          <cell r="AP74">
            <v>44</v>
          </cell>
          <cell r="AR74">
            <v>22</v>
          </cell>
          <cell r="AU74">
            <v>44</v>
          </cell>
        </row>
        <row r="75">
          <cell r="B75" t="str">
            <v>QC033</v>
          </cell>
          <cell r="C75" t="str">
            <v>Saroeurn Vong</v>
          </cell>
          <cell r="D75" t="str">
            <v>Quality Assurance</v>
          </cell>
          <cell r="E75" t="str">
            <v>07:27
16:03</v>
          </cell>
          <cell r="F75" t="str">
            <v xml:space="preserve">
</v>
          </cell>
          <cell r="G75" t="str">
            <v xml:space="preserve">
</v>
          </cell>
          <cell r="H75" t="str">
            <v>07:29
20:00</v>
          </cell>
          <cell r="I75" t="str">
            <v>07:29
20:00</v>
          </cell>
          <cell r="J75" t="str">
            <v>07:23
20:00</v>
          </cell>
          <cell r="K75" t="str">
            <v>07:30
19:46</v>
          </cell>
          <cell r="L75" t="str">
            <v>07:24
15:59</v>
          </cell>
          <cell r="M75" t="str">
            <v xml:space="preserve">
</v>
          </cell>
          <cell r="N75" t="str">
            <v>07:29
18:03</v>
          </cell>
          <cell r="O75" t="str">
            <v>07:28
20:00</v>
          </cell>
          <cell r="P75" t="str">
            <v xml:space="preserve">
</v>
          </cell>
          <cell r="Q75" t="str">
            <v>07:29
11:32</v>
          </cell>
          <cell r="R75" t="str">
            <v>07:29
18:02</v>
          </cell>
          <cell r="S75" t="str">
            <v>07:29
16:00</v>
          </cell>
          <cell r="T75" t="str">
            <v xml:space="preserve">
</v>
          </cell>
          <cell r="U75" t="str">
            <v>07:23
18:01</v>
          </cell>
          <cell r="V75" t="str">
            <v>07:24
16:01</v>
          </cell>
          <cell r="W75" t="str">
            <v>07:20
19:59</v>
          </cell>
          <cell r="X75" t="str">
            <v>07:24
20:00</v>
          </cell>
          <cell r="Y75" t="str">
            <v>07:27
20:00</v>
          </cell>
          <cell r="Z75" t="str">
            <v>07:27
18:00</v>
          </cell>
          <cell r="AA75" t="str">
            <v xml:space="preserve">
</v>
          </cell>
          <cell r="AB75" t="str">
            <v>07:26
18:02</v>
          </cell>
          <cell r="AC75" t="str">
            <v>07:29
18:01</v>
          </cell>
          <cell r="AD75" t="str">
            <v>07:29
18:02</v>
          </cell>
          <cell r="AE75" t="str">
            <v>07:30
18:02</v>
          </cell>
          <cell r="AF75" t="str">
            <v>07:30
18:02</v>
          </cell>
          <cell r="AG75" t="str">
            <v>07:43
15:59</v>
          </cell>
          <cell r="AH75" t="str">
            <v xml:space="preserve">
</v>
          </cell>
          <cell r="AI75" t="str">
            <v>07:30
18:02</v>
          </cell>
          <cell r="AJ75" t="str">
            <v>07:19
20:00</v>
          </cell>
          <cell r="AK75" t="str">
            <v>07:25
20:00</v>
          </cell>
          <cell r="AL75">
            <v>60</v>
          </cell>
          <cell r="AM75">
            <v>20</v>
          </cell>
          <cell r="AN75">
            <v>0</v>
          </cell>
          <cell r="AO75">
            <v>0</v>
          </cell>
          <cell r="AP75">
            <v>60</v>
          </cell>
          <cell r="AR75">
            <v>10</v>
          </cell>
          <cell r="AS75">
            <v>10</v>
          </cell>
          <cell r="AT75">
            <v>20</v>
          </cell>
          <cell r="AU75">
            <v>40</v>
          </cell>
        </row>
        <row r="76">
          <cell r="B76" t="str">
            <v>QC050</v>
          </cell>
          <cell r="C76" t="str">
            <v>Ra Sok</v>
          </cell>
          <cell r="D76" t="str">
            <v>AQL (CAP)</v>
          </cell>
          <cell r="E76" t="str">
            <v>07:21
16:00</v>
          </cell>
          <cell r="F76" t="str">
            <v xml:space="preserve">
</v>
          </cell>
          <cell r="G76" t="str">
            <v xml:space="preserve">
</v>
          </cell>
          <cell r="H76" t="str">
            <v>07:25
18:01</v>
          </cell>
          <cell r="I76" t="str">
            <v>07:30
18:00</v>
          </cell>
          <cell r="J76" t="str">
            <v>07:29
16:01</v>
          </cell>
          <cell r="K76" t="str">
            <v>07:30
17:46</v>
          </cell>
          <cell r="L76" t="str">
            <v>07:27
18:00</v>
          </cell>
          <cell r="M76" t="str">
            <v xml:space="preserve">
</v>
          </cell>
          <cell r="N76" t="str">
            <v>07:30
18:00</v>
          </cell>
          <cell r="O76" t="str">
            <v>07:27
18:01</v>
          </cell>
          <cell r="P76" t="str">
            <v>07:19
18:01</v>
          </cell>
          <cell r="Q76" t="str">
            <v>07:29
18:00</v>
          </cell>
          <cell r="R76" t="str">
            <v>07:31
18:00</v>
          </cell>
          <cell r="S76" t="str">
            <v>07:32
15:59</v>
          </cell>
          <cell r="T76" t="str">
            <v xml:space="preserve">
</v>
          </cell>
          <cell r="U76" t="str">
            <v>07:25
18:00</v>
          </cell>
          <cell r="V76" t="str">
            <v>07:29
18:00</v>
          </cell>
          <cell r="W76" t="str">
            <v>07:30
18:00</v>
          </cell>
          <cell r="X76" t="str">
            <v>07:27
17:59</v>
          </cell>
          <cell r="Y76" t="str">
            <v>07:29
18:00</v>
          </cell>
          <cell r="Z76" t="str">
            <v>07:30
15:59</v>
          </cell>
          <cell r="AA76" t="str">
            <v xml:space="preserve">
</v>
          </cell>
          <cell r="AB76" t="str">
            <v>07:29
17:59</v>
          </cell>
          <cell r="AC76" t="str">
            <v>07:28
17:59</v>
          </cell>
          <cell r="AD76" t="str">
            <v>07:24
18:00</v>
          </cell>
          <cell r="AE76" t="str">
            <v>07:29
18:00</v>
          </cell>
          <cell r="AF76" t="str">
            <v>07:28
18:00</v>
          </cell>
          <cell r="AG76" t="str">
            <v xml:space="preserve">
</v>
          </cell>
          <cell r="AH76" t="str">
            <v xml:space="preserve">
</v>
          </cell>
          <cell r="AI76" t="str">
            <v>07:28
18:00</v>
          </cell>
          <cell r="AJ76" t="str">
            <v>07:28
18:00</v>
          </cell>
          <cell r="AK76" t="str">
            <v>07:24
18:00</v>
          </cell>
          <cell r="AL76">
            <v>44</v>
          </cell>
          <cell r="AM76">
            <v>22</v>
          </cell>
          <cell r="AN76">
            <v>0</v>
          </cell>
          <cell r="AO76">
            <v>0</v>
          </cell>
          <cell r="AP76">
            <v>44</v>
          </cell>
          <cell r="AR76">
            <v>22</v>
          </cell>
          <cell r="AU76">
            <v>44</v>
          </cell>
        </row>
        <row r="77">
          <cell r="B77" t="str">
            <v>QC057</v>
          </cell>
          <cell r="C77" t="str">
            <v>Sreyneang Lun</v>
          </cell>
          <cell r="D77" t="str">
            <v>Quality Assurance Leader</v>
          </cell>
          <cell r="E77" t="str">
            <v>07:17
18:01</v>
          </cell>
          <cell r="F77" t="str">
            <v xml:space="preserve">
</v>
          </cell>
          <cell r="G77" t="str">
            <v xml:space="preserve">
</v>
          </cell>
          <cell r="H77" t="str">
            <v>07:23
18:01</v>
          </cell>
          <cell r="I77" t="str">
            <v>07:29
18:01</v>
          </cell>
          <cell r="J77" t="str">
            <v>07:24
18:01</v>
          </cell>
          <cell r="K77" t="str">
            <v>07:23
15:54</v>
          </cell>
          <cell r="L77" t="str">
            <v>07:30
18:01</v>
          </cell>
          <cell r="M77" t="str">
            <v xml:space="preserve">
</v>
          </cell>
          <cell r="N77" t="str">
            <v>07:27
18:00</v>
          </cell>
          <cell r="O77" t="str">
            <v>07:23
18:01</v>
          </cell>
          <cell r="P77" t="str">
            <v>07:24
18:01</v>
          </cell>
          <cell r="Q77" t="str">
            <v>07:28
18:01</v>
          </cell>
          <cell r="R77" t="str">
            <v>07:27
16:00</v>
          </cell>
          <cell r="S77" t="str">
            <v>07:25
18:00</v>
          </cell>
          <cell r="T77" t="str">
            <v xml:space="preserve">
</v>
          </cell>
          <cell r="U77" t="str">
            <v xml:space="preserve">07:21
</v>
          </cell>
          <cell r="V77" t="str">
            <v xml:space="preserve">
</v>
          </cell>
          <cell r="W77" t="str">
            <v>07:22
18:01</v>
          </cell>
          <cell r="X77" t="str">
            <v>07:15
18:01</v>
          </cell>
          <cell r="Y77" t="str">
            <v>07:17
18:00</v>
          </cell>
          <cell r="Z77" t="str">
            <v>07:21
18:00</v>
          </cell>
          <cell r="AA77" t="str">
            <v xml:space="preserve">
</v>
          </cell>
          <cell r="AB77" t="str">
            <v xml:space="preserve">07:25
</v>
          </cell>
          <cell r="AC77" t="str">
            <v>07:24
18:01</v>
          </cell>
          <cell r="AD77" t="str">
            <v>07:23
13:58</v>
          </cell>
          <cell r="AE77" t="str">
            <v>07:21
18:00</v>
          </cell>
          <cell r="AF77" t="str">
            <v>07:22
18:00</v>
          </cell>
          <cell r="AG77" t="str">
            <v>07:46
18:00</v>
          </cell>
          <cell r="AH77" t="str">
            <v xml:space="preserve">
</v>
          </cell>
          <cell r="AI77" t="str">
            <v>07:25
18:00</v>
          </cell>
          <cell r="AJ77" t="str">
            <v>07:25
18:00</v>
          </cell>
          <cell r="AK77" t="str">
            <v>07:25
18:01</v>
          </cell>
          <cell r="AL77">
            <v>42</v>
          </cell>
          <cell r="AM77">
            <v>21</v>
          </cell>
          <cell r="AN77">
            <v>0</v>
          </cell>
          <cell r="AO77">
            <v>0</v>
          </cell>
          <cell r="AP77">
            <v>42</v>
          </cell>
          <cell r="AR77">
            <v>21</v>
          </cell>
          <cell r="AU77">
            <v>42</v>
          </cell>
        </row>
        <row r="78">
          <cell r="B78" t="str">
            <v>QC062</v>
          </cell>
          <cell r="C78" t="str">
            <v>Socheat Chhuon</v>
          </cell>
          <cell r="D78" t="str">
            <v>Quality Assurance</v>
          </cell>
          <cell r="E78" t="str">
            <v>08:03
16:00</v>
          </cell>
          <cell r="F78" t="str">
            <v xml:space="preserve">
</v>
          </cell>
          <cell r="G78" t="str">
            <v xml:space="preserve">
</v>
          </cell>
          <cell r="H78" t="str">
            <v>08:21
18:03</v>
          </cell>
          <cell r="I78" t="str">
            <v>08:10
18:02</v>
          </cell>
          <cell r="J78" t="str">
            <v>08:14
18:03</v>
          </cell>
          <cell r="K78" t="str">
            <v>08:17
17:45</v>
          </cell>
          <cell r="L78" t="str">
            <v>07:55
16:02</v>
          </cell>
          <cell r="M78" t="str">
            <v xml:space="preserve">
</v>
          </cell>
          <cell r="N78" t="str">
            <v>08:14
18:01</v>
          </cell>
          <cell r="O78" t="str">
            <v>08:02
18:02</v>
          </cell>
          <cell r="P78" t="str">
            <v>08:04
18:01</v>
          </cell>
          <cell r="Q78" t="str">
            <v>08:11
18:03</v>
          </cell>
          <cell r="R78" t="str">
            <v>08:05
18:01</v>
          </cell>
          <cell r="S78" t="str">
            <v>08:00
18:00</v>
          </cell>
          <cell r="T78" t="str">
            <v xml:space="preserve">
</v>
          </cell>
          <cell r="U78" t="str">
            <v>08:12
18:00</v>
          </cell>
          <cell r="V78" t="str">
            <v>08:14
16:00</v>
          </cell>
          <cell r="W78" t="str">
            <v>08:01
16:02</v>
          </cell>
          <cell r="X78" t="str">
            <v>08:01
18:01</v>
          </cell>
          <cell r="Y78" t="str">
            <v>08:08
18:02</v>
          </cell>
          <cell r="Z78" t="str">
            <v>08:09
16:00</v>
          </cell>
          <cell r="AA78" t="str">
            <v xml:space="preserve">
</v>
          </cell>
          <cell r="AB78" t="str">
            <v>08:07
18:00</v>
          </cell>
          <cell r="AC78" t="str">
            <v>08:12
18:01</v>
          </cell>
          <cell r="AD78" t="str">
            <v>08:11
18:00</v>
          </cell>
          <cell r="AE78" t="str">
            <v>08:13
18:00</v>
          </cell>
          <cell r="AF78" t="str">
            <v>08:15
18:01</v>
          </cell>
          <cell r="AG78" t="str">
            <v>08:08
16:00</v>
          </cell>
          <cell r="AH78" t="str">
            <v xml:space="preserve">
</v>
          </cell>
          <cell r="AI78" t="str">
            <v>08:11
18:02</v>
          </cell>
          <cell r="AJ78" t="str">
            <v>08:11
18:01</v>
          </cell>
          <cell r="AK78" t="str">
            <v>08:14
18:00</v>
          </cell>
          <cell r="AL78">
            <v>42</v>
          </cell>
          <cell r="AM78">
            <v>21</v>
          </cell>
          <cell r="AN78">
            <v>0</v>
          </cell>
          <cell r="AO78">
            <v>0</v>
          </cell>
          <cell r="AP78">
            <v>42</v>
          </cell>
          <cell r="AR78">
            <v>21</v>
          </cell>
          <cell r="AU78">
            <v>42</v>
          </cell>
        </row>
        <row r="79">
          <cell r="B79" t="str">
            <v>QC079</v>
          </cell>
          <cell r="C79" t="str">
            <v>Sokphal Khim</v>
          </cell>
          <cell r="D79" t="str">
            <v>Quality Assurance</v>
          </cell>
          <cell r="E79" t="str">
            <v>07:23
18:00</v>
          </cell>
          <cell r="F79" t="str">
            <v xml:space="preserve">
</v>
          </cell>
          <cell r="G79" t="str">
            <v xml:space="preserve">
</v>
          </cell>
          <cell r="H79" t="str">
            <v>07:23
20:00</v>
          </cell>
          <cell r="I79" t="str">
            <v xml:space="preserve">
</v>
          </cell>
          <cell r="J79" t="str">
            <v>10:01
20:00</v>
          </cell>
          <cell r="K79" t="str">
            <v>07:23
19:46</v>
          </cell>
          <cell r="L79" t="str">
            <v>07:18
18:02</v>
          </cell>
          <cell r="M79" t="str">
            <v xml:space="preserve">
</v>
          </cell>
          <cell r="N79" t="str">
            <v>07:25
20:00</v>
          </cell>
          <cell r="O79" t="str">
            <v>07:24
20:00</v>
          </cell>
          <cell r="P79" t="str">
            <v>09:31
20:01</v>
          </cell>
          <cell r="Q79" t="str">
            <v>07:26
20:01</v>
          </cell>
          <cell r="R79" t="str">
            <v>07:27
20:00</v>
          </cell>
          <cell r="S79" t="str">
            <v>07:22
18:02</v>
          </cell>
          <cell r="T79" t="str">
            <v xml:space="preserve">
</v>
          </cell>
          <cell r="U79" t="str">
            <v>07:22
18:02</v>
          </cell>
          <cell r="V79" t="str">
            <v>07:25
20:00</v>
          </cell>
          <cell r="W79" t="str">
            <v>07:20
20:00</v>
          </cell>
          <cell r="X79" t="str">
            <v>07:25
20:00</v>
          </cell>
          <cell r="Y79" t="str">
            <v>07:18
20:01</v>
          </cell>
          <cell r="Z79" t="str">
            <v>07:22
18:02</v>
          </cell>
          <cell r="AA79" t="str">
            <v xml:space="preserve">
</v>
          </cell>
          <cell r="AB79" t="str">
            <v>07:26
18:00</v>
          </cell>
          <cell r="AC79" t="str">
            <v>07:25
18:01</v>
          </cell>
          <cell r="AD79" t="str">
            <v>07:25
18:01</v>
          </cell>
          <cell r="AE79" t="str">
            <v>07:25
20:00</v>
          </cell>
          <cell r="AF79" t="str">
            <v>07:24
19:00</v>
          </cell>
          <cell r="AG79" t="str">
            <v>07:46
18:00</v>
          </cell>
          <cell r="AH79" t="str">
            <v xml:space="preserve">
</v>
          </cell>
          <cell r="AI79" t="str">
            <v>07:25
20:00</v>
          </cell>
          <cell r="AJ79" t="str">
            <v>07:24
20:01</v>
          </cell>
          <cell r="AK79" t="str">
            <v>07:26
20:00</v>
          </cell>
          <cell r="AL79">
            <v>85</v>
          </cell>
          <cell r="AM79">
            <v>26</v>
          </cell>
          <cell r="AN79">
            <v>0</v>
          </cell>
          <cell r="AO79">
            <v>0</v>
          </cell>
          <cell r="AP79">
            <v>85</v>
          </cell>
          <cell r="AR79">
            <v>9</v>
          </cell>
          <cell r="AS79">
            <v>17</v>
          </cell>
          <cell r="AT79">
            <v>33</v>
          </cell>
          <cell r="AU79">
            <v>52</v>
          </cell>
        </row>
        <row r="80">
          <cell r="B80" t="str">
            <v>QC199</v>
          </cell>
          <cell r="C80" t="str">
            <v>Chansereyrath Pon</v>
          </cell>
          <cell r="D80" t="str">
            <v>AQL (NEXT)</v>
          </cell>
          <cell r="E80" t="str">
            <v>07:27
16:00</v>
          </cell>
          <cell r="F80" t="str">
            <v xml:space="preserve">
</v>
          </cell>
          <cell r="G80" t="str">
            <v xml:space="preserve">
</v>
          </cell>
          <cell r="H80" t="str">
            <v>07:20
18:00</v>
          </cell>
          <cell r="I80" t="str">
            <v>07:15
18:00</v>
          </cell>
          <cell r="J80" t="str">
            <v>07:22
18:00</v>
          </cell>
          <cell r="K80" t="str">
            <v>07:26
17:46</v>
          </cell>
          <cell r="L80" t="str">
            <v>07:26
18:00</v>
          </cell>
          <cell r="M80" t="str">
            <v xml:space="preserve">
</v>
          </cell>
          <cell r="N80" t="str">
            <v>07:16
18:00</v>
          </cell>
          <cell r="O80" t="str">
            <v>07:21
18:01</v>
          </cell>
          <cell r="P80" t="str">
            <v>07:22
18:00</v>
          </cell>
          <cell r="Q80" t="str">
            <v>07:17
18:01</v>
          </cell>
          <cell r="R80" t="str">
            <v>07:18
18:01</v>
          </cell>
          <cell r="S80" t="str">
            <v>07:26
16:01</v>
          </cell>
          <cell r="T80" t="str">
            <v xml:space="preserve">
</v>
          </cell>
          <cell r="U80" t="str">
            <v>07:21
18:00</v>
          </cell>
          <cell r="V80" t="str">
            <v>07:21
18:00</v>
          </cell>
          <cell r="W80" t="str">
            <v>07:21
18:00</v>
          </cell>
          <cell r="X80" t="str">
            <v>07:16
17:59</v>
          </cell>
          <cell r="Y80" t="str">
            <v>07:20
18:00</v>
          </cell>
          <cell r="Z80" t="str">
            <v>07:30
15:59</v>
          </cell>
          <cell r="AA80" t="str">
            <v xml:space="preserve">
</v>
          </cell>
          <cell r="AB80" t="str">
            <v>07:22
17:59</v>
          </cell>
          <cell r="AC80" t="str">
            <v>07:19
18:00</v>
          </cell>
          <cell r="AD80" t="str">
            <v>07:19
18:00</v>
          </cell>
          <cell r="AE80" t="str">
            <v>07:16
18:00</v>
          </cell>
          <cell r="AF80" t="str">
            <v>07:23
18:00</v>
          </cell>
          <cell r="AG80" t="str">
            <v>07:26
16:00</v>
          </cell>
          <cell r="AH80" t="str">
            <v xml:space="preserve">
</v>
          </cell>
          <cell r="AI80" t="str">
            <v>07:22
18:00</v>
          </cell>
          <cell r="AJ80" t="str">
            <v>07:18
18:00</v>
          </cell>
          <cell r="AK80" t="str">
            <v>07:27
18:00</v>
          </cell>
          <cell r="AL80">
            <v>46</v>
          </cell>
          <cell r="AM80">
            <v>23</v>
          </cell>
          <cell r="AN80">
            <v>0</v>
          </cell>
          <cell r="AO80">
            <v>0</v>
          </cell>
          <cell r="AP80">
            <v>46</v>
          </cell>
          <cell r="AR80">
            <v>23</v>
          </cell>
          <cell r="AU80">
            <v>46</v>
          </cell>
        </row>
        <row r="81">
          <cell r="B81" t="str">
            <v>QC250</v>
          </cell>
          <cell r="C81" t="str">
            <v>Ratha Houn</v>
          </cell>
          <cell r="D81" t="str">
            <v>Quality Assurance Leader</v>
          </cell>
          <cell r="E81" t="str">
            <v>07:13
18:02</v>
          </cell>
          <cell r="F81" t="str">
            <v xml:space="preserve">
</v>
          </cell>
          <cell r="G81" t="str">
            <v xml:space="preserve">
</v>
          </cell>
          <cell r="H81" t="str">
            <v>07:10
16:03</v>
          </cell>
          <cell r="I81" t="str">
            <v>07:10
16:05</v>
          </cell>
          <cell r="J81" t="str">
            <v>07:12
16:10</v>
          </cell>
          <cell r="K81" t="str">
            <v>07:13
16:15</v>
          </cell>
          <cell r="L81" t="str">
            <v>07:08
18:01</v>
          </cell>
          <cell r="M81" t="str">
            <v xml:space="preserve">
</v>
          </cell>
          <cell r="N81" t="str">
            <v>07:06
16:08</v>
          </cell>
          <cell r="O81" t="str">
            <v>07:07
16:08</v>
          </cell>
          <cell r="P81" t="str">
            <v>07:06
12:18</v>
          </cell>
          <cell r="Q81" t="str">
            <v>07:06
16:05</v>
          </cell>
          <cell r="R81" t="str">
            <v>07:10
16:04</v>
          </cell>
          <cell r="S81" t="str">
            <v>07:19
16:04</v>
          </cell>
          <cell r="T81" t="str">
            <v xml:space="preserve">
</v>
          </cell>
          <cell r="U81" t="str">
            <v>07:12
16:08</v>
          </cell>
          <cell r="V81" t="str">
            <v>07:08
16:08</v>
          </cell>
          <cell r="W81" t="str">
            <v>07:06
16:10</v>
          </cell>
          <cell r="X81" t="str">
            <v>07:08
16:04</v>
          </cell>
          <cell r="Y81" t="str">
            <v>07:11
16:04</v>
          </cell>
          <cell r="Z81" t="str">
            <v>07:10
16:03</v>
          </cell>
          <cell r="AA81" t="str">
            <v xml:space="preserve">
</v>
          </cell>
          <cell r="AB81" t="str">
            <v>07:13
16:14</v>
          </cell>
          <cell r="AC81" t="str">
            <v>07:07
16:03</v>
          </cell>
          <cell r="AD81" t="str">
            <v>07:11
16:04</v>
          </cell>
          <cell r="AE81" t="str">
            <v xml:space="preserve">
</v>
          </cell>
          <cell r="AF81" t="str">
            <v>07:10
16:06</v>
          </cell>
          <cell r="AG81" t="str">
            <v>07:47
18:01</v>
          </cell>
          <cell r="AH81" t="str">
            <v xml:space="preserve">
</v>
          </cell>
          <cell r="AI81" t="str">
            <v>07:07
16:07</v>
          </cell>
          <cell r="AJ81" t="str">
            <v>07:14
16:13</v>
          </cell>
          <cell r="AK81" t="str">
            <v>07:09
16:09</v>
          </cell>
          <cell r="AL81">
            <v>6</v>
          </cell>
          <cell r="AM81">
            <v>3</v>
          </cell>
          <cell r="AN81">
            <v>0</v>
          </cell>
          <cell r="AO81">
            <v>0</v>
          </cell>
          <cell r="AP81">
            <v>6</v>
          </cell>
          <cell r="AR81">
            <v>3</v>
          </cell>
          <cell r="AU81">
            <v>6</v>
          </cell>
        </row>
        <row r="82">
          <cell r="B82" t="str">
            <v>QC308</v>
          </cell>
          <cell r="C82" t="str">
            <v>Sreymey Si</v>
          </cell>
          <cell r="D82" t="str">
            <v>Quality Assurance</v>
          </cell>
          <cell r="E82" t="str">
            <v>07:29
16:02</v>
          </cell>
          <cell r="F82" t="str">
            <v xml:space="preserve">
</v>
          </cell>
          <cell r="G82" t="str">
            <v xml:space="preserve">
</v>
          </cell>
          <cell r="H82" t="str">
            <v>07:29
18:00</v>
          </cell>
          <cell r="I82" t="str">
            <v>07:29
18:01</v>
          </cell>
          <cell r="J82" t="str">
            <v>07:26
18:01</v>
          </cell>
          <cell r="K82" t="str">
            <v>07:27
17:49</v>
          </cell>
          <cell r="L82" t="str">
            <v>07:30
18:01</v>
          </cell>
          <cell r="M82" t="str">
            <v xml:space="preserve">
</v>
          </cell>
          <cell r="N82" t="str">
            <v>07:24
18:01</v>
          </cell>
          <cell r="O82" t="str">
            <v>07:29
18:01</v>
          </cell>
          <cell r="P82" t="str">
            <v>07:29
18:01</v>
          </cell>
          <cell r="Q82" t="str">
            <v>07:27
18:00</v>
          </cell>
          <cell r="R82" t="str">
            <v>07:32
18:00</v>
          </cell>
          <cell r="S82" t="str">
            <v>07:27
18:00</v>
          </cell>
          <cell r="T82" t="str">
            <v xml:space="preserve">
</v>
          </cell>
          <cell r="U82" t="str">
            <v>07:31
18:00</v>
          </cell>
          <cell r="V82" t="str">
            <v>07:29
18:00</v>
          </cell>
          <cell r="W82" t="str">
            <v>07:25
18:00</v>
          </cell>
          <cell r="X82" t="str">
            <v>07:30
18:01</v>
          </cell>
          <cell r="Y82" t="str">
            <v>07:27
18:01</v>
          </cell>
          <cell r="Z82" t="str">
            <v>07:26
18:01</v>
          </cell>
          <cell r="AA82" t="str">
            <v xml:space="preserve">
</v>
          </cell>
          <cell r="AB82" t="str">
            <v>07:30
18:00</v>
          </cell>
          <cell r="AC82" t="str">
            <v>07:30
16:01</v>
          </cell>
          <cell r="AD82" t="str">
            <v>07:25
18:01</v>
          </cell>
          <cell r="AE82" t="str">
            <v>07:29
18:00</v>
          </cell>
          <cell r="AF82" t="str">
            <v>07:29
18:01</v>
          </cell>
          <cell r="AG82" t="str">
            <v>07:48
16:00</v>
          </cell>
          <cell r="AH82" t="str">
            <v xml:space="preserve">
</v>
          </cell>
          <cell r="AI82" t="str">
            <v xml:space="preserve">
</v>
          </cell>
          <cell r="AJ82" t="str">
            <v>07:27
20:00</v>
          </cell>
          <cell r="AK82" t="str">
            <v>07:29
18:00</v>
          </cell>
          <cell r="AL82">
            <v>48</v>
          </cell>
          <cell r="AM82">
            <v>23</v>
          </cell>
          <cell r="AN82">
            <v>0</v>
          </cell>
          <cell r="AO82">
            <v>0</v>
          </cell>
          <cell r="AP82">
            <v>48</v>
          </cell>
          <cell r="AR82">
            <v>22</v>
          </cell>
          <cell r="AS82">
            <v>1</v>
          </cell>
          <cell r="AT82">
            <v>2</v>
          </cell>
          <cell r="AU82">
            <v>46</v>
          </cell>
        </row>
        <row r="83">
          <cell r="B83" t="str">
            <v>QC385</v>
          </cell>
          <cell r="C83" t="str">
            <v>Laihorng Nhoeb</v>
          </cell>
          <cell r="D83" t="str">
            <v>Quality Assurance</v>
          </cell>
          <cell r="E83" t="str">
            <v>07:26
18:00</v>
          </cell>
          <cell r="F83" t="str">
            <v xml:space="preserve">
</v>
          </cell>
          <cell r="G83" t="str">
            <v xml:space="preserve">
</v>
          </cell>
          <cell r="H83" t="str">
            <v>07:14
20:00</v>
          </cell>
          <cell r="I83" t="str">
            <v>07:27
20:00</v>
          </cell>
          <cell r="J83" t="str">
            <v>07:21
19:59</v>
          </cell>
          <cell r="K83" t="str">
            <v>07:18
19:46</v>
          </cell>
          <cell r="L83" t="str">
            <v>07:28
18:00</v>
          </cell>
          <cell r="M83" t="str">
            <v xml:space="preserve">
</v>
          </cell>
          <cell r="N83" t="str">
            <v>07:16
20:00</v>
          </cell>
          <cell r="O83" t="str">
            <v>07:17
19:59</v>
          </cell>
          <cell r="P83" t="str">
            <v>07:27
19:59</v>
          </cell>
          <cell r="Q83" t="str">
            <v>07:27
20:00</v>
          </cell>
          <cell r="R83" t="str">
            <v>07:21
19:59</v>
          </cell>
          <cell r="S83" t="str">
            <v>07:22
16:01</v>
          </cell>
          <cell r="T83" t="str">
            <v xml:space="preserve">
</v>
          </cell>
          <cell r="U83" t="str">
            <v>07:18
18:03</v>
          </cell>
          <cell r="V83" t="str">
            <v>07:28
18:00</v>
          </cell>
          <cell r="W83" t="str">
            <v>07:21
16:00</v>
          </cell>
          <cell r="X83" t="str">
            <v>07:16
16:00</v>
          </cell>
          <cell r="Y83" t="str">
            <v xml:space="preserve">
</v>
          </cell>
          <cell r="Z83" t="str">
            <v xml:space="preserve">
</v>
          </cell>
          <cell r="AA83" t="str">
            <v xml:space="preserve">
</v>
          </cell>
          <cell r="AB83" t="str">
            <v xml:space="preserve">
</v>
          </cell>
          <cell r="AC83" t="str">
            <v>07:19
16:01</v>
          </cell>
          <cell r="AD83" t="str">
            <v>07:18
18:01</v>
          </cell>
          <cell r="AE83" t="str">
            <v>07:19
20:00</v>
          </cell>
          <cell r="AF83" t="str">
            <v>07:25
19:00</v>
          </cell>
          <cell r="AG83" t="str">
            <v>07:43
16:01</v>
          </cell>
          <cell r="AH83" t="str">
            <v xml:space="preserve">
</v>
          </cell>
          <cell r="AI83" t="str">
            <v>07:19
20:00</v>
          </cell>
          <cell r="AJ83" t="str">
            <v>07:20
20:00</v>
          </cell>
          <cell r="AK83" t="str">
            <v>07:26
20:00</v>
          </cell>
          <cell r="AL83">
            <v>65</v>
          </cell>
          <cell r="AM83">
            <v>19</v>
          </cell>
          <cell r="AN83">
            <v>0</v>
          </cell>
          <cell r="AO83">
            <v>0</v>
          </cell>
          <cell r="AP83">
            <v>65</v>
          </cell>
          <cell r="AR83">
            <v>19</v>
          </cell>
          <cell r="AU83">
            <v>65</v>
          </cell>
        </row>
        <row r="84">
          <cell r="B84" t="str">
            <v>QC399</v>
          </cell>
          <cell r="C84" t="str">
            <v>Chandavy Chhun</v>
          </cell>
          <cell r="D84" t="str">
            <v>Quality Assurance Supervisor</v>
          </cell>
          <cell r="E84" t="str">
            <v>07:28
18:13</v>
          </cell>
          <cell r="F84" t="str">
            <v xml:space="preserve">
</v>
          </cell>
          <cell r="G84" t="str">
            <v xml:space="preserve">
</v>
          </cell>
          <cell r="H84" t="str">
            <v>07:29
20:02</v>
          </cell>
          <cell r="I84" t="str">
            <v>07:26
20:02</v>
          </cell>
          <cell r="J84" t="str">
            <v>07:27
20:01</v>
          </cell>
          <cell r="K84" t="str">
            <v>07:30
19:47</v>
          </cell>
          <cell r="L84" t="str">
            <v>07:25
18:07</v>
          </cell>
          <cell r="M84" t="str">
            <v xml:space="preserve">
</v>
          </cell>
          <cell r="N84" t="str">
            <v>07:27
20:00</v>
          </cell>
          <cell r="O84" t="str">
            <v>07:29
20:01</v>
          </cell>
          <cell r="P84" t="str">
            <v>07:28
20:09</v>
          </cell>
          <cell r="Q84" t="str">
            <v>07:29
20:01</v>
          </cell>
          <cell r="R84" t="str">
            <v>07:28
20:00</v>
          </cell>
          <cell r="S84" t="str">
            <v>07:29
16:04</v>
          </cell>
          <cell r="T84" t="str">
            <v xml:space="preserve">
</v>
          </cell>
          <cell r="U84" t="str">
            <v>07:28
18:03</v>
          </cell>
          <cell r="V84" t="str">
            <v>07:28
20:00</v>
          </cell>
          <cell r="W84" t="str">
            <v>07:28
19:59</v>
          </cell>
          <cell r="X84" t="str">
            <v>07:29
18:00</v>
          </cell>
          <cell r="Y84" t="str">
            <v>07:29
20:00</v>
          </cell>
          <cell r="Z84" t="str">
            <v>07:29
16:00</v>
          </cell>
          <cell r="AA84" t="str">
            <v xml:space="preserve">
</v>
          </cell>
          <cell r="AB84" t="str">
            <v xml:space="preserve">
</v>
          </cell>
          <cell r="AC84" t="str">
            <v>07:28
18:10</v>
          </cell>
          <cell r="AD84" t="str">
            <v>07:28
18:18</v>
          </cell>
          <cell r="AE84" t="str">
            <v>07:28
19:59</v>
          </cell>
          <cell r="AF84" t="str">
            <v>07:27
19:00</v>
          </cell>
          <cell r="AG84" t="str">
            <v>07:47
18:04</v>
          </cell>
          <cell r="AH84" t="str">
            <v xml:space="preserve">
</v>
          </cell>
          <cell r="AI84" t="str">
            <v>07:29
20:00</v>
          </cell>
          <cell r="AJ84" t="str">
            <v>07:27
20:02</v>
          </cell>
          <cell r="AK84" t="str">
            <v>07:28
20:04</v>
          </cell>
          <cell r="AL84">
            <v>81</v>
          </cell>
          <cell r="AM84">
            <v>24</v>
          </cell>
          <cell r="AN84">
            <v>0</v>
          </cell>
          <cell r="AO84">
            <v>0</v>
          </cell>
          <cell r="AP84">
            <v>81</v>
          </cell>
          <cell r="AR84">
            <v>7</v>
          </cell>
          <cell r="AS84">
            <v>17</v>
          </cell>
          <cell r="AT84">
            <v>33</v>
          </cell>
          <cell r="AU84">
            <v>48</v>
          </cell>
        </row>
        <row r="85">
          <cell r="B85" t="str">
            <v>QC400</v>
          </cell>
          <cell r="C85" t="str">
            <v>Sreylak Men</v>
          </cell>
          <cell r="D85" t="str">
            <v>CMD AUDITOR</v>
          </cell>
          <cell r="E85" t="str">
            <v>07:15
18:01</v>
          </cell>
          <cell r="F85" t="str">
            <v xml:space="preserve">
</v>
          </cell>
          <cell r="G85" t="str">
            <v xml:space="preserve">
</v>
          </cell>
          <cell r="H85" t="str">
            <v>07:11
18:00</v>
          </cell>
          <cell r="I85" t="str">
            <v>07:26
18:01</v>
          </cell>
          <cell r="J85" t="str">
            <v>07:21
18:01</v>
          </cell>
          <cell r="K85" t="str">
            <v>07:19
17:47</v>
          </cell>
          <cell r="L85" t="str">
            <v>07:28
18:01</v>
          </cell>
          <cell r="M85" t="str">
            <v xml:space="preserve">
</v>
          </cell>
          <cell r="N85" t="str">
            <v>07:27
18:01</v>
          </cell>
          <cell r="O85" t="str">
            <v>07:16
18:01</v>
          </cell>
          <cell r="P85" t="str">
            <v>07:12
18:00</v>
          </cell>
          <cell r="Q85" t="str">
            <v>07:11
18:02</v>
          </cell>
          <cell r="R85" t="str">
            <v>07:13
18:00</v>
          </cell>
          <cell r="S85" t="str">
            <v>07:18
18:00</v>
          </cell>
          <cell r="T85" t="str">
            <v xml:space="preserve">
</v>
          </cell>
          <cell r="U85" t="str">
            <v>07:20
18:01</v>
          </cell>
          <cell r="V85" t="str">
            <v>07:27
20:00</v>
          </cell>
          <cell r="W85" t="str">
            <v>07:05
17:57</v>
          </cell>
          <cell r="X85" t="str">
            <v>07:15
20:00</v>
          </cell>
          <cell r="Y85" t="str">
            <v>07:10
19:58</v>
          </cell>
          <cell r="Z85" t="str">
            <v>07:08
18:00</v>
          </cell>
          <cell r="AA85" t="str">
            <v xml:space="preserve">
</v>
          </cell>
          <cell r="AB85" t="str">
            <v>07:28
18:00</v>
          </cell>
          <cell r="AC85" t="str">
            <v>07:12
17:59</v>
          </cell>
          <cell r="AD85" t="str">
            <v>07:15
12:45</v>
          </cell>
          <cell r="AE85" t="str">
            <v>07:22
18:00</v>
          </cell>
          <cell r="AF85" t="str">
            <v>07:19
18:00</v>
          </cell>
          <cell r="AG85" t="str">
            <v>07:47
18:01</v>
          </cell>
          <cell r="AH85" t="str">
            <v xml:space="preserve">
</v>
          </cell>
          <cell r="AI85" t="str">
            <v>07:29
18:02</v>
          </cell>
          <cell r="AJ85" t="str">
            <v>07:24
18:00</v>
          </cell>
          <cell r="AK85" t="str">
            <v>07:30
18:01</v>
          </cell>
          <cell r="AL85">
            <v>58</v>
          </cell>
          <cell r="AM85">
            <v>26</v>
          </cell>
          <cell r="AN85">
            <v>0</v>
          </cell>
          <cell r="AO85">
            <v>0</v>
          </cell>
          <cell r="AP85">
            <v>58</v>
          </cell>
          <cell r="AR85">
            <v>23</v>
          </cell>
          <cell r="AS85">
            <v>3</v>
          </cell>
          <cell r="AT85">
            <v>6</v>
          </cell>
          <cell r="AU85">
            <v>52</v>
          </cell>
        </row>
        <row r="86">
          <cell r="B86" t="str">
            <v>QC402</v>
          </cell>
          <cell r="C86" t="str">
            <v>Ponn Or</v>
          </cell>
          <cell r="D86" t="str">
            <v>Quality Assurance</v>
          </cell>
          <cell r="E86" t="str">
            <v>07:28
16:00</v>
          </cell>
          <cell r="F86" t="str">
            <v xml:space="preserve">
</v>
          </cell>
          <cell r="G86" t="str">
            <v xml:space="preserve">
</v>
          </cell>
          <cell r="H86" t="str">
            <v>07:28
18:02</v>
          </cell>
          <cell r="I86" t="str">
            <v>07:28
18:02</v>
          </cell>
          <cell r="J86" t="str">
            <v>07:31
18:02</v>
          </cell>
          <cell r="K86" t="str">
            <v>07:28
15:56</v>
          </cell>
          <cell r="L86" t="str">
            <v>07:27
18:01</v>
          </cell>
          <cell r="M86" t="str">
            <v xml:space="preserve">
</v>
          </cell>
          <cell r="N86" t="str">
            <v>07:29
18:01</v>
          </cell>
          <cell r="O86" t="str">
            <v>07:30
18:02</v>
          </cell>
          <cell r="P86" t="str">
            <v>07:29
18:02</v>
          </cell>
          <cell r="Q86" t="str">
            <v>07:28
18:01</v>
          </cell>
          <cell r="R86" t="str">
            <v>07:25
18:08</v>
          </cell>
          <cell r="S86" t="str">
            <v>07:29
16:02</v>
          </cell>
          <cell r="T86" t="str">
            <v xml:space="preserve">
</v>
          </cell>
          <cell r="U86" t="str">
            <v>07:28
18:00</v>
          </cell>
          <cell r="V86" t="str">
            <v>07:32
18:00</v>
          </cell>
          <cell r="W86" t="str">
            <v>07:30
18:01</v>
          </cell>
          <cell r="X86" t="str">
            <v>07:29
18:01</v>
          </cell>
          <cell r="Y86" t="str">
            <v xml:space="preserve">07:29
</v>
          </cell>
          <cell r="Z86" t="str">
            <v>07:28
16:01</v>
          </cell>
          <cell r="AA86" t="str">
            <v xml:space="preserve">
</v>
          </cell>
          <cell r="AB86" t="str">
            <v>07:42
18:00</v>
          </cell>
          <cell r="AC86" t="str">
            <v>07:30
18:01</v>
          </cell>
          <cell r="AD86" t="str">
            <v>07:30
18:01</v>
          </cell>
          <cell r="AE86" t="str">
            <v>07:48
18:02</v>
          </cell>
          <cell r="AF86" t="str">
            <v>07:31
18:01</v>
          </cell>
          <cell r="AG86" t="str">
            <v xml:space="preserve">16:01
</v>
          </cell>
          <cell r="AH86" t="str">
            <v xml:space="preserve">
</v>
          </cell>
          <cell r="AI86" t="str">
            <v>08:58
18:04</v>
          </cell>
          <cell r="AJ86" t="str">
            <v>07:18
18:01</v>
          </cell>
          <cell r="AK86" t="str">
            <v xml:space="preserve">
</v>
          </cell>
          <cell r="AL86">
            <v>40</v>
          </cell>
          <cell r="AM86">
            <v>20</v>
          </cell>
          <cell r="AN86">
            <v>0</v>
          </cell>
          <cell r="AO86">
            <v>0</v>
          </cell>
          <cell r="AP86">
            <v>40</v>
          </cell>
          <cell r="AR86">
            <v>20</v>
          </cell>
          <cell r="AU86">
            <v>40</v>
          </cell>
        </row>
        <row r="87">
          <cell r="B87" t="str">
            <v>QC425</v>
          </cell>
          <cell r="C87" t="str">
            <v>Rady Meng</v>
          </cell>
          <cell r="D87" t="str">
            <v>Quality Assurance</v>
          </cell>
          <cell r="E87" t="str">
            <v>07:21
16:00</v>
          </cell>
          <cell r="F87" t="str">
            <v xml:space="preserve">
</v>
          </cell>
          <cell r="G87" t="str">
            <v xml:space="preserve">
</v>
          </cell>
          <cell r="H87" t="str">
            <v>07:23
18:00</v>
          </cell>
          <cell r="I87" t="str">
            <v>07:21
18:00</v>
          </cell>
          <cell r="J87" t="str">
            <v>07:23
18:00</v>
          </cell>
          <cell r="K87" t="str">
            <v>07:24
17:45</v>
          </cell>
          <cell r="L87" t="str">
            <v>07:22
18:00</v>
          </cell>
          <cell r="M87" t="str">
            <v xml:space="preserve">
</v>
          </cell>
          <cell r="N87" t="str">
            <v>07:22
18:00</v>
          </cell>
          <cell r="O87" t="str">
            <v>07:24
18:00</v>
          </cell>
          <cell r="P87" t="str">
            <v>07:24
18:00</v>
          </cell>
          <cell r="Q87" t="str">
            <v>07:24
18:00</v>
          </cell>
          <cell r="R87" t="str">
            <v>07:23
18:00</v>
          </cell>
          <cell r="S87" t="str">
            <v>07:25
18:00</v>
          </cell>
          <cell r="T87" t="str">
            <v xml:space="preserve">
</v>
          </cell>
          <cell r="U87" t="str">
            <v>07:22
18:00</v>
          </cell>
          <cell r="V87" t="str">
            <v>07:23
18:00</v>
          </cell>
          <cell r="W87" t="str">
            <v>07:20
18:00</v>
          </cell>
          <cell r="X87" t="str">
            <v>07:22
16:00</v>
          </cell>
          <cell r="Y87" t="str">
            <v xml:space="preserve">
</v>
          </cell>
          <cell r="Z87" t="str">
            <v xml:space="preserve">
</v>
          </cell>
          <cell r="AA87" t="str">
            <v xml:space="preserve">
</v>
          </cell>
          <cell r="AB87" t="str">
            <v>07:24
18:00</v>
          </cell>
          <cell r="AC87" t="str">
            <v>07:23
18:00</v>
          </cell>
          <cell r="AD87" t="str">
            <v>07:23
18:00</v>
          </cell>
          <cell r="AE87" t="str">
            <v>07:22
18:00</v>
          </cell>
          <cell r="AF87" t="str">
            <v>07:25
18:00</v>
          </cell>
          <cell r="AG87" t="str">
            <v>07:41
18:00</v>
          </cell>
          <cell r="AH87" t="str">
            <v xml:space="preserve">
</v>
          </cell>
          <cell r="AI87" t="str">
            <v>07:22
18:00</v>
          </cell>
          <cell r="AJ87" t="str">
            <v>07:23
18:00</v>
          </cell>
          <cell r="AK87" t="str">
            <v>07:22
18:00</v>
          </cell>
          <cell r="AL87">
            <v>46</v>
          </cell>
          <cell r="AM87">
            <v>23</v>
          </cell>
          <cell r="AN87">
            <v>0</v>
          </cell>
          <cell r="AO87">
            <v>0</v>
          </cell>
          <cell r="AP87">
            <v>46</v>
          </cell>
          <cell r="AR87">
            <v>23</v>
          </cell>
          <cell r="AU87">
            <v>46</v>
          </cell>
        </row>
        <row r="88">
          <cell r="B88" t="str">
            <v>QC440</v>
          </cell>
          <cell r="C88" t="str">
            <v>Vichheka Van</v>
          </cell>
          <cell r="D88" t="str">
            <v>Quality Assurance</v>
          </cell>
          <cell r="E88" t="str">
            <v>07:30
16:00</v>
          </cell>
          <cell r="F88" t="str">
            <v xml:space="preserve">
</v>
          </cell>
          <cell r="G88" t="str">
            <v xml:space="preserve">
</v>
          </cell>
          <cell r="H88" t="str">
            <v>07:27
16:00</v>
          </cell>
          <cell r="I88" t="str">
            <v>07:29
18:00</v>
          </cell>
          <cell r="J88" t="str">
            <v>07:28
16:01</v>
          </cell>
          <cell r="K88" t="str">
            <v>07:25
15:47</v>
          </cell>
          <cell r="L88" t="str">
            <v>07:27
16:00</v>
          </cell>
          <cell r="M88" t="str">
            <v xml:space="preserve">
</v>
          </cell>
          <cell r="N88" t="str">
            <v xml:space="preserve">
</v>
          </cell>
          <cell r="O88" t="str">
            <v>07:29
18:01</v>
          </cell>
          <cell r="P88" t="str">
            <v>07:28
18:00</v>
          </cell>
          <cell r="Q88" t="str">
            <v>07:30
16:03</v>
          </cell>
          <cell r="R88" t="str">
            <v>07:26
14:04</v>
          </cell>
          <cell r="S88" t="str">
            <v>07:26
16:00</v>
          </cell>
          <cell r="T88" t="str">
            <v xml:space="preserve">
</v>
          </cell>
          <cell r="U88" t="str">
            <v>07:19
18:01</v>
          </cell>
          <cell r="V88" t="str">
            <v>07:27
18:00</v>
          </cell>
          <cell r="W88" t="str">
            <v>07:27
16:00</v>
          </cell>
          <cell r="X88" t="str">
            <v>07:31
16:01</v>
          </cell>
          <cell r="Y88" t="str">
            <v xml:space="preserve">07:27
</v>
          </cell>
          <cell r="Z88" t="str">
            <v>07:28
15:59</v>
          </cell>
          <cell r="AA88" t="str">
            <v xml:space="preserve">
</v>
          </cell>
          <cell r="AB88" t="str">
            <v>07:26
16:00</v>
          </cell>
          <cell r="AC88" t="str">
            <v>07:23
16:01</v>
          </cell>
          <cell r="AD88" t="str">
            <v xml:space="preserve">
</v>
          </cell>
          <cell r="AE88" t="str">
            <v>07:28
16:01</v>
          </cell>
          <cell r="AF88" t="str">
            <v>07:28
16:01</v>
          </cell>
          <cell r="AG88" t="str">
            <v xml:space="preserve">11:32
</v>
          </cell>
          <cell r="AH88" t="str">
            <v xml:space="preserve">
</v>
          </cell>
          <cell r="AI88" t="str">
            <v>07:24
18:00</v>
          </cell>
          <cell r="AJ88" t="str">
            <v>07:27
18:00</v>
          </cell>
          <cell r="AK88" t="str">
            <v>07:24
16:00</v>
          </cell>
          <cell r="AL88">
            <v>14</v>
          </cell>
          <cell r="AM88">
            <v>7</v>
          </cell>
          <cell r="AN88">
            <v>0</v>
          </cell>
          <cell r="AO88">
            <v>0</v>
          </cell>
          <cell r="AP88">
            <v>14</v>
          </cell>
          <cell r="AR88">
            <v>7</v>
          </cell>
          <cell r="AU88">
            <v>14</v>
          </cell>
        </row>
        <row r="89">
          <cell r="B89" t="str">
            <v>QC462</v>
          </cell>
          <cell r="C89" t="str">
            <v>Chanthet Moung</v>
          </cell>
          <cell r="D89" t="str">
            <v>Quality Assurance</v>
          </cell>
          <cell r="E89" t="str">
            <v>07:26
18:03</v>
          </cell>
          <cell r="F89" t="str">
            <v xml:space="preserve">
</v>
          </cell>
          <cell r="G89" t="str">
            <v xml:space="preserve">
</v>
          </cell>
          <cell r="H89" t="str">
            <v>07:26
20:01</v>
          </cell>
          <cell r="I89" t="str">
            <v>07:29
20:01</v>
          </cell>
          <cell r="J89" t="str">
            <v>07:25
20:01</v>
          </cell>
          <cell r="K89" t="str">
            <v>07:30
19:47</v>
          </cell>
          <cell r="L89" t="str">
            <v>07:30
18:03</v>
          </cell>
          <cell r="M89" t="str">
            <v xml:space="preserve">
</v>
          </cell>
          <cell r="N89" t="str">
            <v>07:31
20:00</v>
          </cell>
          <cell r="O89" t="str">
            <v>07:27
20:02</v>
          </cell>
          <cell r="P89" t="str">
            <v>07:21
20:01</v>
          </cell>
          <cell r="Q89" t="str">
            <v>07:24
20:00</v>
          </cell>
          <cell r="R89" t="str">
            <v>07:28
20:00</v>
          </cell>
          <cell r="S89" t="str">
            <v>07:19
18:04</v>
          </cell>
          <cell r="T89" t="str">
            <v xml:space="preserve">
</v>
          </cell>
          <cell r="U89" t="str">
            <v>07:30
18:03</v>
          </cell>
          <cell r="V89" t="str">
            <v>07:29
20:00</v>
          </cell>
          <cell r="W89" t="str">
            <v>07:22
18:02</v>
          </cell>
          <cell r="X89" t="str">
            <v>07:28
20:00</v>
          </cell>
          <cell r="Y89" t="str">
            <v>07:23
20:00</v>
          </cell>
          <cell r="Z89" t="str">
            <v>07:27
18:04</v>
          </cell>
          <cell r="AA89" t="str">
            <v xml:space="preserve">
</v>
          </cell>
          <cell r="AB89" t="str">
            <v>07:20
18:07</v>
          </cell>
          <cell r="AC89" t="str">
            <v>07:20
18:10</v>
          </cell>
          <cell r="AD89" t="str">
            <v>07:27
18:06</v>
          </cell>
          <cell r="AE89" t="str">
            <v>07:21
20:00</v>
          </cell>
          <cell r="AF89" t="str">
            <v>07:28
19:00</v>
          </cell>
          <cell r="AG89" t="str">
            <v>07:50
18:03</v>
          </cell>
          <cell r="AH89" t="str">
            <v xml:space="preserve">
</v>
          </cell>
          <cell r="AI89" t="str">
            <v>07:28
20:00</v>
          </cell>
          <cell r="AJ89" t="str">
            <v>07:26
20:01</v>
          </cell>
          <cell r="AK89" t="str">
            <v>07:27
20:00</v>
          </cell>
          <cell r="AL89">
            <v>87</v>
          </cell>
          <cell r="AM89">
            <v>27</v>
          </cell>
          <cell r="AN89">
            <v>0</v>
          </cell>
          <cell r="AO89">
            <v>0</v>
          </cell>
          <cell r="AP89">
            <v>87</v>
          </cell>
          <cell r="AR89">
            <v>10</v>
          </cell>
          <cell r="AS89">
            <v>17</v>
          </cell>
          <cell r="AT89">
            <v>33</v>
          </cell>
          <cell r="AU89">
            <v>54</v>
          </cell>
        </row>
        <row r="90">
          <cell r="B90" t="str">
            <v>QC463</v>
          </cell>
          <cell r="C90" t="str">
            <v>Sreyloeng Lun</v>
          </cell>
          <cell r="D90" t="str">
            <v>Quality Assurance</v>
          </cell>
          <cell r="E90" t="str">
            <v xml:space="preserve">
</v>
          </cell>
          <cell r="F90" t="str">
            <v xml:space="preserve">
</v>
          </cell>
          <cell r="G90" t="str">
            <v xml:space="preserve">
</v>
          </cell>
          <cell r="H90" t="str">
            <v>07:31
20:00</v>
          </cell>
          <cell r="I90" t="str">
            <v>07:32
18:04</v>
          </cell>
          <cell r="J90" t="str">
            <v>07:31
20:00</v>
          </cell>
          <cell r="K90" t="str">
            <v>07:33
19:47</v>
          </cell>
          <cell r="L90" t="str">
            <v>07:30
18:03</v>
          </cell>
          <cell r="M90" t="str">
            <v xml:space="preserve">
</v>
          </cell>
          <cell r="N90" t="str">
            <v>07:32
16:01</v>
          </cell>
          <cell r="O90" t="str">
            <v>07:31
16:10</v>
          </cell>
          <cell r="P90" t="str">
            <v>07:31
20:00</v>
          </cell>
          <cell r="Q90" t="str">
            <v>07:30
20:00</v>
          </cell>
          <cell r="R90" t="str">
            <v>07:30
20:00</v>
          </cell>
          <cell r="S90" t="str">
            <v>07:30
16:07</v>
          </cell>
          <cell r="T90" t="str">
            <v xml:space="preserve">
</v>
          </cell>
          <cell r="U90" t="str">
            <v>07:29
16:00</v>
          </cell>
          <cell r="V90" t="str">
            <v>07:32
18:00</v>
          </cell>
          <cell r="W90" t="str">
            <v>07:32
18:05</v>
          </cell>
          <cell r="X90" t="str">
            <v>07:30
18:05</v>
          </cell>
          <cell r="Y90" t="str">
            <v>07:31
18:06</v>
          </cell>
          <cell r="Z90" t="str">
            <v>07:30
12:07</v>
          </cell>
          <cell r="AA90" t="str">
            <v xml:space="preserve">
</v>
          </cell>
          <cell r="AB90" t="str">
            <v>07:27
18:05</v>
          </cell>
          <cell r="AC90" t="str">
            <v>07:27
18:04</v>
          </cell>
          <cell r="AD90" t="str">
            <v>07:28
18:02</v>
          </cell>
          <cell r="AE90" t="str">
            <v>07:28
18:03</v>
          </cell>
          <cell r="AF90" t="str">
            <v>07:27
18:06</v>
          </cell>
          <cell r="AG90" t="str">
            <v>07:47
18:05</v>
          </cell>
          <cell r="AH90" t="str">
            <v xml:space="preserve">
</v>
          </cell>
          <cell r="AI90" t="str">
            <v>07:26
18:06</v>
          </cell>
          <cell r="AJ90" t="str">
            <v>07:24
18:04</v>
          </cell>
          <cell r="AK90" t="str">
            <v>07:24
16:01</v>
          </cell>
          <cell r="AL90">
            <v>52</v>
          </cell>
          <cell r="AM90">
            <v>20</v>
          </cell>
          <cell r="AN90">
            <v>0</v>
          </cell>
          <cell r="AO90">
            <v>0</v>
          </cell>
          <cell r="AP90">
            <v>52</v>
          </cell>
          <cell r="AR90">
            <v>14</v>
          </cell>
          <cell r="AS90">
            <v>6</v>
          </cell>
          <cell r="AT90">
            <v>12</v>
          </cell>
          <cell r="AU90">
            <v>40</v>
          </cell>
        </row>
        <row r="91">
          <cell r="B91" t="str">
            <v>QC464</v>
          </cell>
          <cell r="C91" t="str">
            <v>Sopha Born</v>
          </cell>
          <cell r="D91" t="str">
            <v>Quality Assurance Leader</v>
          </cell>
          <cell r="E91" t="str">
            <v>07:28
18:00</v>
          </cell>
          <cell r="F91" t="str">
            <v xml:space="preserve">
</v>
          </cell>
          <cell r="G91" t="str">
            <v xml:space="preserve">
</v>
          </cell>
          <cell r="H91" t="str">
            <v>07:35
20:00</v>
          </cell>
          <cell r="I91" t="str">
            <v>07:30
20:00</v>
          </cell>
          <cell r="J91" t="str">
            <v>07:29
20:00</v>
          </cell>
          <cell r="K91" t="str">
            <v>07:30
19:47</v>
          </cell>
          <cell r="L91" t="str">
            <v>07:30
18:03</v>
          </cell>
          <cell r="M91" t="str">
            <v xml:space="preserve">
</v>
          </cell>
          <cell r="N91" t="str">
            <v>07:29
18:04</v>
          </cell>
          <cell r="O91" t="str">
            <v>07:30
20:00</v>
          </cell>
          <cell r="P91" t="str">
            <v>07:31
20:00</v>
          </cell>
          <cell r="Q91" t="str">
            <v>07:30
18:04</v>
          </cell>
          <cell r="R91" t="str">
            <v>07:28
18:06</v>
          </cell>
          <cell r="S91" t="str">
            <v>07:30
16:02</v>
          </cell>
          <cell r="T91" t="str">
            <v xml:space="preserve">
</v>
          </cell>
          <cell r="U91" t="str">
            <v>07:28
18:02</v>
          </cell>
          <cell r="V91" t="str">
            <v>07:24
18:05</v>
          </cell>
          <cell r="W91" t="str">
            <v>07:28
18:05</v>
          </cell>
          <cell r="X91" t="str">
            <v>07:34
18:12</v>
          </cell>
          <cell r="Y91" t="str">
            <v>07:27
18:06</v>
          </cell>
          <cell r="Z91" t="str">
            <v>07:28
18:00</v>
          </cell>
          <cell r="AA91" t="str">
            <v xml:space="preserve">
</v>
          </cell>
          <cell r="AB91" t="str">
            <v>07:32
18:05</v>
          </cell>
          <cell r="AC91" t="str">
            <v>07:27
18:04</v>
          </cell>
          <cell r="AD91" t="str">
            <v>07:30
18:02</v>
          </cell>
          <cell r="AE91" t="str">
            <v>09:38
18:05</v>
          </cell>
          <cell r="AF91" t="str">
            <v>07:26
16:19</v>
          </cell>
          <cell r="AG91" t="str">
            <v xml:space="preserve">
</v>
          </cell>
          <cell r="AH91" t="str">
            <v xml:space="preserve">
</v>
          </cell>
          <cell r="AI91" t="str">
            <v>07:30
18:06</v>
          </cell>
          <cell r="AJ91" t="str">
            <v>07:29
18:04</v>
          </cell>
          <cell r="AK91" t="str">
            <v>07:30
18:01</v>
          </cell>
          <cell r="AL91">
            <v>60</v>
          </cell>
          <cell r="AM91">
            <v>24</v>
          </cell>
          <cell r="AN91">
            <v>0</v>
          </cell>
          <cell r="AO91">
            <v>0</v>
          </cell>
          <cell r="AP91">
            <v>60</v>
          </cell>
          <cell r="AR91">
            <v>18</v>
          </cell>
          <cell r="AS91">
            <v>6</v>
          </cell>
          <cell r="AT91">
            <v>12</v>
          </cell>
          <cell r="AU91">
            <v>48</v>
          </cell>
        </row>
        <row r="92">
          <cell r="B92" t="str">
            <v>QC465</v>
          </cell>
          <cell r="C92" t="str">
            <v>Vannika Cheap</v>
          </cell>
          <cell r="D92" t="str">
            <v>Quality Assurance</v>
          </cell>
          <cell r="E92" t="str">
            <v>07:24
16:00</v>
          </cell>
          <cell r="F92" t="str">
            <v xml:space="preserve">
</v>
          </cell>
          <cell r="G92" t="str">
            <v xml:space="preserve">
</v>
          </cell>
          <cell r="H92" t="str">
            <v>07:27
18:00</v>
          </cell>
          <cell r="I92" t="str">
            <v>07:32
18:01</v>
          </cell>
          <cell r="J92" t="str">
            <v>07:30
18:00</v>
          </cell>
          <cell r="K92" t="str">
            <v>07:26
17:46</v>
          </cell>
          <cell r="L92" t="str">
            <v>07:32
18:01</v>
          </cell>
          <cell r="M92" t="str">
            <v xml:space="preserve">
</v>
          </cell>
          <cell r="N92" t="str">
            <v>07:30
18:00</v>
          </cell>
          <cell r="O92" t="str">
            <v>07:30
18:01</v>
          </cell>
          <cell r="P92" t="str">
            <v>07:16
18:01</v>
          </cell>
          <cell r="Q92" t="str">
            <v>07:26
18:01</v>
          </cell>
          <cell r="R92" t="str">
            <v>07:30
18:01</v>
          </cell>
          <cell r="S92" t="str">
            <v>07:29
16:01</v>
          </cell>
          <cell r="T92" t="str">
            <v xml:space="preserve">
</v>
          </cell>
          <cell r="U92" t="str">
            <v>07:28
18:00</v>
          </cell>
          <cell r="V92" t="str">
            <v>07:51
18:00</v>
          </cell>
          <cell r="W92" t="str">
            <v>07:28
18:01</v>
          </cell>
          <cell r="X92" t="str">
            <v>07:29
16:03</v>
          </cell>
          <cell r="Y92" t="str">
            <v xml:space="preserve">07:27
</v>
          </cell>
          <cell r="Z92" t="str">
            <v>07:30
15:59</v>
          </cell>
          <cell r="AA92" t="str">
            <v xml:space="preserve">
</v>
          </cell>
          <cell r="AB92" t="str">
            <v>07:30
17:59</v>
          </cell>
          <cell r="AC92" t="str">
            <v>07:28
18:00</v>
          </cell>
          <cell r="AD92" t="str">
            <v>07:27
18:00</v>
          </cell>
          <cell r="AE92" t="str">
            <v>07:22
18:00</v>
          </cell>
          <cell r="AF92" t="str">
            <v>07:31
18:00</v>
          </cell>
          <cell r="AG92" t="str">
            <v>07:28
16:00</v>
          </cell>
          <cell r="AH92" t="str">
            <v xml:space="preserve">
</v>
          </cell>
          <cell r="AI92" t="str">
            <v xml:space="preserve">
</v>
          </cell>
          <cell r="AJ92" t="str">
            <v>07:24
18:00</v>
          </cell>
          <cell r="AK92" t="str">
            <v>07:33
18:00</v>
          </cell>
          <cell r="AL92">
            <v>40</v>
          </cell>
          <cell r="AM92">
            <v>20</v>
          </cell>
          <cell r="AN92">
            <v>0</v>
          </cell>
          <cell r="AO92">
            <v>0</v>
          </cell>
          <cell r="AP92">
            <v>40</v>
          </cell>
          <cell r="AR92">
            <v>20</v>
          </cell>
          <cell r="AU92">
            <v>40</v>
          </cell>
        </row>
        <row r="93">
          <cell r="B93" t="str">
            <v>QC469</v>
          </cell>
          <cell r="C93" t="str">
            <v>Sitha Ten</v>
          </cell>
          <cell r="D93" t="str">
            <v>Quality Assurance</v>
          </cell>
          <cell r="E93" t="str">
            <v>07:16
16:01</v>
          </cell>
          <cell r="F93" t="str">
            <v xml:space="preserve">
</v>
          </cell>
          <cell r="G93" t="str">
            <v xml:space="preserve">
</v>
          </cell>
          <cell r="H93" t="str">
            <v>07:21
18:01</v>
          </cell>
          <cell r="I93" t="str">
            <v>07:26
18:01</v>
          </cell>
          <cell r="J93" t="str">
            <v>07:19
18:01</v>
          </cell>
          <cell r="K93" t="str">
            <v>07:22
15:47</v>
          </cell>
          <cell r="L93" t="str">
            <v>07:22
16:01</v>
          </cell>
          <cell r="M93" t="str">
            <v xml:space="preserve">
</v>
          </cell>
          <cell r="N93" t="str">
            <v>07:23
18:02</v>
          </cell>
          <cell r="O93" t="str">
            <v>07:27
18:01</v>
          </cell>
          <cell r="P93" t="str">
            <v>07:22
18:01</v>
          </cell>
          <cell r="Q93" t="str">
            <v>07:22
18:01</v>
          </cell>
          <cell r="R93" t="str">
            <v>07:23
18:01</v>
          </cell>
          <cell r="S93" t="str">
            <v>07:22
16:00</v>
          </cell>
          <cell r="T93" t="str">
            <v xml:space="preserve">
</v>
          </cell>
          <cell r="U93" t="str">
            <v>07:19
18:01</v>
          </cell>
          <cell r="V93" t="str">
            <v>07:24
18:01</v>
          </cell>
          <cell r="W93" t="str">
            <v>07:24
18:01</v>
          </cell>
          <cell r="X93" t="str">
            <v>07:24
18:00</v>
          </cell>
          <cell r="Y93" t="str">
            <v xml:space="preserve">07:26
</v>
          </cell>
          <cell r="Z93" t="str">
            <v>07:30
16:01</v>
          </cell>
          <cell r="AA93" t="str">
            <v xml:space="preserve">
</v>
          </cell>
          <cell r="AB93" t="str">
            <v>07:24
18:01</v>
          </cell>
          <cell r="AC93" t="str">
            <v>07:18
18:00</v>
          </cell>
          <cell r="AD93" t="str">
            <v>07:23
18:00</v>
          </cell>
          <cell r="AE93" t="str">
            <v>07:28
18:01</v>
          </cell>
          <cell r="AF93" t="str">
            <v>07:22
18:01</v>
          </cell>
          <cell r="AG93" t="str">
            <v>07:29
16:01</v>
          </cell>
          <cell r="AH93" t="str">
            <v xml:space="preserve">
</v>
          </cell>
          <cell r="AI93" t="str">
            <v>07:21
18:01</v>
          </cell>
          <cell r="AJ93" t="str">
            <v>07:18
18:00</v>
          </cell>
          <cell r="AK93" t="str">
            <v>07:21
18:00</v>
          </cell>
          <cell r="AL93">
            <v>40</v>
          </cell>
          <cell r="AM93">
            <v>20</v>
          </cell>
          <cell r="AN93">
            <v>0</v>
          </cell>
          <cell r="AO93">
            <v>0</v>
          </cell>
          <cell r="AP93">
            <v>40</v>
          </cell>
          <cell r="AR93">
            <v>20</v>
          </cell>
          <cell r="AU93">
            <v>40</v>
          </cell>
        </row>
        <row r="94">
          <cell r="AS94">
            <v>0</v>
          </cell>
          <cell r="AT94">
            <v>0</v>
          </cell>
          <cell r="AU94">
            <v>0</v>
          </cell>
        </row>
      </sheetData>
      <sheetData sheetId="14">
        <row r="2">
          <cell r="B2" t="str">
            <v>Absent Confirmation from 01-Jan-2024 to 31-Jan-2024</v>
          </cell>
        </row>
        <row r="3">
          <cell r="B3" t="str">
            <v>Day In Year : 366.00</v>
          </cell>
        </row>
        <row r="4">
          <cell r="G4" t="str">
            <v>AL</v>
          </cell>
          <cell r="H4" t="str">
            <v>DAY</v>
          </cell>
          <cell r="I4" t="str">
            <v>AL</v>
          </cell>
          <cell r="P4" t="str">
            <v>TOTAL</v>
          </cell>
        </row>
        <row r="5">
          <cell r="B5" t="str">
            <v>CODE</v>
          </cell>
          <cell r="C5" t="str">
            <v>NAME</v>
          </cell>
          <cell r="D5" t="str">
            <v>LINE</v>
          </cell>
          <cell r="E5" t="str">
            <v>POSITION</v>
          </cell>
          <cell r="F5" t="str">
            <v>START DATE</v>
          </cell>
          <cell r="G5" t="str">
            <v>CREDITED</v>
          </cell>
          <cell r="H5" t="str">
            <v>WORKED</v>
          </cell>
          <cell r="I5" t="str">
            <v>ENTITLE</v>
          </cell>
          <cell r="J5" t="str">
            <v>SL</v>
          </cell>
          <cell r="K5" t="str">
            <v>AUL</v>
          </cell>
          <cell r="L5" t="str">
            <v>ML</v>
          </cell>
          <cell r="M5" t="str">
            <v>UPL</v>
          </cell>
          <cell r="N5" t="str">
            <v>SPL</v>
          </cell>
          <cell r="O5" t="str">
            <v>AL</v>
          </cell>
          <cell r="P5" t="str">
            <v>TAKEN</v>
          </cell>
          <cell r="Q5" t="str">
            <v>BALANCE</v>
          </cell>
          <cell r="R5" t="str">
            <v>BONUS</v>
          </cell>
          <cell r="S5" t="str">
            <v>Spl+AL</v>
          </cell>
          <cell r="T5" t="str">
            <v>AUL</v>
          </cell>
          <cell r="U5" t="str">
            <v>Att pay</v>
          </cell>
        </row>
        <row r="6">
          <cell r="B6" t="str">
            <v>BX001</v>
          </cell>
          <cell r="C6" t="str">
            <v>SaEm Chin</v>
          </cell>
          <cell r="D6" t="str">
            <v>Cutting 2</v>
          </cell>
          <cell r="E6" t="str">
            <v>FG SCANING OPERATOR</v>
          </cell>
          <cell r="F6" t="str">
            <v>20-Mar-2006</v>
          </cell>
          <cell r="G6">
            <v>24</v>
          </cell>
          <cell r="H6">
            <v>366</v>
          </cell>
          <cell r="I6">
            <v>2.0327868852459017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1</v>
          </cell>
          <cell r="Q6">
            <v>1.0327868852459017</v>
          </cell>
          <cell r="R6">
            <v>10</v>
          </cell>
          <cell r="S6">
            <v>1</v>
          </cell>
          <cell r="T6">
            <v>26</v>
          </cell>
          <cell r="U6">
            <v>10</v>
          </cell>
        </row>
        <row r="7">
          <cell r="B7" t="str">
            <v>BX002</v>
          </cell>
          <cell r="C7" t="str">
            <v>KHAT VET</v>
          </cell>
          <cell r="D7" t="str">
            <v>TRIM STORE</v>
          </cell>
          <cell r="E7" t="str">
            <v>TRIM STORE ASSISTANT</v>
          </cell>
          <cell r="F7" t="str">
            <v>22-Jan-2007</v>
          </cell>
          <cell r="G7">
            <v>23</v>
          </cell>
          <cell r="H7">
            <v>366</v>
          </cell>
          <cell r="I7">
            <v>1.9480874316939891</v>
          </cell>
          <cell r="J7">
            <v>0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1.9480874316939891</v>
          </cell>
          <cell r="R7">
            <v>9.5652173913043477</v>
          </cell>
          <cell r="S7">
            <v>0</v>
          </cell>
          <cell r="T7">
            <v>25</v>
          </cell>
          <cell r="U7">
            <v>9.1999999999999993</v>
          </cell>
        </row>
        <row r="8">
          <cell r="B8" t="str">
            <v>BX071</v>
          </cell>
          <cell r="C8" t="str">
            <v>Savuth It</v>
          </cell>
          <cell r="D8" t="str">
            <v>Boxing New Warehouse Shirt</v>
          </cell>
          <cell r="E8" t="str">
            <v>BOXING OPERATOR</v>
          </cell>
          <cell r="F8" t="str">
            <v>16-May-2013</v>
          </cell>
          <cell r="G8">
            <v>21</v>
          </cell>
          <cell r="H8">
            <v>366</v>
          </cell>
          <cell r="I8">
            <v>1.778688524590164</v>
          </cell>
          <cell r="J8">
            <v>0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1.736842105263158</v>
          </cell>
          <cell r="P8">
            <v>1.736842105263158</v>
          </cell>
          <cell r="Q8">
            <v>4.1846419327006057E-2</v>
          </cell>
          <cell r="R8">
            <v>9.5652173913043477</v>
          </cell>
          <cell r="S8">
            <v>1.736842105263158</v>
          </cell>
          <cell r="T8">
            <v>25</v>
          </cell>
          <cell r="U8">
            <v>9.1999999999999993</v>
          </cell>
        </row>
        <row r="9">
          <cell r="B9" t="str">
            <v>BX075</v>
          </cell>
          <cell r="C9" t="str">
            <v>Vibol Yong</v>
          </cell>
          <cell r="D9" t="str">
            <v>Boxing New Warehouse Shirt</v>
          </cell>
          <cell r="E9" t="str">
            <v>BOXING OPERATOR</v>
          </cell>
          <cell r="F9" t="str">
            <v>22-Aug-2013</v>
          </cell>
          <cell r="G9">
            <v>21</v>
          </cell>
          <cell r="H9">
            <v>366</v>
          </cell>
          <cell r="I9">
            <v>1.778688524590164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1</v>
          </cell>
          <cell r="Q9">
            <v>0.77868852459016402</v>
          </cell>
          <cell r="R9">
            <v>10</v>
          </cell>
          <cell r="S9">
            <v>1</v>
          </cell>
          <cell r="T9">
            <v>26</v>
          </cell>
          <cell r="U9">
            <v>10</v>
          </cell>
        </row>
        <row r="10">
          <cell r="B10" t="str">
            <v>BX090</v>
          </cell>
          <cell r="C10" t="str">
            <v>Saman Om</v>
          </cell>
          <cell r="D10" t="str">
            <v>Boxing New Warehouse Shirt</v>
          </cell>
          <cell r="E10" t="str">
            <v>BOXING OPERATOR</v>
          </cell>
          <cell r="F10" t="str">
            <v>16-Oct-2013</v>
          </cell>
          <cell r="G10">
            <v>21</v>
          </cell>
          <cell r="H10">
            <v>366</v>
          </cell>
          <cell r="I10">
            <v>1.778688524590164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0.77868852459016402</v>
          </cell>
          <cell r="R10">
            <v>10</v>
          </cell>
          <cell r="S10">
            <v>1</v>
          </cell>
          <cell r="T10">
            <v>26</v>
          </cell>
          <cell r="U10">
            <v>10</v>
          </cell>
        </row>
        <row r="11">
          <cell r="B11" t="str">
            <v>BX094</v>
          </cell>
          <cell r="C11" t="str">
            <v>Rin Ken</v>
          </cell>
          <cell r="D11" t="str">
            <v>Boxing New Warehouse Shirt</v>
          </cell>
          <cell r="E11" t="str">
            <v>Boxing Supervisor</v>
          </cell>
          <cell r="F11" t="str">
            <v>27-Jan-2014</v>
          </cell>
          <cell r="G11">
            <v>21</v>
          </cell>
          <cell r="H11">
            <v>366</v>
          </cell>
          <cell r="I11">
            <v>1.778688524590164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1.778688524590164</v>
          </cell>
          <cell r="R11">
            <v>10</v>
          </cell>
          <cell r="S11">
            <v>0</v>
          </cell>
          <cell r="T11">
            <v>26</v>
          </cell>
          <cell r="U11">
            <v>10</v>
          </cell>
        </row>
        <row r="12">
          <cell r="B12" t="str">
            <v>BX097</v>
          </cell>
          <cell r="C12" t="str">
            <v>Raksa Orm</v>
          </cell>
          <cell r="D12" t="str">
            <v>SHIRT-2. BOXING</v>
          </cell>
          <cell r="E12" t="str">
            <v>BOXING CONTROLLER</v>
          </cell>
          <cell r="F12" t="str">
            <v>03-Feb-2014</v>
          </cell>
          <cell r="G12">
            <v>21</v>
          </cell>
          <cell r="H12">
            <v>366</v>
          </cell>
          <cell r="I12">
            <v>1.778688524590164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0.77868852459016402</v>
          </cell>
          <cell r="R12">
            <v>10</v>
          </cell>
          <cell r="S12">
            <v>1</v>
          </cell>
          <cell r="T12">
            <v>26</v>
          </cell>
          <cell r="U12">
            <v>10</v>
          </cell>
        </row>
        <row r="13">
          <cell r="B13" t="str">
            <v>CL101</v>
          </cell>
          <cell r="C13" t="str">
            <v>Sinuon Punlouk</v>
          </cell>
          <cell r="D13" t="str">
            <v>HR</v>
          </cell>
          <cell r="E13" t="str">
            <v>CLEANER</v>
          </cell>
          <cell r="F13" t="str">
            <v>10-Jun-2013</v>
          </cell>
          <cell r="G13">
            <v>21</v>
          </cell>
          <cell r="H13">
            <v>366</v>
          </cell>
          <cell r="I13">
            <v>1.778688524590164</v>
          </cell>
          <cell r="J13">
            <v>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0.26315789473684198</v>
          </cell>
          <cell r="P13">
            <v>0.26315789473684198</v>
          </cell>
          <cell r="Q13">
            <v>1.515530629853322</v>
          </cell>
          <cell r="R13">
            <v>9.1304347826086953</v>
          </cell>
          <cell r="S13">
            <v>0.26315789473684198</v>
          </cell>
          <cell r="T13">
            <v>26</v>
          </cell>
          <cell r="U13">
            <v>9.1300000000000008</v>
          </cell>
        </row>
        <row r="14">
          <cell r="B14" t="str">
            <v>CL133</v>
          </cell>
          <cell r="C14" t="str">
            <v>Kimlay Seng</v>
          </cell>
          <cell r="D14" t="str">
            <v>HR</v>
          </cell>
          <cell r="E14" t="str">
            <v>CLEANER</v>
          </cell>
          <cell r="F14" t="str">
            <v>02-Oct-2017</v>
          </cell>
          <cell r="G14">
            <v>20</v>
          </cell>
          <cell r="H14">
            <v>366</v>
          </cell>
          <cell r="I14">
            <v>1.6939890710382512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1</v>
          </cell>
          <cell r="Q14">
            <v>0.69398907103825125</v>
          </cell>
          <cell r="R14">
            <v>10</v>
          </cell>
          <cell r="S14">
            <v>1</v>
          </cell>
          <cell r="T14">
            <v>26</v>
          </cell>
          <cell r="U14">
            <v>10</v>
          </cell>
        </row>
        <row r="15">
          <cell r="B15" t="str">
            <v>CL135</v>
          </cell>
          <cell r="C15" t="str">
            <v>Rotha Men</v>
          </cell>
          <cell r="D15" t="str">
            <v>HR</v>
          </cell>
          <cell r="E15" t="str">
            <v>CLEANER</v>
          </cell>
          <cell r="F15" t="str">
            <v>26-Jul-2021</v>
          </cell>
          <cell r="G15">
            <v>19</v>
          </cell>
          <cell r="H15">
            <v>366</v>
          </cell>
          <cell r="I15">
            <v>1.6092896174863389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1.6092896174863389</v>
          </cell>
          <cell r="R15">
            <v>10</v>
          </cell>
          <cell r="S15">
            <v>0</v>
          </cell>
          <cell r="T15">
            <v>26</v>
          </cell>
          <cell r="U15">
            <v>10</v>
          </cell>
        </row>
        <row r="16">
          <cell r="B16" t="str">
            <v>CL136</v>
          </cell>
          <cell r="C16" t="str">
            <v>Soeurng Som</v>
          </cell>
          <cell r="D16" t="str">
            <v>HR</v>
          </cell>
          <cell r="E16" t="str">
            <v>CLEANER</v>
          </cell>
          <cell r="F16" t="str">
            <v>20-Oct-2021</v>
          </cell>
          <cell r="G16">
            <v>19</v>
          </cell>
          <cell r="H16">
            <v>366</v>
          </cell>
          <cell r="I16">
            <v>1.6092896174863389</v>
          </cell>
          <cell r="J16">
            <v>0.68245614035087698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1.6092896174863389</v>
          </cell>
          <cell r="R16">
            <v>9.7032799389778805</v>
          </cell>
          <cell r="S16">
            <v>0</v>
          </cell>
          <cell r="T16">
            <v>26</v>
          </cell>
          <cell r="U16">
            <v>9.6999999999999993</v>
          </cell>
        </row>
        <row r="17">
          <cell r="B17" t="str">
            <v>CL140</v>
          </cell>
          <cell r="C17" t="str">
            <v>Chhea Khouy</v>
          </cell>
          <cell r="D17" t="str">
            <v>HR</v>
          </cell>
          <cell r="E17" t="str">
            <v>CLEANER</v>
          </cell>
          <cell r="F17" t="str">
            <v>13-Nov-2023</v>
          </cell>
          <cell r="G17">
            <v>18</v>
          </cell>
          <cell r="H17">
            <v>366</v>
          </cell>
          <cell r="I17">
            <v>1.5245901639344261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1.5245901639344261</v>
          </cell>
          <cell r="R17">
            <v>10</v>
          </cell>
          <cell r="S17">
            <v>0</v>
          </cell>
          <cell r="T17">
            <v>26</v>
          </cell>
          <cell r="U17">
            <v>10</v>
          </cell>
        </row>
        <row r="18">
          <cell r="B18" t="str">
            <v>CT0183</v>
          </cell>
          <cell r="C18" t="str">
            <v>Soktheary Um</v>
          </cell>
          <cell r="D18" t="str">
            <v>TRIM STORE</v>
          </cell>
          <cell r="E18" t="str">
            <v>COUNT LABEL</v>
          </cell>
          <cell r="F18" t="str">
            <v>01-Jun-2010</v>
          </cell>
          <cell r="G18">
            <v>22</v>
          </cell>
          <cell r="H18">
            <v>366</v>
          </cell>
          <cell r="I18">
            <v>1.8633879781420764</v>
          </cell>
          <cell r="J18">
            <v>0.47368421052631599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1.8633879781420764</v>
          </cell>
          <cell r="R18">
            <v>9.7940503432494275</v>
          </cell>
          <cell r="S18">
            <v>0</v>
          </cell>
          <cell r="T18">
            <v>26</v>
          </cell>
          <cell r="U18">
            <v>9.7899999999999991</v>
          </cell>
        </row>
        <row r="19">
          <cell r="B19" t="str">
            <v>CT0497</v>
          </cell>
          <cell r="C19" t="str">
            <v>Phanha Seng</v>
          </cell>
          <cell r="D19" t="str">
            <v>Sample</v>
          </cell>
          <cell r="E19" t="str">
            <v>SAMPLE CUTTER</v>
          </cell>
          <cell r="F19" t="str">
            <v>23-Dec-2013</v>
          </cell>
          <cell r="G19">
            <v>21</v>
          </cell>
          <cell r="H19">
            <v>366</v>
          </cell>
          <cell r="I19">
            <v>1.778688524590164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1.778688524590164</v>
          </cell>
          <cell r="R19">
            <v>10</v>
          </cell>
          <cell r="S19">
            <v>0</v>
          </cell>
          <cell r="T19">
            <v>26</v>
          </cell>
          <cell r="U19">
            <v>10</v>
          </cell>
        </row>
        <row r="20">
          <cell r="B20" t="str">
            <v>Fab024</v>
          </cell>
          <cell r="C20" t="str">
            <v>Punleuvongpich Ven</v>
          </cell>
          <cell r="D20" t="str">
            <v>FABRIC STORE</v>
          </cell>
          <cell r="E20" t="str">
            <v>FABRIC OPERATOR</v>
          </cell>
          <cell r="F20" t="str">
            <v>02-May-2012</v>
          </cell>
          <cell r="G20">
            <v>22</v>
          </cell>
          <cell r="H20">
            <v>366</v>
          </cell>
          <cell r="I20">
            <v>1.8633879781420764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1.8633879781420764</v>
          </cell>
          <cell r="R20">
            <v>10</v>
          </cell>
          <cell r="S20">
            <v>0</v>
          </cell>
          <cell r="T20">
            <v>26</v>
          </cell>
          <cell r="U20">
            <v>10</v>
          </cell>
        </row>
        <row r="21">
          <cell r="B21" t="str">
            <v>FAB044</v>
          </cell>
          <cell r="C21" t="str">
            <v>Chorn Pech</v>
          </cell>
          <cell r="D21" t="str">
            <v>FABRIC STORE</v>
          </cell>
          <cell r="E21" t="str">
            <v>FABRIC OPERATOR</v>
          </cell>
          <cell r="F21" t="str">
            <v>23-Dec-2013</v>
          </cell>
          <cell r="G21">
            <v>21</v>
          </cell>
          <cell r="H21">
            <v>366</v>
          </cell>
          <cell r="I21">
            <v>1.778688524590164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  <cell r="P21">
            <v>1</v>
          </cell>
          <cell r="Q21">
            <v>0.77868852459016402</v>
          </cell>
          <cell r="R21">
            <v>10</v>
          </cell>
          <cell r="S21">
            <v>1</v>
          </cell>
          <cell r="T21">
            <v>26</v>
          </cell>
          <cell r="U21">
            <v>10</v>
          </cell>
        </row>
        <row r="22">
          <cell r="B22" t="str">
            <v>FAB050</v>
          </cell>
          <cell r="C22" t="str">
            <v>Yeak So</v>
          </cell>
          <cell r="D22" t="str">
            <v>FABRIC STORE</v>
          </cell>
          <cell r="E22" t="str">
            <v>FABRIC ADMINISTRATOR</v>
          </cell>
          <cell r="F22" t="str">
            <v>18-Aug-2008</v>
          </cell>
          <cell r="G22">
            <v>23</v>
          </cell>
          <cell r="H22">
            <v>366</v>
          </cell>
          <cell r="I22">
            <v>1.9480874316939891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1.9480874316939891</v>
          </cell>
          <cell r="R22">
            <v>10</v>
          </cell>
          <cell r="S22">
            <v>0</v>
          </cell>
          <cell r="T22">
            <v>26</v>
          </cell>
          <cell r="U22">
            <v>10</v>
          </cell>
        </row>
        <row r="23">
          <cell r="B23" t="str">
            <v>FAB055</v>
          </cell>
          <cell r="C23" t="str">
            <v>Sakhorn Ros</v>
          </cell>
          <cell r="D23" t="str">
            <v>FABRIC STORE</v>
          </cell>
          <cell r="E23" t="str">
            <v>FABRIC ISSUE</v>
          </cell>
          <cell r="F23" t="str">
            <v>19-Jan-2022</v>
          </cell>
          <cell r="G23">
            <v>18</v>
          </cell>
          <cell r="H23">
            <v>366</v>
          </cell>
          <cell r="I23">
            <v>1.5245901639344261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0.105263157894737</v>
          </cell>
          <cell r="P23">
            <v>0.105263157894737</v>
          </cell>
          <cell r="Q23">
            <v>1.4193270060396892</v>
          </cell>
          <cell r="R23">
            <v>10</v>
          </cell>
          <cell r="S23">
            <v>0.105263157894737</v>
          </cell>
          <cell r="T23">
            <v>26</v>
          </cell>
          <cell r="U23">
            <v>10</v>
          </cell>
        </row>
        <row r="24">
          <cell r="B24" t="str">
            <v>LAB004</v>
          </cell>
          <cell r="C24" t="str">
            <v>Koemsey Sroy</v>
          </cell>
          <cell r="D24" t="str">
            <v>Quality Assurance</v>
          </cell>
          <cell r="E24" t="str">
            <v>LAB ASSIST.</v>
          </cell>
          <cell r="F24" t="str">
            <v>18-Jan-2010</v>
          </cell>
          <cell r="G24">
            <v>22</v>
          </cell>
          <cell r="H24">
            <v>366</v>
          </cell>
          <cell r="I24">
            <v>1.8633879781420764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1.6526315789473685</v>
          </cell>
          <cell r="P24">
            <v>1.6192982456140348</v>
          </cell>
          <cell r="Q24">
            <v>0.24408973252804156</v>
          </cell>
          <cell r="R24">
            <v>9.5652173913043477</v>
          </cell>
          <cell r="S24">
            <v>1.6526315789473685</v>
          </cell>
          <cell r="T24">
            <v>25</v>
          </cell>
          <cell r="U24">
            <v>9.1999999999999993</v>
          </cell>
        </row>
        <row r="25">
          <cell r="B25" t="str">
            <v>MC003</v>
          </cell>
          <cell r="C25" t="str">
            <v>Sokcham Chhem</v>
          </cell>
          <cell r="D25" t="str">
            <v>ENG</v>
          </cell>
          <cell r="E25" t="str">
            <v>Mechanic Supervisor</v>
          </cell>
          <cell r="F25" t="str">
            <v>06-Aug-2001</v>
          </cell>
          <cell r="G25">
            <v>25.000000000000004</v>
          </cell>
          <cell r="H25">
            <v>366</v>
          </cell>
          <cell r="I25">
            <v>2.1174863387978142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2.1174863387978142</v>
          </cell>
          <cell r="R25">
            <v>10</v>
          </cell>
          <cell r="S25">
            <v>0</v>
          </cell>
          <cell r="T25">
            <v>26</v>
          </cell>
          <cell r="U25">
            <v>10</v>
          </cell>
        </row>
        <row r="26">
          <cell r="B26" t="str">
            <v>MC047</v>
          </cell>
          <cell r="C26" t="str">
            <v>Koemly Kim</v>
          </cell>
          <cell r="D26" t="str">
            <v>ENG</v>
          </cell>
          <cell r="E26" t="str">
            <v>MECHANIC</v>
          </cell>
          <cell r="F26" t="str">
            <v>09-Jun-2014</v>
          </cell>
          <cell r="G26">
            <v>21</v>
          </cell>
          <cell r="H26">
            <v>366</v>
          </cell>
          <cell r="I26">
            <v>1.778688524590164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1.778688524590164</v>
          </cell>
          <cell r="R26">
            <v>10</v>
          </cell>
          <cell r="S26">
            <v>0</v>
          </cell>
          <cell r="T26">
            <v>26</v>
          </cell>
          <cell r="U26">
            <v>10</v>
          </cell>
        </row>
        <row r="27">
          <cell r="B27" t="str">
            <v>MC056</v>
          </cell>
          <cell r="C27" t="str">
            <v>Phal Khim</v>
          </cell>
          <cell r="D27" t="str">
            <v>ENG</v>
          </cell>
          <cell r="E27" t="str">
            <v>MECHANIC</v>
          </cell>
          <cell r="F27" t="str">
            <v>12-Oct-2017</v>
          </cell>
          <cell r="G27">
            <v>20</v>
          </cell>
          <cell r="H27">
            <v>366</v>
          </cell>
          <cell r="I27">
            <v>1.6939890710382512</v>
          </cell>
          <cell r="J27">
            <v>0</v>
          </cell>
          <cell r="K27">
            <v>4</v>
          </cell>
          <cell r="L27">
            <v>0</v>
          </cell>
          <cell r="M27">
            <v>0</v>
          </cell>
          <cell r="N27">
            <v>0</v>
          </cell>
          <cell r="O27">
            <v>0.99473684210526292</v>
          </cell>
          <cell r="P27">
            <v>0.99473684210526292</v>
          </cell>
          <cell r="Q27">
            <v>0.69925222893298833</v>
          </cell>
          <cell r="R27">
            <v>8.2608695652173907</v>
          </cell>
          <cell r="S27">
            <v>0.99473684210526292</v>
          </cell>
          <cell r="T27">
            <v>22</v>
          </cell>
          <cell r="U27">
            <v>6.99</v>
          </cell>
        </row>
        <row r="28">
          <cell r="B28" t="str">
            <v>MC057</v>
          </cell>
          <cell r="C28" t="str">
            <v>Channy Khvek</v>
          </cell>
          <cell r="D28" t="str">
            <v>ENG</v>
          </cell>
          <cell r="E28" t="str">
            <v>MECHANIC</v>
          </cell>
          <cell r="F28" t="str">
            <v>07-Nov-2017</v>
          </cell>
          <cell r="G28">
            <v>20</v>
          </cell>
          <cell r="H28">
            <v>366</v>
          </cell>
          <cell r="I28">
            <v>1.6939890710382512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1.6939890710382512</v>
          </cell>
          <cell r="R28">
            <v>9.5652173913043477</v>
          </cell>
          <cell r="S28">
            <v>0</v>
          </cell>
          <cell r="T28">
            <v>26</v>
          </cell>
          <cell r="U28">
            <v>9.57</v>
          </cell>
        </row>
        <row r="29">
          <cell r="B29" t="str">
            <v>MC062</v>
          </cell>
          <cell r="C29" t="str">
            <v>Heang Huot</v>
          </cell>
          <cell r="D29" t="str">
            <v>ENG</v>
          </cell>
          <cell r="E29" t="str">
            <v>MECHANIC</v>
          </cell>
          <cell r="F29" t="str">
            <v>18-Dec-2019</v>
          </cell>
          <cell r="G29">
            <v>19</v>
          </cell>
          <cell r="H29">
            <v>366</v>
          </cell>
          <cell r="I29">
            <v>1.6092896174863389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1.6092896174863389</v>
          </cell>
          <cell r="R29">
            <v>10</v>
          </cell>
          <cell r="S29">
            <v>0</v>
          </cell>
          <cell r="T29">
            <v>26</v>
          </cell>
          <cell r="U29">
            <v>10</v>
          </cell>
        </row>
        <row r="30">
          <cell r="B30" t="str">
            <v>MC068</v>
          </cell>
          <cell r="C30" t="str">
            <v>Chamroeun Chhum</v>
          </cell>
          <cell r="D30" t="str">
            <v>ENG</v>
          </cell>
          <cell r="E30" t="str">
            <v>MECHANIC</v>
          </cell>
          <cell r="F30" t="str">
            <v>23-Jun-2022</v>
          </cell>
          <cell r="G30">
            <v>18</v>
          </cell>
          <cell r="H30">
            <v>366</v>
          </cell>
          <cell r="I30">
            <v>1.5245901639344261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9.8245614035087706E-2</v>
          </cell>
          <cell r="P30">
            <v>9.8245614035087706E-2</v>
          </cell>
          <cell r="Q30">
            <v>1.4263445498993383</v>
          </cell>
          <cell r="R30">
            <v>9.5652173913043477</v>
          </cell>
          <cell r="S30">
            <v>9.8245614035087706E-2</v>
          </cell>
          <cell r="T30">
            <v>25</v>
          </cell>
          <cell r="U30">
            <v>9.1999999999999993</v>
          </cell>
        </row>
        <row r="31">
          <cell r="B31" t="str">
            <v>PO1701</v>
          </cell>
          <cell r="C31" t="str">
            <v>Chantheara Um</v>
          </cell>
          <cell r="D31" t="str">
            <v>FABRIC STORE</v>
          </cell>
          <cell r="E31" t="str">
            <v>Fabric Inspector</v>
          </cell>
          <cell r="F31" t="str">
            <v>01-Nov-2007</v>
          </cell>
          <cell r="G31">
            <v>23</v>
          </cell>
          <cell r="H31">
            <v>366</v>
          </cell>
          <cell r="I31">
            <v>1.9480874316939891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0.34035087719298318</v>
          </cell>
          <cell r="P31">
            <v>0.34035087719298318</v>
          </cell>
          <cell r="Q31">
            <v>1.6077365545010061</v>
          </cell>
          <cell r="R31">
            <v>10</v>
          </cell>
          <cell r="S31">
            <v>0.34035087719298318</v>
          </cell>
          <cell r="T31">
            <v>26</v>
          </cell>
          <cell r="U31">
            <v>10</v>
          </cell>
        </row>
        <row r="32">
          <cell r="B32" t="str">
            <v>PO17476</v>
          </cell>
          <cell r="C32" t="str">
            <v>Sreytouch Huon</v>
          </cell>
          <cell r="D32" t="str">
            <v>Sample</v>
          </cell>
          <cell r="E32" t="str">
            <v>SAMPLE MACHINIST</v>
          </cell>
          <cell r="F32" t="str">
            <v>11-Sep-2017</v>
          </cell>
          <cell r="G32">
            <v>20</v>
          </cell>
          <cell r="H32">
            <v>366</v>
          </cell>
          <cell r="I32">
            <v>1.6939890710382512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1.6939890710382512</v>
          </cell>
          <cell r="R32">
            <v>10</v>
          </cell>
          <cell r="S32">
            <v>0</v>
          </cell>
          <cell r="T32">
            <v>26</v>
          </cell>
          <cell r="U32">
            <v>10</v>
          </cell>
        </row>
        <row r="33">
          <cell r="B33" t="str">
            <v>PO18451</v>
          </cell>
          <cell r="C33" t="str">
            <v>Sabb Oem</v>
          </cell>
          <cell r="D33" t="str">
            <v>Cutting 2</v>
          </cell>
          <cell r="E33" t="str">
            <v>PANEL INSPECTION</v>
          </cell>
          <cell r="F33" t="str">
            <v>15-Mar-2018</v>
          </cell>
          <cell r="G33">
            <v>20</v>
          </cell>
          <cell r="H33">
            <v>366</v>
          </cell>
          <cell r="I33">
            <v>1.6939890710382512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1.6939890710382512</v>
          </cell>
          <cell r="R33">
            <v>9.5652173913043477</v>
          </cell>
          <cell r="S33">
            <v>0</v>
          </cell>
          <cell r="T33">
            <v>26</v>
          </cell>
          <cell r="U33">
            <v>9.57</v>
          </cell>
        </row>
        <row r="34">
          <cell r="B34" t="str">
            <v>PO19281</v>
          </cell>
          <cell r="C34" t="str">
            <v>Sithol Chum</v>
          </cell>
          <cell r="D34" t="str">
            <v>Sample</v>
          </cell>
          <cell r="E34" t="str">
            <v>SAMPLE MACHINIST</v>
          </cell>
          <cell r="F34" t="str">
            <v>08-Dec-2020</v>
          </cell>
          <cell r="G34">
            <v>19</v>
          </cell>
          <cell r="H34">
            <v>366</v>
          </cell>
          <cell r="I34">
            <v>1.6092896174863389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1.6092896174863389</v>
          </cell>
          <cell r="R34">
            <v>10</v>
          </cell>
          <cell r="S34">
            <v>0</v>
          </cell>
          <cell r="T34">
            <v>26</v>
          </cell>
          <cell r="U34">
            <v>10</v>
          </cell>
        </row>
        <row r="35">
          <cell r="B35" t="str">
            <v>PO20450</v>
          </cell>
          <cell r="C35" t="str">
            <v>Chhem Chat</v>
          </cell>
          <cell r="D35" t="str">
            <v>SHIRT-2. SUPERVISOR</v>
          </cell>
          <cell r="E35" t="str">
            <v>ASSIST. SUPERVISOR</v>
          </cell>
          <cell r="F35" t="str">
            <v>01-Dec-2022</v>
          </cell>
          <cell r="G35">
            <v>18</v>
          </cell>
          <cell r="H35">
            <v>366</v>
          </cell>
          <cell r="I35">
            <v>1.5245901639344261</v>
          </cell>
          <cell r="J35">
            <v>0</v>
          </cell>
          <cell r="K35">
            <v>4</v>
          </cell>
          <cell r="L35">
            <v>0</v>
          </cell>
          <cell r="M35">
            <v>0</v>
          </cell>
          <cell r="N35">
            <v>0</v>
          </cell>
          <cell r="O35">
            <v>1.4333333333333333</v>
          </cell>
          <cell r="P35">
            <v>1.4333333333333333</v>
          </cell>
          <cell r="Q35">
            <v>9.1256830601092798E-2</v>
          </cell>
          <cell r="R35">
            <v>8.2608695652173907</v>
          </cell>
          <cell r="S35">
            <v>1.4333333333333333</v>
          </cell>
          <cell r="T35">
            <v>22</v>
          </cell>
          <cell r="U35">
            <v>6.99</v>
          </cell>
        </row>
        <row r="36">
          <cell r="B36" t="str">
            <v>PO20535</v>
          </cell>
          <cell r="C36" t="str">
            <v>Rath Touch</v>
          </cell>
          <cell r="D36" t="str">
            <v>Boxing New Warehouse Shirt</v>
          </cell>
          <cell r="E36" t="str">
            <v>BOXING OPERATOR</v>
          </cell>
          <cell r="F36" t="str">
            <v>02-Jan-2024</v>
          </cell>
          <cell r="G36">
            <v>17.950819672131146</v>
          </cell>
          <cell r="H36">
            <v>365</v>
          </cell>
          <cell r="I36">
            <v>1.4754098360655736</v>
          </cell>
          <cell r="J36">
            <v>0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2.6315789473684199E-2</v>
          </cell>
          <cell r="P36">
            <v>2.6315789473684199E-2</v>
          </cell>
          <cell r="Q36">
            <v>1.4490940465918893</v>
          </cell>
          <cell r="R36">
            <v>9.1304347826086953</v>
          </cell>
          <cell r="S36">
            <v>2.6315789473684199E-2</v>
          </cell>
          <cell r="T36">
            <v>25</v>
          </cell>
          <cell r="U36">
            <v>8.7799999999999994</v>
          </cell>
        </row>
        <row r="37">
          <cell r="B37" t="str">
            <v>PO20536</v>
          </cell>
          <cell r="C37" t="str">
            <v>Sokhom Khoem</v>
          </cell>
          <cell r="D37" t="str">
            <v>Boxing New Warehouse Shirt</v>
          </cell>
          <cell r="E37" t="str">
            <v>BOXING OPERATOR</v>
          </cell>
          <cell r="F37" t="str">
            <v>03-Jan-2024</v>
          </cell>
          <cell r="G37">
            <v>17.901639344262296</v>
          </cell>
          <cell r="H37">
            <v>364</v>
          </cell>
          <cell r="I37">
            <v>1.4262295081967213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1.0105263157894737</v>
          </cell>
          <cell r="P37">
            <v>1.0105263157894737</v>
          </cell>
          <cell r="Q37">
            <v>0.41570319240724762</v>
          </cell>
          <cell r="R37">
            <v>9.1304347826086953</v>
          </cell>
          <cell r="S37">
            <v>1.0105263157894737</v>
          </cell>
          <cell r="T37">
            <v>26</v>
          </cell>
          <cell r="U37">
            <v>9.1300000000000008</v>
          </cell>
        </row>
        <row r="38">
          <cell r="B38" t="str">
            <v>PO20537</v>
          </cell>
          <cell r="C38" t="str">
            <v>Bunleang Ly</v>
          </cell>
          <cell r="D38" t="str">
            <v>TRIM STORE</v>
          </cell>
          <cell r="E38" t="str">
            <v>PRINT LABEL</v>
          </cell>
          <cell r="F38" t="str">
            <v>04-Jan-2024</v>
          </cell>
          <cell r="G38">
            <v>17.852459016393443</v>
          </cell>
          <cell r="H38">
            <v>363</v>
          </cell>
          <cell r="I38">
            <v>1.3770491803278688</v>
          </cell>
          <cell r="J38">
            <v>0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O38">
            <v>3.6842105263157898E-2</v>
          </cell>
          <cell r="P38">
            <v>3.6842105263157898E-2</v>
          </cell>
          <cell r="Q38">
            <v>1.3402070750647108</v>
          </cell>
          <cell r="R38">
            <v>8.2608695652173907</v>
          </cell>
          <cell r="S38">
            <v>3.6842105263157898E-2</v>
          </cell>
          <cell r="T38">
            <v>25</v>
          </cell>
          <cell r="U38">
            <v>7.94</v>
          </cell>
        </row>
        <row r="39">
          <cell r="B39" t="str">
            <v>PO2198</v>
          </cell>
          <cell r="C39" t="str">
            <v>Ny Ratana</v>
          </cell>
          <cell r="D39" t="str">
            <v>Sample</v>
          </cell>
          <cell r="E39" t="str">
            <v>SAMPLE MACHINIST</v>
          </cell>
          <cell r="F39" t="str">
            <v>09-Jul-2008</v>
          </cell>
          <cell r="G39">
            <v>23</v>
          </cell>
          <cell r="H39">
            <v>366</v>
          </cell>
          <cell r="I39">
            <v>1.9480874316939891</v>
          </cell>
          <cell r="J39">
            <v>0.52631578947368396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0.52631578947368396</v>
          </cell>
          <cell r="P39">
            <v>0.52631578947368396</v>
          </cell>
          <cell r="Q39">
            <v>1.4217716422203051</v>
          </cell>
          <cell r="R39">
            <v>9.7711670480549184</v>
          </cell>
          <cell r="S39">
            <v>0.52631578947368396</v>
          </cell>
          <cell r="T39">
            <v>26</v>
          </cell>
          <cell r="U39">
            <v>9.77</v>
          </cell>
        </row>
        <row r="40">
          <cell r="B40" t="str">
            <v>PO2723</v>
          </cell>
          <cell r="C40" t="str">
            <v>Channa Mey</v>
          </cell>
          <cell r="D40" t="str">
            <v>Sample</v>
          </cell>
          <cell r="E40" t="str">
            <v>ASSIST. SUPERVISOR</v>
          </cell>
          <cell r="F40" t="str">
            <v>10-Mar-2009</v>
          </cell>
          <cell r="G40">
            <v>23</v>
          </cell>
          <cell r="H40">
            <v>366</v>
          </cell>
          <cell r="I40">
            <v>1.9480874316939891</v>
          </cell>
          <cell r="J40">
            <v>0</v>
          </cell>
          <cell r="K40">
            <v>0.73684210526315796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1.9480874316939891</v>
          </cell>
          <cell r="R40">
            <v>9.6796338672768876</v>
          </cell>
          <cell r="S40">
            <v>0</v>
          </cell>
          <cell r="T40">
            <v>25.263157894736842</v>
          </cell>
          <cell r="U40">
            <v>9.41</v>
          </cell>
        </row>
        <row r="41">
          <cell r="B41" t="str">
            <v>PO3966</v>
          </cell>
          <cell r="C41" t="str">
            <v>Pao Khoem</v>
          </cell>
          <cell r="D41" t="str">
            <v>Quality Assurance</v>
          </cell>
          <cell r="E41" t="str">
            <v>RE PROCESS</v>
          </cell>
          <cell r="F41" t="str">
            <v>21-Jun-2010</v>
          </cell>
          <cell r="G41">
            <v>22</v>
          </cell>
          <cell r="H41">
            <v>366</v>
          </cell>
          <cell r="I41">
            <v>1.8633879781420764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8.7719298245614002E-2</v>
          </cell>
          <cell r="P41">
            <v>8.7719298245614002E-2</v>
          </cell>
          <cell r="Q41">
            <v>1.7756686798964623</v>
          </cell>
          <cell r="R41">
            <v>10</v>
          </cell>
          <cell r="S41">
            <v>8.7719298245614002E-2</v>
          </cell>
          <cell r="T41">
            <v>26</v>
          </cell>
          <cell r="U41">
            <v>10</v>
          </cell>
        </row>
        <row r="42">
          <cell r="B42" t="str">
            <v>PO6160</v>
          </cell>
          <cell r="C42" t="str">
            <v>Kunthea Tha</v>
          </cell>
          <cell r="D42" t="str">
            <v>SHIRT-1. Supervisor</v>
          </cell>
          <cell r="E42" t="str">
            <v>ASSIST. SUPERVISOR</v>
          </cell>
          <cell r="F42" t="str">
            <v>21-Nov-2011</v>
          </cell>
          <cell r="G42">
            <v>22</v>
          </cell>
          <cell r="H42">
            <v>366</v>
          </cell>
          <cell r="I42">
            <v>1.8633879781420764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4.2105263157894701E-2</v>
          </cell>
          <cell r="P42">
            <v>4.2105263157894701E-2</v>
          </cell>
          <cell r="Q42">
            <v>1.8212827149841817</v>
          </cell>
          <cell r="R42">
            <v>10</v>
          </cell>
          <cell r="S42">
            <v>4.2105263157894701E-2</v>
          </cell>
          <cell r="T42">
            <v>26</v>
          </cell>
          <cell r="U42">
            <v>10</v>
          </cell>
        </row>
        <row r="43">
          <cell r="B43" t="str">
            <v>PO8047</v>
          </cell>
          <cell r="C43" t="str">
            <v>Sokkhom Dong</v>
          </cell>
          <cell r="D43" t="str">
            <v>Sample</v>
          </cell>
          <cell r="E43" t="str">
            <v>SAMPLE MACHINIST</v>
          </cell>
          <cell r="F43" t="str">
            <v>28-Aug-2012</v>
          </cell>
          <cell r="G43">
            <v>22</v>
          </cell>
          <cell r="H43">
            <v>366</v>
          </cell>
          <cell r="I43">
            <v>1.8633879781420764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1.8633879781420764</v>
          </cell>
          <cell r="R43">
            <v>10</v>
          </cell>
          <cell r="S43">
            <v>0</v>
          </cell>
          <cell r="T43">
            <v>26</v>
          </cell>
          <cell r="U43">
            <v>10</v>
          </cell>
        </row>
        <row r="44">
          <cell r="B44" t="str">
            <v>PO9449</v>
          </cell>
          <cell r="C44" t="str">
            <v>Pen Vann</v>
          </cell>
          <cell r="D44" t="str">
            <v>Sample</v>
          </cell>
          <cell r="E44" t="str">
            <v>SAMPLE MACHINIST</v>
          </cell>
          <cell r="F44" t="str">
            <v>27-Feb-2013</v>
          </cell>
          <cell r="G44">
            <v>21</v>
          </cell>
          <cell r="H44">
            <v>366</v>
          </cell>
          <cell r="I44">
            <v>1.778688524590164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1.778688524590164</v>
          </cell>
          <cell r="R44">
            <v>10</v>
          </cell>
          <cell r="S44">
            <v>0</v>
          </cell>
          <cell r="T44">
            <v>26</v>
          </cell>
          <cell r="U44">
            <v>10</v>
          </cell>
        </row>
        <row r="45">
          <cell r="B45" t="str">
            <v>PRO018</v>
          </cell>
          <cell r="C45" t="str">
            <v>Leakhena Sanh</v>
          </cell>
          <cell r="D45" t="str">
            <v>SHIRT-2. SUPERVISOR</v>
          </cell>
          <cell r="E45" t="str">
            <v>PROGRESS CHASER</v>
          </cell>
          <cell r="F45" t="str">
            <v>12-Jun-2017</v>
          </cell>
          <cell r="G45">
            <v>20</v>
          </cell>
          <cell r="H45">
            <v>366</v>
          </cell>
          <cell r="I45">
            <v>1.6939890710382512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1.6939890710382512</v>
          </cell>
          <cell r="R45">
            <v>10</v>
          </cell>
          <cell r="S45">
            <v>0</v>
          </cell>
          <cell r="T45">
            <v>26</v>
          </cell>
          <cell r="U45">
            <v>10</v>
          </cell>
        </row>
        <row r="46">
          <cell r="B46" t="str">
            <v>QC027</v>
          </cell>
          <cell r="C46" t="str">
            <v>Sakmai Thong</v>
          </cell>
          <cell r="D46" t="str">
            <v>Quality Assurance</v>
          </cell>
          <cell r="E46" t="str">
            <v>Q.A for Rack Sample</v>
          </cell>
          <cell r="F46" t="str">
            <v>27-Sep-2005</v>
          </cell>
          <cell r="G46">
            <v>24</v>
          </cell>
          <cell r="H46">
            <v>366</v>
          </cell>
          <cell r="I46">
            <v>2.0327868852459017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2.0327868852459017</v>
          </cell>
          <cell r="R46">
            <v>10</v>
          </cell>
          <cell r="S46">
            <v>0</v>
          </cell>
          <cell r="T46">
            <v>26</v>
          </cell>
          <cell r="U46">
            <v>10</v>
          </cell>
        </row>
        <row r="47">
          <cell r="B47" t="str">
            <v>QC033</v>
          </cell>
          <cell r="C47" t="str">
            <v>Saroeurn Vong</v>
          </cell>
          <cell r="D47" t="str">
            <v>Quality Assurance</v>
          </cell>
          <cell r="E47" t="str">
            <v>Quality Assurance</v>
          </cell>
          <cell r="F47" t="str">
            <v>21-Jun-2004</v>
          </cell>
          <cell r="G47">
            <v>24</v>
          </cell>
          <cell r="H47">
            <v>366</v>
          </cell>
          <cell r="I47">
            <v>2.0327868852459017</v>
          </cell>
          <cell r="J47">
            <v>0</v>
          </cell>
          <cell r="K47">
            <v>1.4736842105263159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2.0327868852459017</v>
          </cell>
          <cell r="R47">
            <v>9.3592677345537751</v>
          </cell>
          <cell r="S47">
            <v>0</v>
          </cell>
          <cell r="T47">
            <v>24.526315789473685</v>
          </cell>
          <cell r="U47">
            <v>8.83</v>
          </cell>
        </row>
        <row r="48">
          <cell r="B48" t="str">
            <v>QC050</v>
          </cell>
          <cell r="C48" t="str">
            <v>Ra Sok</v>
          </cell>
          <cell r="D48" t="str">
            <v>Quality Assurance</v>
          </cell>
          <cell r="E48" t="str">
            <v>AQL (CAP)</v>
          </cell>
          <cell r="F48" t="str">
            <v>11-Sep-2000</v>
          </cell>
          <cell r="G48">
            <v>26</v>
          </cell>
          <cell r="H48">
            <v>366</v>
          </cell>
          <cell r="I48">
            <v>2.2021857923497268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1</v>
          </cell>
          <cell r="Q48">
            <v>1.2021857923497268</v>
          </cell>
          <cell r="R48">
            <v>10</v>
          </cell>
          <cell r="S48">
            <v>1</v>
          </cell>
          <cell r="T48">
            <v>26</v>
          </cell>
          <cell r="U48">
            <v>10</v>
          </cell>
        </row>
        <row r="49">
          <cell r="B49" t="str">
            <v>QC057</v>
          </cell>
          <cell r="C49" t="str">
            <v>Sreyneang Lun</v>
          </cell>
          <cell r="D49" t="str">
            <v>Quality Assurance</v>
          </cell>
          <cell r="E49" t="str">
            <v>Quality Assurance Leader</v>
          </cell>
          <cell r="F49" t="str">
            <v>25-Nov-2002</v>
          </cell>
          <cell r="G49">
            <v>25.000000000000004</v>
          </cell>
          <cell r="H49">
            <v>366</v>
          </cell>
          <cell r="I49">
            <v>2.1174863387978142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1.210526315789475</v>
          </cell>
          <cell r="P49">
            <v>2.2105263157894748</v>
          </cell>
          <cell r="Q49">
            <v>-9.3039976991660556E-2</v>
          </cell>
          <cell r="R49">
            <v>10</v>
          </cell>
          <cell r="S49">
            <v>2.2105263157894752</v>
          </cell>
          <cell r="T49">
            <v>26</v>
          </cell>
          <cell r="U49">
            <v>10</v>
          </cell>
        </row>
        <row r="50">
          <cell r="B50" t="str">
            <v>QC062</v>
          </cell>
          <cell r="C50" t="str">
            <v>Socheat Chhuon</v>
          </cell>
          <cell r="D50" t="str">
            <v>Quality Assurance</v>
          </cell>
          <cell r="E50" t="str">
            <v>Quality Assurance</v>
          </cell>
          <cell r="F50" t="str">
            <v>20-Mar-2006</v>
          </cell>
          <cell r="G50">
            <v>24</v>
          </cell>
          <cell r="H50">
            <v>366</v>
          </cell>
          <cell r="I50">
            <v>2.0327868852459017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2.0327868852459017</v>
          </cell>
          <cell r="R50">
            <v>10</v>
          </cell>
          <cell r="S50">
            <v>0</v>
          </cell>
          <cell r="T50">
            <v>26</v>
          </cell>
          <cell r="U50">
            <v>10</v>
          </cell>
        </row>
        <row r="51">
          <cell r="B51" t="str">
            <v>QC079</v>
          </cell>
          <cell r="C51" t="str">
            <v>Sokphal Khim</v>
          </cell>
          <cell r="D51" t="str">
            <v>Quality Assurance</v>
          </cell>
          <cell r="E51" t="str">
            <v>Quality Assurance</v>
          </cell>
          <cell r="F51" t="str">
            <v>11-Jan-2010</v>
          </cell>
          <cell r="G51">
            <v>22</v>
          </cell>
          <cell r="H51">
            <v>366</v>
          </cell>
          <cell r="I51">
            <v>1.8633879781420764</v>
          </cell>
          <cell r="J51">
            <v>0.21052631578947401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0.26315789473684198</v>
          </cell>
          <cell r="P51">
            <v>0.26315789473684198</v>
          </cell>
          <cell r="Q51">
            <v>1.6002300834052343</v>
          </cell>
          <cell r="R51">
            <v>9.9084668192219674</v>
          </cell>
          <cell r="S51">
            <v>0.26315789473684198</v>
          </cell>
          <cell r="T51">
            <v>26</v>
          </cell>
          <cell r="U51">
            <v>9.91</v>
          </cell>
        </row>
        <row r="52">
          <cell r="B52" t="str">
            <v>QC181</v>
          </cell>
          <cell r="C52" t="str">
            <v>Sopha Nhanh</v>
          </cell>
          <cell r="D52" t="str">
            <v>Sample</v>
          </cell>
          <cell r="E52" t="str">
            <v>Sample QC</v>
          </cell>
          <cell r="F52" t="str">
            <v>02-May-2012</v>
          </cell>
          <cell r="G52">
            <v>22</v>
          </cell>
          <cell r="H52">
            <v>366</v>
          </cell>
          <cell r="I52">
            <v>1.8633879781420764</v>
          </cell>
          <cell r="J52">
            <v>0.36842105263157898</v>
          </cell>
          <cell r="K52">
            <v>7</v>
          </cell>
          <cell r="L52">
            <v>0</v>
          </cell>
          <cell r="M52">
            <v>0</v>
          </cell>
          <cell r="N52">
            <v>0</v>
          </cell>
          <cell r="O52">
            <v>0.55789473684210544</v>
          </cell>
          <cell r="P52">
            <v>0.55789473684210544</v>
          </cell>
          <cell r="Q52">
            <v>1.3054932412999709</v>
          </cell>
          <cell r="R52">
            <v>6.7963386727688784</v>
          </cell>
          <cell r="S52">
            <v>0.55789473684210544</v>
          </cell>
          <cell r="T52">
            <v>19</v>
          </cell>
          <cell r="U52">
            <v>4.97</v>
          </cell>
        </row>
        <row r="53">
          <cell r="B53" t="str">
            <v>QC199</v>
          </cell>
          <cell r="C53" t="str">
            <v>Chansereyrath Pon</v>
          </cell>
          <cell r="D53" t="str">
            <v>Quality Assurance</v>
          </cell>
          <cell r="E53" t="str">
            <v>AQL (NEXT)</v>
          </cell>
          <cell r="F53" t="str">
            <v>02-Jul-2012</v>
          </cell>
          <cell r="G53">
            <v>22</v>
          </cell>
          <cell r="H53">
            <v>366</v>
          </cell>
          <cell r="I53">
            <v>1.8633879781420764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1.8633879781420764</v>
          </cell>
          <cell r="R53">
            <v>10</v>
          </cell>
          <cell r="S53">
            <v>0</v>
          </cell>
          <cell r="T53">
            <v>26</v>
          </cell>
          <cell r="U53">
            <v>10</v>
          </cell>
        </row>
        <row r="54">
          <cell r="B54" t="str">
            <v>QC250</v>
          </cell>
          <cell r="C54" t="str">
            <v>Ratha Houn</v>
          </cell>
          <cell r="D54" t="str">
            <v>Quality Assurance</v>
          </cell>
          <cell r="E54" t="str">
            <v>Quality Assurance Leader</v>
          </cell>
          <cell r="F54" t="str">
            <v>18-Aug-2003</v>
          </cell>
          <cell r="G54">
            <v>25.000000000000004</v>
          </cell>
          <cell r="H54">
            <v>366</v>
          </cell>
          <cell r="I54">
            <v>2.1174863387978142</v>
          </cell>
          <cell r="J54">
            <v>1.4210526315789469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0.38596491228070201</v>
          </cell>
          <cell r="P54">
            <v>0.38596491228070201</v>
          </cell>
          <cell r="Q54">
            <v>1.7315214265171122</v>
          </cell>
          <cell r="R54">
            <v>9.3821510297482842</v>
          </cell>
          <cell r="S54">
            <v>0.38596491228070201</v>
          </cell>
          <cell r="T54">
            <v>26</v>
          </cell>
          <cell r="U54">
            <v>9.3800000000000008</v>
          </cell>
        </row>
        <row r="55">
          <cell r="B55" t="str">
            <v>QC308</v>
          </cell>
          <cell r="C55" t="str">
            <v>Sreymey Si</v>
          </cell>
          <cell r="D55" t="str">
            <v>Quality Assurance</v>
          </cell>
          <cell r="E55" t="str">
            <v>Quality Assurance</v>
          </cell>
          <cell r="F55" t="str">
            <v>09-May-2011</v>
          </cell>
          <cell r="G55">
            <v>22</v>
          </cell>
          <cell r="H55">
            <v>366</v>
          </cell>
          <cell r="I55">
            <v>1.8633879781420764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1</v>
          </cell>
          <cell r="Q55">
            <v>0.86338797814207635</v>
          </cell>
          <cell r="R55">
            <v>10</v>
          </cell>
          <cell r="S55">
            <v>1</v>
          </cell>
          <cell r="T55">
            <v>26</v>
          </cell>
          <cell r="U55">
            <v>10</v>
          </cell>
        </row>
        <row r="56">
          <cell r="B56" t="str">
            <v>QC385</v>
          </cell>
          <cell r="C56" t="str">
            <v>Laihorng Nhoeb</v>
          </cell>
          <cell r="D56" t="str">
            <v>Quality Assurance</v>
          </cell>
          <cell r="E56" t="str">
            <v>Quality Assurance</v>
          </cell>
          <cell r="F56" t="str">
            <v>16-Jan-2014</v>
          </cell>
          <cell r="G56">
            <v>21</v>
          </cell>
          <cell r="H56">
            <v>366</v>
          </cell>
          <cell r="I56">
            <v>1.778688524590164</v>
          </cell>
          <cell r="J56">
            <v>0</v>
          </cell>
          <cell r="K56">
            <v>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1.778688524590164</v>
          </cell>
          <cell r="R56">
            <v>8.695652173913043</v>
          </cell>
          <cell r="S56">
            <v>0</v>
          </cell>
          <cell r="T56">
            <v>23</v>
          </cell>
          <cell r="U56">
            <v>7.69</v>
          </cell>
        </row>
        <row r="57">
          <cell r="B57" t="str">
            <v>QC399</v>
          </cell>
          <cell r="C57" t="str">
            <v>Chandavy Chhun</v>
          </cell>
          <cell r="D57" t="str">
            <v>Quality Assurance</v>
          </cell>
          <cell r="E57" t="str">
            <v>Quality Assurance Supervisor</v>
          </cell>
          <cell r="F57" t="str">
            <v>16-Jan-2017</v>
          </cell>
          <cell r="G57">
            <v>20</v>
          </cell>
          <cell r="H57">
            <v>366</v>
          </cell>
          <cell r="I57">
            <v>1.6939890710382512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</v>
          </cell>
          <cell r="P57">
            <v>1</v>
          </cell>
          <cell r="Q57">
            <v>0.69398907103825125</v>
          </cell>
          <cell r="R57">
            <v>10</v>
          </cell>
          <cell r="S57">
            <v>1</v>
          </cell>
          <cell r="T57">
            <v>26</v>
          </cell>
          <cell r="U57">
            <v>10</v>
          </cell>
        </row>
        <row r="58">
          <cell r="B58" t="str">
            <v>QC400</v>
          </cell>
          <cell r="C58" t="str">
            <v>Sreylak Men</v>
          </cell>
          <cell r="D58" t="str">
            <v>Quality Assurance</v>
          </cell>
          <cell r="E58" t="str">
            <v>CMD AUDITOR</v>
          </cell>
          <cell r="F58" t="str">
            <v>23-Jan-2017</v>
          </cell>
          <cell r="G58">
            <v>20</v>
          </cell>
          <cell r="H58">
            <v>366</v>
          </cell>
          <cell r="I58">
            <v>1.6939890710382512</v>
          </cell>
          <cell r="J58">
            <v>0.42105263157894701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0.36842105263157898</v>
          </cell>
          <cell r="P58">
            <v>0.36842105263157898</v>
          </cell>
          <cell r="Q58">
            <v>1.3255680184066723</v>
          </cell>
          <cell r="R58">
            <v>9.8169336384439347</v>
          </cell>
          <cell r="S58">
            <v>0.36842105263157898</v>
          </cell>
          <cell r="T58">
            <v>26</v>
          </cell>
          <cell r="U58">
            <v>9.82</v>
          </cell>
        </row>
        <row r="59">
          <cell r="B59" t="str">
            <v>QC402</v>
          </cell>
          <cell r="C59" t="str">
            <v>Ponn Or</v>
          </cell>
          <cell r="D59" t="str">
            <v>Quality Assurance</v>
          </cell>
          <cell r="E59" t="str">
            <v>Quality Assurance</v>
          </cell>
          <cell r="F59" t="str">
            <v>23-Jan-2017</v>
          </cell>
          <cell r="G59">
            <v>20</v>
          </cell>
          <cell r="H59">
            <v>366</v>
          </cell>
          <cell r="I59">
            <v>1.6939890710382512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0.20526315789473651</v>
          </cell>
          <cell r="P59">
            <v>0.20526315789473651</v>
          </cell>
          <cell r="Q59">
            <v>1.4887259131435147</v>
          </cell>
          <cell r="R59">
            <v>10</v>
          </cell>
          <cell r="S59">
            <v>0.20526315789473651</v>
          </cell>
          <cell r="T59">
            <v>26</v>
          </cell>
          <cell r="U59">
            <v>10</v>
          </cell>
        </row>
        <row r="60">
          <cell r="B60" t="str">
            <v>QC425</v>
          </cell>
          <cell r="C60" t="str">
            <v>Rady Meng</v>
          </cell>
          <cell r="D60" t="str">
            <v>Quality Assurance</v>
          </cell>
          <cell r="E60" t="str">
            <v>Quality Assurance</v>
          </cell>
          <cell r="F60" t="str">
            <v>04-Dec-2017</v>
          </cell>
          <cell r="G60">
            <v>20</v>
          </cell>
          <cell r="H60">
            <v>366</v>
          </cell>
          <cell r="I60">
            <v>1.6939890710382512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</v>
          </cell>
          <cell r="P60">
            <v>2</v>
          </cell>
          <cell r="Q60">
            <v>-0.30601092896174875</v>
          </cell>
          <cell r="R60">
            <v>10</v>
          </cell>
          <cell r="S60">
            <v>2</v>
          </cell>
          <cell r="T60">
            <v>26</v>
          </cell>
          <cell r="U60">
            <v>10</v>
          </cell>
        </row>
        <row r="61">
          <cell r="B61" t="str">
            <v>QC440</v>
          </cell>
          <cell r="C61" t="str">
            <v>Vichheka Van</v>
          </cell>
          <cell r="D61" t="str">
            <v>Quality Assurance</v>
          </cell>
          <cell r="E61" t="str">
            <v>Quality Assurance</v>
          </cell>
          <cell r="F61" t="str">
            <v>18-Oct-2018</v>
          </cell>
          <cell r="G61">
            <v>20</v>
          </cell>
          <cell r="H61">
            <v>366</v>
          </cell>
          <cell r="I61">
            <v>1.6939890710382512</v>
          </cell>
          <cell r="J61">
            <v>1.4736842105263159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1.403508771929824</v>
          </cell>
          <cell r="P61">
            <v>1.403508771929824</v>
          </cell>
          <cell r="Q61">
            <v>0.29048029910842721</v>
          </cell>
          <cell r="R61">
            <v>9.3592677345537751</v>
          </cell>
          <cell r="S61">
            <v>1.403508771929824</v>
          </cell>
          <cell r="T61">
            <v>26</v>
          </cell>
          <cell r="U61">
            <v>9.36</v>
          </cell>
        </row>
        <row r="62">
          <cell r="B62" t="str">
            <v>QC462</v>
          </cell>
          <cell r="C62" t="str">
            <v>Chanthet Moung</v>
          </cell>
          <cell r="D62" t="str">
            <v>Quality Assurance</v>
          </cell>
          <cell r="E62" t="str">
            <v>Quality Assurance</v>
          </cell>
          <cell r="F62" t="str">
            <v>10-Oct-2011</v>
          </cell>
          <cell r="G62">
            <v>22</v>
          </cell>
          <cell r="H62">
            <v>366</v>
          </cell>
          <cell r="I62">
            <v>1.8633879781420764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1.8633879781420764</v>
          </cell>
          <cell r="R62">
            <v>10</v>
          </cell>
          <cell r="S62">
            <v>0</v>
          </cell>
          <cell r="T62">
            <v>26</v>
          </cell>
          <cell r="U62">
            <v>10</v>
          </cell>
        </row>
        <row r="63">
          <cell r="B63" t="str">
            <v>QC463</v>
          </cell>
          <cell r="C63" t="str">
            <v>Sreyloeng Lun</v>
          </cell>
          <cell r="D63" t="str">
            <v>Quality Assurance</v>
          </cell>
          <cell r="E63" t="str">
            <v>Quality Assurance</v>
          </cell>
          <cell r="F63" t="str">
            <v>18-Oct-2018</v>
          </cell>
          <cell r="G63">
            <v>20</v>
          </cell>
          <cell r="H63">
            <v>366</v>
          </cell>
          <cell r="I63">
            <v>1.6939890710382512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0.42105263157894701</v>
          </cell>
          <cell r="P63">
            <v>0.42105263157894701</v>
          </cell>
          <cell r="Q63">
            <v>1.2729364394593041</v>
          </cell>
          <cell r="R63">
            <v>10</v>
          </cell>
          <cell r="S63">
            <v>0.42105263157894701</v>
          </cell>
          <cell r="T63">
            <v>26</v>
          </cell>
          <cell r="U63">
            <v>10</v>
          </cell>
        </row>
        <row r="64">
          <cell r="B64" t="str">
            <v>QC464</v>
          </cell>
          <cell r="C64" t="str">
            <v>Sopha Born</v>
          </cell>
          <cell r="D64" t="str">
            <v>Quality Assurance</v>
          </cell>
          <cell r="E64" t="str">
            <v>Quality Assurance Leader</v>
          </cell>
          <cell r="F64" t="str">
            <v>15-Mar-2021</v>
          </cell>
          <cell r="G64">
            <v>19</v>
          </cell>
          <cell r="H64">
            <v>366</v>
          </cell>
          <cell r="I64">
            <v>1.6092896174863389</v>
          </cell>
          <cell r="J64">
            <v>0.22807017543859701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0.60928961748633892</v>
          </cell>
          <cell r="R64">
            <v>9.9008390541571316</v>
          </cell>
          <cell r="S64">
            <v>1</v>
          </cell>
          <cell r="T64">
            <v>26</v>
          </cell>
          <cell r="U64">
            <v>9.9</v>
          </cell>
        </row>
        <row r="65">
          <cell r="B65" t="str">
            <v>QC465</v>
          </cell>
          <cell r="C65" t="str">
            <v>Vannika Cheap</v>
          </cell>
          <cell r="D65" t="str">
            <v>Quality Assurance</v>
          </cell>
          <cell r="E65" t="str">
            <v>Quality Assurance</v>
          </cell>
          <cell r="F65" t="str">
            <v>14-Sep-2022</v>
          </cell>
          <cell r="G65">
            <v>18</v>
          </cell>
          <cell r="H65">
            <v>366</v>
          </cell>
          <cell r="I65">
            <v>1.5245901639344261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3.5087719298245598E-2</v>
          </cell>
          <cell r="P65">
            <v>3.5087719298245598E-2</v>
          </cell>
          <cell r="Q65">
            <v>1.4895024446361806</v>
          </cell>
          <cell r="R65">
            <v>9.5652173913043477</v>
          </cell>
          <cell r="S65">
            <v>3.5087719298245598E-2</v>
          </cell>
          <cell r="T65">
            <v>26</v>
          </cell>
          <cell r="U65">
            <v>9.57</v>
          </cell>
        </row>
        <row r="66">
          <cell r="B66" t="str">
            <v>QC469</v>
          </cell>
          <cell r="C66" t="str">
            <v>Sitha Ten</v>
          </cell>
          <cell r="D66" t="str">
            <v>Quality Assurance</v>
          </cell>
          <cell r="E66" t="str">
            <v>Quality Assurance</v>
          </cell>
          <cell r="F66" t="str">
            <v>23-Apr-2014</v>
          </cell>
          <cell r="G66">
            <v>21</v>
          </cell>
          <cell r="H66">
            <v>366</v>
          </cell>
          <cell r="I66">
            <v>1.778688524590164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1.778688524590164</v>
          </cell>
          <cell r="R66">
            <v>10</v>
          </cell>
          <cell r="S66">
            <v>0</v>
          </cell>
          <cell r="T66">
            <v>26</v>
          </cell>
          <cell r="U66">
            <v>10</v>
          </cell>
        </row>
        <row r="67">
          <cell r="B67" t="str">
            <v>QC471</v>
          </cell>
          <cell r="C67" t="str">
            <v>La Dom</v>
          </cell>
          <cell r="D67" t="str">
            <v>QC</v>
          </cell>
          <cell r="E67" t="str">
            <v>QC LEADER</v>
          </cell>
          <cell r="F67" t="str">
            <v>19-Sep-2022</v>
          </cell>
          <cell r="G67">
            <v>18</v>
          </cell>
          <cell r="H67">
            <v>366</v>
          </cell>
          <cell r="I67">
            <v>1.5245901639344261</v>
          </cell>
          <cell r="J67">
            <v>0</v>
          </cell>
          <cell r="K67">
            <v>0</v>
          </cell>
          <cell r="L67">
            <v>12</v>
          </cell>
          <cell r="M67">
            <v>0</v>
          </cell>
          <cell r="N67">
            <v>0</v>
          </cell>
          <cell r="O67">
            <v>1</v>
          </cell>
          <cell r="P67">
            <v>1</v>
          </cell>
          <cell r="Q67">
            <v>0.52459016393442615</v>
          </cell>
          <cell r="R67">
            <v>0</v>
          </cell>
          <cell r="S67">
            <v>1</v>
          </cell>
          <cell r="T67">
            <v>26</v>
          </cell>
          <cell r="U67">
            <v>0</v>
          </cell>
        </row>
        <row r="68">
          <cell r="B68" t="str">
            <v>SUP014</v>
          </cell>
          <cell r="C68" t="str">
            <v>Sok Kim Hak</v>
          </cell>
          <cell r="D68" t="str">
            <v>Sewing Supervisor  A</v>
          </cell>
          <cell r="E68" t="str">
            <v>SENIOR SUPERVISOR</v>
          </cell>
          <cell r="F68" t="str">
            <v>04-Dec-2000</v>
          </cell>
          <cell r="G68">
            <v>26</v>
          </cell>
          <cell r="H68">
            <v>366</v>
          </cell>
          <cell r="I68">
            <v>2.2021857923497268</v>
          </cell>
          <cell r="J68">
            <v>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0.31929824561403597</v>
          </cell>
          <cell r="P68">
            <v>0.31929824561403597</v>
          </cell>
          <cell r="Q68">
            <v>1.8828875467356907</v>
          </cell>
          <cell r="R68">
            <v>9.1304347826086953</v>
          </cell>
          <cell r="S68">
            <v>0.31929824561403597</v>
          </cell>
          <cell r="T68">
            <v>26</v>
          </cell>
          <cell r="U68">
            <v>9.1300000000000008</v>
          </cell>
        </row>
        <row r="69">
          <cell r="B69" t="str">
            <v>SUP023</v>
          </cell>
          <cell r="C69" t="str">
            <v>Saran Lon</v>
          </cell>
          <cell r="D69" t="str">
            <v>SHIRT-1. Supervisor</v>
          </cell>
          <cell r="E69" t="str">
            <v>SENIOR SUPERVISOR</v>
          </cell>
          <cell r="F69" t="str">
            <v>05-Feb-2007</v>
          </cell>
          <cell r="G69">
            <v>23</v>
          </cell>
          <cell r="H69">
            <v>366</v>
          </cell>
          <cell r="I69">
            <v>1.9480874316939891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1.5789473684210499E-2</v>
          </cell>
          <cell r="P69">
            <v>1.5789473684210499E-2</v>
          </cell>
          <cell r="Q69">
            <v>1.9322979580097785</v>
          </cell>
          <cell r="R69">
            <v>10</v>
          </cell>
          <cell r="S69">
            <v>1.5789473684210499E-2</v>
          </cell>
          <cell r="T69">
            <v>26</v>
          </cell>
          <cell r="U69">
            <v>10</v>
          </cell>
        </row>
        <row r="70">
          <cell r="B70" t="str">
            <v>SUP030</v>
          </cell>
          <cell r="C70" t="str">
            <v>Sambat Oun</v>
          </cell>
          <cell r="D70" t="str">
            <v>CT</v>
          </cell>
          <cell r="E70" t="str">
            <v>CUTTING ROOM SUPERVISOR</v>
          </cell>
          <cell r="F70" t="str">
            <v>07-Nov-2005</v>
          </cell>
          <cell r="G70">
            <v>24</v>
          </cell>
          <cell r="H70">
            <v>366</v>
          </cell>
          <cell r="I70">
            <v>2.0327868852459017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2.0327868852459017</v>
          </cell>
          <cell r="R70">
            <v>10</v>
          </cell>
          <cell r="S70">
            <v>0</v>
          </cell>
          <cell r="T70">
            <v>26</v>
          </cell>
          <cell r="U70">
            <v>10</v>
          </cell>
        </row>
        <row r="71">
          <cell r="B71" t="str">
            <v>SUP041</v>
          </cell>
          <cell r="C71" t="str">
            <v>Chan Chariya Thou</v>
          </cell>
          <cell r="D71" t="str">
            <v>Sewing Supervisor  A</v>
          </cell>
          <cell r="E71" t="str">
            <v>PRODUCTION SUPERVISOR</v>
          </cell>
          <cell r="F71" t="str">
            <v>06-Feb-2006</v>
          </cell>
          <cell r="G71">
            <v>24</v>
          </cell>
          <cell r="H71">
            <v>366</v>
          </cell>
          <cell r="I71">
            <v>2.0327868852459017</v>
          </cell>
          <cell r="J71">
            <v>0</v>
          </cell>
          <cell r="K71">
            <v>0</v>
          </cell>
          <cell r="L71">
            <v>27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2.0327868852459017</v>
          </cell>
          <cell r="R71">
            <v>0</v>
          </cell>
          <cell r="S71">
            <v>0</v>
          </cell>
          <cell r="T71">
            <v>26</v>
          </cell>
          <cell r="U71">
            <v>0</v>
          </cell>
        </row>
        <row r="72">
          <cell r="B72" t="str">
            <v>SUP079</v>
          </cell>
          <cell r="C72" t="str">
            <v>Sokea Hun</v>
          </cell>
          <cell r="D72" t="str">
            <v>SHIRT-1. Supervisor</v>
          </cell>
          <cell r="E72" t="str">
            <v>PRODUCTION SUPERVISOR</v>
          </cell>
          <cell r="F72" t="str">
            <v>19-Dec-2011</v>
          </cell>
          <cell r="G72">
            <v>22</v>
          </cell>
          <cell r="H72">
            <v>366</v>
          </cell>
          <cell r="I72">
            <v>1.8633879781420764</v>
          </cell>
          <cell r="J72">
            <v>2</v>
          </cell>
          <cell r="K72">
            <v>0</v>
          </cell>
          <cell r="L72">
            <v>0</v>
          </cell>
          <cell r="M72">
            <v>0</v>
          </cell>
          <cell r="N72">
            <v>3</v>
          </cell>
          <cell r="O72">
            <v>0</v>
          </cell>
          <cell r="P72">
            <v>3</v>
          </cell>
          <cell r="Q72">
            <v>-1.1366120218579236</v>
          </cell>
          <cell r="R72">
            <v>9.1304347826086953</v>
          </cell>
          <cell r="S72">
            <v>3</v>
          </cell>
          <cell r="T72">
            <v>26</v>
          </cell>
          <cell r="U72">
            <v>9.1300000000000008</v>
          </cell>
        </row>
        <row r="73">
          <cell r="B73" t="str">
            <v>SUP128</v>
          </cell>
          <cell r="C73" t="str">
            <v>Sreycheat Chhorn</v>
          </cell>
          <cell r="D73" t="str">
            <v>Sewing Supervisor  A</v>
          </cell>
          <cell r="E73" t="str">
            <v>PRODUCTION SUPERVISOR</v>
          </cell>
          <cell r="F73" t="str">
            <v>25-Nov-2008</v>
          </cell>
          <cell r="G73">
            <v>23</v>
          </cell>
          <cell r="H73">
            <v>366</v>
          </cell>
          <cell r="I73">
            <v>1.9480874316939891</v>
          </cell>
          <cell r="J73">
            <v>1</v>
          </cell>
          <cell r="K73">
            <v>0.24736842105263199</v>
          </cell>
          <cell r="L73">
            <v>0</v>
          </cell>
          <cell r="M73">
            <v>0</v>
          </cell>
          <cell r="N73">
            <v>0</v>
          </cell>
          <cell r="O73">
            <v>2.2859649122807024</v>
          </cell>
          <cell r="P73">
            <v>2.2859649122807024</v>
          </cell>
          <cell r="Q73">
            <v>-0.3378774805867133</v>
          </cell>
          <cell r="R73">
            <v>9.4576659038901596</v>
          </cell>
          <cell r="S73">
            <v>2.2859649122807024</v>
          </cell>
          <cell r="T73">
            <v>25.752631578947369</v>
          </cell>
          <cell r="U73">
            <v>9.3699999999999992</v>
          </cell>
        </row>
        <row r="74">
          <cell r="B74" t="str">
            <v>SUP131</v>
          </cell>
          <cell r="C74" t="str">
            <v>Sarith Chhem</v>
          </cell>
          <cell r="D74" t="str">
            <v>Cutting 2</v>
          </cell>
          <cell r="E74" t="str">
            <v>SENIOR SUPERVISOR</v>
          </cell>
          <cell r="F74" t="str">
            <v>02-Sep-2003</v>
          </cell>
          <cell r="G74">
            <v>25.000000000000004</v>
          </cell>
          <cell r="H74">
            <v>366</v>
          </cell>
          <cell r="I74">
            <v>2.1174863387978142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2.1174863387978142</v>
          </cell>
          <cell r="R74">
            <v>9.5652173913043477</v>
          </cell>
          <cell r="S74">
            <v>0</v>
          </cell>
          <cell r="T74">
            <v>26</v>
          </cell>
          <cell r="U74">
            <v>9.57</v>
          </cell>
        </row>
        <row r="75">
          <cell r="B75" t="str">
            <v>SUP134</v>
          </cell>
          <cell r="C75" t="str">
            <v>Sunary Heang</v>
          </cell>
          <cell r="D75" t="str">
            <v>SHIRT-1. Supervisor</v>
          </cell>
          <cell r="E75" t="str">
            <v>PRODUCTION SUPERVISOR</v>
          </cell>
          <cell r="F75" t="str">
            <v>05-Jan-2009</v>
          </cell>
          <cell r="G75">
            <v>23</v>
          </cell>
          <cell r="H75">
            <v>366</v>
          </cell>
          <cell r="I75">
            <v>1.9480874316939891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1.9480874316939891</v>
          </cell>
          <cell r="R75">
            <v>9.5652173913043477</v>
          </cell>
          <cell r="S75">
            <v>0</v>
          </cell>
          <cell r="T75">
            <v>26</v>
          </cell>
          <cell r="U75">
            <v>9.57</v>
          </cell>
        </row>
        <row r="76">
          <cell r="B76" t="str">
            <v>SUP135</v>
          </cell>
          <cell r="C76" t="str">
            <v>Sophea Soun</v>
          </cell>
          <cell r="D76" t="str">
            <v>SHIRT-1. Supervisor</v>
          </cell>
          <cell r="E76" t="str">
            <v>PRODUCTION SUPERVISOR</v>
          </cell>
          <cell r="F76" t="str">
            <v>06-Oct-2008</v>
          </cell>
          <cell r="G76">
            <v>23</v>
          </cell>
          <cell r="H76">
            <v>366</v>
          </cell>
          <cell r="I76">
            <v>1.9480874316939891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1.9480874316939891</v>
          </cell>
          <cell r="R76">
            <v>10</v>
          </cell>
          <cell r="S76">
            <v>0</v>
          </cell>
          <cell r="T76">
            <v>26</v>
          </cell>
          <cell r="U76">
            <v>10</v>
          </cell>
        </row>
        <row r="77">
          <cell r="B77" t="str">
            <v>SUP137</v>
          </cell>
          <cell r="C77" t="str">
            <v>Chantha  Chin</v>
          </cell>
          <cell r="D77" t="str">
            <v>Sewing Supervisor  A</v>
          </cell>
          <cell r="E77" t="str">
            <v>PRODUCTION SUPERVISOR</v>
          </cell>
          <cell r="F77" t="str">
            <v>01-Oct-2012</v>
          </cell>
          <cell r="G77">
            <v>22</v>
          </cell>
          <cell r="H77">
            <v>366</v>
          </cell>
          <cell r="I77">
            <v>1.8633879781420764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</v>
          </cell>
          <cell r="P77">
            <v>1</v>
          </cell>
          <cell r="Q77">
            <v>0.86338797814207635</v>
          </cell>
          <cell r="R77">
            <v>10</v>
          </cell>
          <cell r="S77">
            <v>1</v>
          </cell>
          <cell r="T77">
            <v>26</v>
          </cell>
          <cell r="U77">
            <v>10</v>
          </cell>
        </row>
        <row r="78">
          <cell r="B78" t="str">
            <v>SUP140</v>
          </cell>
          <cell r="C78" t="str">
            <v>Theary Han</v>
          </cell>
          <cell r="D78" t="str">
            <v>SHIRT-2. SUPERVISOR</v>
          </cell>
          <cell r="E78" t="str">
            <v>PRODUCTION SUPERVISOR</v>
          </cell>
          <cell r="F78" t="str">
            <v>04-Mar-2013</v>
          </cell>
          <cell r="G78">
            <v>21</v>
          </cell>
          <cell r="H78">
            <v>366</v>
          </cell>
          <cell r="I78">
            <v>1.778688524590164</v>
          </cell>
          <cell r="J78">
            <v>0</v>
          </cell>
          <cell r="K78">
            <v>0.26315789473684242</v>
          </cell>
          <cell r="L78">
            <v>0</v>
          </cell>
          <cell r="M78">
            <v>0</v>
          </cell>
          <cell r="N78">
            <v>0</v>
          </cell>
          <cell r="O78">
            <v>0.12280701754386</v>
          </cell>
          <cell r="P78">
            <v>0.12280701754386</v>
          </cell>
          <cell r="Q78">
            <v>1.655881507046304</v>
          </cell>
          <cell r="R78">
            <v>9.8855835240274601</v>
          </cell>
          <cell r="S78">
            <v>0.12280701754386</v>
          </cell>
          <cell r="T78">
            <v>25.736842105263158</v>
          </cell>
          <cell r="U78">
            <v>9.7899999999999991</v>
          </cell>
        </row>
        <row r="79">
          <cell r="B79" t="str">
            <v>SUP152</v>
          </cell>
          <cell r="C79" t="str">
            <v>Phary Ou</v>
          </cell>
          <cell r="D79" t="str">
            <v>SHIRT-2. SUPERVISOR</v>
          </cell>
          <cell r="E79" t="str">
            <v>SENIOR SUPERVISOR</v>
          </cell>
          <cell r="F79" t="str">
            <v>16-Dec-2015</v>
          </cell>
          <cell r="G79">
            <v>21</v>
          </cell>
          <cell r="H79">
            <v>366</v>
          </cell>
          <cell r="I79">
            <v>1.778688524590164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1.778688524590164</v>
          </cell>
          <cell r="R79">
            <v>10</v>
          </cell>
          <cell r="S79">
            <v>0</v>
          </cell>
          <cell r="T79">
            <v>26</v>
          </cell>
          <cell r="U79">
            <v>10</v>
          </cell>
        </row>
        <row r="80">
          <cell r="B80" t="str">
            <v>SUP154</v>
          </cell>
          <cell r="C80" t="str">
            <v>Sinan Hab</v>
          </cell>
          <cell r="D80" t="str">
            <v>Sewing Supervisor  A</v>
          </cell>
          <cell r="E80" t="str">
            <v>PRODUCTION SUPERVISOR</v>
          </cell>
          <cell r="F80" t="str">
            <v>13-Jun-2005</v>
          </cell>
          <cell r="G80">
            <v>24</v>
          </cell>
          <cell r="H80">
            <v>366</v>
          </cell>
          <cell r="I80">
            <v>2.0327868852459017</v>
          </cell>
          <cell r="J80">
            <v>0</v>
          </cell>
          <cell r="K80">
            <v>0</v>
          </cell>
          <cell r="L80">
            <v>19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2.0327868852459017</v>
          </cell>
          <cell r="R80">
            <v>0</v>
          </cell>
          <cell r="S80">
            <v>0</v>
          </cell>
          <cell r="T80">
            <v>26</v>
          </cell>
          <cell r="U80">
            <v>0</v>
          </cell>
        </row>
        <row r="81">
          <cell r="B81" t="str">
            <v>SUP155</v>
          </cell>
          <cell r="C81" t="str">
            <v>Vanny Buth</v>
          </cell>
          <cell r="D81" t="str">
            <v>SHIRT-1. Supervisor</v>
          </cell>
          <cell r="E81" t="str">
            <v>SAMPLE SUPERVOSOR</v>
          </cell>
          <cell r="F81" t="str">
            <v>22-May-2017</v>
          </cell>
          <cell r="G81">
            <v>20</v>
          </cell>
          <cell r="H81">
            <v>366</v>
          </cell>
          <cell r="I81">
            <v>1.6939890710382512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1.6939890710382512</v>
          </cell>
          <cell r="R81">
            <v>9.5652173913043477</v>
          </cell>
          <cell r="S81">
            <v>0</v>
          </cell>
          <cell r="T81">
            <v>26</v>
          </cell>
          <cell r="U81">
            <v>9.57</v>
          </cell>
        </row>
        <row r="82">
          <cell r="B82" t="str">
            <v>SUP161</v>
          </cell>
          <cell r="C82" t="str">
            <v>Sreypov Chea</v>
          </cell>
          <cell r="D82" t="str">
            <v>Sewing Supervisor  A</v>
          </cell>
          <cell r="E82" t="str">
            <v>SENIOR SUPERVISOR</v>
          </cell>
          <cell r="F82" t="str">
            <v>01-Dec-2017</v>
          </cell>
          <cell r="G82">
            <v>20</v>
          </cell>
          <cell r="H82">
            <v>366</v>
          </cell>
          <cell r="I82">
            <v>1.6939890710382512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1.6939890710382512</v>
          </cell>
          <cell r="R82">
            <v>10</v>
          </cell>
          <cell r="S82">
            <v>0</v>
          </cell>
          <cell r="T82">
            <v>26</v>
          </cell>
          <cell r="U82">
            <v>10</v>
          </cell>
        </row>
        <row r="83">
          <cell r="B83" t="str">
            <v>SUP165</v>
          </cell>
          <cell r="C83" t="str">
            <v>Soklat Pheng</v>
          </cell>
          <cell r="D83" t="str">
            <v>Sewing Supervisor  A</v>
          </cell>
          <cell r="E83" t="str">
            <v>PRODUCTION SUPERVISOR</v>
          </cell>
          <cell r="F83" t="str">
            <v>07-Sep-2009</v>
          </cell>
          <cell r="G83">
            <v>23</v>
          </cell>
          <cell r="H83">
            <v>366</v>
          </cell>
          <cell r="I83">
            <v>1.9480874316939891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1.9480874316939891</v>
          </cell>
          <cell r="R83">
            <v>10</v>
          </cell>
          <cell r="S83">
            <v>0</v>
          </cell>
          <cell r="T83">
            <v>26</v>
          </cell>
          <cell r="U83">
            <v>10</v>
          </cell>
        </row>
        <row r="84">
          <cell r="B84" t="str">
            <v>SUP170</v>
          </cell>
          <cell r="C84" t="str">
            <v>Sokun Hak</v>
          </cell>
          <cell r="D84" t="str">
            <v>SHIRT-1. Supervisor</v>
          </cell>
          <cell r="E84" t="str">
            <v>PRODUCTION SUPERVISOR</v>
          </cell>
          <cell r="F84" t="str">
            <v>17-Oct-2013</v>
          </cell>
          <cell r="G84">
            <v>21</v>
          </cell>
          <cell r="H84">
            <v>366</v>
          </cell>
          <cell r="I84">
            <v>1.778688524590164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1</v>
          </cell>
          <cell r="Q84">
            <v>0.77868852459016402</v>
          </cell>
          <cell r="R84">
            <v>10</v>
          </cell>
          <cell r="S84">
            <v>1</v>
          </cell>
          <cell r="T84">
            <v>26</v>
          </cell>
          <cell r="U84">
            <v>10</v>
          </cell>
        </row>
        <row r="85">
          <cell r="B85" t="str">
            <v>SUP176</v>
          </cell>
          <cell r="C85" t="str">
            <v>Phorn Nil</v>
          </cell>
          <cell r="D85" t="str">
            <v>SHIRT-2. SUPERVISOR</v>
          </cell>
          <cell r="E85" t="str">
            <v>PRODUCTION SUPERVISOR</v>
          </cell>
          <cell r="F85" t="str">
            <v>01-Aug-2011</v>
          </cell>
          <cell r="G85">
            <v>22</v>
          </cell>
          <cell r="H85">
            <v>366</v>
          </cell>
          <cell r="I85">
            <v>1.8633879781420764</v>
          </cell>
          <cell r="J85">
            <v>0</v>
          </cell>
          <cell r="K85">
            <v>0.36842105263157898</v>
          </cell>
          <cell r="L85">
            <v>0</v>
          </cell>
          <cell r="M85">
            <v>0</v>
          </cell>
          <cell r="N85">
            <v>0</v>
          </cell>
          <cell r="O85">
            <v>2</v>
          </cell>
          <cell r="P85">
            <v>2</v>
          </cell>
          <cell r="Q85">
            <v>-0.13661202185792365</v>
          </cell>
          <cell r="R85">
            <v>9.8398169336384438</v>
          </cell>
          <cell r="S85">
            <v>2</v>
          </cell>
          <cell r="T85">
            <v>25.631578947368421</v>
          </cell>
          <cell r="U85">
            <v>9.6999999999999993</v>
          </cell>
        </row>
        <row r="86">
          <cell r="B86" t="str">
            <v>SUP183</v>
          </cell>
          <cell r="C86" t="str">
            <v>San Sengheng</v>
          </cell>
          <cell r="D86" t="str">
            <v>Sample</v>
          </cell>
          <cell r="E86" t="str">
            <v>SAMPLE SUPERVOSOR</v>
          </cell>
          <cell r="F86" t="str">
            <v>25-Jan-2010</v>
          </cell>
          <cell r="G86">
            <v>22</v>
          </cell>
          <cell r="H86">
            <v>366</v>
          </cell>
          <cell r="I86">
            <v>1.8633879781420764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1.8633879781420764</v>
          </cell>
          <cell r="R86">
            <v>9.5652173913043477</v>
          </cell>
          <cell r="S86">
            <v>0</v>
          </cell>
          <cell r="T86">
            <v>26</v>
          </cell>
          <cell r="U86">
            <v>9.57</v>
          </cell>
        </row>
        <row r="87">
          <cell r="B87" t="str">
            <v>SUP184</v>
          </cell>
          <cell r="C87" t="str">
            <v>Sunheng Seam</v>
          </cell>
          <cell r="D87" t="str">
            <v>SHIRT-1. Supervisor</v>
          </cell>
          <cell r="E87" t="str">
            <v>PRODUCTION SUPERVISOR</v>
          </cell>
          <cell r="F87" t="str">
            <v>21-Aug-2006</v>
          </cell>
          <cell r="G87">
            <v>24</v>
          </cell>
          <cell r="H87">
            <v>366</v>
          </cell>
          <cell r="I87">
            <v>2.0327868852459017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0.50701754385964992</v>
          </cell>
          <cell r="P87">
            <v>0.50701754385964992</v>
          </cell>
          <cell r="Q87">
            <v>1.5257693413862516</v>
          </cell>
          <cell r="R87">
            <v>10</v>
          </cell>
          <cell r="S87">
            <v>0.50701754385964992</v>
          </cell>
          <cell r="T87">
            <v>26</v>
          </cell>
          <cell r="U87">
            <v>10</v>
          </cell>
        </row>
        <row r="88">
          <cell r="B88" t="str">
            <v>SUP185</v>
          </cell>
          <cell r="C88" t="str">
            <v>Phallin Sok</v>
          </cell>
          <cell r="D88" t="str">
            <v>SHIRT-2. SUPERVISOR</v>
          </cell>
          <cell r="E88" t="str">
            <v>SENIOR SUPERVISOR</v>
          </cell>
          <cell r="F88" t="str">
            <v>20-Jan-2022</v>
          </cell>
          <cell r="G88">
            <v>18</v>
          </cell>
          <cell r="H88">
            <v>366</v>
          </cell>
          <cell r="I88">
            <v>1.5245901639344261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1.5245901639344261</v>
          </cell>
          <cell r="R88">
            <v>10</v>
          </cell>
          <cell r="S88">
            <v>0</v>
          </cell>
          <cell r="T88">
            <v>26</v>
          </cell>
          <cell r="U88">
            <v>10</v>
          </cell>
        </row>
        <row r="89">
          <cell r="B89" t="str">
            <v>SUP187</v>
          </cell>
          <cell r="C89" t="str">
            <v>Phearom Ros</v>
          </cell>
          <cell r="D89" t="str">
            <v>Sewing Supervisor  A</v>
          </cell>
          <cell r="E89" t="str">
            <v>PRODUCTION SUPERVISOR</v>
          </cell>
          <cell r="F89" t="str">
            <v>14-Mar-2022</v>
          </cell>
          <cell r="G89">
            <v>18</v>
          </cell>
          <cell r="H89">
            <v>366</v>
          </cell>
          <cell r="I89">
            <v>1.5245901639344261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0.105263157894737</v>
          </cell>
          <cell r="P89">
            <v>0.105263157894737</v>
          </cell>
          <cell r="Q89">
            <v>1.4193270060396892</v>
          </cell>
          <cell r="R89">
            <v>10</v>
          </cell>
          <cell r="S89">
            <v>0.105263157894737</v>
          </cell>
          <cell r="T89">
            <v>26</v>
          </cell>
          <cell r="U89">
            <v>10</v>
          </cell>
        </row>
        <row r="90">
          <cell r="B90" t="str">
            <v>SUP191</v>
          </cell>
          <cell r="C90" t="str">
            <v>Sreyka Un</v>
          </cell>
          <cell r="D90" t="str">
            <v>ENG</v>
          </cell>
          <cell r="E90" t="str">
            <v>NEEDLE CONTROLLER</v>
          </cell>
          <cell r="F90" t="str">
            <v>01-Dec-2022</v>
          </cell>
          <cell r="G90">
            <v>18</v>
          </cell>
          <cell r="H90">
            <v>366</v>
          </cell>
          <cell r="I90">
            <v>1.5245901639344261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0.31578947368421101</v>
          </cell>
          <cell r="P90">
            <v>0.31578947368421101</v>
          </cell>
          <cell r="Q90">
            <v>1.2088006902502151</v>
          </cell>
          <cell r="R90">
            <v>10</v>
          </cell>
          <cell r="S90">
            <v>0.31578947368421101</v>
          </cell>
          <cell r="T90">
            <v>26</v>
          </cell>
          <cell r="U90">
            <v>10</v>
          </cell>
        </row>
        <row r="91">
          <cell r="B91" t="str">
            <v>SUP195</v>
          </cell>
          <cell r="C91" t="str">
            <v>Chanry Sou</v>
          </cell>
          <cell r="D91" t="str">
            <v>FUSING</v>
          </cell>
          <cell r="E91" t="str">
            <v>CUTTING ROOM SUPERVISOR</v>
          </cell>
          <cell r="F91" t="str">
            <v>24-May-2004</v>
          </cell>
          <cell r="G91">
            <v>24</v>
          </cell>
          <cell r="H91">
            <v>366</v>
          </cell>
          <cell r="I91">
            <v>2.0327868852459017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1.2877192982456149</v>
          </cell>
          <cell r="P91">
            <v>1.2877192982456149</v>
          </cell>
          <cell r="Q91">
            <v>0.74506758700028675</v>
          </cell>
          <cell r="R91">
            <v>10</v>
          </cell>
          <cell r="S91">
            <v>1.2877192982456149</v>
          </cell>
          <cell r="T91">
            <v>26</v>
          </cell>
          <cell r="U91">
            <v>10</v>
          </cell>
        </row>
        <row r="92">
          <cell r="B92" t="str">
            <v>T069</v>
          </cell>
          <cell r="C92" t="str">
            <v>Siphan Than</v>
          </cell>
          <cell r="D92" t="str">
            <v>SHIRT-1. Supervisor</v>
          </cell>
          <cell r="E92" t="str">
            <v>TRAINER</v>
          </cell>
          <cell r="F92" t="str">
            <v>02-Feb-2010</v>
          </cell>
          <cell r="G92">
            <v>22</v>
          </cell>
          <cell r="H92">
            <v>366</v>
          </cell>
          <cell r="I92">
            <v>1.8633879781420764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1.8633879781420764</v>
          </cell>
          <cell r="R92">
            <v>10</v>
          </cell>
          <cell r="S92">
            <v>0</v>
          </cell>
          <cell r="T92">
            <v>26</v>
          </cell>
          <cell r="U92">
            <v>10</v>
          </cell>
        </row>
        <row r="93">
          <cell r="B93" t="str">
            <v>TRM009</v>
          </cell>
          <cell r="C93" t="str">
            <v>VAT SREY PHY</v>
          </cell>
          <cell r="D93" t="str">
            <v>TRIM STORE</v>
          </cell>
          <cell r="E93" t="str">
            <v>RM Request Controller</v>
          </cell>
          <cell r="F93" t="str">
            <v>09-Mar-2011</v>
          </cell>
          <cell r="G93">
            <v>22</v>
          </cell>
          <cell r="H93">
            <v>366</v>
          </cell>
          <cell r="I93">
            <v>1.8633879781420764</v>
          </cell>
          <cell r="J93">
            <v>1.131578947368421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0.21754385964912312</v>
          </cell>
          <cell r="P93">
            <v>0.21754385964912312</v>
          </cell>
          <cell r="Q93">
            <v>1.6458441184929533</v>
          </cell>
          <cell r="R93">
            <v>9.5080091533180777</v>
          </cell>
          <cell r="S93">
            <v>0.21754385964912312</v>
          </cell>
          <cell r="T93">
            <v>26</v>
          </cell>
          <cell r="U93">
            <v>9.51</v>
          </cell>
        </row>
        <row r="94">
          <cell r="B94" t="str">
            <v>TRM024</v>
          </cell>
          <cell r="C94" t="str">
            <v>Chantra Mann</v>
          </cell>
          <cell r="D94" t="str">
            <v>TRIM STORE</v>
          </cell>
          <cell r="E94" t="str">
            <v>TRIM STORE SUPERVISOR</v>
          </cell>
          <cell r="F94" t="str">
            <v>11-Nov-2014</v>
          </cell>
          <cell r="G94">
            <v>21</v>
          </cell>
          <cell r="H94">
            <v>366</v>
          </cell>
          <cell r="I94">
            <v>1.778688524590164</v>
          </cell>
          <cell r="J94">
            <v>0</v>
          </cell>
          <cell r="K94">
            <v>0.57894736842105299</v>
          </cell>
          <cell r="L94">
            <v>0</v>
          </cell>
          <cell r="M94">
            <v>0</v>
          </cell>
          <cell r="N94">
            <v>0</v>
          </cell>
          <cell r="O94">
            <v>0.63157894736842102</v>
          </cell>
          <cell r="P94">
            <v>0.63157894736842102</v>
          </cell>
          <cell r="Q94">
            <v>1.147109577221743</v>
          </cell>
          <cell r="R94">
            <v>9.7482837528604129</v>
          </cell>
          <cell r="S94">
            <v>0.63157894736842102</v>
          </cell>
          <cell r="T94">
            <v>25.421052631578949</v>
          </cell>
          <cell r="U94">
            <v>9.5299999999999994</v>
          </cell>
        </row>
        <row r="97">
          <cell r="B97" t="str">
            <v>Total Employee : 89</v>
          </cell>
        </row>
      </sheetData>
      <sheetData sheetId="15">
        <row r="3">
          <cell r="B3" t="str">
            <v>អត្តលេខ</v>
          </cell>
          <cell r="C3" t="str">
            <v>អត្តសញ្ញាណប័ណ</v>
          </cell>
          <cell r="D3" t="str">
            <v>គោត្តនាម​ និងនាម</v>
          </cell>
          <cell r="E3" t="str">
            <v>នាមត្រកូល(ខ្មែរ)</v>
          </cell>
          <cell r="F3" t="str">
            <v>នាមខ្លួន(ខ្មែរ)*</v>
          </cell>
          <cell r="G3" t="str">
            <v>ឈ្មោះជាអង់គ្លេស</v>
          </cell>
          <cell r="H3" t="str">
            <v>នាមត្រកូល(ឡាតាំង)*</v>
          </cell>
          <cell r="I3" t="str">
            <v>នាមខ្លួន(ឡាតាំង)*</v>
          </cell>
          <cell r="J3" t="str">
            <v>ភេទ</v>
          </cell>
          <cell r="K3" t="str">
            <v>សញ្ជាតិ</v>
          </cell>
          <cell r="L3" t="str">
            <v>ជនជាតិ</v>
          </cell>
          <cell r="M3" t="str">
            <v>ថ្ងៃខែឆ្នាំកំណើត*</v>
          </cell>
          <cell r="N3" t="str">
            <v>មុខងារ</v>
          </cell>
          <cell r="O3" t="str">
            <v>មុខងារ</v>
          </cell>
          <cell r="P3" t="str">
            <v>ផ្នែក</v>
          </cell>
          <cell r="Q3" t="str">
            <v>ស្ថានភាពគ្រួសារ</v>
          </cell>
          <cell r="R3" t="str">
            <v>សហព័ន្ធ</v>
          </cell>
          <cell r="S3" t="str">
            <v>កូនក្នុងបន្ទុក</v>
          </cell>
          <cell r="T3" t="str">
            <v>លេខទូរសព្ទ័</v>
          </cell>
          <cell r="U3" t="str">
            <v>លេខកាត បសស</v>
          </cell>
          <cell r="V3" t="str">
            <v>លេខគណនី វីង</v>
          </cell>
          <cell r="W3" t="str">
            <v>លេខម្រាមដៃ</v>
          </cell>
          <cell r="X3" t="str">
            <v>ថ្នាក់ទី</v>
          </cell>
          <cell r="Y3" t="str">
            <v>ទីកន្លែងកំណើត</v>
          </cell>
          <cell r="Z3" t="str">
            <v>អាស័យដ្ឋាន</v>
          </cell>
          <cell r="AA3" t="str">
            <v>ណែនាំដោយ</v>
          </cell>
          <cell r="AB3" t="str">
            <v>ក្រចាប់</v>
          </cell>
          <cell r="AC3" t="str">
            <v>កន្ត្រៃច្រិប</v>
          </cell>
          <cell r="AD3" t="str">
            <v>កន្ត្រៃកាត់</v>
          </cell>
          <cell r="AH3">
            <v>60</v>
          </cell>
          <cell r="AJ3">
            <v>3</v>
          </cell>
          <cell r="AK3">
            <v>3</v>
          </cell>
          <cell r="AL3">
            <v>3</v>
          </cell>
          <cell r="AM3">
            <v>3</v>
          </cell>
          <cell r="AN3">
            <v>3</v>
          </cell>
          <cell r="AO3">
            <v>3</v>
          </cell>
          <cell r="AP3">
            <v>3</v>
          </cell>
          <cell r="AQ3">
            <v>3</v>
          </cell>
          <cell r="AR3">
            <v>24</v>
          </cell>
          <cell r="BC3">
            <v>0</v>
          </cell>
        </row>
        <row r="4">
          <cell r="B4" t="str">
            <v>ID Code</v>
          </cell>
          <cell r="C4" t="str">
            <v>Khmer ID Card</v>
          </cell>
          <cell r="D4" t="str">
            <v>Name of Employee</v>
          </cell>
          <cell r="E4" t="str">
            <v>Family Name</v>
          </cell>
          <cell r="F4" t="str">
            <v>Name</v>
          </cell>
          <cell r="G4" t="str">
            <v>English Name</v>
          </cell>
          <cell r="H4" t="str">
            <v>Family Name</v>
          </cell>
          <cell r="I4" t="str">
            <v>Name</v>
          </cell>
          <cell r="J4" t="str">
            <v>Sex</v>
          </cell>
          <cell r="K4" t="str">
            <v>Nationality</v>
          </cell>
          <cell r="M4" t="str">
            <v>Date of Birth</v>
          </cell>
          <cell r="N4" t="str">
            <v>Function</v>
          </cell>
          <cell r="O4" t="str">
            <v>Position</v>
          </cell>
          <cell r="P4" t="str">
            <v>Dept/Line</v>
          </cell>
          <cell r="Q4" t="str">
            <v>Status</v>
          </cell>
          <cell r="R4" t="str">
            <v xml:space="preserve">Spouse </v>
          </cell>
          <cell r="S4" t="str">
            <v>Minor Children</v>
          </cell>
          <cell r="T4" t="str">
            <v>Phone Number</v>
          </cell>
          <cell r="U4" t="str">
            <v>NSSF Number</v>
          </cell>
          <cell r="V4" t="str">
            <v>Wing Number</v>
          </cell>
          <cell r="W4" t="str">
            <v>ID System</v>
          </cell>
          <cell r="X4" t="str">
            <v>Grad</v>
          </cell>
          <cell r="Y4" t="str">
            <v>Place
of Birth</v>
          </cell>
          <cell r="Z4" t="str">
            <v>Pr. Add</v>
          </cell>
          <cell r="AA4" t="str">
            <v xml:space="preserve">Recommoned </v>
          </cell>
          <cell r="AB4" t="str">
            <v>Twizer</v>
          </cell>
          <cell r="AC4" t="str">
            <v>Cliper</v>
          </cell>
          <cell r="AD4" t="str">
            <v>Scisor</v>
          </cell>
          <cell r="AE4" t="str">
            <v>Age</v>
          </cell>
          <cell r="AF4" t="str">
            <v>Hire Date</v>
          </cell>
          <cell r="AG4" t="str">
            <v>Probation Period</v>
          </cell>
          <cell r="AH4" t="str">
            <v>Probation</v>
          </cell>
          <cell r="AI4" t="str">
            <v>New Hired Date</v>
          </cell>
          <cell r="AJ4" t="str">
            <v>1st</v>
          </cell>
          <cell r="AK4" t="str">
            <v>2nd</v>
          </cell>
          <cell r="AL4" t="str">
            <v>3rd</v>
          </cell>
          <cell r="AM4" t="str">
            <v>4th</v>
          </cell>
          <cell r="AN4" t="str">
            <v>5th</v>
          </cell>
          <cell r="AO4" t="str">
            <v>6th</v>
          </cell>
          <cell r="AP4" t="str">
            <v>7th</v>
          </cell>
          <cell r="AQ4" t="str">
            <v>8th</v>
          </cell>
          <cell r="AR4" t="str">
            <v>UDC</v>
          </cell>
          <cell r="AS4" t="str">
            <v>PWK</v>
          </cell>
          <cell r="AT4">
            <v>45200</v>
          </cell>
          <cell r="AU4" t="str">
            <v>Daily</v>
          </cell>
          <cell r="AV4" t="str">
            <v>Qty day</v>
          </cell>
          <cell r="AW4">
            <v>45231</v>
          </cell>
          <cell r="AX4">
            <v>45261</v>
          </cell>
          <cell r="AY4">
            <v>45292</v>
          </cell>
          <cell r="AZ4" t="str">
            <v>Daily</v>
          </cell>
          <cell r="BA4" t="str">
            <v>Qty day</v>
          </cell>
          <cell r="BB4" t="str">
            <v>Total</v>
          </cell>
          <cell r="BC4" t="str">
            <v>5% Pay</v>
          </cell>
        </row>
        <row r="5">
          <cell r="B5" t="str">
            <v>D012</v>
          </cell>
          <cell r="C5">
            <v>150655998</v>
          </cell>
          <cell r="D5" t="str">
            <v>ផាន ប៉ិច</v>
          </cell>
          <cell r="E5" t="str">
            <v>ផាន</v>
          </cell>
          <cell r="F5" t="str">
            <v>ប៉ិច</v>
          </cell>
          <cell r="G5" t="str">
            <v>Phan Pech</v>
          </cell>
          <cell r="H5" t="str">
            <v>Phan</v>
          </cell>
          <cell r="I5" t="str">
            <v>Pech</v>
          </cell>
          <cell r="J5" t="str">
            <v>M</v>
          </cell>
          <cell r="K5" t="str">
            <v>ខ្មែរ</v>
          </cell>
          <cell r="L5" t="str">
            <v>ខ្មែរ</v>
          </cell>
          <cell r="M5" t="str">
            <v>11-Nov-1985</v>
          </cell>
          <cell r="N5" t="str">
            <v>អ្នកបើកបរ</v>
          </cell>
          <cell r="O5" t="str">
            <v>DRIVER</v>
          </cell>
          <cell r="P5" t="str">
            <v>Middle Management</v>
          </cell>
          <cell r="T5" t="str">
            <v>069758586</v>
          </cell>
          <cell r="U5" t="str">
            <v>18510212656503ឌ</v>
          </cell>
          <cell r="V5" t="str">
            <v>03938267</v>
          </cell>
          <cell r="W5">
            <v>28603</v>
          </cell>
          <cell r="X5">
            <v>8</v>
          </cell>
          <cell r="Y5" t="str">
            <v>ព្រៃវែង</v>
          </cell>
          <cell r="Z5" t="str">
            <v>ចោមចៅ២</v>
          </cell>
          <cell r="AE5">
            <v>38.252054794520546</v>
          </cell>
          <cell r="AF5">
            <v>44496</v>
          </cell>
          <cell r="AG5" t="str">
            <v>03M</v>
          </cell>
          <cell r="AH5">
            <v>44587</v>
          </cell>
          <cell r="AI5">
            <v>44587</v>
          </cell>
          <cell r="AJ5">
            <v>44677</v>
          </cell>
          <cell r="AK5">
            <v>44767</v>
          </cell>
          <cell r="AL5">
            <v>44857</v>
          </cell>
          <cell r="AM5">
            <v>44947</v>
          </cell>
          <cell r="AN5">
            <v>45037</v>
          </cell>
          <cell r="AO5">
            <v>45127</v>
          </cell>
          <cell r="AP5">
            <v>45217</v>
          </cell>
          <cell r="AQ5">
            <v>45307</v>
          </cell>
          <cell r="AS5" t="e">
            <v>#N/A</v>
          </cell>
          <cell r="AT5" t="e">
            <v>#N/A</v>
          </cell>
          <cell r="AU5" t="e">
            <v>#N/A</v>
          </cell>
          <cell r="AV5">
            <v>12</v>
          </cell>
          <cell r="AW5" t="e">
            <v>#N/A</v>
          </cell>
          <cell r="AX5" t="e">
            <v>#N/A</v>
          </cell>
          <cell r="AY5" t="e">
            <v>#N/A</v>
          </cell>
          <cell r="AZ5" t="e">
            <v>#N/A</v>
          </cell>
          <cell r="BA5">
            <v>14</v>
          </cell>
          <cell r="BB5" t="e">
            <v>#N/A</v>
          </cell>
          <cell r="BC5" t="e">
            <v>#N/A</v>
          </cell>
        </row>
        <row r="6">
          <cell r="B6" t="str">
            <v>M504</v>
          </cell>
          <cell r="D6" t="str">
            <v>b‘ut RsImuM</v>
          </cell>
          <cell r="G6" t="str">
            <v xml:space="preserve"> </v>
          </cell>
          <cell r="J6" t="str">
            <v>F</v>
          </cell>
          <cell r="L6" t="str">
            <v>ខ្មែរ</v>
          </cell>
          <cell r="M6" t="str">
            <v>17-Apr-1985</v>
          </cell>
          <cell r="N6" t="str">
            <v>បុគ្គលិក</v>
          </cell>
          <cell r="O6" t="str">
            <v>MERCHANDISER</v>
          </cell>
          <cell r="P6" t="str">
            <v>Middle Management</v>
          </cell>
          <cell r="AE6">
            <v>38.821917808219176</v>
          </cell>
          <cell r="AF6" t="str">
            <v>20-Oct-2021</v>
          </cell>
          <cell r="AG6" t="str">
            <v>03M</v>
          </cell>
          <cell r="AH6">
            <v>44579</v>
          </cell>
          <cell r="AI6">
            <v>44580</v>
          </cell>
          <cell r="AJ6">
            <v>44670</v>
          </cell>
          <cell r="AK6">
            <v>44760</v>
          </cell>
          <cell r="AL6">
            <v>44850</v>
          </cell>
          <cell r="AM6">
            <v>44940</v>
          </cell>
          <cell r="AN6">
            <v>45030</v>
          </cell>
          <cell r="AO6">
            <v>45120</v>
          </cell>
          <cell r="AP6">
            <v>45210</v>
          </cell>
          <cell r="AQ6">
            <v>45300</v>
          </cell>
          <cell r="AS6" t="e">
            <v>#N/A</v>
          </cell>
          <cell r="AT6" t="e">
            <v>#N/A</v>
          </cell>
          <cell r="AU6" t="e">
            <v>#N/A</v>
          </cell>
          <cell r="AV6">
            <v>18</v>
          </cell>
          <cell r="AW6" t="e">
            <v>#N/A</v>
          </cell>
          <cell r="AX6" t="e">
            <v>#N/A</v>
          </cell>
          <cell r="AY6" t="e">
            <v>#N/A</v>
          </cell>
          <cell r="AZ6" t="e">
            <v>#N/A</v>
          </cell>
          <cell r="BA6">
            <v>8</v>
          </cell>
          <cell r="BB6" t="e">
            <v>#N/A</v>
          </cell>
          <cell r="BC6" t="e">
            <v>#N/A</v>
          </cell>
        </row>
        <row r="7">
          <cell r="B7" t="str">
            <v>M515</v>
          </cell>
          <cell r="C7" t="str">
            <v>011159130</v>
          </cell>
          <cell r="D7" t="str">
            <v>តំាំង វាសនា</v>
          </cell>
          <cell r="E7" t="str">
            <v>តំាំង</v>
          </cell>
          <cell r="F7" t="str">
            <v>វាសនា</v>
          </cell>
          <cell r="G7" t="str">
            <v>Taing Veasna</v>
          </cell>
          <cell r="H7" t="str">
            <v>Taing</v>
          </cell>
          <cell r="I7" t="str">
            <v>Veasna</v>
          </cell>
          <cell r="J7" t="str">
            <v>M</v>
          </cell>
          <cell r="K7" t="str">
            <v>ខ្មែរ</v>
          </cell>
          <cell r="L7" t="str">
            <v>ខ្មែរ</v>
          </cell>
          <cell r="M7" t="str">
            <v>02-Mar-1990</v>
          </cell>
          <cell r="N7" t="str">
            <v>អ្នកធ្វើពុម្ភ</v>
          </cell>
          <cell r="O7" t="str">
            <v>LAY PLANNER</v>
          </cell>
          <cell r="P7" t="str">
            <v>Middle Management</v>
          </cell>
          <cell r="Q7" t="str">
            <v>M</v>
          </cell>
          <cell r="R7">
            <v>1</v>
          </cell>
          <cell r="S7">
            <v>2</v>
          </cell>
          <cell r="T7" t="str">
            <v>0962227002</v>
          </cell>
          <cell r="U7" t="str">
            <v>19002150014711អ</v>
          </cell>
          <cell r="V7" t="str">
            <v>CPB</v>
          </cell>
          <cell r="W7">
            <v>28832</v>
          </cell>
          <cell r="X7" t="str">
            <v>BA</v>
          </cell>
          <cell r="Y7" t="str">
            <v>ភ្នំពេញ</v>
          </cell>
          <cell r="Z7" t="str">
            <v>ចោមចៅ2</v>
          </cell>
          <cell r="AE7">
            <v>33.945205479452056</v>
          </cell>
          <cell r="AF7">
            <v>44593</v>
          </cell>
          <cell r="AG7" t="str">
            <v>03M</v>
          </cell>
          <cell r="AH7">
            <v>44683</v>
          </cell>
          <cell r="AI7">
            <v>44684</v>
          </cell>
          <cell r="AJ7">
            <v>44774</v>
          </cell>
          <cell r="AK7">
            <v>44864</v>
          </cell>
          <cell r="AL7">
            <v>44954</v>
          </cell>
          <cell r="AM7">
            <v>45044</v>
          </cell>
          <cell r="AN7">
            <v>45134</v>
          </cell>
          <cell r="AO7">
            <v>45224</v>
          </cell>
          <cell r="AP7">
            <v>45314</v>
          </cell>
          <cell r="AS7" t="e">
            <v>#N/A</v>
          </cell>
          <cell r="AT7" t="e">
            <v>#N/A</v>
          </cell>
          <cell r="AU7" t="e">
            <v>#N/A</v>
          </cell>
          <cell r="AV7">
            <v>7</v>
          </cell>
          <cell r="AW7" t="e">
            <v>#N/A</v>
          </cell>
          <cell r="AX7" t="e">
            <v>#N/A</v>
          </cell>
          <cell r="AY7" t="e">
            <v>#N/A</v>
          </cell>
          <cell r="AZ7" t="e">
            <v>#N/A</v>
          </cell>
          <cell r="BA7">
            <v>19</v>
          </cell>
          <cell r="BB7" t="e">
            <v>#N/A</v>
          </cell>
          <cell r="BC7" t="e">
            <v>#N/A</v>
          </cell>
        </row>
        <row r="8">
          <cell r="B8" t="str">
            <v>M546</v>
          </cell>
          <cell r="C8" t="str">
            <v>011199735</v>
          </cell>
          <cell r="D8" t="str">
            <v>អ៊ុំ ចាន់ណា</v>
          </cell>
          <cell r="E8" t="str">
            <v>អ៊ុំ</v>
          </cell>
          <cell r="F8" t="str">
            <v>ចាន់ណា</v>
          </cell>
          <cell r="G8" t="str">
            <v>Um Channa</v>
          </cell>
          <cell r="H8" t="str">
            <v>Um</v>
          </cell>
          <cell r="I8" t="str">
            <v>Channa</v>
          </cell>
          <cell r="J8" t="str">
            <v>F</v>
          </cell>
          <cell r="K8" t="str">
            <v>ខ្មែរ</v>
          </cell>
          <cell r="L8" t="str">
            <v>ខ្មែរ</v>
          </cell>
          <cell r="M8" t="str">
            <v>03-Apr-1994</v>
          </cell>
          <cell r="N8" t="str">
            <v>បុគ្គលិក</v>
          </cell>
          <cell r="O8" t="str">
            <v>PMC Staff</v>
          </cell>
          <cell r="P8" t="str">
            <v>Middle Management</v>
          </cell>
          <cell r="Q8" t="str">
            <v>S</v>
          </cell>
          <cell r="T8" t="str">
            <v>098720585</v>
          </cell>
          <cell r="U8" t="str">
            <v>29410160346758ភ</v>
          </cell>
          <cell r="V8" t="str">
            <v>ACLEDA</v>
          </cell>
          <cell r="W8">
            <v>29576</v>
          </cell>
          <cell r="X8" t="str">
            <v>BA</v>
          </cell>
          <cell r="Y8" t="str">
            <v>ភ្នំពេញ</v>
          </cell>
          <cell r="Z8" t="str">
            <v>ចោមចៅ2</v>
          </cell>
          <cell r="AE8">
            <v>29.854794520547944</v>
          </cell>
          <cell r="AF8">
            <v>44853</v>
          </cell>
          <cell r="AG8" t="str">
            <v>03M</v>
          </cell>
          <cell r="AH8">
            <v>44943</v>
          </cell>
          <cell r="AI8">
            <v>44944</v>
          </cell>
          <cell r="AJ8">
            <v>45034</v>
          </cell>
          <cell r="AK8">
            <v>45124</v>
          </cell>
          <cell r="AL8">
            <v>45214</v>
          </cell>
          <cell r="AM8">
            <v>45304</v>
          </cell>
          <cell r="AS8" t="e">
            <v>#N/A</v>
          </cell>
          <cell r="AT8" t="e">
            <v>#N/A</v>
          </cell>
          <cell r="AU8" t="e">
            <v>#N/A</v>
          </cell>
          <cell r="AV8">
            <v>14</v>
          </cell>
          <cell r="AW8" t="e">
            <v>#N/A</v>
          </cell>
          <cell r="AX8" t="e">
            <v>#N/A</v>
          </cell>
          <cell r="AY8" t="e">
            <v>#N/A</v>
          </cell>
          <cell r="AZ8" t="e">
            <v>#N/A</v>
          </cell>
          <cell r="BA8">
            <v>12</v>
          </cell>
          <cell r="BB8" t="e">
            <v>#N/A</v>
          </cell>
          <cell r="BC8" t="e">
            <v>#N/A</v>
          </cell>
        </row>
        <row r="9">
          <cell r="B9" t="str">
            <v>M559</v>
          </cell>
          <cell r="C9" t="str">
            <v>010831226</v>
          </cell>
          <cell r="D9" t="str">
            <v>សុន សុជាតិ</v>
          </cell>
          <cell r="E9" t="str">
            <v>សុន</v>
          </cell>
          <cell r="F9" t="str">
            <v>សុជាតិ</v>
          </cell>
          <cell r="G9" t="str">
            <v>Sonn Socheath</v>
          </cell>
          <cell r="H9" t="str">
            <v>Sonn</v>
          </cell>
          <cell r="I9" t="str">
            <v>Socheath</v>
          </cell>
          <cell r="J9" t="str">
            <v>F</v>
          </cell>
          <cell r="K9" t="str">
            <v>ខ្មែរ</v>
          </cell>
          <cell r="L9" t="str">
            <v>ខ្មែរ</v>
          </cell>
          <cell r="M9" t="str">
            <v>11-Feb-1987</v>
          </cell>
          <cell r="N9" t="str">
            <v>បុគ្គលិក</v>
          </cell>
          <cell r="O9" t="str">
            <v>DOCTOR</v>
          </cell>
          <cell r="P9" t="str">
            <v>Middle Management</v>
          </cell>
          <cell r="Q9" t="str">
            <v>M</v>
          </cell>
          <cell r="R9">
            <v>1</v>
          </cell>
          <cell r="S9">
            <v>3</v>
          </cell>
          <cell r="T9" t="str">
            <v>017290725</v>
          </cell>
          <cell r="U9" t="str">
            <v>28709160304796ស</v>
          </cell>
          <cell r="V9" t="str">
            <v>ACLEDA</v>
          </cell>
          <cell r="W9">
            <v>29773</v>
          </cell>
          <cell r="X9" t="str">
            <v>BA</v>
          </cell>
          <cell r="Y9" t="str">
            <v>កណ្តាល</v>
          </cell>
          <cell r="Z9" t="str">
            <v>អូឌឹម</v>
          </cell>
          <cell r="AE9">
            <v>37</v>
          </cell>
          <cell r="AF9">
            <v>44951</v>
          </cell>
          <cell r="AG9" t="str">
            <v>03M</v>
          </cell>
          <cell r="AH9">
            <v>45041</v>
          </cell>
          <cell r="AI9">
            <v>45042</v>
          </cell>
          <cell r="AJ9">
            <v>45132</v>
          </cell>
          <cell r="AK9">
            <v>45222</v>
          </cell>
          <cell r="AL9">
            <v>45312</v>
          </cell>
          <cell r="AS9" t="e">
            <v>#N/A</v>
          </cell>
          <cell r="AT9" t="e">
            <v>#N/A</v>
          </cell>
          <cell r="AU9" t="e">
            <v>#N/A</v>
          </cell>
          <cell r="AV9">
            <v>9</v>
          </cell>
          <cell r="AW9" t="e">
            <v>#N/A</v>
          </cell>
          <cell r="AX9" t="e">
            <v>#N/A</v>
          </cell>
          <cell r="AY9" t="e">
            <v>#N/A</v>
          </cell>
          <cell r="AZ9" t="e">
            <v>#N/A</v>
          </cell>
          <cell r="BA9">
            <v>17</v>
          </cell>
          <cell r="BB9" t="e">
            <v>#N/A</v>
          </cell>
          <cell r="BC9" t="e">
            <v>#N/A</v>
          </cell>
        </row>
        <row r="10">
          <cell r="AS10" t="e">
            <v>#N/A</v>
          </cell>
          <cell r="AT10" t="e">
            <v>#N/A</v>
          </cell>
          <cell r="AU10" t="e">
            <v>#N/A</v>
          </cell>
          <cell r="AV10">
            <v>3</v>
          </cell>
          <cell r="AW10" t="e">
            <v>#N/A</v>
          </cell>
          <cell r="AX10" t="e">
            <v>#N/A</v>
          </cell>
          <cell r="AY10" t="e">
            <v>#N/A</v>
          </cell>
          <cell r="AZ10" t="e">
            <v>#N/A</v>
          </cell>
          <cell r="BA10">
            <v>23</v>
          </cell>
          <cell r="BB10" t="e">
            <v>#N/A</v>
          </cell>
          <cell r="BC10" t="e">
            <v>#N/A</v>
          </cell>
        </row>
      </sheetData>
      <sheetData sheetId="16">
        <row r="1">
          <cell r="A1" t="str">
            <v>Quantum Clothing (Cambodia) Ltd,.</v>
          </cell>
        </row>
        <row r="2">
          <cell r="A2" t="str">
            <v>EMPLOYEE LEAVE LISTING</v>
          </cell>
        </row>
        <row r="3">
          <cell r="A3" t="str">
            <v>Page 1 of 1</v>
          </cell>
        </row>
        <row r="4">
          <cell r="A4" t="str">
            <v>CODE</v>
          </cell>
        </row>
        <row r="5">
          <cell r="A5" t="str">
            <v>PO14926</v>
          </cell>
        </row>
        <row r="6">
          <cell r="A6" t="str">
            <v>PO15116</v>
          </cell>
        </row>
        <row r="7">
          <cell r="A7" t="str">
            <v>PO1719</v>
          </cell>
        </row>
        <row r="8">
          <cell r="A8" t="str">
            <v>PO17272</v>
          </cell>
        </row>
        <row r="9">
          <cell r="A9" t="str">
            <v>PO17993</v>
          </cell>
        </row>
        <row r="10">
          <cell r="A10" t="str">
            <v>PO18476</v>
          </cell>
        </row>
        <row r="11">
          <cell r="A11" t="str">
            <v>PO19934</v>
          </cell>
        </row>
        <row r="12">
          <cell r="A12" t="str">
            <v>PO20493</v>
          </cell>
        </row>
        <row r="13">
          <cell r="A13" t="str">
            <v>SUP041</v>
          </cell>
        </row>
        <row r="14">
          <cell r="A14" t="str">
            <v>SUP154</v>
          </cell>
        </row>
      </sheetData>
      <sheetData sheetId="17">
        <row r="3">
          <cell r="A3" t="str">
            <v>MC003</v>
          </cell>
          <cell r="B3">
            <v>10</v>
          </cell>
        </row>
        <row r="4">
          <cell r="A4" t="str">
            <v>MC047</v>
          </cell>
          <cell r="B4">
            <v>10</v>
          </cell>
        </row>
        <row r="5">
          <cell r="A5" t="str">
            <v>MC056</v>
          </cell>
          <cell r="B5">
            <v>10</v>
          </cell>
        </row>
        <row r="6">
          <cell r="A6" t="str">
            <v>MC057</v>
          </cell>
          <cell r="B6">
            <v>14</v>
          </cell>
        </row>
        <row r="7">
          <cell r="A7" t="str">
            <v>MC068</v>
          </cell>
        </row>
        <row r="8">
          <cell r="A8" t="str">
            <v>SUP152</v>
          </cell>
          <cell r="B8">
            <v>130</v>
          </cell>
        </row>
        <row r="9">
          <cell r="A9" t="str">
            <v>SUP185</v>
          </cell>
          <cell r="B9">
            <v>150</v>
          </cell>
        </row>
        <row r="10">
          <cell r="A10" t="str">
            <v>po1701</v>
          </cell>
          <cell r="B10">
            <v>30</v>
          </cell>
        </row>
        <row r="12">
          <cell r="A12" t="str">
            <v>T069</v>
          </cell>
          <cell r="B12">
            <v>20</v>
          </cell>
        </row>
        <row r="16">
          <cell r="A16" t="str">
            <v>Total</v>
          </cell>
          <cell r="B16">
            <v>374</v>
          </cell>
        </row>
      </sheetData>
      <sheetData sheetId="18"/>
      <sheetData sheetId="19">
        <row r="3">
          <cell r="D3" t="str">
            <v>Code</v>
          </cell>
          <cell r="E3" t="str">
            <v>Sex</v>
          </cell>
          <cell r="F3" t="str">
            <v>Position</v>
          </cell>
          <cell r="G3" t="str">
            <v>Hire Date</v>
          </cell>
          <cell r="H3" t="str">
            <v>Amounts</v>
          </cell>
        </row>
        <row r="4">
          <cell r="D4" t="str">
            <v>PO20535</v>
          </cell>
          <cell r="E4" t="str">
            <v>M</v>
          </cell>
          <cell r="F4" t="str">
            <v>BOXING OPERATOR</v>
          </cell>
          <cell r="G4" t="str">
            <v>02-Jan-2024</v>
          </cell>
          <cell r="H4">
            <v>5</v>
          </cell>
        </row>
        <row r="5">
          <cell r="D5" t="str">
            <v>PO20536</v>
          </cell>
          <cell r="E5" t="str">
            <v>M</v>
          </cell>
          <cell r="F5" t="str">
            <v>BOXING OPERATOR</v>
          </cell>
          <cell r="G5" t="str">
            <v>03-Jan-2024</v>
          </cell>
          <cell r="H5">
            <v>5</v>
          </cell>
        </row>
        <row r="6">
          <cell r="D6" t="str">
            <v>PO20537</v>
          </cell>
          <cell r="E6" t="str">
            <v>M</v>
          </cell>
          <cell r="F6" t="str">
            <v>PRINT LABEL</v>
          </cell>
          <cell r="G6" t="str">
            <v>04-Jan-2024</v>
          </cell>
          <cell r="H6">
            <v>5</v>
          </cell>
        </row>
        <row r="7">
          <cell r="H7">
            <v>15</v>
          </cell>
        </row>
        <row r="10">
          <cell r="D10" t="str">
            <v>Checked by…………….</v>
          </cell>
          <cell r="H10" t="str">
            <v>Approved By……</v>
          </cell>
        </row>
        <row r="13">
          <cell r="D13" t="str">
            <v>Mrs. Ly Seavminh</v>
          </cell>
          <cell r="H13" t="str">
            <v>Mr. Wu Wende</v>
          </cell>
        </row>
      </sheetData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"/>
      <sheetName val="NPW.Avg"/>
      <sheetName val="Sumarry"/>
      <sheetName val="Master"/>
      <sheetName val="AC"/>
      <sheetName val="Wing"/>
      <sheetName val="Wing Pay"/>
      <sheetName val="ML"/>
      <sheetName val="Reimburstment"/>
      <sheetName val="Mon-Fri"/>
      <sheetName val="AL2022"/>
      <sheetName val="Lookup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Quantum Clothing (Cambodia) Ltd,.</v>
          </cell>
        </row>
        <row r="2">
          <cell r="B2" t="str">
            <v>EMPLOYEE LEAVE LISTING</v>
          </cell>
        </row>
        <row r="3">
          <cell r="B3" t="str">
            <v>Page 1 of 1</v>
          </cell>
        </row>
        <row r="4">
          <cell r="B4" t="str">
            <v>CODE</v>
          </cell>
        </row>
        <row r="5">
          <cell r="B5" t="str">
            <v>PO14926</v>
          </cell>
        </row>
        <row r="6">
          <cell r="B6" t="str">
            <v>PO15116</v>
          </cell>
        </row>
        <row r="7">
          <cell r="B7" t="str">
            <v>PO1719</v>
          </cell>
        </row>
        <row r="8">
          <cell r="B8" t="str">
            <v>PO17272</v>
          </cell>
        </row>
        <row r="9">
          <cell r="B9" t="str">
            <v>PO1757</v>
          </cell>
        </row>
        <row r="10">
          <cell r="B10" t="str">
            <v>PO18214</v>
          </cell>
        </row>
        <row r="11">
          <cell r="B11" t="str">
            <v>PO18373</v>
          </cell>
        </row>
        <row r="12">
          <cell r="B12" t="str">
            <v>PO18476</v>
          </cell>
        </row>
        <row r="13">
          <cell r="B13" t="str">
            <v>PO19934</v>
          </cell>
        </row>
        <row r="14">
          <cell r="B14" t="str">
            <v>PO19945</v>
          </cell>
        </row>
        <row r="15">
          <cell r="B15" t="str">
            <v>PO20493</v>
          </cell>
        </row>
        <row r="16">
          <cell r="B16" t="str">
            <v>QC471</v>
          </cell>
        </row>
        <row r="17">
          <cell r="B17" t="str">
            <v>SUP041</v>
          </cell>
        </row>
        <row r="18">
          <cell r="B18" t="str">
            <v>SUP154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irity 7.5day with formula"/>
      <sheetName val="Master "/>
      <sheetName val="adjustment "/>
      <sheetName val="OT"/>
      <sheetName val="1st payment "/>
      <sheetName val="Absent "/>
      <sheetName val="ACTIVE "/>
      <sheetName val="Average "/>
      <sheetName val="child care "/>
      <sheetName val="average  (2)"/>
      <sheetName val="5%"/>
      <sheetName val="Seniority"/>
      <sheetName val="Bonus"/>
      <sheetName val="summary  MM salary "/>
    </sheetNames>
    <sheetDataSet>
      <sheetData sheetId="0" refreshError="1"/>
      <sheetData sheetId="1"/>
      <sheetData sheetId="2">
        <row r="2">
          <cell r="H2">
            <v>45261</v>
          </cell>
          <cell r="K2">
            <v>45291</v>
          </cell>
          <cell r="V2" t="str">
            <v>PAID HOLIDAY(S) IN DECEMBER 2023:</v>
          </cell>
          <cell r="Y2">
            <v>0</v>
          </cell>
          <cell r="AM2" t="str">
            <v>PAID DAYS IN NOVEMBER 2023:</v>
          </cell>
          <cell r="AN2">
            <v>45413</v>
          </cell>
        </row>
        <row r="3">
          <cell r="C3" t="str">
            <v>លេខកាត</v>
          </cell>
          <cell r="D3" t="str">
            <v>តួនាទី</v>
          </cell>
          <cell r="E3" t="str">
            <v>ផ្នែក</v>
          </cell>
          <cell r="F3" t="str">
            <v xml:space="preserve">ប្រភេទ </v>
          </cell>
          <cell r="G3" t="str">
            <v xml:space="preserve">លេខគណនី </v>
          </cell>
          <cell r="H3" t="str">
            <v>កាលបរិច្ឆេទចូលធ្វើការ</v>
          </cell>
          <cell r="K3" t="str">
            <v>អំឡុងពេលបើកប្រាក់ឈ្នួល</v>
          </cell>
          <cell r="M3" t="str">
            <v xml:space="preserve">ចំនួនប្រពន្ធ/កូន </v>
          </cell>
          <cell r="P3" t="str">
            <v>ច្បាប់ឈឺ/សម្រាកប្រចាំឆ្នាំ/ពិសេស</v>
          </cell>
          <cell r="Q3" t="str">
            <v>ច្បាប់ឈឺ/សម្រាកប្រចាំឆ្នាំ/ពិសេស</v>
          </cell>
          <cell r="R3" t="str">
            <v>ចំនួនថ្ងៃបានធ្វើការ សរុបក្នុងខែ</v>
          </cell>
          <cell r="T3" t="str">
            <v>ថ្ងៃឈប់សម្រាកប្រចាំឆ្នាំដែលនៅសល់</v>
          </cell>
          <cell r="U3" t="str">
            <v>ថ្ងៃឈប់សម្រាកមិនគិតប្រាក់ឈ្នួល</v>
          </cell>
          <cell r="V3" t="str">
            <v>ចំនួនថែមម៉ោង គុន 1.5</v>
          </cell>
          <cell r="W3" t="str">
            <v>ចំនួនថែមម៉ោង គុន 2</v>
          </cell>
          <cell r="X3" t="str">
            <v>ប្រាក់ឈ្នួលគោល/រង្វាន់ទៀងទាត់/អតីតភាពការងារ</v>
          </cell>
          <cell r="Y3" t="str">
            <v>ប្រាក់ឈ្នួលប្រចាំថ្ងៃ</v>
          </cell>
          <cell r="AA3" t="str">
            <v>ប្រាក់ឈ្នួលថ្ងៃបុណ្យជាតិ</v>
          </cell>
          <cell r="AB3" t="str">
            <v>ប្រាក់ឈ្នួលច្បាប់ឈឺ/សម្រាកប្រចាំឆ្នាំ/ពិសេស</v>
          </cell>
          <cell r="AC3" t="str">
            <v>ប្រាក់ឈ្នួលច្បាប់ឈឺ/សម្រាកប្រចាំឆ្នាំ/ពិសេស</v>
          </cell>
          <cell r="AD3" t="str">
            <v>ប្រាក់ឈ្នួលថែមម៉ោង គុន 1.5</v>
          </cell>
          <cell r="AE3" t="str">
            <v>ប្រាក់ឈ្នួលថែមម៉ោង គុន 2</v>
          </cell>
          <cell r="AF3" t="str">
            <v xml:space="preserve"> ប្រាក់ឈ្នួលថ្ងៃឈប់សម្រាកនៅសល់</v>
          </cell>
          <cell r="AG3" t="str">
            <v>ប្រាក់សង</v>
          </cell>
          <cell r="AH3" t="str">
            <v>ប្រាក់រង្វាន់ទៀងទាត់</v>
          </cell>
          <cell r="AI3" t="str">
            <v>ប្រាក់រង្វាន់អតីតភាព</v>
          </cell>
          <cell r="AJ3" t="str">
            <v>ប្រាក់រង្វាន់</v>
          </cell>
          <cell r="AK3" t="str">
            <v xml:space="preserve">ប្រាក់ឈ្នួលមិនទាន់គិតពន្ធ </v>
          </cell>
          <cell r="AL3" t="str">
            <v>ប្រាក់ឈ្នួលសរុបមិនទាន់គិតពន្ធ</v>
          </cell>
          <cell r="AM3" t="str">
            <v>ប្រាក់សង</v>
          </cell>
          <cell r="AN3" t="str">
            <v>កាត់ប្រាក់ឈ្នួល ថ្ងៃឈប់សម្រាកមិនគិតប្រាក់ឈ្នួល</v>
          </cell>
          <cell r="AP3" t="str">
            <v>ប្រាក់ឧបថម្ភអាហារ</v>
          </cell>
          <cell r="AQ3" t="str">
            <v>ថ្លៃបាយថែមម៉ោង</v>
          </cell>
          <cell r="AR3" t="str">
            <v>ប្រាក់មើលថែកូន</v>
          </cell>
          <cell r="AS3" t="str">
            <v>COLA</v>
          </cell>
          <cell r="AT3" t="str">
            <v>ប្រាក់អតីតភាព ក្នុងឆមាស</v>
          </cell>
          <cell r="AU3" t="str">
            <v>ប្រាក់អតីតភាព ក្នុងឆមាស</v>
          </cell>
          <cell r="AV3" t="str">
            <v>ប្រាក់បំណាច់បញ្ចប់ កិច្ចសន្យា</v>
          </cell>
        </row>
        <row r="4">
          <cell r="C4" t="str">
            <v>ID No</v>
          </cell>
          <cell r="D4" t="str">
            <v>Position</v>
          </cell>
          <cell r="E4" t="str">
            <v>Dept</v>
          </cell>
          <cell r="F4" t="str">
            <v>Category</v>
          </cell>
          <cell r="G4" t="str">
            <v xml:space="preserve">Acct No. </v>
          </cell>
          <cell r="H4" t="str">
            <v>HiredDate</v>
          </cell>
          <cell r="I4" t="str">
            <v xml:space="preserve">date of birth </v>
          </cell>
          <cell r="J4" t="str">
            <v>Age</v>
          </cell>
          <cell r="K4" t="str">
            <v>Pay period from</v>
          </cell>
          <cell r="L4" t="str">
            <v>Pay period to</v>
          </cell>
          <cell r="M4" t="str">
            <v>Spouse</v>
          </cell>
          <cell r="N4" t="str">
            <v>Children(s)</v>
          </cell>
          <cell r="O4" t="str">
            <v>Total Dependents</v>
          </cell>
          <cell r="P4" t="str">
            <v xml:space="preserve">Sick leave </v>
          </cell>
          <cell r="Q4" t="str">
            <v xml:space="preserve">AL/ SPL </v>
          </cell>
          <cell r="R4" t="str">
            <v>Days worked/month</v>
          </cell>
          <cell r="S4" t="str">
            <v>Lockdown Days</v>
          </cell>
          <cell r="T4" t="str">
            <v>AL Balance</v>
          </cell>
          <cell r="U4" t="str">
            <v>AUL/UPL</v>
          </cell>
          <cell r="V4" t="str">
            <v>OT hours x 1.5</v>
          </cell>
          <cell r="W4" t="str">
            <v>OT hours x 2</v>
          </cell>
          <cell r="X4" t="str">
            <v>Base Salary</v>
          </cell>
          <cell r="Y4" t="str">
            <v>Daily Rate</v>
          </cell>
          <cell r="Z4" t="str">
            <v xml:space="preserve">Daily average </v>
          </cell>
          <cell r="AA4" t="str">
            <v>Holiday Pay</v>
          </cell>
          <cell r="AB4" t="str">
            <v xml:space="preserve">Sick Pay </v>
          </cell>
          <cell r="AC4" t="str">
            <v>SPL/ AL Pay</v>
          </cell>
          <cell r="AD4" t="str">
            <v>OT ($) x 1.5</v>
          </cell>
          <cell r="AE4" t="str">
            <v>OT ($) x 2</v>
          </cell>
          <cell r="AF4" t="str">
            <v>Untaken 
AL Pay</v>
          </cell>
          <cell r="AG4" t="str">
            <v xml:space="preserve">OT Meal
</v>
          </cell>
          <cell r="AH4" t="str">
            <v>Reimburse</v>
          </cell>
          <cell r="AI4" t="str">
            <v>Attendant
 Bonus</v>
          </cell>
          <cell r="AJ4" t="str">
            <v>Seniority
 Bonus</v>
          </cell>
          <cell r="AK4" t="str">
            <v>Other 
Bonus</v>
          </cell>
          <cell r="AL4" t="str">
            <v xml:space="preserve">Gross
 Salary </v>
          </cell>
          <cell r="AM4" t="str">
            <v xml:space="preserve"> Gross 
Earnings in month </v>
          </cell>
          <cell r="AN4" t="str">
            <v>Reimbursements (Tax)</v>
          </cell>
          <cell r="AO4" t="str">
            <v>Unpaid 
Leave
 Deduction</v>
          </cell>
          <cell r="AP4" t="str">
            <v>Paymenats for Lockdown</v>
          </cell>
          <cell r="AQ4" t="str">
            <v>OT Meal Pay</v>
          </cell>
          <cell r="AR4" t="str">
            <v>Child 
Care Fees</v>
          </cell>
          <cell r="AS4" t="str">
            <v>Trasport 
&amp; Acc</v>
          </cell>
          <cell r="AT4" t="str">
            <v>Seniority 2023
 (Non Taxable)</v>
          </cell>
          <cell r="AU4" t="str">
            <v>Seniority
  Before 2019</v>
          </cell>
          <cell r="AV4" t="str">
            <v>Seniority 
2023(Taxable)</v>
          </cell>
        </row>
        <row r="5">
          <cell r="C5" t="str">
            <v>M355</v>
          </cell>
          <cell r="D5" t="str">
            <v>Compliance Manager</v>
          </cell>
          <cell r="E5" t="str">
            <v>HR</v>
          </cell>
          <cell r="F5" t="str">
            <v>UDC</v>
          </cell>
          <cell r="G5" t="str">
            <v>35000088271612</v>
          </cell>
          <cell r="H5" t="str">
            <v>06-Mar-2017</v>
          </cell>
          <cell r="I5" t="str">
            <v>18-Aug-1991</v>
          </cell>
          <cell r="J5">
            <v>32.391780821917806</v>
          </cell>
          <cell r="K5">
            <v>45261</v>
          </cell>
          <cell r="L5">
            <v>45291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5.7894736842105304E-2</v>
          </cell>
          <cell r="R5">
            <v>25.942105263157895</v>
          </cell>
          <cell r="T5">
            <v>15.835087719298246</v>
          </cell>
          <cell r="U5">
            <v>0</v>
          </cell>
          <cell r="X5">
            <v>1607</v>
          </cell>
          <cell r="Y5">
            <v>61.807692307692307</v>
          </cell>
          <cell r="Z5">
            <v>80.877820512820506</v>
          </cell>
          <cell r="AA5">
            <v>0</v>
          </cell>
          <cell r="AB5">
            <v>0</v>
          </cell>
          <cell r="AC5">
            <v>4.6824001349527693</v>
          </cell>
          <cell r="AD5">
            <v>0</v>
          </cell>
          <cell r="AE5">
            <v>0</v>
          </cell>
          <cell r="AF5">
            <v>978.73022941970305</v>
          </cell>
          <cell r="AI5">
            <v>10</v>
          </cell>
          <cell r="AJ5">
            <v>7</v>
          </cell>
          <cell r="AK5">
            <v>210</v>
          </cell>
          <cell r="AL5">
            <v>1603.4216599190283</v>
          </cell>
          <cell r="AM5">
            <v>2813.83</v>
          </cell>
          <cell r="AN5">
            <v>280.02</v>
          </cell>
          <cell r="AQ5">
            <v>0</v>
          </cell>
          <cell r="AR5">
            <v>8</v>
          </cell>
          <cell r="AS5">
            <v>7</v>
          </cell>
          <cell r="AT5">
            <v>486.61800486618006</v>
          </cell>
          <cell r="AV5">
            <v>105.01645040114067</v>
          </cell>
        </row>
        <row r="6">
          <cell r="C6" t="str">
            <v>M076</v>
          </cell>
          <cell r="D6" t="str">
            <v>PDC Admin Manager</v>
          </cell>
          <cell r="E6" t="str">
            <v>PDC</v>
          </cell>
          <cell r="F6" t="str">
            <v>UDC</v>
          </cell>
          <cell r="G6" t="str">
            <v>35000037536317</v>
          </cell>
          <cell r="H6" t="str">
            <v>11-Sep-2000</v>
          </cell>
          <cell r="I6" t="str">
            <v>05-Sep-1979</v>
          </cell>
          <cell r="J6">
            <v>44.350684931506848</v>
          </cell>
          <cell r="K6">
            <v>45261</v>
          </cell>
          <cell r="L6">
            <v>45291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0</v>
          </cell>
          <cell r="R6">
            <v>25</v>
          </cell>
          <cell r="T6">
            <v>18.771929824561404</v>
          </cell>
          <cell r="U6">
            <v>0</v>
          </cell>
          <cell r="X6">
            <v>2591.23</v>
          </cell>
          <cell r="Y6">
            <v>99.662692307692311</v>
          </cell>
          <cell r="Z6">
            <v>116.24092702169627</v>
          </cell>
          <cell r="AA6">
            <v>0</v>
          </cell>
          <cell r="AB6">
            <v>99.662692307692311</v>
          </cell>
          <cell r="AC6">
            <v>0</v>
          </cell>
          <cell r="AD6">
            <v>0</v>
          </cell>
          <cell r="AE6">
            <v>0</v>
          </cell>
          <cell r="AF6">
            <v>1870.8610661268558</v>
          </cell>
          <cell r="AI6">
            <v>10</v>
          </cell>
          <cell r="AJ6">
            <v>11</v>
          </cell>
          <cell r="AK6">
            <v>200</v>
          </cell>
          <cell r="AL6">
            <v>2491.5673076923076</v>
          </cell>
          <cell r="AM6">
            <v>4683.09</v>
          </cell>
          <cell r="AS6">
            <v>7</v>
          </cell>
          <cell r="AT6">
            <v>486.61800486618006</v>
          </cell>
          <cell r="AV6">
            <v>362.65798284495349</v>
          </cell>
        </row>
        <row r="7">
          <cell r="C7" t="str">
            <v>M125</v>
          </cell>
          <cell r="D7" t="str">
            <v>Production/IE Manager</v>
          </cell>
          <cell r="E7" t="str">
            <v>IE</v>
          </cell>
          <cell r="F7" t="str">
            <v>UDC</v>
          </cell>
          <cell r="G7">
            <v>35000113462112</v>
          </cell>
          <cell r="H7" t="str">
            <v>01-Dec-2009</v>
          </cell>
          <cell r="I7" t="str">
            <v>15-Jul-1982</v>
          </cell>
          <cell r="J7">
            <v>41.490410958904107</v>
          </cell>
          <cell r="K7">
            <v>45261</v>
          </cell>
          <cell r="L7">
            <v>45291</v>
          </cell>
          <cell r="M7">
            <v>1</v>
          </cell>
          <cell r="N7">
            <v>2</v>
          </cell>
          <cell r="O7">
            <v>3</v>
          </cell>
          <cell r="P7">
            <v>0</v>
          </cell>
          <cell r="Q7">
            <v>0</v>
          </cell>
          <cell r="R7">
            <v>26</v>
          </cell>
          <cell r="T7">
            <v>12.173684210526316</v>
          </cell>
          <cell r="U7">
            <v>0</v>
          </cell>
          <cell r="X7">
            <v>2418</v>
          </cell>
          <cell r="Y7">
            <v>93</v>
          </cell>
          <cell r="Z7">
            <v>99.391893491124293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1132.1526315789474</v>
          </cell>
          <cell r="AH7">
            <v>198.125</v>
          </cell>
          <cell r="AI7">
            <v>10</v>
          </cell>
          <cell r="AJ7">
            <v>11</v>
          </cell>
          <cell r="AL7">
            <v>2418</v>
          </cell>
          <cell r="AM7">
            <v>3769.28</v>
          </cell>
          <cell r="AQ7">
            <v>0</v>
          </cell>
          <cell r="AS7">
            <v>7</v>
          </cell>
          <cell r="AT7">
            <v>486.61800486618006</v>
          </cell>
          <cell r="AV7">
            <v>252.53395695413553</v>
          </cell>
        </row>
        <row r="8">
          <cell r="C8" t="str">
            <v>M368</v>
          </cell>
          <cell r="D8" t="str">
            <v>Production Manager</v>
          </cell>
          <cell r="E8" t="str">
            <v>Production</v>
          </cell>
          <cell r="F8" t="str">
            <v>UDC</v>
          </cell>
          <cell r="G8" t="str">
            <v>36002061846818</v>
          </cell>
          <cell r="H8" t="str">
            <v>02-Oct-2017</v>
          </cell>
          <cell r="I8" t="str">
            <v>25-Oct-1981</v>
          </cell>
          <cell r="J8">
            <v>42.210958904109589</v>
          </cell>
          <cell r="K8">
            <v>45261</v>
          </cell>
          <cell r="L8">
            <v>45291</v>
          </cell>
          <cell r="M8">
            <v>1</v>
          </cell>
          <cell r="N8">
            <v>1</v>
          </cell>
          <cell r="O8">
            <v>2</v>
          </cell>
          <cell r="P8">
            <v>0</v>
          </cell>
          <cell r="Q8">
            <v>0</v>
          </cell>
          <cell r="R8">
            <v>26</v>
          </cell>
          <cell r="T8">
            <v>11.535087719298247</v>
          </cell>
          <cell r="U8">
            <v>0</v>
          </cell>
          <cell r="X8">
            <v>1758</v>
          </cell>
          <cell r="Y8">
            <v>67.615384615384613</v>
          </cell>
          <cell r="Z8">
            <v>64.319980276134118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779.94939271255066</v>
          </cell>
          <cell r="AH8">
            <v>144.18269230769201</v>
          </cell>
          <cell r="AI8">
            <v>10</v>
          </cell>
          <cell r="AJ8">
            <v>7</v>
          </cell>
          <cell r="AL8">
            <v>1758</v>
          </cell>
          <cell r="AM8">
            <v>2699.13</v>
          </cell>
          <cell r="AS8">
            <v>7</v>
          </cell>
          <cell r="AT8">
            <v>486.61800486618006</v>
          </cell>
          <cell r="AV8">
            <v>38.375417217682866</v>
          </cell>
        </row>
        <row r="9">
          <cell r="M9">
            <v>4</v>
          </cell>
          <cell r="N9">
            <v>4</v>
          </cell>
          <cell r="O9">
            <v>8</v>
          </cell>
          <cell r="P9">
            <v>1</v>
          </cell>
          <cell r="Q9">
            <v>5.7894736842105304E-2</v>
          </cell>
          <cell r="R9">
            <v>102.9421052631579</v>
          </cell>
          <cell r="S9">
            <v>0</v>
          </cell>
          <cell r="T9">
            <v>58.315789473684212</v>
          </cell>
          <cell r="U9">
            <v>0</v>
          </cell>
          <cell r="V9">
            <v>0</v>
          </cell>
          <cell r="W9">
            <v>0</v>
          </cell>
          <cell r="X9">
            <v>8374.23</v>
          </cell>
          <cell r="Y9">
            <v>322.08576923076919</v>
          </cell>
          <cell r="Z9">
            <v>360.83062130177518</v>
          </cell>
          <cell r="AA9">
            <v>0</v>
          </cell>
          <cell r="AB9">
            <v>99.662692307692311</v>
          </cell>
          <cell r="AC9">
            <v>4.6824001349527693</v>
          </cell>
          <cell r="AD9">
            <v>0</v>
          </cell>
          <cell r="AE9">
            <v>0</v>
          </cell>
          <cell r="AF9">
            <v>4761.6933198380566</v>
          </cell>
          <cell r="AG9">
            <v>0</v>
          </cell>
          <cell r="AH9">
            <v>342.30769230769204</v>
          </cell>
          <cell r="AI9">
            <v>40</v>
          </cell>
          <cell r="AJ9">
            <v>36</v>
          </cell>
          <cell r="AK9">
            <v>410</v>
          </cell>
          <cell r="AL9">
            <v>8270.9889676113362</v>
          </cell>
          <cell r="AM9">
            <v>13965.330000000002</v>
          </cell>
          <cell r="AN9">
            <v>280.02</v>
          </cell>
          <cell r="AO9">
            <v>0</v>
          </cell>
          <cell r="AP9">
            <v>0</v>
          </cell>
          <cell r="AQ9">
            <v>0</v>
          </cell>
          <cell r="AR9">
            <v>8</v>
          </cell>
          <cell r="AS9">
            <v>28</v>
          </cell>
          <cell r="AT9">
            <v>1946.4720194647202</v>
          </cell>
          <cell r="AU9">
            <v>0</v>
          </cell>
          <cell r="AV9">
            <v>758.58380741791257</v>
          </cell>
        </row>
        <row r="10">
          <cell r="M10">
            <v>4</v>
          </cell>
          <cell r="N10">
            <v>4</v>
          </cell>
          <cell r="O10">
            <v>8</v>
          </cell>
          <cell r="P10">
            <v>1</v>
          </cell>
          <cell r="Q10">
            <v>5.7894736842105304E-2</v>
          </cell>
          <cell r="R10">
            <v>102.9421052631579</v>
          </cell>
          <cell r="S10">
            <v>0</v>
          </cell>
          <cell r="T10">
            <v>58.315789473684212</v>
          </cell>
          <cell r="U10">
            <v>0</v>
          </cell>
          <cell r="V10">
            <v>0</v>
          </cell>
          <cell r="W10">
            <v>0</v>
          </cell>
          <cell r="X10">
            <v>8374.23</v>
          </cell>
          <cell r="Y10">
            <v>322.08576923076919</v>
          </cell>
          <cell r="Z10">
            <v>360.83062130177518</v>
          </cell>
          <cell r="AA10">
            <v>0</v>
          </cell>
          <cell r="AB10">
            <v>99.662692307692311</v>
          </cell>
          <cell r="AC10">
            <v>4.6824001349527693</v>
          </cell>
          <cell r="AD10">
            <v>0</v>
          </cell>
          <cell r="AE10">
            <v>0</v>
          </cell>
          <cell r="AF10">
            <v>4761.6933198380566</v>
          </cell>
          <cell r="AG10">
            <v>0</v>
          </cell>
          <cell r="AH10">
            <v>342.30769230769204</v>
          </cell>
          <cell r="AI10">
            <v>40</v>
          </cell>
          <cell r="AJ10">
            <v>36</v>
          </cell>
          <cell r="AK10">
            <v>410</v>
          </cell>
          <cell r="AL10">
            <v>8270.9889676113362</v>
          </cell>
          <cell r="AM10">
            <v>13965.330000000002</v>
          </cell>
          <cell r="AN10">
            <v>280.02</v>
          </cell>
          <cell r="AO10">
            <v>0</v>
          </cell>
          <cell r="AP10">
            <v>0</v>
          </cell>
          <cell r="AQ10">
            <v>0</v>
          </cell>
          <cell r="AR10">
            <v>8</v>
          </cell>
          <cell r="AS10">
            <v>28</v>
          </cell>
          <cell r="AT10">
            <v>1946.4720194647202</v>
          </cell>
          <cell r="AU10">
            <v>0</v>
          </cell>
          <cell r="AV10">
            <v>758.58380741791257</v>
          </cell>
        </row>
        <row r="11">
          <cell r="M11">
            <v>8</v>
          </cell>
          <cell r="N11">
            <v>8</v>
          </cell>
          <cell r="O11">
            <v>16</v>
          </cell>
          <cell r="P11">
            <v>2</v>
          </cell>
          <cell r="Q11">
            <v>0.11578947368421061</v>
          </cell>
          <cell r="R11">
            <v>205.8842105263158</v>
          </cell>
          <cell r="S11">
            <v>0</v>
          </cell>
          <cell r="T11">
            <v>116.63157894736842</v>
          </cell>
          <cell r="U11">
            <v>0</v>
          </cell>
          <cell r="V11">
            <v>0</v>
          </cell>
          <cell r="W11">
            <v>0</v>
          </cell>
          <cell r="X11">
            <v>16748.46</v>
          </cell>
          <cell r="Y11">
            <v>644.17153846153838</v>
          </cell>
          <cell r="Z11">
            <v>721.66124260355036</v>
          </cell>
          <cell r="AA11">
            <v>0</v>
          </cell>
          <cell r="AB11">
            <v>199.32538461538462</v>
          </cell>
          <cell r="AC11">
            <v>9.3648002699055386</v>
          </cell>
          <cell r="AD11">
            <v>0</v>
          </cell>
          <cell r="AE11">
            <v>0</v>
          </cell>
          <cell r="AF11">
            <v>9523.3866396761132</v>
          </cell>
          <cell r="AG11">
            <v>0</v>
          </cell>
          <cell r="AH11">
            <v>1471.0432692307693</v>
          </cell>
          <cell r="AI11">
            <v>80</v>
          </cell>
          <cell r="AJ11">
            <v>72</v>
          </cell>
          <cell r="AK11">
            <v>820</v>
          </cell>
          <cell r="AL11">
            <v>16541.977935222672</v>
          </cell>
          <cell r="AM11">
            <v>27930.660000000003</v>
          </cell>
          <cell r="AN11">
            <v>560.04</v>
          </cell>
          <cell r="AO11">
            <v>0</v>
          </cell>
          <cell r="AP11">
            <v>0</v>
          </cell>
          <cell r="AQ11">
            <v>0</v>
          </cell>
          <cell r="AR11">
            <v>16</v>
          </cell>
          <cell r="AS11">
            <v>56</v>
          </cell>
          <cell r="AT11">
            <v>3892.9440389294405</v>
          </cell>
          <cell r="AU11">
            <v>0</v>
          </cell>
          <cell r="AV11">
            <v>1517.1676148358251</v>
          </cell>
        </row>
        <row r="12">
          <cell r="X12" t="str">
            <v>Increase $2 basic in 2022</v>
          </cell>
          <cell r="AM12">
            <v>26894.729375168688</v>
          </cell>
        </row>
        <row r="13">
          <cell r="AL13" t="str">
            <v>HR Approved from GM</v>
          </cell>
        </row>
        <row r="14">
          <cell r="AK14">
            <v>476</v>
          </cell>
          <cell r="AL14" t="str">
            <v>4 staffs bonus in contract</v>
          </cell>
        </row>
        <row r="20">
          <cell r="AK20">
            <v>1360</v>
          </cell>
          <cell r="AL20" t="str">
            <v>Bonus in contract</v>
          </cell>
        </row>
        <row r="24">
          <cell r="K24" t="str">
            <v>Veryfied by</v>
          </cell>
          <cell r="AD24" t="str">
            <v>Veryfied by</v>
          </cell>
        </row>
        <row r="30">
          <cell r="K30" t="str">
            <v>Mrs. Sophal Sea</v>
          </cell>
          <cell r="AD30" t="str">
            <v>Mr. Wu Wen De</v>
          </cell>
        </row>
        <row r="31">
          <cell r="K31" t="str">
            <v>IE &amp; Wage Manager</v>
          </cell>
          <cell r="AD31" t="str">
            <v>Factory  Manager</v>
          </cell>
        </row>
      </sheetData>
      <sheetData sheetId="3" refreshError="1"/>
      <sheetData sheetId="4">
        <row r="1">
          <cell r="AW1" t="str">
            <v>Date of Exchange Rate</v>
          </cell>
          <cell r="AZ1" t="str">
            <v>15.10.2023</v>
          </cell>
          <cell r="BE1" t="str">
            <v>NSSF Exchange rate:</v>
          </cell>
        </row>
        <row r="2">
          <cell r="H2">
            <v>45292</v>
          </cell>
          <cell r="K2">
            <v>45306</v>
          </cell>
          <cell r="W2" t="str">
            <v>PAID HOLIDAY(S) IN JANUARY  2024:</v>
          </cell>
          <cell r="AM2" t="str">
            <v>PAID DAYS IN JAN 2024:</v>
          </cell>
          <cell r="AN2" t="str">
            <v>15.01.2024</v>
          </cell>
          <cell r="AX2">
            <v>26</v>
          </cell>
          <cell r="AY2">
            <v>26</v>
          </cell>
          <cell r="BE2" t="str">
            <v>Tax Exchange rate:</v>
          </cell>
          <cell r="BG2">
            <v>0</v>
          </cell>
        </row>
        <row r="3">
          <cell r="C3" t="str">
            <v>លេខកាត</v>
          </cell>
          <cell r="D3" t="str">
            <v>តួនាទី</v>
          </cell>
          <cell r="E3" t="str">
            <v>ផ្នែក</v>
          </cell>
          <cell r="F3" t="str">
            <v xml:space="preserve">ប្រភេទ </v>
          </cell>
          <cell r="G3" t="str">
            <v xml:space="preserve">លេខគណនី </v>
          </cell>
          <cell r="H3" t="str">
            <v>កាលបរិច្ឆេទចូលធ្វើការ</v>
          </cell>
          <cell r="K3" t="str">
            <v>អំឡុងពេលបើកប្រាក់ឈ្នួល</v>
          </cell>
          <cell r="M3" t="str">
            <v xml:space="preserve">ចំនួនប្រពន្ធ/កូន </v>
          </cell>
          <cell r="P3" t="str">
            <v>ច្បាប់ឈឺ/សម្រាកប្រចាំឆ្នាំ/ពិសេស</v>
          </cell>
          <cell r="Q3" t="str">
            <v>ច្បាប់ឈឺ/សម្រាកប្រចាំឆ្នាំ/ពិសេស</v>
          </cell>
          <cell r="R3" t="str">
            <v>ចំនួនថ្ងៃបានធ្វើការ សរុបក្នុងខែ</v>
          </cell>
          <cell r="T3" t="str">
            <v>ថ្ងៃឈប់សម្រាកប្រចាំឆ្នាំដែលនៅសល់</v>
          </cell>
          <cell r="U3" t="str">
            <v>ថ្ងៃឈប់សម្រាកមិនគិតប្រាក់ឈ្នួល</v>
          </cell>
          <cell r="V3" t="str">
            <v>ចំនួនថែមម៉ោង គុន 1.5</v>
          </cell>
          <cell r="W3" t="str">
            <v>ចំនួនថែមម៉ោង គុន 2</v>
          </cell>
          <cell r="X3" t="str">
            <v>ប្រាក់ឈ្នួលគោល/រង្វាន់ទៀងទាត់/អតីតភាពការងារ</v>
          </cell>
          <cell r="Y3" t="str">
            <v>ប្រាក់ឈ្នួលប្រចាំថ្ងៃ</v>
          </cell>
          <cell r="AA3" t="str">
            <v>ប្រាក់ឈ្នួលថ្ងៃបុណ្យជាតិ</v>
          </cell>
          <cell r="AB3" t="str">
            <v>ប្រាក់ឈ្នួលច្បាប់ឈឺ/សម្រាកប្រចាំឆ្នាំ/ពិសេស</v>
          </cell>
          <cell r="AC3" t="str">
            <v>ប្រាក់ឈ្នួលច្បាប់ឈឺ/សម្រាកប្រចាំឆ្នាំ/ពិសេស</v>
          </cell>
          <cell r="AD3" t="str">
            <v>ប្រាក់ឈ្នួលថែមម៉ោង គុន 1.5</v>
          </cell>
          <cell r="AE3" t="str">
            <v>ប្រាក់ឈ្នួលថែមម៉ោង គុន 2</v>
          </cell>
          <cell r="AF3" t="str">
            <v xml:space="preserve"> ប្រាក់ឈ្នួលថ្ងៃឈប់សម្រាកនៅសល់</v>
          </cell>
          <cell r="AG3" t="str">
            <v>ប្រាក់សង</v>
          </cell>
          <cell r="AH3" t="str">
            <v>ប្រាក់រង្វាន់ទៀងទាត់</v>
          </cell>
          <cell r="AI3" t="str">
            <v>ប្រាក់រង្វាន់អតីតភាព</v>
          </cell>
          <cell r="AJ3" t="str">
            <v>ប្រាក់រង្វាន់</v>
          </cell>
          <cell r="AK3" t="str">
            <v xml:space="preserve">ប្រាក់ឈ្នួលមិនទាន់គិតពន្ធ </v>
          </cell>
          <cell r="AL3" t="str">
            <v>ប្រាក់ឈ្នួលសរុបមិនទាន់គិតពន្ធ</v>
          </cell>
          <cell r="AM3" t="str">
            <v>ប្រាក់សង</v>
          </cell>
          <cell r="AN3" t="str">
            <v>កាត់ប្រាក់ឈ្នួល ថ្ងៃឈប់សម្រាកមិនគិតប្រាក់ឈ្នួល</v>
          </cell>
          <cell r="AP3" t="str">
            <v>ប្រាក់ឧបថម្ភអាហារ</v>
          </cell>
          <cell r="AQ3" t="str">
            <v>ថ្លៃបាយថែមម៉ោង</v>
          </cell>
          <cell r="AR3" t="str">
            <v>ប្រាក់មើលថែកូន</v>
          </cell>
          <cell r="AS3" t="str">
            <v>COLA</v>
          </cell>
          <cell r="AT3" t="str">
            <v>ប្រាក់អតីតភាព ក្នុងឆមាស</v>
          </cell>
          <cell r="AU3" t="str">
            <v>ប្រាក់អតីតភាព ក្នុងឆមាស</v>
          </cell>
          <cell r="AV3" t="str">
            <v>ប្រាក់បំណាច់បញ្ចប់ កិច្ចសន្យា</v>
          </cell>
          <cell r="AW3" t="str">
            <v>ប្រាក់ឈ្នួលសរុប ដែលត្រូវគិតពន្ធ</v>
          </cell>
          <cell r="AX3" t="str">
            <v>កំរិតប្រាក់ឈ្នួលជាប់ពន្ធ</v>
          </cell>
          <cell r="AY3" t="str">
            <v>កំរិតប្រាក់ឈ្នួលជាប់ពន្ធ</v>
          </cell>
          <cell r="AZ3" t="str">
            <v>ពន្ធលើប្រាក់ចំណូល</v>
          </cell>
          <cell r="BA3" t="str">
            <v>ពន្ធកាត់ទុក</v>
          </cell>
          <cell r="BB3" t="str">
            <v>ពន្ធកាត់សហជីព</v>
          </cell>
          <cell r="BC3" t="str">
            <v>ដកប្រាក់ជំពាក់/ប្រាក់បើកមុន 30 &amp; 31/03</v>
          </cell>
          <cell r="BD3" t="str">
            <v>ដកប្រាក់ជំពាក់/ប្រាក់បើកមុន</v>
          </cell>
          <cell r="BE3" t="str">
            <v>សរុបប្រាក់ដែលត្រូវដក</v>
          </cell>
          <cell r="BF3" t="str">
            <v>អត្ថប្រយោជន៍ដែលមិនជាប់ពន្ធ</v>
          </cell>
          <cell r="BG3" t="str">
            <v>ប្រាក់ឈ្នួលសុទ្ធសាទ្ធដែលទទួលបានក្នុងខែ</v>
          </cell>
        </row>
        <row r="4">
          <cell r="C4" t="str">
            <v>ID No</v>
          </cell>
          <cell r="D4" t="str">
            <v>Position</v>
          </cell>
          <cell r="E4" t="str">
            <v>Dept</v>
          </cell>
          <cell r="F4" t="str">
            <v>Category</v>
          </cell>
          <cell r="G4" t="str">
            <v xml:space="preserve">Acct No. </v>
          </cell>
          <cell r="H4" t="str">
            <v>HiredDate</v>
          </cell>
          <cell r="I4" t="str">
            <v xml:space="preserve">date of birth </v>
          </cell>
          <cell r="J4" t="str">
            <v>Age</v>
          </cell>
          <cell r="K4" t="str">
            <v>Pay period from</v>
          </cell>
          <cell r="L4" t="str">
            <v>Pay period to</v>
          </cell>
          <cell r="M4" t="str">
            <v>Spouse</v>
          </cell>
          <cell r="N4" t="str">
            <v>Children(s)</v>
          </cell>
          <cell r="O4" t="str">
            <v>Total Dependents</v>
          </cell>
          <cell r="P4" t="str">
            <v xml:space="preserve">Sick leave </v>
          </cell>
          <cell r="Q4" t="str">
            <v xml:space="preserve">AL/ SPL </v>
          </cell>
          <cell r="R4" t="str">
            <v>Days worked/month</v>
          </cell>
          <cell r="S4" t="str">
            <v>Lockdown Days</v>
          </cell>
          <cell r="T4" t="str">
            <v>AL Balance</v>
          </cell>
          <cell r="U4" t="str">
            <v>AUL/UPL</v>
          </cell>
          <cell r="V4" t="str">
            <v>OT hours x 1.5</v>
          </cell>
          <cell r="W4" t="str">
            <v>OT hours x 2</v>
          </cell>
          <cell r="X4" t="str">
            <v>Base Salary</v>
          </cell>
          <cell r="Y4" t="str">
            <v>Daily Rate</v>
          </cell>
          <cell r="Z4" t="str">
            <v xml:space="preserve">Daily average </v>
          </cell>
          <cell r="AA4" t="str">
            <v>Holiday Pay</v>
          </cell>
          <cell r="AB4" t="str">
            <v xml:space="preserve">Sick Pay </v>
          </cell>
          <cell r="AC4" t="str">
            <v>SPL/ AL Pay</v>
          </cell>
          <cell r="AD4" t="str">
            <v>OT ($) x 1.5</v>
          </cell>
          <cell r="AE4" t="str">
            <v>OT ($) x 2</v>
          </cell>
          <cell r="AF4" t="str">
            <v>Untaken 
AL Pay</v>
          </cell>
          <cell r="AG4" t="str">
            <v xml:space="preserve">OT Meal
</v>
          </cell>
          <cell r="AH4" t="str">
            <v>Reimburse</v>
          </cell>
          <cell r="AI4" t="str">
            <v>Attendant
 Bonus</v>
          </cell>
          <cell r="AJ4" t="str">
            <v>Seniority
 Bonus</v>
          </cell>
          <cell r="AK4" t="str">
            <v>Other 
Bonus</v>
          </cell>
          <cell r="AL4" t="str">
            <v xml:space="preserve">Gross
 Salary </v>
          </cell>
          <cell r="AM4" t="str">
            <v xml:space="preserve"> Gross 
Earnings in month </v>
          </cell>
          <cell r="AN4" t="str">
            <v>Reimbursements (Tax)</v>
          </cell>
          <cell r="AO4" t="str">
            <v>Unpaid 
Leave
 Deduction</v>
          </cell>
          <cell r="AP4" t="str">
            <v>Paymenats for Lockdown</v>
          </cell>
          <cell r="AQ4" t="str">
            <v>OT Meal Pay</v>
          </cell>
          <cell r="AR4" t="str">
            <v>Child 
Care Fees</v>
          </cell>
          <cell r="AS4" t="str">
            <v>Trasport 
&amp; Acc</v>
          </cell>
          <cell r="AT4" t="str">
            <v>Seniority 2021
 (Non Taxable)</v>
          </cell>
          <cell r="AU4" t="str">
            <v>Seniority
  Before 2019</v>
          </cell>
          <cell r="AV4" t="str">
            <v>Seniority 
2021 (Taxable)</v>
          </cell>
          <cell r="AW4" t="str">
            <v>Serverance 
Pay 5%</v>
          </cell>
          <cell r="AX4" t="str">
            <v xml:space="preserve">Total Gross earn </v>
          </cell>
          <cell r="AY4" t="str">
            <v>Gross to be Taxed</v>
          </cell>
          <cell r="AZ4" t="str">
            <v>Taxable Scale</v>
          </cell>
          <cell r="BA4" t="str">
            <v>Pers. Income Tax</v>
          </cell>
          <cell r="BB4" t="str">
            <v xml:space="preserve">Salary Ctrl
(deduction ) </v>
          </cell>
          <cell r="BC4" t="str">
            <v>Union
 Free Trade</v>
          </cell>
          <cell r="BD4" t="str">
            <v>Pannsion fund
Deduction 2%</v>
          </cell>
          <cell r="BE4" t="str">
            <v>First Payment</v>
          </cell>
          <cell r="BF4" t="str">
            <v>Total Deduction</v>
          </cell>
          <cell r="BG4" t="str">
            <v>Non Taxable
 Benefit</v>
          </cell>
          <cell r="BH4" t="str">
            <v xml:space="preserve">Total Net Earnings
 in the month </v>
          </cell>
        </row>
        <row r="5">
          <cell r="C5" t="str">
            <v>M355</v>
          </cell>
          <cell r="D5" t="str">
            <v>Compliance Manager</v>
          </cell>
          <cell r="E5" t="str">
            <v>HR</v>
          </cell>
          <cell r="F5" t="str">
            <v>UDC</v>
          </cell>
          <cell r="G5" t="str">
            <v>35000088271612</v>
          </cell>
          <cell r="H5" t="str">
            <v>06-Mar-2017</v>
          </cell>
          <cell r="I5" t="str">
            <v>18-Aug-1991</v>
          </cell>
          <cell r="J5">
            <v>32.43287671232877</v>
          </cell>
          <cell r="K5">
            <v>45292</v>
          </cell>
          <cell r="L5">
            <v>45306</v>
          </cell>
          <cell r="M5">
            <v>1</v>
          </cell>
          <cell r="N5">
            <v>1</v>
          </cell>
          <cell r="O5">
            <v>2</v>
          </cell>
          <cell r="R5">
            <v>13</v>
          </cell>
          <cell r="U5">
            <v>13</v>
          </cell>
          <cell r="X5">
            <v>1607</v>
          </cell>
          <cell r="Y5">
            <v>61.807692307692307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L5">
            <v>803.5</v>
          </cell>
          <cell r="AM5">
            <v>803.5</v>
          </cell>
          <cell r="AX5">
            <v>803.5</v>
          </cell>
          <cell r="AY5">
            <v>803.5</v>
          </cell>
          <cell r="BF5">
            <v>0</v>
          </cell>
          <cell r="BG5">
            <v>0</v>
          </cell>
          <cell r="BH5">
            <v>803.5</v>
          </cell>
        </row>
        <row r="6">
          <cell r="C6" t="str">
            <v>M076</v>
          </cell>
          <cell r="D6" t="str">
            <v>PDC Admin Manager</v>
          </cell>
          <cell r="E6" t="str">
            <v>PDC</v>
          </cell>
          <cell r="F6" t="str">
            <v>UDC</v>
          </cell>
          <cell r="G6" t="str">
            <v>35000037536317</v>
          </cell>
          <cell r="H6" t="str">
            <v>11-Sep-2000</v>
          </cell>
          <cell r="I6" t="str">
            <v>05-Sep-1979</v>
          </cell>
          <cell r="J6">
            <v>44.391780821917806</v>
          </cell>
          <cell r="K6">
            <v>45292</v>
          </cell>
          <cell r="L6">
            <v>45306</v>
          </cell>
          <cell r="M6">
            <v>1</v>
          </cell>
          <cell r="N6">
            <v>0</v>
          </cell>
          <cell r="O6">
            <v>1</v>
          </cell>
          <cell r="R6">
            <v>13</v>
          </cell>
          <cell r="U6">
            <v>13</v>
          </cell>
          <cell r="X6">
            <v>2591.23</v>
          </cell>
          <cell r="Y6">
            <v>99.662692307692311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L6">
            <v>1295.615</v>
          </cell>
          <cell r="AM6">
            <v>1295.6199999999999</v>
          </cell>
          <cell r="AX6">
            <v>1295.6199999999999</v>
          </cell>
          <cell r="AY6">
            <v>1295.6199999999999</v>
          </cell>
          <cell r="BF6">
            <v>0</v>
          </cell>
          <cell r="BG6">
            <v>0</v>
          </cell>
          <cell r="BH6">
            <v>1295.6199999999999</v>
          </cell>
        </row>
        <row r="7">
          <cell r="C7" t="str">
            <v>M125</v>
          </cell>
          <cell r="D7" t="str">
            <v>Production/IE Manager</v>
          </cell>
          <cell r="E7" t="str">
            <v>IE</v>
          </cell>
          <cell r="F7" t="str">
            <v>UDC</v>
          </cell>
          <cell r="G7">
            <v>35000113462112</v>
          </cell>
          <cell r="H7" t="str">
            <v>01-Dec-2009</v>
          </cell>
          <cell r="I7" t="str">
            <v>15-Jul-1982</v>
          </cell>
          <cell r="J7">
            <v>41.531506849315072</v>
          </cell>
          <cell r="K7">
            <v>45292</v>
          </cell>
          <cell r="L7">
            <v>45306</v>
          </cell>
          <cell r="M7">
            <v>1</v>
          </cell>
          <cell r="N7">
            <v>2</v>
          </cell>
          <cell r="O7">
            <v>3</v>
          </cell>
          <cell r="R7">
            <v>13</v>
          </cell>
          <cell r="U7">
            <v>13</v>
          </cell>
          <cell r="X7">
            <v>2418</v>
          </cell>
          <cell r="Y7">
            <v>93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L7">
            <v>1209</v>
          </cell>
          <cell r="AM7">
            <v>1209</v>
          </cell>
          <cell r="AX7">
            <v>1209</v>
          </cell>
          <cell r="AY7">
            <v>1209</v>
          </cell>
          <cell r="BF7">
            <v>0</v>
          </cell>
          <cell r="BG7">
            <v>0</v>
          </cell>
          <cell r="BH7">
            <v>1209</v>
          </cell>
        </row>
        <row r="8">
          <cell r="C8" t="str">
            <v>M368</v>
          </cell>
          <cell r="D8" t="str">
            <v>Production Manager</v>
          </cell>
          <cell r="E8" t="str">
            <v>Production</v>
          </cell>
          <cell r="F8" t="str">
            <v>UDC</v>
          </cell>
          <cell r="G8" t="str">
            <v>36002061846818</v>
          </cell>
          <cell r="H8" t="str">
            <v>02-Oct-2017</v>
          </cell>
          <cell r="I8" t="str">
            <v>25-Oct-1981</v>
          </cell>
          <cell r="J8">
            <v>42.252054794520546</v>
          </cell>
          <cell r="K8">
            <v>45292</v>
          </cell>
          <cell r="L8">
            <v>45306</v>
          </cell>
          <cell r="M8">
            <v>1</v>
          </cell>
          <cell r="N8">
            <v>0</v>
          </cell>
          <cell r="O8">
            <v>1</v>
          </cell>
          <cell r="R8">
            <v>13</v>
          </cell>
          <cell r="U8">
            <v>13</v>
          </cell>
          <cell r="X8">
            <v>1758</v>
          </cell>
          <cell r="Y8">
            <v>67.615384615384613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L8">
            <v>879</v>
          </cell>
          <cell r="AM8">
            <v>879</v>
          </cell>
          <cell r="AX8">
            <v>879</v>
          </cell>
          <cell r="AY8">
            <v>879</v>
          </cell>
          <cell r="BF8">
            <v>0</v>
          </cell>
          <cell r="BG8">
            <v>0</v>
          </cell>
          <cell r="BH8">
            <v>879</v>
          </cell>
        </row>
        <row r="9">
          <cell r="C9" t="str">
            <v>M113</v>
          </cell>
          <cell r="D9" t="str">
            <v>Payroll Supervisor</v>
          </cell>
          <cell r="E9" t="str">
            <v>IE</v>
          </cell>
          <cell r="F9" t="str">
            <v>UDC</v>
          </cell>
          <cell r="G9" t="str">
            <v>35000156632018</v>
          </cell>
          <cell r="H9" t="str">
            <v>03-Aug-2009</v>
          </cell>
          <cell r="I9" t="str">
            <v>01-Feb-1984</v>
          </cell>
          <cell r="J9">
            <v>39.980821917808221</v>
          </cell>
          <cell r="K9">
            <v>45292</v>
          </cell>
          <cell r="L9">
            <v>45306</v>
          </cell>
          <cell r="M9">
            <v>1</v>
          </cell>
          <cell r="N9">
            <v>0</v>
          </cell>
          <cell r="O9">
            <v>1</v>
          </cell>
          <cell r="R9">
            <v>13</v>
          </cell>
          <cell r="U9">
            <v>13</v>
          </cell>
          <cell r="X9">
            <v>612</v>
          </cell>
          <cell r="Y9">
            <v>23.53846153846154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L9">
            <v>306</v>
          </cell>
          <cell r="AM9">
            <v>306</v>
          </cell>
          <cell r="AX9">
            <v>306</v>
          </cell>
          <cell r="AY9">
            <v>306</v>
          </cell>
          <cell r="BF9">
            <v>0</v>
          </cell>
          <cell r="BG9">
            <v>0</v>
          </cell>
          <cell r="BH9">
            <v>306</v>
          </cell>
        </row>
        <row r="10">
          <cell r="C10" t="str">
            <v>M214</v>
          </cell>
          <cell r="D10" t="str">
            <v>Admin/Recruitment Clerk</v>
          </cell>
          <cell r="E10" t="str">
            <v>HR</v>
          </cell>
          <cell r="F10" t="str">
            <v>UDC</v>
          </cell>
          <cell r="G10" t="str">
            <v>35000054040217</v>
          </cell>
          <cell r="H10" t="str">
            <v>21-May-2012</v>
          </cell>
          <cell r="I10" t="str">
            <v>18-Mar-1982</v>
          </cell>
          <cell r="J10">
            <v>41.857534246575341</v>
          </cell>
          <cell r="K10">
            <v>45292</v>
          </cell>
          <cell r="L10">
            <v>45306</v>
          </cell>
          <cell r="M10">
            <v>0</v>
          </cell>
          <cell r="N10">
            <v>0</v>
          </cell>
          <cell r="O10">
            <v>0</v>
          </cell>
          <cell r="R10">
            <v>13</v>
          </cell>
          <cell r="U10">
            <v>13</v>
          </cell>
          <cell r="X10">
            <v>426</v>
          </cell>
          <cell r="Y10">
            <v>16.384615384615383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L10">
            <v>212.99999999999997</v>
          </cell>
          <cell r="AM10">
            <v>213</v>
          </cell>
          <cell r="AX10">
            <v>213</v>
          </cell>
          <cell r="AY10">
            <v>213</v>
          </cell>
          <cell r="BF10">
            <v>0</v>
          </cell>
          <cell r="BG10">
            <v>0</v>
          </cell>
          <cell r="BH10">
            <v>213</v>
          </cell>
        </row>
        <row r="11">
          <cell r="C11" t="str">
            <v>M234</v>
          </cell>
          <cell r="D11" t="str">
            <v>PDC Admin Assistant</v>
          </cell>
          <cell r="E11" t="str">
            <v>PDC</v>
          </cell>
          <cell r="F11" t="str">
            <v>UDC</v>
          </cell>
          <cell r="G11">
            <v>35000453271312</v>
          </cell>
          <cell r="H11" t="str">
            <v>15-Feb-2010</v>
          </cell>
          <cell r="I11" t="str">
            <v>25-Apr-1990</v>
          </cell>
          <cell r="J11">
            <v>33.747945205479454</v>
          </cell>
          <cell r="K11">
            <v>45292</v>
          </cell>
          <cell r="L11">
            <v>45306</v>
          </cell>
          <cell r="M11">
            <v>1</v>
          </cell>
          <cell r="N11">
            <v>1</v>
          </cell>
          <cell r="O11">
            <v>2</v>
          </cell>
          <cell r="R11">
            <v>13</v>
          </cell>
          <cell r="U11">
            <v>13</v>
          </cell>
          <cell r="X11">
            <v>534</v>
          </cell>
          <cell r="Y11">
            <v>20.53846153846154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L11">
            <v>267</v>
          </cell>
          <cell r="AM11">
            <v>267</v>
          </cell>
          <cell r="AX11">
            <v>267</v>
          </cell>
          <cell r="AY11">
            <v>267</v>
          </cell>
          <cell r="BF11">
            <v>0</v>
          </cell>
          <cell r="BG11">
            <v>0</v>
          </cell>
          <cell r="BH11">
            <v>267</v>
          </cell>
        </row>
        <row r="12">
          <cell r="C12" t="str">
            <v>M290</v>
          </cell>
          <cell r="D12" t="str">
            <v>QA Admin Assistant</v>
          </cell>
          <cell r="E12" t="str">
            <v>QA</v>
          </cell>
          <cell r="F12" t="str">
            <v>UDC</v>
          </cell>
          <cell r="G12" t="str">
            <v>35000041512818</v>
          </cell>
          <cell r="H12" t="str">
            <v>08-Oct-2013</v>
          </cell>
          <cell r="I12" t="str">
            <v>02-Apr-1978</v>
          </cell>
          <cell r="J12">
            <v>45.819178082191783</v>
          </cell>
          <cell r="K12">
            <v>45292</v>
          </cell>
          <cell r="L12">
            <v>45306</v>
          </cell>
          <cell r="M12">
            <v>0</v>
          </cell>
          <cell r="N12">
            <v>0</v>
          </cell>
          <cell r="O12">
            <v>0</v>
          </cell>
          <cell r="R12">
            <v>13</v>
          </cell>
          <cell r="U12">
            <v>13</v>
          </cell>
          <cell r="X12">
            <v>273</v>
          </cell>
          <cell r="Y12">
            <v>10.5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L12">
            <v>136.5</v>
          </cell>
          <cell r="AM12">
            <v>136.5</v>
          </cell>
          <cell r="AX12">
            <v>136.5</v>
          </cell>
          <cell r="AY12">
            <v>136.5</v>
          </cell>
          <cell r="BF12">
            <v>0</v>
          </cell>
          <cell r="BG12">
            <v>0</v>
          </cell>
          <cell r="BH12">
            <v>136.5</v>
          </cell>
        </row>
        <row r="13">
          <cell r="C13" t="str">
            <v>M298</v>
          </cell>
          <cell r="D13" t="str">
            <v>Sage Personnel</v>
          </cell>
          <cell r="E13" t="str">
            <v>Shipping</v>
          </cell>
          <cell r="F13" t="str">
            <v>UDC</v>
          </cell>
          <cell r="G13" t="str">
            <v>35000102865919</v>
          </cell>
          <cell r="H13" t="str">
            <v>20-Jan-2014</v>
          </cell>
          <cell r="I13" t="str">
            <v>10-Apr-1990</v>
          </cell>
          <cell r="J13">
            <v>33.789041095890411</v>
          </cell>
          <cell r="K13">
            <v>45292</v>
          </cell>
          <cell r="L13">
            <v>45306</v>
          </cell>
          <cell r="M13">
            <v>1</v>
          </cell>
          <cell r="N13">
            <v>1</v>
          </cell>
          <cell r="O13">
            <v>2</v>
          </cell>
          <cell r="R13">
            <v>13</v>
          </cell>
          <cell r="U13">
            <v>13</v>
          </cell>
          <cell r="X13">
            <v>380</v>
          </cell>
          <cell r="Y13">
            <v>14.615384615384615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L13">
            <v>190</v>
          </cell>
          <cell r="AM13">
            <v>190</v>
          </cell>
          <cell r="AX13">
            <v>190</v>
          </cell>
          <cell r="AY13">
            <v>190</v>
          </cell>
          <cell r="BF13">
            <v>0</v>
          </cell>
          <cell r="BG13">
            <v>0</v>
          </cell>
          <cell r="BH13">
            <v>190</v>
          </cell>
        </row>
        <row r="14">
          <cell r="C14" t="str">
            <v>M336</v>
          </cell>
          <cell r="D14" t="str">
            <v xml:space="preserve">Cost Assistant </v>
          </cell>
          <cell r="E14" t="str">
            <v>PDC</v>
          </cell>
          <cell r="F14" t="str">
            <v>UDC</v>
          </cell>
          <cell r="G14">
            <v>35000452995314</v>
          </cell>
          <cell r="H14" t="str">
            <v>11-Nov-2015</v>
          </cell>
          <cell r="I14" t="str">
            <v>12-Mar-1982</v>
          </cell>
          <cell r="J14">
            <v>41.873972602739727</v>
          </cell>
          <cell r="K14">
            <v>45292</v>
          </cell>
          <cell r="L14">
            <v>45306</v>
          </cell>
          <cell r="M14">
            <v>1</v>
          </cell>
          <cell r="N14">
            <v>1</v>
          </cell>
          <cell r="O14">
            <v>2</v>
          </cell>
          <cell r="R14">
            <v>13</v>
          </cell>
          <cell r="U14">
            <v>13</v>
          </cell>
          <cell r="X14">
            <v>412</v>
          </cell>
          <cell r="Y14">
            <v>15.846153846153847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L14">
            <v>206</v>
          </cell>
          <cell r="AM14">
            <v>206</v>
          </cell>
          <cell r="AX14">
            <v>206</v>
          </cell>
          <cell r="AY14">
            <v>206</v>
          </cell>
          <cell r="BF14">
            <v>0</v>
          </cell>
          <cell r="BG14">
            <v>0</v>
          </cell>
          <cell r="BH14">
            <v>206</v>
          </cell>
        </row>
        <row r="15">
          <cell r="C15" t="str">
            <v>M342</v>
          </cell>
          <cell r="D15" t="str">
            <v>Wages Clerk</v>
          </cell>
          <cell r="E15" t="str">
            <v>IE</v>
          </cell>
          <cell r="F15" t="str">
            <v>UDC</v>
          </cell>
          <cell r="G15">
            <v>35000041436716</v>
          </cell>
          <cell r="H15" t="str">
            <v>01-Feb-2016</v>
          </cell>
          <cell r="I15" t="str">
            <v>10-Sep-1986</v>
          </cell>
          <cell r="J15">
            <v>37.372602739726027</v>
          </cell>
          <cell r="K15">
            <v>45292</v>
          </cell>
          <cell r="L15">
            <v>45306</v>
          </cell>
          <cell r="M15">
            <v>1</v>
          </cell>
          <cell r="N15">
            <v>2</v>
          </cell>
          <cell r="O15">
            <v>3</v>
          </cell>
          <cell r="R15">
            <v>13</v>
          </cell>
          <cell r="U15">
            <v>13</v>
          </cell>
          <cell r="X15">
            <v>300</v>
          </cell>
          <cell r="Y15">
            <v>11.538461538461538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L15">
            <v>150</v>
          </cell>
          <cell r="AM15">
            <v>150</v>
          </cell>
          <cell r="AX15">
            <v>150</v>
          </cell>
          <cell r="AY15">
            <v>150</v>
          </cell>
          <cell r="BF15">
            <v>0</v>
          </cell>
          <cell r="BG15">
            <v>0</v>
          </cell>
          <cell r="BH15">
            <v>150</v>
          </cell>
        </row>
        <row r="16">
          <cell r="C16" t="str">
            <v>M343</v>
          </cell>
          <cell r="D16" t="str">
            <v>Work Study</v>
          </cell>
          <cell r="E16" t="str">
            <v>IE</v>
          </cell>
          <cell r="F16" t="str">
            <v>UDC</v>
          </cell>
          <cell r="G16">
            <v>35000101558327</v>
          </cell>
          <cell r="H16" t="str">
            <v>26-Oct-2011</v>
          </cell>
          <cell r="I16" t="str">
            <v>08-Sep-1992</v>
          </cell>
          <cell r="J16">
            <v>31.372602739726027</v>
          </cell>
          <cell r="K16">
            <v>45292</v>
          </cell>
          <cell r="L16">
            <v>45306</v>
          </cell>
          <cell r="M16">
            <v>1</v>
          </cell>
          <cell r="N16">
            <v>1</v>
          </cell>
          <cell r="O16">
            <v>2</v>
          </cell>
          <cell r="R16">
            <v>13</v>
          </cell>
          <cell r="U16">
            <v>13</v>
          </cell>
          <cell r="X16">
            <v>360</v>
          </cell>
          <cell r="Y16">
            <v>13.846153846153847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L16">
            <v>180</v>
          </cell>
          <cell r="AM16">
            <v>180</v>
          </cell>
          <cell r="AX16">
            <v>180</v>
          </cell>
          <cell r="AY16">
            <v>180</v>
          </cell>
          <cell r="BF16">
            <v>0</v>
          </cell>
          <cell r="BG16">
            <v>0</v>
          </cell>
          <cell r="BH16">
            <v>180</v>
          </cell>
        </row>
        <row r="17">
          <cell r="C17" t="str">
            <v>M346</v>
          </cell>
          <cell r="D17" t="str">
            <v>QA Manager Assistant</v>
          </cell>
          <cell r="E17" t="str">
            <v>QA</v>
          </cell>
          <cell r="F17" t="str">
            <v>UDC</v>
          </cell>
          <cell r="G17" t="str">
            <v>35000173169323</v>
          </cell>
          <cell r="H17" t="str">
            <v>17-May-2005</v>
          </cell>
          <cell r="I17" t="str">
            <v>16-Jul-1984</v>
          </cell>
          <cell r="J17">
            <v>39.526027397260272</v>
          </cell>
          <cell r="K17">
            <v>45292</v>
          </cell>
          <cell r="L17">
            <v>45306</v>
          </cell>
          <cell r="M17">
            <v>1</v>
          </cell>
          <cell r="N17">
            <v>3</v>
          </cell>
          <cell r="O17">
            <v>4</v>
          </cell>
          <cell r="R17">
            <v>13</v>
          </cell>
          <cell r="U17">
            <v>13</v>
          </cell>
          <cell r="X17">
            <v>1036</v>
          </cell>
          <cell r="Y17">
            <v>39.846153846153847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L17">
            <v>518</v>
          </cell>
          <cell r="AM17">
            <v>518</v>
          </cell>
          <cell r="AX17">
            <v>518</v>
          </cell>
          <cell r="AY17">
            <v>518</v>
          </cell>
          <cell r="BF17">
            <v>0</v>
          </cell>
          <cell r="BG17">
            <v>0</v>
          </cell>
          <cell r="BH17">
            <v>518</v>
          </cell>
        </row>
        <row r="18">
          <cell r="C18" t="str">
            <v>M353</v>
          </cell>
          <cell r="D18" t="str">
            <v>Industrial Engineering</v>
          </cell>
          <cell r="E18" t="str">
            <v>IE</v>
          </cell>
          <cell r="F18" t="str">
            <v>UDC</v>
          </cell>
          <cell r="G18">
            <v>35000240766511</v>
          </cell>
          <cell r="H18" t="str">
            <v>06-Feb-2017</v>
          </cell>
          <cell r="I18" t="str">
            <v>08-Jul-1994</v>
          </cell>
          <cell r="J18">
            <v>29.542465753424658</v>
          </cell>
          <cell r="K18">
            <v>45292</v>
          </cell>
          <cell r="L18">
            <v>45306</v>
          </cell>
          <cell r="M18">
            <v>0</v>
          </cell>
          <cell r="N18">
            <v>0</v>
          </cell>
          <cell r="O18">
            <v>0</v>
          </cell>
          <cell r="R18">
            <v>13</v>
          </cell>
          <cell r="U18">
            <v>13</v>
          </cell>
          <cell r="X18">
            <v>750</v>
          </cell>
          <cell r="Y18">
            <v>28.846153846153847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L18">
            <v>375</v>
          </cell>
          <cell r="AM18">
            <v>375</v>
          </cell>
          <cell r="AX18">
            <v>375</v>
          </cell>
          <cell r="AY18">
            <v>375</v>
          </cell>
          <cell r="BF18">
            <v>0</v>
          </cell>
          <cell r="BG18">
            <v>0</v>
          </cell>
          <cell r="BH18">
            <v>375</v>
          </cell>
        </row>
        <row r="19">
          <cell r="C19" t="str">
            <v>M356</v>
          </cell>
          <cell r="D19" t="str">
            <v>IT Assistant</v>
          </cell>
          <cell r="E19" t="str">
            <v>IT</v>
          </cell>
          <cell r="F19" t="str">
            <v>UDC</v>
          </cell>
          <cell r="G19">
            <v>35000453244118</v>
          </cell>
          <cell r="H19" t="str">
            <v>20-Mar-2017</v>
          </cell>
          <cell r="I19" t="str">
            <v>20-Nov-1993</v>
          </cell>
          <cell r="J19">
            <v>30.172602739726027</v>
          </cell>
          <cell r="K19">
            <v>45292</v>
          </cell>
          <cell r="L19">
            <v>45306</v>
          </cell>
          <cell r="M19">
            <v>1</v>
          </cell>
          <cell r="N19">
            <v>1</v>
          </cell>
          <cell r="O19">
            <v>2</v>
          </cell>
          <cell r="R19">
            <v>13</v>
          </cell>
          <cell r="U19">
            <v>13</v>
          </cell>
          <cell r="X19">
            <v>502</v>
          </cell>
          <cell r="Y19">
            <v>19.307692307692307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L19">
            <v>251</v>
          </cell>
          <cell r="AM19">
            <v>251</v>
          </cell>
          <cell r="AX19">
            <v>251</v>
          </cell>
          <cell r="AY19">
            <v>251</v>
          </cell>
          <cell r="BF19">
            <v>0</v>
          </cell>
          <cell r="BG19">
            <v>0</v>
          </cell>
          <cell r="BH19">
            <v>251</v>
          </cell>
        </row>
        <row r="20">
          <cell r="C20" t="str">
            <v>M357</v>
          </cell>
          <cell r="D20" t="str">
            <v>Shipping Executive</v>
          </cell>
          <cell r="E20" t="str">
            <v>Shipping</v>
          </cell>
          <cell r="F20" t="str">
            <v>UDC</v>
          </cell>
          <cell r="G20">
            <v>35000453255717</v>
          </cell>
          <cell r="H20" t="str">
            <v>19-Nov-2012</v>
          </cell>
          <cell r="I20" t="str">
            <v>03-Jan-1992</v>
          </cell>
          <cell r="J20">
            <v>32.054794520547944</v>
          </cell>
          <cell r="K20">
            <v>45292</v>
          </cell>
          <cell r="L20">
            <v>45306</v>
          </cell>
          <cell r="M20">
            <v>1</v>
          </cell>
          <cell r="N20">
            <v>1</v>
          </cell>
          <cell r="O20">
            <v>2</v>
          </cell>
          <cell r="R20">
            <v>13</v>
          </cell>
          <cell r="U20">
            <v>13</v>
          </cell>
          <cell r="X20">
            <v>380</v>
          </cell>
          <cell r="Y20">
            <v>14.615384615384615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L20">
            <v>190</v>
          </cell>
          <cell r="AM20">
            <v>190</v>
          </cell>
          <cell r="AX20">
            <v>190</v>
          </cell>
          <cell r="AY20">
            <v>190</v>
          </cell>
          <cell r="BF20">
            <v>0</v>
          </cell>
          <cell r="BG20">
            <v>0</v>
          </cell>
          <cell r="BH20">
            <v>190</v>
          </cell>
        </row>
        <row r="21">
          <cell r="C21" t="str">
            <v>M378</v>
          </cell>
          <cell r="D21" t="str">
            <v>IE Reportor</v>
          </cell>
          <cell r="E21" t="str">
            <v>IE</v>
          </cell>
          <cell r="F21" t="str">
            <v>UDC</v>
          </cell>
          <cell r="G21" t="str">
            <v>35000416361818</v>
          </cell>
          <cell r="H21" t="str">
            <v>02-Feb-2018</v>
          </cell>
          <cell r="I21" t="str">
            <v>08-Oct-1990</v>
          </cell>
          <cell r="J21">
            <v>33.293150684931504</v>
          </cell>
          <cell r="K21">
            <v>45292</v>
          </cell>
          <cell r="L21">
            <v>45306</v>
          </cell>
          <cell r="M21">
            <v>0</v>
          </cell>
          <cell r="N21">
            <v>0</v>
          </cell>
          <cell r="O21">
            <v>0</v>
          </cell>
          <cell r="R21">
            <v>13</v>
          </cell>
          <cell r="U21">
            <v>13</v>
          </cell>
          <cell r="X21">
            <v>360</v>
          </cell>
          <cell r="Y21">
            <v>13.846153846153847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L21">
            <v>180</v>
          </cell>
          <cell r="AM21">
            <v>180</v>
          </cell>
          <cell r="AX21">
            <v>180</v>
          </cell>
          <cell r="AY21">
            <v>180</v>
          </cell>
          <cell r="BF21">
            <v>0</v>
          </cell>
          <cell r="BG21">
            <v>0</v>
          </cell>
          <cell r="BH21">
            <v>180</v>
          </cell>
        </row>
        <row r="22">
          <cell r="C22" t="str">
            <v>M403</v>
          </cell>
          <cell r="D22" t="str">
            <v>CAD Operator</v>
          </cell>
          <cell r="E22" t="str">
            <v>PDC</v>
          </cell>
          <cell r="F22" t="str">
            <v>UDC</v>
          </cell>
          <cell r="G22" t="str">
            <v>35000133861510</v>
          </cell>
          <cell r="H22" t="str">
            <v>01-Aug-2018</v>
          </cell>
          <cell r="I22" t="str">
            <v>07-May-1981</v>
          </cell>
          <cell r="J22">
            <v>42.720547945205482</v>
          </cell>
          <cell r="K22">
            <v>45292</v>
          </cell>
          <cell r="L22">
            <v>45306</v>
          </cell>
          <cell r="M22">
            <v>1</v>
          </cell>
          <cell r="N22">
            <v>2</v>
          </cell>
          <cell r="O22">
            <v>3</v>
          </cell>
          <cell r="R22">
            <v>13</v>
          </cell>
          <cell r="U22">
            <v>13</v>
          </cell>
          <cell r="X22">
            <v>687</v>
          </cell>
          <cell r="Y22">
            <v>26.423076923076923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L22">
            <v>343.5</v>
          </cell>
          <cell r="AM22">
            <v>343.5</v>
          </cell>
          <cell r="AX22">
            <v>343.5</v>
          </cell>
          <cell r="AY22">
            <v>343.5</v>
          </cell>
          <cell r="BF22">
            <v>0</v>
          </cell>
          <cell r="BG22">
            <v>0</v>
          </cell>
          <cell r="BH22">
            <v>343.5</v>
          </cell>
        </row>
        <row r="23">
          <cell r="C23" t="str">
            <v>M437</v>
          </cell>
          <cell r="D23" t="str">
            <v>Senior QC Supervisor</v>
          </cell>
          <cell r="E23" t="str">
            <v>QA</v>
          </cell>
          <cell r="F23" t="str">
            <v>UDC</v>
          </cell>
          <cell r="G23" t="str">
            <v>35000453184418</v>
          </cell>
          <cell r="H23" t="str">
            <v>04-Feb-2008</v>
          </cell>
          <cell r="I23" t="str">
            <v>19-Mar-1988</v>
          </cell>
          <cell r="J23">
            <v>35.849315068493148</v>
          </cell>
          <cell r="K23">
            <v>45292</v>
          </cell>
          <cell r="L23">
            <v>45306</v>
          </cell>
          <cell r="M23">
            <v>0</v>
          </cell>
          <cell r="N23">
            <v>0</v>
          </cell>
          <cell r="O23">
            <v>0</v>
          </cell>
          <cell r="R23">
            <v>13</v>
          </cell>
          <cell r="U23">
            <v>13</v>
          </cell>
          <cell r="X23">
            <v>432</v>
          </cell>
          <cell r="Y23">
            <v>16.615384615384617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L23">
            <v>216.00000000000003</v>
          </cell>
          <cell r="AM23">
            <v>216</v>
          </cell>
          <cell r="AX23">
            <v>216</v>
          </cell>
          <cell r="AY23">
            <v>216</v>
          </cell>
          <cell r="BF23">
            <v>0</v>
          </cell>
          <cell r="BG23">
            <v>0</v>
          </cell>
          <cell r="BH23">
            <v>216</v>
          </cell>
        </row>
        <row r="24">
          <cell r="C24" t="str">
            <v>M454</v>
          </cell>
          <cell r="D24" t="str">
            <v>Senior QA Supervisor</v>
          </cell>
          <cell r="E24" t="str">
            <v>QA</v>
          </cell>
          <cell r="F24" t="str">
            <v>UDC</v>
          </cell>
          <cell r="G24" t="str">
            <v>35000062747917</v>
          </cell>
          <cell r="H24" t="str">
            <v>21-Oct-2019</v>
          </cell>
          <cell r="I24" t="str">
            <v>02-Aug-1977</v>
          </cell>
          <cell r="J24">
            <v>46.484931506849314</v>
          </cell>
          <cell r="K24">
            <v>45292</v>
          </cell>
          <cell r="L24">
            <v>45306</v>
          </cell>
          <cell r="M24">
            <v>0</v>
          </cell>
          <cell r="N24">
            <v>0</v>
          </cell>
          <cell r="O24">
            <v>0</v>
          </cell>
          <cell r="R24">
            <v>13</v>
          </cell>
          <cell r="U24">
            <v>13</v>
          </cell>
          <cell r="X24">
            <v>654</v>
          </cell>
          <cell r="Y24">
            <v>25.153846153846153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L24">
            <v>327</v>
          </cell>
          <cell r="AM24">
            <v>327</v>
          </cell>
          <cell r="AX24">
            <v>327</v>
          </cell>
          <cell r="AY24">
            <v>327</v>
          </cell>
          <cell r="BF24">
            <v>0</v>
          </cell>
          <cell r="BG24">
            <v>0</v>
          </cell>
          <cell r="BH24">
            <v>327</v>
          </cell>
        </row>
        <row r="25">
          <cell r="C25" t="str">
            <v>M500</v>
          </cell>
          <cell r="D25" t="str">
            <v>Admin Officer</v>
          </cell>
          <cell r="E25" t="str">
            <v>HR</v>
          </cell>
          <cell r="F25" t="str">
            <v>FDC</v>
          </cell>
          <cell r="G25" t="str">
            <v>35000090491517</v>
          </cell>
          <cell r="H25" t="str">
            <v>26-Jul-2021</v>
          </cell>
          <cell r="I25" t="str">
            <v>01-Apr-1989</v>
          </cell>
          <cell r="J25">
            <v>34.813698630136983</v>
          </cell>
          <cell r="K25">
            <v>45292</v>
          </cell>
          <cell r="L25">
            <v>45306</v>
          </cell>
          <cell r="M25">
            <v>1</v>
          </cell>
          <cell r="N25">
            <v>1</v>
          </cell>
          <cell r="O25">
            <v>2</v>
          </cell>
          <cell r="R25">
            <v>13</v>
          </cell>
          <cell r="U25">
            <v>13</v>
          </cell>
          <cell r="X25">
            <v>682</v>
          </cell>
          <cell r="Y25">
            <v>26.23076923076923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L25">
            <v>341</v>
          </cell>
          <cell r="AM25">
            <v>341</v>
          </cell>
          <cell r="AX25">
            <v>341</v>
          </cell>
          <cell r="AY25">
            <v>341</v>
          </cell>
          <cell r="BF25">
            <v>0</v>
          </cell>
          <cell r="BG25">
            <v>0</v>
          </cell>
          <cell r="BH25">
            <v>341</v>
          </cell>
        </row>
        <row r="26">
          <cell r="C26" t="str">
            <v>M504</v>
          </cell>
          <cell r="D26" t="str">
            <v>MERCHANDISER</v>
          </cell>
          <cell r="E26" t="str">
            <v>PMC</v>
          </cell>
          <cell r="F26" t="str">
            <v>FDC</v>
          </cell>
          <cell r="G26">
            <v>35000308300828</v>
          </cell>
          <cell r="H26" t="str">
            <v>20-Oct-2021</v>
          </cell>
          <cell r="I26" t="str">
            <v>17-Apr-1985</v>
          </cell>
          <cell r="J26">
            <v>38.772602739726025</v>
          </cell>
          <cell r="K26">
            <v>45292</v>
          </cell>
          <cell r="L26">
            <v>45306</v>
          </cell>
          <cell r="M26">
            <v>1</v>
          </cell>
          <cell r="N26">
            <v>2</v>
          </cell>
          <cell r="O26">
            <v>3</v>
          </cell>
          <cell r="R26">
            <v>13</v>
          </cell>
          <cell r="U26">
            <v>13</v>
          </cell>
          <cell r="X26">
            <v>1000</v>
          </cell>
          <cell r="Y26">
            <v>38.46153846153846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L26">
            <v>500</v>
          </cell>
          <cell r="AM26">
            <v>500</v>
          </cell>
          <cell r="AX26">
            <v>500</v>
          </cell>
          <cell r="AY26">
            <v>500</v>
          </cell>
          <cell r="BF26">
            <v>0</v>
          </cell>
          <cell r="BG26">
            <v>0</v>
          </cell>
          <cell r="BH26">
            <v>500</v>
          </cell>
        </row>
        <row r="27">
          <cell r="C27" t="str">
            <v>M507</v>
          </cell>
          <cell r="D27" t="str">
            <v>Accounting Supervisor</v>
          </cell>
          <cell r="E27" t="str">
            <v>Finance</v>
          </cell>
          <cell r="F27" t="str">
            <v>FDC</v>
          </cell>
          <cell r="G27" t="str">
            <v>35000109162614</v>
          </cell>
          <cell r="H27" t="str">
            <v>25-Nov-2021</v>
          </cell>
          <cell r="I27" t="str">
            <v>09-Apr-1989</v>
          </cell>
          <cell r="J27">
            <v>34.791780821917811</v>
          </cell>
          <cell r="K27">
            <v>45292</v>
          </cell>
          <cell r="L27">
            <v>45306</v>
          </cell>
          <cell r="M27">
            <v>1</v>
          </cell>
          <cell r="N27">
            <v>2</v>
          </cell>
          <cell r="O27">
            <v>3</v>
          </cell>
          <cell r="R27">
            <v>13</v>
          </cell>
          <cell r="U27">
            <v>13</v>
          </cell>
          <cell r="X27">
            <v>1200</v>
          </cell>
          <cell r="Y27">
            <v>46.153846153846153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L27">
            <v>600</v>
          </cell>
          <cell r="AM27">
            <v>600</v>
          </cell>
          <cell r="AX27">
            <v>600</v>
          </cell>
          <cell r="AY27">
            <v>600</v>
          </cell>
          <cell r="BF27">
            <v>0</v>
          </cell>
          <cell r="BG27">
            <v>0</v>
          </cell>
          <cell r="BH27">
            <v>600</v>
          </cell>
        </row>
        <row r="28">
          <cell r="C28" t="str">
            <v>M515</v>
          </cell>
          <cell r="D28" t="str">
            <v>Lay Planner</v>
          </cell>
          <cell r="E28" t="str">
            <v>Cutting</v>
          </cell>
          <cell r="F28" t="str">
            <v>FDC</v>
          </cell>
          <cell r="G28" t="str">
            <v>35000182782516</v>
          </cell>
          <cell r="H28" t="str">
            <v>01-Feb-2022</v>
          </cell>
          <cell r="I28" t="str">
            <v>02-Mar-1990</v>
          </cell>
          <cell r="J28">
            <v>33.895890410958906</v>
          </cell>
          <cell r="K28">
            <v>45292</v>
          </cell>
          <cell r="L28">
            <v>45306</v>
          </cell>
          <cell r="M28">
            <v>1</v>
          </cell>
          <cell r="N28">
            <v>2</v>
          </cell>
          <cell r="O28">
            <v>3</v>
          </cell>
          <cell r="R28">
            <v>13</v>
          </cell>
          <cell r="U28">
            <v>13</v>
          </cell>
          <cell r="X28">
            <v>400</v>
          </cell>
          <cell r="Y28">
            <v>15.384615384615385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L28">
            <v>200</v>
          </cell>
          <cell r="AM28">
            <v>200</v>
          </cell>
          <cell r="AX28">
            <v>200</v>
          </cell>
          <cell r="AY28">
            <v>200</v>
          </cell>
          <cell r="BF28">
            <v>0</v>
          </cell>
          <cell r="BG28">
            <v>0</v>
          </cell>
          <cell r="BH28">
            <v>200</v>
          </cell>
        </row>
        <row r="29">
          <cell r="C29" t="str">
            <v>M536</v>
          </cell>
          <cell r="D29" t="str">
            <v>ADMIN. OFFICER</v>
          </cell>
          <cell r="E29" t="str">
            <v>HR</v>
          </cell>
          <cell r="F29" t="str">
            <v>FDC</v>
          </cell>
          <cell r="G29">
            <v>35000458503817</v>
          </cell>
          <cell r="H29" t="str">
            <v>22-Aug-2022</v>
          </cell>
          <cell r="I29" t="str">
            <v>26-Dec-1989</v>
          </cell>
          <cell r="J29">
            <v>34.076712328767123</v>
          </cell>
          <cell r="K29">
            <v>45292</v>
          </cell>
          <cell r="L29">
            <v>45306</v>
          </cell>
          <cell r="M29">
            <v>1</v>
          </cell>
          <cell r="N29">
            <v>0</v>
          </cell>
          <cell r="O29">
            <v>1</v>
          </cell>
          <cell r="R29">
            <v>13</v>
          </cell>
          <cell r="U29">
            <v>13</v>
          </cell>
          <cell r="X29">
            <v>300</v>
          </cell>
          <cell r="Y29">
            <v>11.538461538461538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L29">
            <v>150</v>
          </cell>
          <cell r="AM29">
            <v>150</v>
          </cell>
          <cell r="AX29">
            <v>150</v>
          </cell>
          <cell r="AY29">
            <v>150</v>
          </cell>
          <cell r="BF29">
            <v>0</v>
          </cell>
          <cell r="BG29">
            <v>0</v>
          </cell>
          <cell r="BH29">
            <v>150</v>
          </cell>
        </row>
        <row r="30">
          <cell r="C30" t="str">
            <v>M541</v>
          </cell>
          <cell r="D30" t="str">
            <v>PPC</v>
          </cell>
          <cell r="E30" t="str">
            <v>PPC</v>
          </cell>
          <cell r="F30" t="str">
            <v>FDC</v>
          </cell>
          <cell r="G30">
            <v>34370384999117</v>
          </cell>
          <cell r="H30" t="str">
            <v>29-Sep-2022</v>
          </cell>
          <cell r="I30" t="str">
            <v>09-Jul-1988</v>
          </cell>
          <cell r="J30">
            <v>35.542465753424658</v>
          </cell>
          <cell r="K30">
            <v>45292</v>
          </cell>
          <cell r="L30">
            <v>45306</v>
          </cell>
          <cell r="M30">
            <v>1</v>
          </cell>
          <cell r="N30">
            <v>2</v>
          </cell>
          <cell r="O30">
            <v>3</v>
          </cell>
          <cell r="R30">
            <v>13</v>
          </cell>
          <cell r="U30">
            <v>13</v>
          </cell>
          <cell r="X30">
            <v>500</v>
          </cell>
          <cell r="Y30">
            <v>19.23076923076923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L30">
            <v>250</v>
          </cell>
          <cell r="AM30">
            <v>250</v>
          </cell>
          <cell r="AX30">
            <v>250</v>
          </cell>
          <cell r="AY30">
            <v>250</v>
          </cell>
          <cell r="BF30">
            <v>0</v>
          </cell>
          <cell r="BG30">
            <v>0</v>
          </cell>
          <cell r="BH30">
            <v>250</v>
          </cell>
        </row>
        <row r="31">
          <cell r="C31" t="str">
            <v>D012</v>
          </cell>
          <cell r="D31" t="str">
            <v>DRIVER</v>
          </cell>
          <cell r="E31" t="str">
            <v>HR</v>
          </cell>
          <cell r="F31" t="str">
            <v>FDC</v>
          </cell>
          <cell r="G31">
            <v>35000284117714</v>
          </cell>
          <cell r="H31" t="str">
            <v>27-Oct-2021</v>
          </cell>
          <cell r="I31" t="str">
            <v>11-Nov-1985</v>
          </cell>
          <cell r="J31">
            <v>38.202739726027396</v>
          </cell>
          <cell r="K31">
            <v>45292</v>
          </cell>
          <cell r="L31">
            <v>45306</v>
          </cell>
          <cell r="M31">
            <v>1</v>
          </cell>
          <cell r="N31">
            <v>2</v>
          </cell>
          <cell r="O31">
            <v>3</v>
          </cell>
          <cell r="R31">
            <v>13</v>
          </cell>
          <cell r="U31">
            <v>13</v>
          </cell>
          <cell r="X31">
            <v>232</v>
          </cell>
          <cell r="Y31">
            <v>8.9230769230769234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L31">
            <v>116</v>
          </cell>
          <cell r="AM31">
            <v>116</v>
          </cell>
          <cell r="AX31">
            <v>116</v>
          </cell>
          <cell r="AY31">
            <v>116</v>
          </cell>
          <cell r="BF31">
            <v>0</v>
          </cell>
          <cell r="BG31">
            <v>0</v>
          </cell>
          <cell r="BH31">
            <v>116</v>
          </cell>
        </row>
        <row r="32">
          <cell r="C32" t="str">
            <v>D015</v>
          </cell>
          <cell r="D32" t="str">
            <v>DRIVER</v>
          </cell>
          <cell r="E32" t="str">
            <v>HR</v>
          </cell>
          <cell r="F32" t="str">
            <v>FDC</v>
          </cell>
          <cell r="G32">
            <v>35000516628219</v>
          </cell>
          <cell r="H32" t="str">
            <v>22-Dec-2023</v>
          </cell>
          <cell r="I32" t="str">
            <v>06-Aug-1981</v>
          </cell>
          <cell r="J32">
            <v>42.43013698630137</v>
          </cell>
          <cell r="K32">
            <v>45292</v>
          </cell>
          <cell r="L32">
            <v>45306</v>
          </cell>
          <cell r="M32">
            <v>1</v>
          </cell>
          <cell r="N32">
            <v>2</v>
          </cell>
          <cell r="O32">
            <v>3</v>
          </cell>
          <cell r="R32">
            <v>13</v>
          </cell>
          <cell r="U32">
            <v>13</v>
          </cell>
          <cell r="X32">
            <v>200</v>
          </cell>
          <cell r="Y32">
            <v>7.6923076923076925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L32">
            <v>100</v>
          </cell>
          <cell r="AM32">
            <v>100</v>
          </cell>
          <cell r="AX32">
            <v>100</v>
          </cell>
          <cell r="AY32">
            <v>100</v>
          </cell>
          <cell r="BF32">
            <v>0</v>
          </cell>
          <cell r="BG32">
            <v>0</v>
          </cell>
          <cell r="BH32">
            <v>100</v>
          </cell>
        </row>
        <row r="33">
          <cell r="C33" t="str">
            <v>GEN011</v>
          </cell>
          <cell r="D33" t="str">
            <v>Safety Officer</v>
          </cell>
          <cell r="E33" t="str">
            <v>Engineer</v>
          </cell>
          <cell r="F33" t="str">
            <v>UDC</v>
          </cell>
          <cell r="G33">
            <v>35000456202313</v>
          </cell>
          <cell r="H33" t="str">
            <v>26-Mar-2013</v>
          </cell>
          <cell r="I33" t="str">
            <v>11-Mar-1982</v>
          </cell>
          <cell r="J33">
            <v>41.876712328767127</v>
          </cell>
          <cell r="K33">
            <v>45292</v>
          </cell>
          <cell r="L33">
            <v>45306</v>
          </cell>
          <cell r="M33">
            <v>1</v>
          </cell>
          <cell r="N33">
            <v>1</v>
          </cell>
          <cell r="O33">
            <v>2</v>
          </cell>
          <cell r="R33">
            <v>13</v>
          </cell>
          <cell r="U33">
            <v>13</v>
          </cell>
          <cell r="X33">
            <v>400</v>
          </cell>
          <cell r="Y33">
            <v>15.384615384615385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L33">
            <v>200</v>
          </cell>
          <cell r="AM33">
            <v>200</v>
          </cell>
          <cell r="AX33">
            <v>200</v>
          </cell>
          <cell r="AY33">
            <v>200</v>
          </cell>
          <cell r="BF33">
            <v>0</v>
          </cell>
          <cell r="BG33">
            <v>0</v>
          </cell>
          <cell r="BH33">
            <v>200</v>
          </cell>
        </row>
        <row r="34">
          <cell r="C34" t="str">
            <v>GEN017</v>
          </cell>
          <cell r="D34" t="str">
            <v>Safety Officer</v>
          </cell>
          <cell r="E34" t="str">
            <v>Engineer</v>
          </cell>
          <cell r="F34" t="str">
            <v>FDC</v>
          </cell>
          <cell r="G34">
            <v>34370419247127</v>
          </cell>
          <cell r="H34" t="str">
            <v>27-Jun-2022</v>
          </cell>
          <cell r="I34" t="str">
            <v>18-Mar-1988</v>
          </cell>
          <cell r="J34">
            <v>35.852054794520548</v>
          </cell>
          <cell r="K34">
            <v>45292</v>
          </cell>
          <cell r="L34">
            <v>45306</v>
          </cell>
          <cell r="M34">
            <v>1</v>
          </cell>
          <cell r="N34">
            <v>1</v>
          </cell>
          <cell r="O34">
            <v>2</v>
          </cell>
          <cell r="R34">
            <v>13</v>
          </cell>
          <cell r="U34">
            <v>13</v>
          </cell>
          <cell r="X34">
            <v>300</v>
          </cell>
          <cell r="Y34">
            <v>11.538461538461538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L34">
            <v>150</v>
          </cell>
          <cell r="AM34">
            <v>150</v>
          </cell>
          <cell r="AX34">
            <v>150</v>
          </cell>
          <cell r="AY34">
            <v>150</v>
          </cell>
          <cell r="BF34">
            <v>0</v>
          </cell>
          <cell r="BG34">
            <v>0</v>
          </cell>
          <cell r="BH34">
            <v>150</v>
          </cell>
        </row>
        <row r="35">
          <cell r="C35" t="str">
            <v>M546</v>
          </cell>
          <cell r="D35" t="str">
            <v>PPC Staff</v>
          </cell>
          <cell r="E35" t="str">
            <v>PPC</v>
          </cell>
          <cell r="F35" t="str">
            <v>FDC</v>
          </cell>
          <cell r="G35">
            <v>38640251063717</v>
          </cell>
          <cell r="H35" t="str">
            <v>19-Oct-2022</v>
          </cell>
          <cell r="I35" t="str">
            <v>03-Apr-1994</v>
          </cell>
          <cell r="J35">
            <v>29.805479452054794</v>
          </cell>
          <cell r="K35">
            <v>45292</v>
          </cell>
          <cell r="L35">
            <v>45306</v>
          </cell>
          <cell r="M35">
            <v>0</v>
          </cell>
          <cell r="N35">
            <v>0</v>
          </cell>
          <cell r="O35">
            <v>0</v>
          </cell>
          <cell r="R35">
            <v>13</v>
          </cell>
          <cell r="U35">
            <v>13</v>
          </cell>
          <cell r="X35">
            <v>400</v>
          </cell>
          <cell r="Y35">
            <v>15.384615384615385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L35">
            <v>200</v>
          </cell>
          <cell r="AM35">
            <v>200</v>
          </cell>
          <cell r="AX35">
            <v>200</v>
          </cell>
          <cell r="AY35">
            <v>200</v>
          </cell>
          <cell r="BF35">
            <v>0</v>
          </cell>
          <cell r="BG35">
            <v>0</v>
          </cell>
          <cell r="BH35">
            <v>200</v>
          </cell>
        </row>
        <row r="36">
          <cell r="C36" t="str">
            <v>M550</v>
          </cell>
          <cell r="D36" t="str">
            <v>CUTTING MANAGER</v>
          </cell>
          <cell r="E36" t="str">
            <v>Cutting</v>
          </cell>
          <cell r="F36" t="str">
            <v>FDC</v>
          </cell>
          <cell r="G36">
            <v>35000182792317</v>
          </cell>
          <cell r="H36" t="str">
            <v>15-Nov-2022</v>
          </cell>
          <cell r="I36" t="str">
            <v>05-Dec-1983</v>
          </cell>
          <cell r="J36">
            <v>40.139726027397259</v>
          </cell>
          <cell r="K36">
            <v>45292</v>
          </cell>
          <cell r="L36">
            <v>45306</v>
          </cell>
          <cell r="M36">
            <v>1</v>
          </cell>
          <cell r="N36">
            <v>3</v>
          </cell>
          <cell r="O36">
            <v>0</v>
          </cell>
          <cell r="R36">
            <v>13</v>
          </cell>
          <cell r="U36">
            <v>13</v>
          </cell>
          <cell r="X36">
            <v>1100</v>
          </cell>
          <cell r="Y36">
            <v>42.307692307692307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L36">
            <v>550</v>
          </cell>
          <cell r="AM36">
            <v>550</v>
          </cell>
          <cell r="AX36">
            <v>550</v>
          </cell>
          <cell r="AY36">
            <v>550</v>
          </cell>
          <cell r="BF36">
            <v>0</v>
          </cell>
          <cell r="BG36">
            <v>0</v>
          </cell>
          <cell r="BH36">
            <v>550</v>
          </cell>
        </row>
        <row r="37">
          <cell r="C37" t="str">
            <v>M557</v>
          </cell>
          <cell r="D37" t="str">
            <v>NURSE</v>
          </cell>
          <cell r="E37" t="str">
            <v>HR</v>
          </cell>
          <cell r="F37" t="str">
            <v>FDC</v>
          </cell>
          <cell r="H37" t="str">
            <v>04-Jan-2023</v>
          </cell>
          <cell r="I37" t="str">
            <v>04-Feb-1970</v>
          </cell>
          <cell r="J37">
            <v>53.980821917808221</v>
          </cell>
          <cell r="K37">
            <v>45292</v>
          </cell>
          <cell r="L37">
            <v>45306</v>
          </cell>
          <cell r="M37">
            <v>0</v>
          </cell>
          <cell r="N37">
            <v>0</v>
          </cell>
          <cell r="O37">
            <v>0</v>
          </cell>
          <cell r="R37">
            <v>13</v>
          </cell>
          <cell r="U37">
            <v>13</v>
          </cell>
          <cell r="X37">
            <v>280</v>
          </cell>
          <cell r="Y37">
            <v>10.76923076923077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L37">
            <v>140</v>
          </cell>
          <cell r="AM37">
            <v>140</v>
          </cell>
          <cell r="AX37">
            <v>140</v>
          </cell>
          <cell r="AY37">
            <v>140</v>
          </cell>
          <cell r="BF37">
            <v>0</v>
          </cell>
          <cell r="BG37">
            <v>0</v>
          </cell>
          <cell r="BH37">
            <v>140</v>
          </cell>
        </row>
        <row r="38">
          <cell r="C38" t="str">
            <v>M559</v>
          </cell>
          <cell r="D38" t="str">
            <v>DOCTOR</v>
          </cell>
          <cell r="E38" t="str">
            <v>HR</v>
          </cell>
          <cell r="F38" t="str">
            <v>FDC</v>
          </cell>
          <cell r="H38" t="str">
            <v>25-Jan-2023</v>
          </cell>
          <cell r="I38" t="str">
            <v>11-Feb-1987</v>
          </cell>
          <cell r="J38">
            <v>36.950684931506849</v>
          </cell>
          <cell r="K38">
            <v>45292</v>
          </cell>
          <cell r="L38">
            <v>45306</v>
          </cell>
          <cell r="M38">
            <v>0</v>
          </cell>
          <cell r="N38">
            <v>0</v>
          </cell>
          <cell r="O38">
            <v>0</v>
          </cell>
          <cell r="R38">
            <v>13</v>
          </cell>
          <cell r="U38">
            <v>13</v>
          </cell>
          <cell r="X38">
            <v>400</v>
          </cell>
          <cell r="Y38">
            <v>15.384615384615385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L38">
            <v>200</v>
          </cell>
          <cell r="AM38">
            <v>200</v>
          </cell>
          <cell r="AX38">
            <v>200</v>
          </cell>
          <cell r="AY38">
            <v>200</v>
          </cell>
          <cell r="BF38">
            <v>0</v>
          </cell>
          <cell r="BG38">
            <v>0</v>
          </cell>
          <cell r="BH38">
            <v>200</v>
          </cell>
        </row>
        <row r="39">
          <cell r="C39" t="str">
            <v>M569</v>
          </cell>
          <cell r="D39" t="str">
            <v>PMC Staff</v>
          </cell>
          <cell r="E39" t="str">
            <v>PMC</v>
          </cell>
          <cell r="F39" t="str">
            <v>FDC</v>
          </cell>
          <cell r="H39">
            <v>45217</v>
          </cell>
          <cell r="I39">
            <v>29409</v>
          </cell>
          <cell r="J39">
            <v>43.345205479452055</v>
          </cell>
          <cell r="K39">
            <v>45200</v>
          </cell>
          <cell r="L39">
            <v>45230</v>
          </cell>
          <cell r="M39">
            <v>0</v>
          </cell>
          <cell r="N39">
            <v>0</v>
          </cell>
          <cell r="O39">
            <v>0</v>
          </cell>
          <cell r="R39">
            <v>13</v>
          </cell>
          <cell r="U39">
            <v>13</v>
          </cell>
          <cell r="X39">
            <v>1300</v>
          </cell>
          <cell r="Y39">
            <v>50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L39">
            <v>650</v>
          </cell>
          <cell r="AM39">
            <v>650</v>
          </cell>
          <cell r="AX39">
            <v>650</v>
          </cell>
          <cell r="AY39">
            <v>650</v>
          </cell>
          <cell r="BF39">
            <v>0</v>
          </cell>
          <cell r="BG39">
            <v>0</v>
          </cell>
          <cell r="BH39">
            <v>650</v>
          </cell>
        </row>
        <row r="40">
          <cell r="M40">
            <v>25</v>
          </cell>
          <cell r="N40">
            <v>34</v>
          </cell>
          <cell r="O40">
            <v>55</v>
          </cell>
          <cell r="P40">
            <v>0</v>
          </cell>
          <cell r="Q40">
            <v>0</v>
          </cell>
          <cell r="R40">
            <v>455</v>
          </cell>
          <cell r="S40">
            <v>0</v>
          </cell>
          <cell r="T40">
            <v>0</v>
          </cell>
          <cell r="U40">
            <v>455</v>
          </cell>
          <cell r="V40">
            <v>0</v>
          </cell>
          <cell r="W40">
            <v>0</v>
          </cell>
          <cell r="X40">
            <v>25166.23</v>
          </cell>
          <cell r="Y40">
            <v>967.93192307692311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12583.115</v>
          </cell>
          <cell r="AM40">
            <v>12583.119999999999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12583.119999999999</v>
          </cell>
          <cell r="AY40">
            <v>12583.119999999999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12583.119999999999</v>
          </cell>
        </row>
        <row r="42">
          <cell r="M42">
            <v>25</v>
          </cell>
          <cell r="N42">
            <v>34</v>
          </cell>
          <cell r="O42">
            <v>55</v>
          </cell>
          <cell r="P42">
            <v>0</v>
          </cell>
          <cell r="Q42">
            <v>0</v>
          </cell>
          <cell r="R42">
            <v>455</v>
          </cell>
          <cell r="S42">
            <v>0</v>
          </cell>
          <cell r="T42">
            <v>0</v>
          </cell>
          <cell r="U42">
            <v>455</v>
          </cell>
          <cell r="V42">
            <v>0</v>
          </cell>
          <cell r="W42">
            <v>0</v>
          </cell>
          <cell r="X42">
            <v>25166.23</v>
          </cell>
          <cell r="Y42">
            <v>967.93192307692311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12583.115</v>
          </cell>
          <cell r="AM42">
            <v>12583.119999999999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12583.119999999999</v>
          </cell>
          <cell r="AY42">
            <v>12583.119999999999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12583.119999999999</v>
          </cell>
        </row>
        <row r="43">
          <cell r="X43" t="str">
            <v>Increase $2 basic in 2022</v>
          </cell>
          <cell r="AM43">
            <v>12583.115</v>
          </cell>
        </row>
        <row r="44">
          <cell r="AL44" t="str">
            <v>HR Approved from GM</v>
          </cell>
        </row>
        <row r="45">
          <cell r="AK45">
            <v>476</v>
          </cell>
          <cell r="AL45" t="str">
            <v>4 staffs bonus in contract</v>
          </cell>
        </row>
        <row r="51">
          <cell r="AK51">
            <v>1360</v>
          </cell>
          <cell r="AL51" t="str">
            <v>Bonus in contract</v>
          </cell>
          <cell r="BD51" t="str">
            <v>First payment Jan 24</v>
          </cell>
          <cell r="BF51">
            <v>12583.119999999999</v>
          </cell>
        </row>
        <row r="52">
          <cell r="BD52" t="str">
            <v>Second Jan  24</v>
          </cell>
          <cell r="BF52">
            <v>0</v>
          </cell>
        </row>
        <row r="53">
          <cell r="BD53" t="str">
            <v>Total Jan 24</v>
          </cell>
          <cell r="BF53">
            <v>12583.119999999999</v>
          </cell>
        </row>
        <row r="55">
          <cell r="L55" t="str">
            <v>Veryfied by</v>
          </cell>
          <cell r="AX55" t="str">
            <v>Veryfied by</v>
          </cell>
          <cell r="BD55" t="str">
            <v>Approved by</v>
          </cell>
        </row>
        <row r="61">
          <cell r="L61" t="str">
            <v>Mrs. Sophal Sea</v>
          </cell>
          <cell r="AX61" t="str">
            <v>Mr. WU Wen De</v>
          </cell>
          <cell r="BD61" t="str">
            <v>Mr. Jerry Yu</v>
          </cell>
        </row>
        <row r="62">
          <cell r="L62" t="str">
            <v>IE &amp; Wage Manager</v>
          </cell>
          <cell r="AX62" t="str">
            <v>Factory Manager</v>
          </cell>
          <cell r="BD62" t="str">
            <v>Country General Manager</v>
          </cell>
        </row>
      </sheetData>
      <sheetData sheetId="5">
        <row r="1">
          <cell r="C1" t="str">
            <v>Printed Date : 01-Feb-2024 04:40 PM</v>
          </cell>
        </row>
        <row r="2">
          <cell r="B2" t="str">
            <v>Absent Confirmation from 01-Jan-2024 to 31-Jan-2024</v>
          </cell>
        </row>
        <row r="3">
          <cell r="B3" t="str">
            <v>Day In Year : 366.00</v>
          </cell>
        </row>
        <row r="4">
          <cell r="I4" t="str">
            <v>AL</v>
          </cell>
          <cell r="J4" t="str">
            <v>DAY</v>
          </cell>
          <cell r="K4" t="str">
            <v>AL</v>
          </cell>
          <cell r="S4" t="str">
            <v>TOTAL</v>
          </cell>
        </row>
        <row r="5">
          <cell r="B5" t="str">
            <v>CODE</v>
          </cell>
          <cell r="D5" t="str">
            <v>NAME</v>
          </cell>
          <cell r="E5" t="str">
            <v>LINE</v>
          </cell>
          <cell r="G5" t="str">
            <v>POSITION</v>
          </cell>
          <cell r="H5" t="str">
            <v>START DATE</v>
          </cell>
          <cell r="I5" t="str">
            <v>CREDITED</v>
          </cell>
          <cell r="J5" t="str">
            <v>WORKED</v>
          </cell>
          <cell r="K5" t="str">
            <v>ENTITLE</v>
          </cell>
          <cell r="L5" t="str">
            <v>SL</v>
          </cell>
          <cell r="M5" t="str">
            <v>AUL</v>
          </cell>
          <cell r="O5" t="str">
            <v>ML</v>
          </cell>
          <cell r="P5" t="str">
            <v>UPL</v>
          </cell>
          <cell r="Q5" t="str">
            <v>SPL</v>
          </cell>
          <cell r="R5" t="str">
            <v>AL</v>
          </cell>
          <cell r="S5" t="str">
            <v>TAKEN</v>
          </cell>
          <cell r="T5" t="str">
            <v>BALANCE</v>
          </cell>
          <cell r="U5" t="str">
            <v>BONUS</v>
          </cell>
          <cell r="V5" t="str">
            <v xml:space="preserve">AUL </v>
          </cell>
          <cell r="W5" t="str">
            <v>UPL</v>
          </cell>
          <cell r="X5" t="str">
            <v xml:space="preserve">Total </v>
          </cell>
          <cell r="Y5" t="str">
            <v>AL+SPL</v>
          </cell>
          <cell r="Z5" t="str">
            <v>AUL+UPL</v>
          </cell>
        </row>
        <row r="6">
          <cell r="B6" t="str">
            <v>D012</v>
          </cell>
          <cell r="D6" t="str">
            <v>Pech Phan</v>
          </cell>
          <cell r="E6" t="str">
            <v>Middle Management</v>
          </cell>
          <cell r="G6" t="str">
            <v>DRIVER</v>
          </cell>
          <cell r="H6" t="str">
            <v>27-Oct-2021</v>
          </cell>
          <cell r="I6">
            <v>19</v>
          </cell>
          <cell r="J6">
            <v>366</v>
          </cell>
          <cell r="K6">
            <v>1.6092896174863389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1.6092896174863389</v>
          </cell>
          <cell r="U6">
            <v>10</v>
          </cell>
          <cell r="V6">
            <v>0</v>
          </cell>
          <cell r="W6">
            <v>0</v>
          </cell>
          <cell r="X6">
            <v>10</v>
          </cell>
          <cell r="Y6">
            <v>0</v>
          </cell>
          <cell r="Z6">
            <v>0</v>
          </cell>
        </row>
        <row r="7">
          <cell r="B7" t="str">
            <v>D015</v>
          </cell>
          <cell r="D7" t="str">
            <v>Room Khoeun</v>
          </cell>
          <cell r="E7" t="str">
            <v>Middle Management</v>
          </cell>
          <cell r="G7" t="str">
            <v>DRIVER</v>
          </cell>
          <cell r="H7" t="str">
            <v>22-Dec-2023</v>
          </cell>
          <cell r="I7">
            <v>18</v>
          </cell>
          <cell r="J7">
            <v>366</v>
          </cell>
          <cell r="K7">
            <v>1.5245901639344261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1.5245901639344261</v>
          </cell>
          <cell r="U7">
            <v>10</v>
          </cell>
          <cell r="V7">
            <v>0</v>
          </cell>
          <cell r="W7">
            <v>0</v>
          </cell>
          <cell r="X7">
            <v>10</v>
          </cell>
          <cell r="Y7">
            <v>0</v>
          </cell>
          <cell r="Z7">
            <v>0</v>
          </cell>
        </row>
        <row r="8">
          <cell r="B8" t="str">
            <v>GEN011</v>
          </cell>
          <cell r="D8" t="str">
            <v>Sokean Ken</v>
          </cell>
          <cell r="E8" t="str">
            <v>Middle Management</v>
          </cell>
          <cell r="G8" t="str">
            <v>Safety Officer</v>
          </cell>
          <cell r="H8" t="str">
            <v>26-Mar-2013</v>
          </cell>
          <cell r="I8">
            <v>21</v>
          </cell>
          <cell r="J8">
            <v>366</v>
          </cell>
          <cell r="K8">
            <v>1.778688524590164</v>
          </cell>
          <cell r="L8">
            <v>1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1.778688524590164</v>
          </cell>
          <cell r="U8">
            <v>9.5652173913043477</v>
          </cell>
          <cell r="V8">
            <v>0</v>
          </cell>
          <cell r="W8">
            <v>0</v>
          </cell>
          <cell r="X8">
            <v>10</v>
          </cell>
          <cell r="Y8">
            <v>0</v>
          </cell>
          <cell r="Z8">
            <v>0</v>
          </cell>
        </row>
        <row r="9">
          <cell r="B9" t="str">
            <v>GEN017</v>
          </cell>
          <cell r="D9" t="str">
            <v>Sophorn Hun</v>
          </cell>
          <cell r="E9" t="str">
            <v>Middle Management</v>
          </cell>
          <cell r="G9" t="str">
            <v>Safety Officer</v>
          </cell>
          <cell r="H9" t="str">
            <v>27-Jun-2022</v>
          </cell>
          <cell r="I9">
            <v>18</v>
          </cell>
          <cell r="J9">
            <v>366</v>
          </cell>
          <cell r="K9">
            <v>1.5245901639344261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</v>
          </cell>
          <cell r="T9">
            <v>0.52459016393442615</v>
          </cell>
          <cell r="U9">
            <v>10</v>
          </cell>
          <cell r="V9">
            <v>0</v>
          </cell>
          <cell r="W9">
            <v>0</v>
          </cell>
          <cell r="X9">
            <v>10</v>
          </cell>
          <cell r="Y9">
            <v>1</v>
          </cell>
          <cell r="Z9">
            <v>0</v>
          </cell>
        </row>
        <row r="10">
          <cell r="B10" t="str">
            <v>M076</v>
          </cell>
          <cell r="D10" t="str">
            <v>Senghun Tou</v>
          </cell>
          <cell r="E10" t="str">
            <v>Senior Management</v>
          </cell>
          <cell r="G10" t="str">
            <v>P.D.C ADMIN.MANAGER</v>
          </cell>
          <cell r="H10" t="str">
            <v>11-Sep-2000</v>
          </cell>
          <cell r="I10">
            <v>26</v>
          </cell>
          <cell r="J10">
            <v>366</v>
          </cell>
          <cell r="K10">
            <v>2.2021857923497268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2.2021857923497268</v>
          </cell>
          <cell r="U10">
            <v>10</v>
          </cell>
          <cell r="V10">
            <v>0</v>
          </cell>
          <cell r="W10">
            <v>0</v>
          </cell>
          <cell r="X10">
            <v>10</v>
          </cell>
          <cell r="Y10">
            <v>0</v>
          </cell>
          <cell r="Z10">
            <v>0</v>
          </cell>
        </row>
        <row r="11">
          <cell r="B11" t="str">
            <v>M113</v>
          </cell>
          <cell r="D11" t="str">
            <v>Rina Rin</v>
          </cell>
          <cell r="E11" t="str">
            <v>Middle Management</v>
          </cell>
          <cell r="G11" t="str">
            <v>PAYROLL SUPERVISOR</v>
          </cell>
          <cell r="H11" t="str">
            <v>03-Aug-2009</v>
          </cell>
          <cell r="I11">
            <v>23</v>
          </cell>
          <cell r="J11">
            <v>366</v>
          </cell>
          <cell r="K11">
            <v>1.9480874316939891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0.80877192982456214</v>
          </cell>
          <cell r="S11">
            <v>0.80877192982456214</v>
          </cell>
          <cell r="T11">
            <v>1.139315501869427</v>
          </cell>
          <cell r="U11">
            <v>10</v>
          </cell>
          <cell r="V11">
            <v>0</v>
          </cell>
          <cell r="W11">
            <v>0</v>
          </cell>
          <cell r="X11">
            <v>10</v>
          </cell>
          <cell r="Y11">
            <v>0.80877192982456214</v>
          </cell>
          <cell r="Z11">
            <v>0</v>
          </cell>
        </row>
        <row r="12">
          <cell r="B12" t="str">
            <v>M125</v>
          </cell>
          <cell r="D12" t="str">
            <v>Sophal Sea</v>
          </cell>
          <cell r="E12" t="str">
            <v>Senior Management</v>
          </cell>
          <cell r="G12" t="str">
            <v>Production/ IE Manager</v>
          </cell>
          <cell r="H12" t="str">
            <v>01-Dec-2009</v>
          </cell>
          <cell r="I12">
            <v>23</v>
          </cell>
          <cell r="J12">
            <v>366</v>
          </cell>
          <cell r="K12">
            <v>1.9480874316939891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1.9480874316939891</v>
          </cell>
          <cell r="U12">
            <v>10</v>
          </cell>
          <cell r="V12">
            <v>0</v>
          </cell>
          <cell r="W12">
            <v>0</v>
          </cell>
          <cell r="X12">
            <v>10</v>
          </cell>
          <cell r="Y12">
            <v>0</v>
          </cell>
          <cell r="Z12">
            <v>0</v>
          </cell>
        </row>
        <row r="13">
          <cell r="B13" t="str">
            <v>M214</v>
          </cell>
          <cell r="D13" t="str">
            <v>Konthy Ye</v>
          </cell>
          <cell r="E13" t="str">
            <v>Middle Management</v>
          </cell>
          <cell r="G13" t="str">
            <v>Admin/ Recruitment Clerk</v>
          </cell>
          <cell r="H13" t="str">
            <v>21-May-2012</v>
          </cell>
          <cell r="I13">
            <v>22</v>
          </cell>
          <cell r="J13">
            <v>366</v>
          </cell>
          <cell r="K13">
            <v>1.8633879781420764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1.8633879781420764</v>
          </cell>
          <cell r="U13">
            <v>10</v>
          </cell>
          <cell r="V13">
            <v>0</v>
          </cell>
          <cell r="W13">
            <v>0</v>
          </cell>
          <cell r="X13">
            <v>10</v>
          </cell>
          <cell r="Y13">
            <v>0</v>
          </cell>
          <cell r="Z13">
            <v>0</v>
          </cell>
        </row>
        <row r="14">
          <cell r="B14" t="str">
            <v>M234</v>
          </cell>
          <cell r="D14" t="str">
            <v>Chenda Din</v>
          </cell>
          <cell r="E14" t="str">
            <v>Middle Management</v>
          </cell>
          <cell r="G14" t="str">
            <v>PDC Admin Assistant</v>
          </cell>
          <cell r="H14" t="str">
            <v>15-Feb-2010</v>
          </cell>
          <cell r="I14">
            <v>22</v>
          </cell>
          <cell r="J14">
            <v>366</v>
          </cell>
          <cell r="K14">
            <v>1.8633879781420764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2</v>
          </cell>
          <cell r="S14">
            <v>2</v>
          </cell>
          <cell r="T14">
            <v>-0.13661202185792365</v>
          </cell>
          <cell r="U14">
            <v>10</v>
          </cell>
          <cell r="V14">
            <v>0</v>
          </cell>
          <cell r="W14">
            <v>0</v>
          </cell>
          <cell r="X14">
            <v>10</v>
          </cell>
          <cell r="Y14">
            <v>2</v>
          </cell>
          <cell r="Z14">
            <v>0</v>
          </cell>
        </row>
        <row r="15">
          <cell r="B15" t="str">
            <v>M290</v>
          </cell>
          <cell r="D15" t="str">
            <v>Davy Phon</v>
          </cell>
          <cell r="E15" t="str">
            <v>Middle Management</v>
          </cell>
          <cell r="G15" t="str">
            <v>QA Administrator  Assistant.</v>
          </cell>
          <cell r="H15" t="str">
            <v>08-Oct-2013</v>
          </cell>
          <cell r="I15">
            <v>21</v>
          </cell>
          <cell r="J15">
            <v>366</v>
          </cell>
          <cell r="K15">
            <v>1.778688524590164</v>
          </cell>
          <cell r="L15">
            <v>0.57894736842105299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1.778688524590164</v>
          </cell>
          <cell r="U15">
            <v>9.7482837528604129</v>
          </cell>
          <cell r="V15">
            <v>0</v>
          </cell>
          <cell r="W15">
            <v>0</v>
          </cell>
          <cell r="X15">
            <v>10</v>
          </cell>
          <cell r="Y15">
            <v>0</v>
          </cell>
          <cell r="Z15">
            <v>0</v>
          </cell>
        </row>
        <row r="16">
          <cell r="B16" t="str">
            <v>M298</v>
          </cell>
          <cell r="D16" t="str">
            <v>Khunna Noeub</v>
          </cell>
          <cell r="E16" t="str">
            <v>Middle Management</v>
          </cell>
          <cell r="G16" t="str">
            <v>SAGE OPERATOR</v>
          </cell>
          <cell r="H16" t="str">
            <v>20-Jan-2014</v>
          </cell>
          <cell r="I16">
            <v>21</v>
          </cell>
          <cell r="J16">
            <v>366</v>
          </cell>
          <cell r="K16">
            <v>1.778688524590164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0.105263157894737</v>
          </cell>
          <cell r="S16">
            <v>0.105263157894737</v>
          </cell>
          <cell r="T16">
            <v>1.6734253666954271</v>
          </cell>
          <cell r="U16">
            <v>10</v>
          </cell>
          <cell r="V16">
            <v>0</v>
          </cell>
          <cell r="W16">
            <v>0</v>
          </cell>
          <cell r="X16">
            <v>10</v>
          </cell>
          <cell r="Y16">
            <v>0.105263157894737</v>
          </cell>
          <cell r="Z16">
            <v>0</v>
          </cell>
        </row>
        <row r="17">
          <cell r="B17" t="str">
            <v>M336</v>
          </cell>
          <cell r="D17" t="str">
            <v>Sopheak Ma</v>
          </cell>
          <cell r="E17" t="str">
            <v>Middle Management</v>
          </cell>
          <cell r="G17" t="str">
            <v>Costing Assistant</v>
          </cell>
          <cell r="H17" t="str">
            <v>11-Nov-2015</v>
          </cell>
          <cell r="I17">
            <v>21</v>
          </cell>
          <cell r="J17">
            <v>366</v>
          </cell>
          <cell r="K17">
            <v>1.778688524590164</v>
          </cell>
          <cell r="L17">
            <v>1</v>
          </cell>
          <cell r="M17">
            <v>0</v>
          </cell>
          <cell r="O17">
            <v>0</v>
          </cell>
          <cell r="P17">
            <v>0</v>
          </cell>
          <cell r="Q17">
            <v>0</v>
          </cell>
          <cell r="R17">
            <v>1.1052631578947369</v>
          </cell>
          <cell r="S17">
            <v>1.1052631578947369</v>
          </cell>
          <cell r="T17">
            <v>0.67342536669542707</v>
          </cell>
          <cell r="U17">
            <v>9.5652173913043477</v>
          </cell>
          <cell r="V17">
            <v>0</v>
          </cell>
          <cell r="W17">
            <v>0</v>
          </cell>
          <cell r="X17">
            <v>10</v>
          </cell>
          <cell r="Y17">
            <v>1.1052631578947369</v>
          </cell>
          <cell r="Z17">
            <v>0</v>
          </cell>
        </row>
        <row r="18">
          <cell r="B18" t="str">
            <v>M342</v>
          </cell>
          <cell r="D18" t="str">
            <v>Vuthy Phan</v>
          </cell>
          <cell r="E18" t="str">
            <v>Middle Management</v>
          </cell>
          <cell r="G18" t="str">
            <v>WAGE CLERK</v>
          </cell>
          <cell r="H18" t="str">
            <v>01-Feb-2016</v>
          </cell>
          <cell r="I18">
            <v>20</v>
          </cell>
          <cell r="J18">
            <v>366</v>
          </cell>
          <cell r="K18">
            <v>1.6939890710382512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1.2438596491228071</v>
          </cell>
          <cell r="S18">
            <v>1.2438596491228071</v>
          </cell>
          <cell r="T18">
            <v>0.45012942191544414</v>
          </cell>
          <cell r="U18">
            <v>10</v>
          </cell>
          <cell r="V18">
            <v>0</v>
          </cell>
          <cell r="W18">
            <v>0</v>
          </cell>
          <cell r="X18">
            <v>10</v>
          </cell>
          <cell r="Y18">
            <v>1.2438596491228071</v>
          </cell>
          <cell r="Z18">
            <v>0</v>
          </cell>
        </row>
        <row r="19">
          <cell r="B19" t="str">
            <v>M343</v>
          </cell>
          <cell r="D19" t="str">
            <v>Sokry Yun</v>
          </cell>
          <cell r="E19" t="str">
            <v>Middle Management</v>
          </cell>
          <cell r="G19" t="str">
            <v>Work Study</v>
          </cell>
          <cell r="H19" t="str">
            <v>26-Oct-2011</v>
          </cell>
          <cell r="I19">
            <v>22</v>
          </cell>
          <cell r="J19">
            <v>366</v>
          </cell>
          <cell r="K19">
            <v>1.8633879781420764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1.8633879781420764</v>
          </cell>
          <cell r="U19">
            <v>10</v>
          </cell>
          <cell r="V19">
            <v>0</v>
          </cell>
          <cell r="W19">
            <v>0</v>
          </cell>
          <cell r="X19">
            <v>10</v>
          </cell>
          <cell r="Y19">
            <v>0</v>
          </cell>
          <cell r="Z19">
            <v>0</v>
          </cell>
        </row>
        <row r="20">
          <cell r="B20" t="str">
            <v>M346</v>
          </cell>
          <cell r="D20" t="str">
            <v>Chansovanna Van</v>
          </cell>
          <cell r="E20" t="str">
            <v>Middle Management</v>
          </cell>
          <cell r="G20" t="str">
            <v>QA MANAGER ASSIST.</v>
          </cell>
          <cell r="H20" t="str">
            <v>17-May-2005</v>
          </cell>
          <cell r="I20">
            <v>24</v>
          </cell>
          <cell r="J20">
            <v>366</v>
          </cell>
          <cell r="K20">
            <v>2.0327868852459017</v>
          </cell>
          <cell r="L20">
            <v>0.47368421052631599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  <cell r="R20">
            <v>3.4736842105263159</v>
          </cell>
          <cell r="S20">
            <v>3.4736842105263159</v>
          </cell>
          <cell r="T20">
            <v>-1.4408973252804143</v>
          </cell>
          <cell r="U20">
            <v>9.7940503432494275</v>
          </cell>
          <cell r="V20">
            <v>0</v>
          </cell>
          <cell r="W20">
            <v>0</v>
          </cell>
          <cell r="X20">
            <v>10</v>
          </cell>
          <cell r="Y20">
            <v>3.4736842105263159</v>
          </cell>
          <cell r="Z20">
            <v>0</v>
          </cell>
        </row>
        <row r="21">
          <cell r="B21" t="str">
            <v>M353</v>
          </cell>
          <cell r="D21" t="str">
            <v>Nalin Dim</v>
          </cell>
          <cell r="E21" t="str">
            <v>Middle Management</v>
          </cell>
          <cell r="G21" t="str">
            <v>IND.ENG.</v>
          </cell>
          <cell r="H21" t="str">
            <v>06-Feb-2017</v>
          </cell>
          <cell r="I21">
            <v>20</v>
          </cell>
          <cell r="J21">
            <v>366</v>
          </cell>
          <cell r="K21">
            <v>1.6939890710382512</v>
          </cell>
          <cell r="L21">
            <v>3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  <cell r="R21">
            <v>1.5789473684210499E-2</v>
          </cell>
          <cell r="S21">
            <v>1.5789473684210499E-2</v>
          </cell>
          <cell r="T21">
            <v>1.6781995973540407</v>
          </cell>
          <cell r="U21">
            <v>8.695652173913043</v>
          </cell>
          <cell r="V21">
            <v>0</v>
          </cell>
          <cell r="W21">
            <v>0</v>
          </cell>
          <cell r="X21">
            <v>10</v>
          </cell>
          <cell r="Y21">
            <v>1.5789473684210499E-2</v>
          </cell>
          <cell r="Z21">
            <v>0</v>
          </cell>
        </row>
        <row r="22">
          <cell r="B22" t="str">
            <v>M355</v>
          </cell>
          <cell r="D22" t="str">
            <v>Seavminh Ly</v>
          </cell>
          <cell r="E22" t="str">
            <v>Senior Management</v>
          </cell>
          <cell r="G22" t="str">
            <v>Compliance Manager</v>
          </cell>
          <cell r="H22" t="str">
            <v>06-Mar-2017</v>
          </cell>
          <cell r="I22">
            <v>20</v>
          </cell>
          <cell r="J22">
            <v>366</v>
          </cell>
          <cell r="K22">
            <v>1.6939890710382512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1.6939890710382512</v>
          </cell>
          <cell r="U22">
            <v>10</v>
          </cell>
          <cell r="V22">
            <v>0</v>
          </cell>
          <cell r="W22">
            <v>0</v>
          </cell>
          <cell r="X22">
            <v>10</v>
          </cell>
          <cell r="Y22">
            <v>0</v>
          </cell>
          <cell r="Z22">
            <v>0</v>
          </cell>
        </row>
        <row r="23">
          <cell r="B23" t="str">
            <v>M356</v>
          </cell>
          <cell r="D23" t="str">
            <v>Penbunly Po</v>
          </cell>
          <cell r="E23" t="str">
            <v>Middle Management</v>
          </cell>
          <cell r="G23" t="str">
            <v>I.T ASSISTANT</v>
          </cell>
          <cell r="H23" t="str">
            <v>20-Mar-2017</v>
          </cell>
          <cell r="I23">
            <v>20</v>
          </cell>
          <cell r="J23">
            <v>366</v>
          </cell>
          <cell r="K23">
            <v>1.6939890710382512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  <cell r="R23">
            <v>0.3000000000000001</v>
          </cell>
          <cell r="S23">
            <v>0.3000000000000001</v>
          </cell>
          <cell r="T23">
            <v>1.3939890710382512</v>
          </cell>
          <cell r="U23">
            <v>10</v>
          </cell>
          <cell r="V23">
            <v>0</v>
          </cell>
          <cell r="W23">
            <v>0</v>
          </cell>
          <cell r="X23">
            <v>10</v>
          </cell>
          <cell r="Y23">
            <v>0.3000000000000001</v>
          </cell>
          <cell r="Z23">
            <v>0</v>
          </cell>
        </row>
        <row r="24">
          <cell r="B24" t="str">
            <v>M357</v>
          </cell>
          <cell r="D24" t="str">
            <v>Pheakdey Teng</v>
          </cell>
          <cell r="E24" t="str">
            <v>Middle Management</v>
          </cell>
          <cell r="G24" t="str">
            <v>Shipping Executive</v>
          </cell>
          <cell r="H24" t="str">
            <v>19-Nov-2012</v>
          </cell>
          <cell r="I24">
            <v>22</v>
          </cell>
          <cell r="J24">
            <v>366</v>
          </cell>
          <cell r="K24">
            <v>1.8633879781420764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  <cell r="R24">
            <v>1.2684210526315778</v>
          </cell>
          <cell r="S24">
            <v>1.2684210526315778</v>
          </cell>
          <cell r="T24">
            <v>0.59496692551049857</v>
          </cell>
          <cell r="U24">
            <v>10</v>
          </cell>
          <cell r="V24">
            <v>0</v>
          </cell>
          <cell r="W24">
            <v>0</v>
          </cell>
          <cell r="X24">
            <v>10</v>
          </cell>
          <cell r="Y24">
            <v>1.2684210526315778</v>
          </cell>
          <cell r="Z24">
            <v>0</v>
          </cell>
        </row>
        <row r="25">
          <cell r="B25" t="str">
            <v>M368</v>
          </cell>
          <cell r="D25" t="str">
            <v>Sony Mey</v>
          </cell>
          <cell r="E25" t="str">
            <v>Senior Management</v>
          </cell>
          <cell r="G25" t="str">
            <v>Production Manager</v>
          </cell>
          <cell r="H25" t="str">
            <v>02-Oct-2017</v>
          </cell>
          <cell r="I25">
            <v>20</v>
          </cell>
          <cell r="J25">
            <v>366</v>
          </cell>
          <cell r="K25">
            <v>1.6939890710382512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  <cell r="R25">
            <v>1.1578947368421051</v>
          </cell>
          <cell r="S25">
            <v>1.1578947368421051</v>
          </cell>
          <cell r="T25">
            <v>0.53609433419614616</v>
          </cell>
          <cell r="U25">
            <v>10</v>
          </cell>
          <cell r="V25">
            <v>0</v>
          </cell>
          <cell r="W25">
            <v>0</v>
          </cell>
          <cell r="X25">
            <v>10</v>
          </cell>
          <cell r="Y25">
            <v>1.1578947368421051</v>
          </cell>
          <cell r="Z25">
            <v>0</v>
          </cell>
        </row>
        <row r="26">
          <cell r="B26" t="str">
            <v>M378</v>
          </cell>
          <cell r="D26" t="str">
            <v>Sreymean Bou</v>
          </cell>
          <cell r="E26" t="str">
            <v>Middle Management</v>
          </cell>
          <cell r="G26" t="str">
            <v>IND.ENG.</v>
          </cell>
          <cell r="H26" t="str">
            <v>02-Feb-2018</v>
          </cell>
          <cell r="I26">
            <v>20</v>
          </cell>
          <cell r="J26">
            <v>366</v>
          </cell>
          <cell r="K26">
            <v>1.6939890710382512</v>
          </cell>
          <cell r="L26">
            <v>5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  <cell r="R26">
            <v>0.75438596491228105</v>
          </cell>
          <cell r="S26">
            <v>0.75438596491228105</v>
          </cell>
          <cell r="T26">
            <v>0.9396031061259702</v>
          </cell>
          <cell r="U26">
            <v>7.8260869565217392</v>
          </cell>
          <cell r="V26">
            <v>0</v>
          </cell>
          <cell r="W26">
            <v>0</v>
          </cell>
          <cell r="X26">
            <v>10</v>
          </cell>
          <cell r="Y26">
            <v>0.75438596491228105</v>
          </cell>
          <cell r="Z26">
            <v>0</v>
          </cell>
        </row>
        <row r="27">
          <cell r="B27" t="str">
            <v>M403</v>
          </cell>
          <cell r="D27" t="str">
            <v>Dara Seng</v>
          </cell>
          <cell r="E27" t="str">
            <v>Middle Management</v>
          </cell>
          <cell r="G27" t="str">
            <v>CAD OPERATOR</v>
          </cell>
          <cell r="H27" t="str">
            <v>01-Aug-2018</v>
          </cell>
          <cell r="I27">
            <v>20</v>
          </cell>
          <cell r="J27">
            <v>366</v>
          </cell>
          <cell r="K27">
            <v>1.6939890710382512</v>
          </cell>
          <cell r="L27">
            <v>1.263157894736842</v>
          </cell>
          <cell r="M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1.6939890710382512</v>
          </cell>
          <cell r="U27">
            <v>9.4508009153318078</v>
          </cell>
          <cell r="V27">
            <v>0</v>
          </cell>
          <cell r="W27">
            <v>0</v>
          </cell>
          <cell r="X27">
            <v>10</v>
          </cell>
          <cell r="Y27">
            <v>0</v>
          </cell>
          <cell r="Z27">
            <v>0</v>
          </cell>
        </row>
        <row r="28">
          <cell r="B28" t="str">
            <v>M437</v>
          </cell>
          <cell r="D28" t="str">
            <v>Sokay Sitha</v>
          </cell>
          <cell r="E28" t="str">
            <v>Middle Management</v>
          </cell>
          <cell r="G28" t="str">
            <v>Senior QC Supervisor</v>
          </cell>
          <cell r="H28" t="str">
            <v>04-Feb-2008</v>
          </cell>
          <cell r="I28">
            <v>23</v>
          </cell>
          <cell r="J28">
            <v>366</v>
          </cell>
          <cell r="K28">
            <v>1.9480874316939891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1.9480874316939891</v>
          </cell>
          <cell r="U28">
            <v>10</v>
          </cell>
          <cell r="V28">
            <v>0</v>
          </cell>
          <cell r="W28">
            <v>0</v>
          </cell>
          <cell r="X28">
            <v>10</v>
          </cell>
          <cell r="Y28">
            <v>0</v>
          </cell>
          <cell r="Z28">
            <v>0</v>
          </cell>
        </row>
        <row r="29">
          <cell r="B29" t="str">
            <v>M451</v>
          </cell>
          <cell r="D29" t="str">
            <v>Wu Ning</v>
          </cell>
          <cell r="E29" t="str">
            <v>Senior Management</v>
          </cell>
          <cell r="G29" t="str">
            <v>Pattern Technical</v>
          </cell>
          <cell r="H29" t="str">
            <v>11-Oct-2019</v>
          </cell>
          <cell r="I29">
            <v>19</v>
          </cell>
          <cell r="J29">
            <v>366</v>
          </cell>
          <cell r="K29">
            <v>1.6092896174863389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12</v>
          </cell>
          <cell r="T29">
            <v>-10.39071038251366</v>
          </cell>
          <cell r="U29">
            <v>10</v>
          </cell>
          <cell r="V29">
            <v>0</v>
          </cell>
          <cell r="W29">
            <v>0</v>
          </cell>
          <cell r="X29">
            <v>10</v>
          </cell>
          <cell r="Y29">
            <v>0</v>
          </cell>
          <cell r="Z29">
            <v>0</v>
          </cell>
        </row>
        <row r="30">
          <cell r="B30" t="str">
            <v>M454</v>
          </cell>
          <cell r="D30" t="str">
            <v>Senghorn Seam</v>
          </cell>
          <cell r="E30" t="str">
            <v>Middle Management</v>
          </cell>
          <cell r="G30" t="str">
            <v>Senoir QA Supervisor</v>
          </cell>
          <cell r="H30" t="str">
            <v>21-Oct-2019</v>
          </cell>
          <cell r="I30">
            <v>19</v>
          </cell>
          <cell r="J30">
            <v>366</v>
          </cell>
          <cell r="K30">
            <v>1.6092896174863389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Q30">
            <v>0</v>
          </cell>
          <cell r="R30">
            <v>0.36842105263157898</v>
          </cell>
          <cell r="S30">
            <v>0.36842105263157898</v>
          </cell>
          <cell r="T30">
            <v>1.2408685648547599</v>
          </cell>
          <cell r="U30">
            <v>10</v>
          </cell>
          <cell r="V30">
            <v>0</v>
          </cell>
          <cell r="W30">
            <v>0</v>
          </cell>
          <cell r="X30">
            <v>10</v>
          </cell>
          <cell r="Y30">
            <v>0.36842105263157898</v>
          </cell>
          <cell r="Z30">
            <v>0</v>
          </cell>
        </row>
        <row r="31">
          <cell r="B31" t="str">
            <v>M485</v>
          </cell>
          <cell r="D31" t="str">
            <v>Yang Ji</v>
          </cell>
          <cell r="E31" t="str">
            <v>Senior Management</v>
          </cell>
          <cell r="G31" t="str">
            <v>PRODUCTION PLANNER</v>
          </cell>
          <cell r="H31" t="str">
            <v>18-Mar-2021</v>
          </cell>
          <cell r="I31">
            <v>19</v>
          </cell>
          <cell r="J31">
            <v>366</v>
          </cell>
          <cell r="K31">
            <v>1.6092896174863389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Q31">
            <v>0</v>
          </cell>
          <cell r="R31">
            <v>0.14210526315789468</v>
          </cell>
          <cell r="S31">
            <v>0.14210526315789468</v>
          </cell>
          <cell r="T31">
            <v>1.4671843543284442</v>
          </cell>
          <cell r="U31">
            <v>10</v>
          </cell>
          <cell r="V31">
            <v>0</v>
          </cell>
          <cell r="W31">
            <v>0</v>
          </cell>
          <cell r="X31">
            <v>10</v>
          </cell>
          <cell r="Y31">
            <v>0.14210526315789468</v>
          </cell>
          <cell r="Z31">
            <v>0</v>
          </cell>
        </row>
        <row r="32">
          <cell r="B32" t="str">
            <v>M490</v>
          </cell>
          <cell r="D32" t="str">
            <v>Priyankara Wedamsterlage Tharaka Sandaruwan Fernando</v>
          </cell>
          <cell r="E32" t="str">
            <v>Senior Management</v>
          </cell>
          <cell r="G32" t="str">
            <v>MERCHANDISER</v>
          </cell>
          <cell r="H32" t="str">
            <v>13-May-2021</v>
          </cell>
          <cell r="I32">
            <v>19</v>
          </cell>
          <cell r="J32">
            <v>366</v>
          </cell>
          <cell r="K32">
            <v>1.6092896174863389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1.6092896174863389</v>
          </cell>
          <cell r="U32">
            <v>10</v>
          </cell>
          <cell r="V32">
            <v>0</v>
          </cell>
          <cell r="W32">
            <v>0</v>
          </cell>
          <cell r="X32">
            <v>10</v>
          </cell>
          <cell r="Y32">
            <v>0</v>
          </cell>
          <cell r="Z32">
            <v>0</v>
          </cell>
        </row>
        <row r="33">
          <cell r="B33" t="str">
            <v>M500</v>
          </cell>
          <cell r="D33" t="str">
            <v>Sreyny Doeuk</v>
          </cell>
          <cell r="E33" t="str">
            <v>Middle Management</v>
          </cell>
          <cell r="G33" t="str">
            <v>CSR Officer</v>
          </cell>
          <cell r="H33" t="str">
            <v>26-Jul-2021</v>
          </cell>
          <cell r="I33">
            <v>19</v>
          </cell>
          <cell r="J33">
            <v>366</v>
          </cell>
          <cell r="K33">
            <v>1.6092896174863389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6</v>
          </cell>
          <cell r="R33">
            <v>0.80175438596491266</v>
          </cell>
          <cell r="S33">
            <v>6.8017543859649123</v>
          </cell>
          <cell r="T33">
            <v>-5.1924647684785734</v>
          </cell>
          <cell r="U33">
            <v>10</v>
          </cell>
          <cell r="V33">
            <v>0</v>
          </cell>
          <cell r="W33">
            <v>0</v>
          </cell>
          <cell r="X33">
            <v>10</v>
          </cell>
          <cell r="Y33">
            <v>6.8017543859649123</v>
          </cell>
          <cell r="Z33">
            <v>0</v>
          </cell>
        </row>
        <row r="34">
          <cell r="B34" t="str">
            <v>M504</v>
          </cell>
          <cell r="D34" t="str">
            <v>Sreymom Buth</v>
          </cell>
          <cell r="E34" t="str">
            <v>Middle Management</v>
          </cell>
          <cell r="G34" t="str">
            <v>MERCHANDISER</v>
          </cell>
          <cell r="H34" t="str">
            <v>20-Oct-2021</v>
          </cell>
          <cell r="I34">
            <v>19</v>
          </cell>
          <cell r="J34">
            <v>366</v>
          </cell>
          <cell r="K34">
            <v>1.6092896174863389</v>
          </cell>
          <cell r="L34">
            <v>0.42105263157894701</v>
          </cell>
          <cell r="M34">
            <v>0</v>
          </cell>
          <cell r="O34">
            <v>0</v>
          </cell>
          <cell r="P34">
            <v>0</v>
          </cell>
          <cell r="Q34">
            <v>0</v>
          </cell>
          <cell r="R34">
            <v>0.21052631578947401</v>
          </cell>
          <cell r="S34">
            <v>0.21052631578947401</v>
          </cell>
          <cell r="T34">
            <v>1.398763301696865</v>
          </cell>
          <cell r="U34">
            <v>9.8169336384439347</v>
          </cell>
          <cell r="V34">
            <v>0</v>
          </cell>
          <cell r="W34">
            <v>0</v>
          </cell>
          <cell r="X34">
            <v>10</v>
          </cell>
          <cell r="Y34">
            <v>0.21052631578947401</v>
          </cell>
          <cell r="Z34">
            <v>0</v>
          </cell>
        </row>
        <row r="35">
          <cell r="B35" t="str">
            <v>M507</v>
          </cell>
          <cell r="D35" t="str">
            <v>Sophol Sum</v>
          </cell>
          <cell r="E35" t="str">
            <v>Middle Management</v>
          </cell>
          <cell r="G35" t="str">
            <v>Accounting Supervisor</v>
          </cell>
          <cell r="H35" t="str">
            <v>25-Nov-2021</v>
          </cell>
          <cell r="I35">
            <v>19</v>
          </cell>
          <cell r="J35">
            <v>366</v>
          </cell>
          <cell r="K35">
            <v>1.6092896174863389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Q35">
            <v>0</v>
          </cell>
          <cell r="R35">
            <v>1.6754385964912291</v>
          </cell>
          <cell r="S35">
            <v>1.6754385964912291</v>
          </cell>
          <cell r="T35">
            <v>-6.614897900489014E-2</v>
          </cell>
          <cell r="U35">
            <v>10</v>
          </cell>
          <cell r="V35">
            <v>0</v>
          </cell>
          <cell r="W35">
            <v>0</v>
          </cell>
          <cell r="X35">
            <v>10</v>
          </cell>
          <cell r="Y35">
            <v>1.6754385964912291</v>
          </cell>
          <cell r="Z35">
            <v>0</v>
          </cell>
        </row>
        <row r="36">
          <cell r="B36" t="str">
            <v>M508</v>
          </cell>
          <cell r="D36" t="str">
            <v>OCAMPO JOAN CYRIL</v>
          </cell>
          <cell r="E36" t="str">
            <v>Senior Management</v>
          </cell>
          <cell r="G36" t="str">
            <v>MERCHANDISER</v>
          </cell>
          <cell r="H36" t="str">
            <v>01-Dec-2021</v>
          </cell>
          <cell r="I36">
            <v>19</v>
          </cell>
          <cell r="J36">
            <v>366</v>
          </cell>
          <cell r="K36">
            <v>1.6092896174863389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Q36">
            <v>0</v>
          </cell>
          <cell r="R36">
            <v>0.42105263157894701</v>
          </cell>
          <cell r="S36">
            <v>0.42105263157894701</v>
          </cell>
          <cell r="T36">
            <v>1.188236985907392</v>
          </cell>
          <cell r="U36">
            <v>10</v>
          </cell>
          <cell r="V36">
            <v>0</v>
          </cell>
          <cell r="W36">
            <v>0</v>
          </cell>
          <cell r="X36">
            <v>10</v>
          </cell>
          <cell r="Y36">
            <v>0.42105263157894701</v>
          </cell>
          <cell r="Z36">
            <v>0</v>
          </cell>
        </row>
        <row r="37">
          <cell r="B37" t="str">
            <v>M515</v>
          </cell>
          <cell r="D37" t="str">
            <v>Veasna Taing</v>
          </cell>
          <cell r="E37" t="str">
            <v>Middle Management</v>
          </cell>
          <cell r="G37" t="str">
            <v>LAY PLANNER</v>
          </cell>
          <cell r="H37" t="str">
            <v>01-Feb-2022</v>
          </cell>
          <cell r="I37">
            <v>18</v>
          </cell>
          <cell r="J37">
            <v>366</v>
          </cell>
          <cell r="K37">
            <v>1.5245901639344261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Q37">
            <v>0</v>
          </cell>
          <cell r="R37">
            <v>0.74035087719298198</v>
          </cell>
          <cell r="S37">
            <v>0.74035087719298198</v>
          </cell>
          <cell r="T37">
            <v>0.78423928674144416</v>
          </cell>
          <cell r="U37">
            <v>10</v>
          </cell>
          <cell r="V37">
            <v>0</v>
          </cell>
          <cell r="W37">
            <v>0</v>
          </cell>
          <cell r="X37">
            <v>10</v>
          </cell>
          <cell r="Y37">
            <v>0.74035087719298198</v>
          </cell>
          <cell r="Z37">
            <v>0</v>
          </cell>
        </row>
        <row r="38">
          <cell r="B38" t="str">
            <v>M516</v>
          </cell>
          <cell r="D38" t="str">
            <v>Khin Thazin Aye</v>
          </cell>
          <cell r="E38" t="str">
            <v>Senior Management</v>
          </cell>
          <cell r="G38" t="str">
            <v>PRODUCTION PLANNER</v>
          </cell>
          <cell r="H38" t="str">
            <v>01-Feb-2022</v>
          </cell>
          <cell r="I38">
            <v>18</v>
          </cell>
          <cell r="J38">
            <v>366</v>
          </cell>
          <cell r="K38">
            <v>1.5245901639344261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1.5245901639344261</v>
          </cell>
          <cell r="U38">
            <v>10</v>
          </cell>
          <cell r="V38">
            <v>0</v>
          </cell>
          <cell r="W38">
            <v>0</v>
          </cell>
          <cell r="X38">
            <v>10</v>
          </cell>
          <cell r="Y38">
            <v>0</v>
          </cell>
          <cell r="Z38">
            <v>0</v>
          </cell>
        </row>
        <row r="39">
          <cell r="B39" t="str">
            <v>M536</v>
          </cell>
          <cell r="D39" t="str">
            <v>Chanlyngim Toeung</v>
          </cell>
          <cell r="E39" t="str">
            <v>Middle Management</v>
          </cell>
          <cell r="G39" t="str">
            <v>ADMIN. OFFICER</v>
          </cell>
          <cell r="H39" t="str">
            <v>22-Aug-2022</v>
          </cell>
          <cell r="I39">
            <v>18</v>
          </cell>
          <cell r="J39">
            <v>366</v>
          </cell>
          <cell r="K39">
            <v>1.5245901639344261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Q39">
            <v>0</v>
          </cell>
          <cell r="R39">
            <v>0.36842105263157898</v>
          </cell>
          <cell r="S39">
            <v>0.36842105263157898</v>
          </cell>
          <cell r="T39">
            <v>1.1561691113028472</v>
          </cell>
          <cell r="U39">
            <v>10</v>
          </cell>
          <cell r="V39">
            <v>0</v>
          </cell>
          <cell r="W39">
            <v>0</v>
          </cell>
          <cell r="X39">
            <v>10</v>
          </cell>
          <cell r="Y39">
            <v>0.36842105263157898</v>
          </cell>
          <cell r="Z39">
            <v>0</v>
          </cell>
        </row>
        <row r="40">
          <cell r="B40" t="str">
            <v>M541</v>
          </cell>
          <cell r="D40" t="str">
            <v>Ratana Seng</v>
          </cell>
          <cell r="E40" t="str">
            <v>Middle Management</v>
          </cell>
          <cell r="G40" t="str">
            <v>PPC Staff</v>
          </cell>
          <cell r="H40" t="str">
            <v>29-Sep-2022</v>
          </cell>
          <cell r="I40">
            <v>18</v>
          </cell>
          <cell r="J40">
            <v>366</v>
          </cell>
          <cell r="K40">
            <v>1.5245901639344261</v>
          </cell>
          <cell r="L40">
            <v>1</v>
          </cell>
          <cell r="M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1.5245901639344261</v>
          </cell>
          <cell r="U40">
            <v>9.5652173913043477</v>
          </cell>
          <cell r="V40">
            <v>0</v>
          </cell>
          <cell r="W40">
            <v>0</v>
          </cell>
          <cell r="X40">
            <v>10</v>
          </cell>
          <cell r="Y40">
            <v>0</v>
          </cell>
          <cell r="Z40">
            <v>0</v>
          </cell>
        </row>
        <row r="41">
          <cell r="B41" t="str">
            <v>M546</v>
          </cell>
          <cell r="D41" t="str">
            <v>Channa Um</v>
          </cell>
          <cell r="E41" t="str">
            <v>Middle Management</v>
          </cell>
          <cell r="G41" t="str">
            <v>PMC Staff</v>
          </cell>
          <cell r="H41" t="str">
            <v>19-Oct-2022</v>
          </cell>
          <cell r="I41">
            <v>18</v>
          </cell>
          <cell r="J41">
            <v>366</v>
          </cell>
          <cell r="K41">
            <v>1.5245901639344261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1.5245901639344261</v>
          </cell>
          <cell r="U41">
            <v>10</v>
          </cell>
          <cell r="V41">
            <v>0</v>
          </cell>
          <cell r="W41">
            <v>0</v>
          </cell>
          <cell r="X41">
            <v>10</v>
          </cell>
          <cell r="Y41">
            <v>0</v>
          </cell>
          <cell r="Z41">
            <v>0</v>
          </cell>
        </row>
        <row r="42">
          <cell r="B42" t="str">
            <v>M550</v>
          </cell>
          <cell r="D42" t="str">
            <v>Label Buth</v>
          </cell>
          <cell r="E42" t="str">
            <v>Senior Management</v>
          </cell>
          <cell r="G42" t="str">
            <v>CUTTING MANAGER</v>
          </cell>
          <cell r="H42" t="str">
            <v>15-Nov-2022</v>
          </cell>
          <cell r="I42">
            <v>18</v>
          </cell>
          <cell r="J42">
            <v>366</v>
          </cell>
          <cell r="K42">
            <v>1.5245901639344261</v>
          </cell>
          <cell r="L42">
            <v>1</v>
          </cell>
          <cell r="M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1.5245901639344261</v>
          </cell>
          <cell r="U42">
            <v>9.5652173913043477</v>
          </cell>
          <cell r="V42">
            <v>0</v>
          </cell>
          <cell r="W42">
            <v>0</v>
          </cell>
          <cell r="X42">
            <v>10</v>
          </cell>
          <cell r="Y42">
            <v>0</v>
          </cell>
          <cell r="Z42">
            <v>0</v>
          </cell>
        </row>
        <row r="43">
          <cell r="B43" t="str">
            <v>M557</v>
          </cell>
          <cell r="D43" t="str">
            <v>Sopha Tim</v>
          </cell>
          <cell r="E43" t="str">
            <v>Middle Management</v>
          </cell>
          <cell r="G43" t="str">
            <v>NURSE</v>
          </cell>
          <cell r="H43" t="str">
            <v>04-Jan-2023</v>
          </cell>
          <cell r="I43">
            <v>18</v>
          </cell>
          <cell r="J43">
            <v>366</v>
          </cell>
          <cell r="K43">
            <v>1.5245901639344261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1.5245901639344261</v>
          </cell>
          <cell r="U43">
            <v>10</v>
          </cell>
          <cell r="V43">
            <v>0</v>
          </cell>
          <cell r="W43">
            <v>0</v>
          </cell>
          <cell r="X43">
            <v>10</v>
          </cell>
          <cell r="Y43">
            <v>0</v>
          </cell>
          <cell r="Z43">
            <v>0</v>
          </cell>
        </row>
        <row r="44">
          <cell r="B44" t="str">
            <v>M559</v>
          </cell>
          <cell r="D44" t="str">
            <v>Socheath Sonn</v>
          </cell>
          <cell r="E44" t="str">
            <v>Middle Management</v>
          </cell>
          <cell r="G44" t="str">
            <v>DOCTOR</v>
          </cell>
          <cell r="H44" t="str">
            <v>25-Jan-2023</v>
          </cell>
          <cell r="I44">
            <v>18</v>
          </cell>
          <cell r="J44">
            <v>366</v>
          </cell>
          <cell r="K44">
            <v>1.5245901639344261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1.5245901639344261</v>
          </cell>
          <cell r="U44">
            <v>10</v>
          </cell>
          <cell r="V44">
            <v>0</v>
          </cell>
          <cell r="W44">
            <v>0</v>
          </cell>
          <cell r="X44">
            <v>10</v>
          </cell>
          <cell r="Y44">
            <v>0</v>
          </cell>
          <cell r="Z44">
            <v>0</v>
          </cell>
        </row>
        <row r="45">
          <cell r="B45" t="str">
            <v>M560</v>
          </cell>
          <cell r="D45" t="str">
            <v>Lyu Youbo</v>
          </cell>
          <cell r="E45" t="str">
            <v>Senior Management</v>
          </cell>
          <cell r="G45" t="str">
            <v>Finishing Manager</v>
          </cell>
          <cell r="H45" t="str">
            <v>15-Nov-2022</v>
          </cell>
          <cell r="I45">
            <v>18</v>
          </cell>
          <cell r="J45">
            <v>366</v>
          </cell>
          <cell r="K45">
            <v>1.5245901639344261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1.5245901639344261</v>
          </cell>
          <cell r="U45">
            <v>10</v>
          </cell>
          <cell r="V45">
            <v>0</v>
          </cell>
          <cell r="W45">
            <v>0</v>
          </cell>
          <cell r="X45">
            <v>10</v>
          </cell>
          <cell r="Y45">
            <v>0</v>
          </cell>
          <cell r="Z45">
            <v>0</v>
          </cell>
        </row>
        <row r="46">
          <cell r="B46" t="str">
            <v>M566</v>
          </cell>
          <cell r="D46" t="str">
            <v>Wu Wende</v>
          </cell>
          <cell r="E46" t="str">
            <v>Senior Management</v>
          </cell>
          <cell r="G46" t="str">
            <v>Factory Manager</v>
          </cell>
          <cell r="H46" t="str">
            <v>18-Aug-2023</v>
          </cell>
          <cell r="I46">
            <v>18</v>
          </cell>
          <cell r="J46">
            <v>366</v>
          </cell>
          <cell r="K46">
            <v>1.5245901639344261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1.5245901639344261</v>
          </cell>
          <cell r="U46">
            <v>10</v>
          </cell>
          <cell r="V46">
            <v>0</v>
          </cell>
          <cell r="W46">
            <v>0</v>
          </cell>
          <cell r="X46">
            <v>10</v>
          </cell>
          <cell r="Y46">
            <v>0</v>
          </cell>
          <cell r="Z46">
            <v>0</v>
          </cell>
        </row>
        <row r="47">
          <cell r="B47" t="str">
            <v>M568</v>
          </cell>
          <cell r="D47" t="str">
            <v>Zhang Chongwen</v>
          </cell>
          <cell r="E47" t="str">
            <v>Senior Management</v>
          </cell>
          <cell r="G47" t="str">
            <v>PMC Staff</v>
          </cell>
          <cell r="H47" t="str">
            <v>01-Mar-2023</v>
          </cell>
          <cell r="I47">
            <v>18</v>
          </cell>
          <cell r="J47">
            <v>366</v>
          </cell>
          <cell r="K47">
            <v>1.5245901639344261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1.5245901639344261</v>
          </cell>
          <cell r="U47">
            <v>10</v>
          </cell>
          <cell r="V47">
            <v>0</v>
          </cell>
          <cell r="W47">
            <v>0</v>
          </cell>
          <cell r="X47">
            <v>10</v>
          </cell>
          <cell r="Y47">
            <v>0</v>
          </cell>
          <cell r="Z47">
            <v>0</v>
          </cell>
        </row>
        <row r="48">
          <cell r="B48" t="str">
            <v>M569</v>
          </cell>
          <cell r="D48" t="str">
            <v>Sorphea Phan</v>
          </cell>
          <cell r="E48" t="str">
            <v>Middle Management</v>
          </cell>
          <cell r="G48" t="str">
            <v>PMC Staff</v>
          </cell>
          <cell r="H48" t="str">
            <v>18-Oct-2023</v>
          </cell>
          <cell r="I48">
            <v>18</v>
          </cell>
          <cell r="J48">
            <v>366</v>
          </cell>
          <cell r="K48">
            <v>1.5245901639344261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Q48">
            <v>0</v>
          </cell>
          <cell r="R48">
            <v>0.21052631578947401</v>
          </cell>
          <cell r="S48">
            <v>0.21052631578947401</v>
          </cell>
          <cell r="T48">
            <v>1.314063848144952</v>
          </cell>
          <cell r="U48">
            <v>10</v>
          </cell>
          <cell r="V48">
            <v>0</v>
          </cell>
          <cell r="W48">
            <v>0</v>
          </cell>
          <cell r="X48">
            <v>10</v>
          </cell>
          <cell r="Y48">
            <v>0.21052631578947401</v>
          </cell>
          <cell r="Z48">
            <v>0</v>
          </cell>
        </row>
        <row r="49">
          <cell r="B49" t="str">
            <v>M570</v>
          </cell>
          <cell r="D49" t="str">
            <v>Luong DinhLong</v>
          </cell>
          <cell r="E49" t="str">
            <v>Senior Management</v>
          </cell>
          <cell r="G49" t="str">
            <v>Non Production Manager</v>
          </cell>
          <cell r="H49" t="str">
            <v>12-Dec-2023</v>
          </cell>
          <cell r="I49">
            <v>18</v>
          </cell>
          <cell r="J49">
            <v>366</v>
          </cell>
          <cell r="K49">
            <v>1.5245901639344261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1.5245901639344261</v>
          </cell>
          <cell r="U49">
            <v>10</v>
          </cell>
          <cell r="V49">
            <v>0</v>
          </cell>
          <cell r="W49">
            <v>0</v>
          </cell>
          <cell r="X49">
            <v>10</v>
          </cell>
          <cell r="Y49">
            <v>0</v>
          </cell>
          <cell r="Z49">
            <v>0</v>
          </cell>
        </row>
        <row r="52">
          <cell r="B52" t="str">
            <v>Total Employee : 44</v>
          </cell>
          <cell r="F52" t="str">
            <v>Sick Leave : 10 person(s)/14.74 days(s)</v>
          </cell>
        </row>
        <row r="53">
          <cell r="F53" t="str">
            <v>Maternity : 0 person(s)/.00 days(s)</v>
          </cell>
        </row>
        <row r="54">
          <cell r="F54" t="str">
            <v>Unpaid Leave : 0 person(s)/.00 days(s)</v>
          </cell>
        </row>
        <row r="55">
          <cell r="F55" t="str">
            <v>Special Leave : 1 person(s)/6.00 days(s)</v>
          </cell>
        </row>
        <row r="56">
          <cell r="F56" t="str">
            <v>Annual : 21 person(s)/18.17 days(s)</v>
          </cell>
        </row>
        <row r="58">
          <cell r="F58" t="str">
            <v>Authorize Unpaid Leave : 0 person(s)/.00 days(s)</v>
          </cell>
        </row>
      </sheetData>
      <sheetData sheetId="6">
        <row r="3">
          <cell r="E3" t="str">
            <v>Code</v>
          </cell>
        </row>
        <row r="4">
          <cell r="E4" t="str">
            <v>D012</v>
          </cell>
        </row>
        <row r="5">
          <cell r="E5" t="str">
            <v>D015</v>
          </cell>
        </row>
        <row r="6">
          <cell r="E6" t="str">
            <v>GEN011</v>
          </cell>
        </row>
        <row r="7">
          <cell r="E7" t="str">
            <v>GEN017</v>
          </cell>
        </row>
        <row r="8">
          <cell r="E8" t="str">
            <v>M076</v>
          </cell>
        </row>
        <row r="9">
          <cell r="E9" t="str">
            <v>M113</v>
          </cell>
        </row>
        <row r="10">
          <cell r="E10" t="str">
            <v>M125</v>
          </cell>
        </row>
        <row r="11">
          <cell r="E11" t="str">
            <v>M214</v>
          </cell>
        </row>
        <row r="12">
          <cell r="E12" t="str">
            <v>M234</v>
          </cell>
        </row>
        <row r="13">
          <cell r="E13" t="str">
            <v>M290</v>
          </cell>
        </row>
        <row r="14">
          <cell r="E14" t="str">
            <v>M298</v>
          </cell>
        </row>
        <row r="15">
          <cell r="E15" t="str">
            <v>M336</v>
          </cell>
        </row>
        <row r="16">
          <cell r="E16" t="str">
            <v>M342</v>
          </cell>
        </row>
        <row r="17">
          <cell r="E17" t="str">
            <v>M343</v>
          </cell>
        </row>
        <row r="18">
          <cell r="E18" t="str">
            <v>M346</v>
          </cell>
        </row>
        <row r="19">
          <cell r="E19" t="str">
            <v>M353</v>
          </cell>
        </row>
        <row r="20">
          <cell r="E20" t="str">
            <v>M355</v>
          </cell>
        </row>
        <row r="21">
          <cell r="E21" t="str">
            <v>M356</v>
          </cell>
        </row>
        <row r="22">
          <cell r="E22" t="str">
            <v>M357</v>
          </cell>
        </row>
        <row r="23">
          <cell r="E23" t="str">
            <v>M368</v>
          </cell>
        </row>
        <row r="24">
          <cell r="E24" t="str">
            <v>M378</v>
          </cell>
        </row>
        <row r="25">
          <cell r="E25" t="str">
            <v>M403</v>
          </cell>
        </row>
        <row r="26">
          <cell r="E26" t="str">
            <v>M437</v>
          </cell>
        </row>
        <row r="27">
          <cell r="E27" t="str">
            <v>M451</v>
          </cell>
        </row>
        <row r="28">
          <cell r="E28" t="str">
            <v>M454</v>
          </cell>
        </row>
        <row r="29">
          <cell r="E29" t="str">
            <v>M485</v>
          </cell>
        </row>
        <row r="30">
          <cell r="E30" t="str">
            <v>M490</v>
          </cell>
        </row>
        <row r="31">
          <cell r="E31" t="str">
            <v>M500</v>
          </cell>
        </row>
        <row r="32">
          <cell r="E32" t="str">
            <v>M504</v>
          </cell>
        </row>
        <row r="33">
          <cell r="E33" t="str">
            <v>M507</v>
          </cell>
        </row>
        <row r="34">
          <cell r="E34" t="str">
            <v>M508</v>
          </cell>
        </row>
        <row r="35">
          <cell r="E35" t="str">
            <v>M515</v>
          </cell>
        </row>
        <row r="36">
          <cell r="E36" t="str">
            <v>M516</v>
          </cell>
        </row>
        <row r="37">
          <cell r="E37" t="str">
            <v>M536</v>
          </cell>
        </row>
        <row r="38">
          <cell r="E38" t="str">
            <v>M541</v>
          </cell>
        </row>
        <row r="39">
          <cell r="E39" t="str">
            <v>M546</v>
          </cell>
        </row>
        <row r="40">
          <cell r="E40" t="str">
            <v>M550</v>
          </cell>
        </row>
        <row r="41">
          <cell r="E41" t="str">
            <v>M557</v>
          </cell>
        </row>
        <row r="42">
          <cell r="E42" t="str">
            <v>M559</v>
          </cell>
        </row>
        <row r="43">
          <cell r="E43" t="str">
            <v>M560</v>
          </cell>
        </row>
        <row r="44">
          <cell r="E44" t="str">
            <v>M566</v>
          </cell>
        </row>
        <row r="45">
          <cell r="E45" t="str">
            <v>M568</v>
          </cell>
        </row>
        <row r="46">
          <cell r="E46" t="str">
            <v>M569</v>
          </cell>
        </row>
        <row r="47">
          <cell r="E47" t="str">
            <v>M570</v>
          </cell>
        </row>
      </sheetData>
      <sheetData sheetId="7" refreshError="1"/>
      <sheetData sheetId="8">
        <row r="6">
          <cell r="C6" t="str">
            <v>ID</v>
          </cell>
          <cell r="D6" t="str">
            <v>Position</v>
          </cell>
          <cell r="E6" t="str">
            <v>M500</v>
          </cell>
          <cell r="F6" t="str">
            <v>Section</v>
          </cell>
          <cell r="G6" t="str">
            <v>Date of birth(child)</v>
          </cell>
          <cell r="H6" t="str">
            <v>Date will receive</v>
          </cell>
          <cell r="I6" t="str">
            <v>Date of expire</v>
          </cell>
          <cell r="J6" t="str">
            <v>Amount</v>
          </cell>
        </row>
        <row r="7">
          <cell r="C7" t="str">
            <v>M355</v>
          </cell>
          <cell r="D7" t="str">
            <v>Compliance Manager</v>
          </cell>
          <cell r="E7" t="str">
            <v>M504</v>
          </cell>
          <cell r="F7" t="str">
            <v>Senior Management</v>
          </cell>
          <cell r="G7">
            <v>44526</v>
          </cell>
          <cell r="H7">
            <v>45074</v>
          </cell>
          <cell r="I7">
            <v>45621</v>
          </cell>
          <cell r="J7">
            <v>8</v>
          </cell>
        </row>
        <row r="9">
          <cell r="E9" t="str">
            <v>M546</v>
          </cell>
          <cell r="I9">
            <v>8</v>
          </cell>
        </row>
        <row r="10">
          <cell r="E10" t="str">
            <v>M557</v>
          </cell>
        </row>
        <row r="11">
          <cell r="E11" t="str">
            <v>M559</v>
          </cell>
        </row>
        <row r="12">
          <cell r="E12" t="str">
            <v>Checked By</v>
          </cell>
          <cell r="G12" t="str">
            <v>Approved By:</v>
          </cell>
        </row>
        <row r="13">
          <cell r="C13" t="str">
            <v>Miss. Ye Konthy</v>
          </cell>
          <cell r="E13" t="str">
            <v xml:space="preserve">Mrs. Ly Seavminh </v>
          </cell>
          <cell r="H13" t="str">
            <v>Mr. Johnny Luo</v>
          </cell>
        </row>
        <row r="14">
          <cell r="C14" t="str">
            <v>HR/Admin Assistant</v>
          </cell>
          <cell r="E14" t="str">
            <v>HR/Compliance Manager</v>
          </cell>
          <cell r="H14" t="str">
            <v xml:space="preserve"> Factory Manager</v>
          </cell>
        </row>
      </sheetData>
      <sheetData sheetId="9">
        <row r="1">
          <cell r="B1" t="str">
            <v xml:space="preserve">ID </v>
          </cell>
          <cell r="C1" t="str">
            <v xml:space="preserve">Employee Name </v>
          </cell>
          <cell r="D1" t="str">
            <v xml:space="preserve">Dept </v>
          </cell>
          <cell r="E1" t="str">
            <v>Positions</v>
          </cell>
          <cell r="F1" t="str">
            <v>Hired Date</v>
          </cell>
          <cell r="G1" t="str">
            <v xml:space="preserve">Contract </v>
          </cell>
          <cell r="H1" t="str">
            <v>Basic Salary</v>
          </cell>
          <cell r="I1">
            <v>44562</v>
          </cell>
          <cell r="J1">
            <v>44593</v>
          </cell>
          <cell r="K1">
            <v>44621</v>
          </cell>
          <cell r="L1">
            <v>44652</v>
          </cell>
          <cell r="M1">
            <v>44682</v>
          </cell>
          <cell r="N1">
            <v>44713</v>
          </cell>
          <cell r="O1">
            <v>44743</v>
          </cell>
          <cell r="P1">
            <v>44774</v>
          </cell>
          <cell r="Q1">
            <v>44805</v>
          </cell>
          <cell r="R1">
            <v>44835</v>
          </cell>
          <cell r="S1">
            <v>44866</v>
          </cell>
          <cell r="T1">
            <v>44896</v>
          </cell>
          <cell r="U1">
            <v>44949</v>
          </cell>
          <cell r="V1">
            <v>44980</v>
          </cell>
          <cell r="W1">
            <v>45008</v>
          </cell>
          <cell r="X1">
            <v>45039</v>
          </cell>
          <cell r="Y1">
            <v>45069</v>
          </cell>
          <cell r="Z1">
            <v>45100</v>
          </cell>
          <cell r="AA1">
            <v>45130</v>
          </cell>
          <cell r="AB1">
            <v>45161</v>
          </cell>
          <cell r="AC1">
            <v>45192</v>
          </cell>
          <cell r="AD1">
            <v>45222</v>
          </cell>
          <cell r="AE1">
            <v>45253</v>
          </cell>
          <cell r="AF1">
            <v>45283</v>
          </cell>
          <cell r="AG1" t="str">
            <v>Average 6month</v>
          </cell>
          <cell r="AH1" t="str">
            <v>Average 12 month</v>
          </cell>
          <cell r="AI1" t="str">
            <v xml:space="preserve">daily average </v>
          </cell>
        </row>
        <row r="2">
          <cell r="B2" t="str">
            <v>M451</v>
          </cell>
          <cell r="C2" t="str">
            <v>Wu Ning</v>
          </cell>
          <cell r="D2" t="str">
            <v>PDC</v>
          </cell>
          <cell r="E2" t="str">
            <v>Pattern Technical</v>
          </cell>
          <cell r="F2" t="str">
            <v>11-Oct-2019</v>
          </cell>
          <cell r="G2" t="str">
            <v>FDC</v>
          </cell>
          <cell r="H2">
            <v>2405</v>
          </cell>
          <cell r="I2">
            <v>2435</v>
          </cell>
          <cell r="J2">
            <v>2437.46</v>
          </cell>
          <cell r="K2">
            <v>2435</v>
          </cell>
          <cell r="L2">
            <v>2435</v>
          </cell>
          <cell r="M2">
            <v>2437.46</v>
          </cell>
          <cell r="N2">
            <v>2437.44</v>
          </cell>
          <cell r="O2">
            <v>2437.44</v>
          </cell>
          <cell r="P2">
            <v>2462.94</v>
          </cell>
          <cell r="Q2">
            <v>2437.4299999999998</v>
          </cell>
          <cell r="R2">
            <v>2429.1799999999998</v>
          </cell>
          <cell r="S2">
            <v>2431.63</v>
          </cell>
          <cell r="T2">
            <v>2431.6</v>
          </cell>
          <cell r="U2">
            <v>2653.6</v>
          </cell>
          <cell r="V2">
            <v>2652.49</v>
          </cell>
          <cell r="W2">
            <v>2598.1</v>
          </cell>
          <cell r="X2">
            <v>2024.3600000000001</v>
          </cell>
          <cell r="Y2">
            <v>3183.64</v>
          </cell>
          <cell r="Z2">
            <v>2653.67</v>
          </cell>
          <cell r="AA2">
            <v>2653.99</v>
          </cell>
          <cell r="AB2">
            <v>2653.99</v>
          </cell>
          <cell r="AC2">
            <v>2653.99</v>
          </cell>
          <cell r="AD2">
            <v>2653.99</v>
          </cell>
          <cell r="AE2">
            <v>2653.53</v>
          </cell>
          <cell r="AF2">
            <v>2653.39</v>
          </cell>
          <cell r="AG2">
            <v>2653.8366666666666</v>
          </cell>
          <cell r="AH2">
            <v>2641.7474358974355</v>
          </cell>
          <cell r="AI2">
            <v>101.60567061143982</v>
          </cell>
        </row>
        <row r="3">
          <cell r="B3" t="str">
            <v>M485</v>
          </cell>
          <cell r="C3" t="str">
            <v>Yang Ji</v>
          </cell>
          <cell r="D3" t="str">
            <v>PMC</v>
          </cell>
          <cell r="E3" t="str">
            <v>Assistant Merchandiser</v>
          </cell>
          <cell r="F3" t="str">
            <v>18-Mar-2021</v>
          </cell>
          <cell r="G3" t="str">
            <v>FDC</v>
          </cell>
          <cell r="H3">
            <v>1600</v>
          </cell>
          <cell r="I3">
            <v>1030</v>
          </cell>
          <cell r="J3">
            <v>1632.46</v>
          </cell>
          <cell r="K3">
            <v>1630</v>
          </cell>
          <cell r="L3">
            <v>1630</v>
          </cell>
          <cell r="M3">
            <v>1632.46</v>
          </cell>
          <cell r="N3">
            <v>1632.44</v>
          </cell>
          <cell r="O3">
            <v>1632.44</v>
          </cell>
          <cell r="P3">
            <v>1632.44</v>
          </cell>
          <cell r="Q3">
            <v>1632.43</v>
          </cell>
          <cell r="R3">
            <v>1624.18</v>
          </cell>
          <cell r="S3">
            <v>1626.62</v>
          </cell>
          <cell r="T3">
            <v>1626.61</v>
          </cell>
          <cell r="U3">
            <v>1749.9</v>
          </cell>
          <cell r="V3">
            <v>869.58</v>
          </cell>
          <cell r="W3">
            <v>1647.68</v>
          </cell>
          <cell r="X3">
            <v>1749.36</v>
          </cell>
          <cell r="Y3">
            <v>1749.36</v>
          </cell>
          <cell r="Z3">
            <v>1682.23</v>
          </cell>
          <cell r="AA3">
            <v>1614.63</v>
          </cell>
          <cell r="AB3">
            <v>1737.71</v>
          </cell>
          <cell r="AC3">
            <v>1737.71</v>
          </cell>
          <cell r="AD3">
            <v>1676.17</v>
          </cell>
          <cell r="AE3">
            <v>1749.88</v>
          </cell>
          <cell r="AF3">
            <v>1744.48</v>
          </cell>
          <cell r="AG3">
            <v>1706.2466666666667</v>
          </cell>
          <cell r="AH3">
            <v>1645.5258974358971</v>
          </cell>
          <cell r="AI3">
            <v>63.289457593688354</v>
          </cell>
        </row>
        <row r="4">
          <cell r="B4" t="str">
            <v>M490</v>
          </cell>
          <cell r="C4" t="str">
            <v xml:space="preserve">Priyankara </v>
          </cell>
          <cell r="D4" t="str">
            <v>PMC</v>
          </cell>
          <cell r="E4" t="str">
            <v>Merchandiser</v>
          </cell>
          <cell r="F4" t="str">
            <v>13-May-2021</v>
          </cell>
          <cell r="G4" t="str">
            <v>FDC</v>
          </cell>
          <cell r="H4">
            <v>1600</v>
          </cell>
          <cell r="I4">
            <v>980</v>
          </cell>
          <cell r="J4">
            <v>982.46</v>
          </cell>
          <cell r="K4">
            <v>980</v>
          </cell>
          <cell r="L4">
            <v>980</v>
          </cell>
          <cell r="M4">
            <v>982.46</v>
          </cell>
          <cell r="N4">
            <v>982.44</v>
          </cell>
          <cell r="O4">
            <v>1073.44</v>
          </cell>
          <cell r="P4">
            <v>1073.44</v>
          </cell>
          <cell r="Q4">
            <v>1073.43</v>
          </cell>
          <cell r="R4">
            <v>1065.18</v>
          </cell>
          <cell r="S4">
            <v>1267.6199999999999</v>
          </cell>
          <cell r="T4">
            <v>1267.6099999999999</v>
          </cell>
          <cell r="U4">
            <v>1401.2</v>
          </cell>
          <cell r="V4">
            <v>1439.38</v>
          </cell>
          <cell r="W4">
            <v>1430.0900000000001</v>
          </cell>
          <cell r="X4">
            <v>1454.56</v>
          </cell>
          <cell r="Y4">
            <v>1454.56</v>
          </cell>
          <cell r="Z4">
            <v>1254.92</v>
          </cell>
          <cell r="AA4">
            <v>1655.42</v>
          </cell>
          <cell r="AB4">
            <v>1473.42</v>
          </cell>
          <cell r="AC4">
            <v>1473.42</v>
          </cell>
          <cell r="AD4">
            <v>1909.42</v>
          </cell>
          <cell r="AE4">
            <v>1944.7</v>
          </cell>
          <cell r="AF4">
            <v>1768.04</v>
          </cell>
          <cell r="AG4">
            <v>1734.41</v>
          </cell>
          <cell r="AH4">
            <v>1582.7369230769229</v>
          </cell>
          <cell r="AI4">
            <v>60.874497041420113</v>
          </cell>
        </row>
        <row r="5">
          <cell r="B5" t="str">
            <v>M508</v>
          </cell>
          <cell r="C5" t="str">
            <v>Ocampo Santos Joan Cyril</v>
          </cell>
          <cell r="D5" t="str">
            <v>sale</v>
          </cell>
          <cell r="E5" t="str">
            <v>Merchandiser</v>
          </cell>
          <cell r="F5" t="str">
            <v>01-Dec-2021</v>
          </cell>
          <cell r="G5" t="str">
            <v>FDC</v>
          </cell>
          <cell r="H5">
            <v>1200</v>
          </cell>
          <cell r="I5">
            <v>1253</v>
          </cell>
          <cell r="J5">
            <v>1237.46</v>
          </cell>
          <cell r="K5">
            <v>1235</v>
          </cell>
          <cell r="L5">
            <v>1235</v>
          </cell>
          <cell r="M5">
            <v>1237.46</v>
          </cell>
          <cell r="N5">
            <v>1237.44</v>
          </cell>
          <cell r="O5">
            <v>1237.44</v>
          </cell>
          <cell r="P5">
            <v>1237.44</v>
          </cell>
          <cell r="Q5">
            <v>1352.43</v>
          </cell>
          <cell r="R5">
            <v>1344.18</v>
          </cell>
          <cell r="S5">
            <v>1346.62</v>
          </cell>
          <cell r="T5">
            <v>1346.61</v>
          </cell>
          <cell r="U5">
            <v>1441.9</v>
          </cell>
          <cell r="V5">
            <v>1441.58</v>
          </cell>
          <cell r="W5">
            <v>1415.8300000000002</v>
          </cell>
          <cell r="X5">
            <v>0</v>
          </cell>
          <cell r="Y5">
            <v>0</v>
          </cell>
          <cell r="Z5">
            <v>1441.92</v>
          </cell>
          <cell r="AA5">
            <v>1442.02</v>
          </cell>
          <cell r="AB5">
            <v>1442.02</v>
          </cell>
          <cell r="AC5">
            <v>1442.02</v>
          </cell>
          <cell r="AD5">
            <v>1442.02</v>
          </cell>
          <cell r="AE5">
            <v>1441.88</v>
          </cell>
          <cell r="AF5">
            <v>1441.84</v>
          </cell>
          <cell r="AG5">
            <v>1441.9733333333334</v>
          </cell>
          <cell r="AH5">
            <v>1218.0802564102567</v>
          </cell>
          <cell r="AI5">
            <v>46.849240631163717</v>
          </cell>
        </row>
        <row r="6">
          <cell r="B6" t="str">
            <v>M516</v>
          </cell>
          <cell r="C6" t="str">
            <v>Khin Thazin aye</v>
          </cell>
          <cell r="D6" t="str">
            <v>PPC</v>
          </cell>
          <cell r="E6" t="str">
            <v>Merchandiser</v>
          </cell>
          <cell r="F6" t="str">
            <v>01-Feb-2022</v>
          </cell>
          <cell r="G6" t="str">
            <v>FDC</v>
          </cell>
          <cell r="H6">
            <v>1000</v>
          </cell>
          <cell r="J6">
            <v>810.15</v>
          </cell>
          <cell r="K6">
            <v>1000</v>
          </cell>
          <cell r="L6">
            <v>1090</v>
          </cell>
          <cell r="M6">
            <v>1032.46</v>
          </cell>
          <cell r="N6">
            <v>1032.45</v>
          </cell>
          <cell r="O6">
            <v>1032.44</v>
          </cell>
          <cell r="P6">
            <v>1032.44</v>
          </cell>
          <cell r="Q6">
            <v>1032.42</v>
          </cell>
          <cell r="R6">
            <v>1024.18</v>
          </cell>
          <cell r="S6">
            <v>1026.6199999999999</v>
          </cell>
          <cell r="T6">
            <v>1026.5999999999999</v>
          </cell>
          <cell r="U6">
            <v>1089.9000000000001</v>
          </cell>
          <cell r="V6">
            <v>878.03000000000009</v>
          </cell>
          <cell r="W6">
            <v>1043.57</v>
          </cell>
          <cell r="X6">
            <v>1089.3599999999999</v>
          </cell>
          <cell r="Y6">
            <v>1089.3599999999999</v>
          </cell>
          <cell r="Z6">
            <v>1089.92</v>
          </cell>
          <cell r="AA6">
            <v>1090.02</v>
          </cell>
          <cell r="AB6">
            <v>1090.02</v>
          </cell>
          <cell r="AC6">
            <v>1090.02</v>
          </cell>
          <cell r="AD6">
            <v>1335.02</v>
          </cell>
          <cell r="AE6">
            <v>1286.25</v>
          </cell>
          <cell r="AF6">
            <v>1095.98</v>
          </cell>
          <cell r="AG6">
            <v>1196.9016666666666</v>
          </cell>
          <cell r="AH6">
            <v>1127.5732051282052</v>
          </cell>
          <cell r="AI6">
            <v>43.368200197238664</v>
          </cell>
        </row>
        <row r="7">
          <cell r="B7" t="str">
            <v>M355</v>
          </cell>
          <cell r="C7" t="str">
            <v>Seavminh Ly</v>
          </cell>
          <cell r="D7" t="str">
            <v>HR</v>
          </cell>
          <cell r="E7" t="str">
            <v>Compliance Manager</v>
          </cell>
          <cell r="F7" t="str">
            <v>06-Mar-2017</v>
          </cell>
          <cell r="G7" t="str">
            <v>UDC</v>
          </cell>
          <cell r="H7">
            <v>1607</v>
          </cell>
          <cell r="I7">
            <v>1612</v>
          </cell>
          <cell r="J7">
            <v>3302.04</v>
          </cell>
          <cell r="K7">
            <v>1971.92</v>
          </cell>
          <cell r="L7">
            <v>1971.99</v>
          </cell>
          <cell r="M7">
            <v>2472.48</v>
          </cell>
          <cell r="N7">
            <v>3019.37</v>
          </cell>
          <cell r="O7">
            <v>2736.9799999999996</v>
          </cell>
          <cell r="P7">
            <v>1983.85</v>
          </cell>
          <cell r="Q7">
            <v>2605.17</v>
          </cell>
          <cell r="R7">
            <v>2206.11</v>
          </cell>
          <cell r="S7">
            <v>2206.1</v>
          </cell>
          <cell r="T7">
            <v>3102.63</v>
          </cell>
          <cell r="U7">
            <v>1965.91</v>
          </cell>
          <cell r="V7">
            <v>1965.53</v>
          </cell>
          <cell r="W7">
            <v>1962.71</v>
          </cell>
          <cell r="X7">
            <v>2029.24</v>
          </cell>
          <cell r="Y7">
            <v>2102.3599999999997</v>
          </cell>
          <cell r="Z7">
            <v>1967.56</v>
          </cell>
          <cell r="AA7">
            <v>2058.34</v>
          </cell>
          <cell r="AB7">
            <v>1970.02</v>
          </cell>
          <cell r="AC7">
            <v>1969.77</v>
          </cell>
          <cell r="AD7">
            <v>2010.8400000000001</v>
          </cell>
          <cell r="AE7">
            <v>2030.92</v>
          </cell>
          <cell r="AF7">
            <v>1970.98</v>
          </cell>
          <cell r="AG7">
            <v>2191.9133333333298</v>
          </cell>
          <cell r="AH7">
            <v>2102.8233333333333</v>
          </cell>
          <cell r="AI7">
            <v>80.877820512820506</v>
          </cell>
        </row>
        <row r="8">
          <cell r="B8" t="str">
            <v>M076</v>
          </cell>
          <cell r="C8" t="str">
            <v>Senghun To</v>
          </cell>
          <cell r="D8" t="str">
            <v>PDC</v>
          </cell>
          <cell r="E8" t="str">
            <v>PDC Admin Manager</v>
          </cell>
          <cell r="F8" t="str">
            <v>11-Sep-2000</v>
          </cell>
          <cell r="G8" t="str">
            <v>UDC</v>
          </cell>
          <cell r="H8">
            <v>2591.23</v>
          </cell>
          <cell r="I8">
            <v>2412.23</v>
          </cell>
          <cell r="J8">
            <v>2412.12</v>
          </cell>
          <cell r="K8">
            <v>2412.23</v>
          </cell>
          <cell r="L8">
            <v>2412.23</v>
          </cell>
          <cell r="M8">
            <v>2964.05</v>
          </cell>
          <cell r="N8">
            <v>3009.78</v>
          </cell>
          <cell r="O8">
            <v>2411.9699999999998</v>
          </cell>
          <cell r="P8">
            <v>2412.1</v>
          </cell>
          <cell r="Q8">
            <v>2412.23</v>
          </cell>
          <cell r="R8">
            <v>2412.23</v>
          </cell>
          <cell r="S8">
            <v>2964.05</v>
          </cell>
          <cell r="T8">
            <v>4617.87</v>
          </cell>
          <cell r="U8">
            <v>2812.23</v>
          </cell>
          <cell r="V8">
            <v>2812.59</v>
          </cell>
          <cell r="W8">
            <v>2765.84</v>
          </cell>
          <cell r="X8">
            <v>2782.54</v>
          </cell>
          <cell r="Y8">
            <v>3011.56</v>
          </cell>
          <cell r="Z8">
            <v>2816.72</v>
          </cell>
          <cell r="AA8">
            <v>3130.21</v>
          </cell>
          <cell r="AB8">
            <v>2824.05</v>
          </cell>
          <cell r="AC8">
            <v>2812.23</v>
          </cell>
          <cell r="AD8">
            <v>2842.15</v>
          </cell>
          <cell r="AE8">
            <v>2812.23</v>
          </cell>
          <cell r="AF8">
            <v>2816.23</v>
          </cell>
          <cell r="AG8">
            <v>3183.9933333333333</v>
          </cell>
          <cell r="AH8">
            <v>3022.2641025641028</v>
          </cell>
          <cell r="AI8">
            <v>116.24092702169627</v>
          </cell>
        </row>
        <row r="9">
          <cell r="B9" t="str">
            <v>M125</v>
          </cell>
          <cell r="C9" t="str">
            <v>Sophal Sea</v>
          </cell>
          <cell r="D9" t="str">
            <v>IE</v>
          </cell>
          <cell r="E9" t="str">
            <v>Production/IE Manager</v>
          </cell>
          <cell r="F9" t="str">
            <v>01-Dec-2009</v>
          </cell>
          <cell r="G9" t="str">
            <v>UDC</v>
          </cell>
          <cell r="H9">
            <v>2418</v>
          </cell>
          <cell r="I9">
            <v>2439</v>
          </cell>
          <cell r="J9">
            <v>2439</v>
          </cell>
          <cell r="K9">
            <v>2439</v>
          </cell>
          <cell r="L9">
            <v>2439</v>
          </cell>
          <cell r="M9">
            <v>2927.25</v>
          </cell>
          <cell r="N9">
            <v>2811</v>
          </cell>
          <cell r="O9">
            <v>2439</v>
          </cell>
          <cell r="P9">
            <v>2439</v>
          </cell>
          <cell r="Q9">
            <v>2439</v>
          </cell>
          <cell r="R9">
            <v>2439</v>
          </cell>
          <cell r="S9">
            <v>2439</v>
          </cell>
          <cell r="T9">
            <v>4003.19</v>
          </cell>
          <cell r="U9">
            <v>2439</v>
          </cell>
          <cell r="V9">
            <v>2439</v>
          </cell>
          <cell r="W9">
            <v>2401.04</v>
          </cell>
          <cell r="X9">
            <v>2455.91</v>
          </cell>
          <cell r="Y9">
            <v>2625</v>
          </cell>
          <cell r="Z9">
            <v>2441.2600000000002</v>
          </cell>
          <cell r="AA9">
            <v>2654.7799999999997</v>
          </cell>
          <cell r="AB9">
            <v>2439.12</v>
          </cell>
          <cell r="AC9">
            <v>2455.7600000000002</v>
          </cell>
          <cell r="AD9">
            <v>2455.61</v>
          </cell>
          <cell r="AE9">
            <v>2439.08</v>
          </cell>
          <cell r="AF9">
            <v>2443</v>
          </cell>
          <cell r="AG9">
            <v>2684.75</v>
          </cell>
          <cell r="AH9">
            <v>2584.1892307692315</v>
          </cell>
          <cell r="AI9">
            <v>99.391893491124293</v>
          </cell>
        </row>
        <row r="10">
          <cell r="B10" t="str">
            <v>M368</v>
          </cell>
          <cell r="C10" t="str">
            <v>Sony Mey</v>
          </cell>
          <cell r="D10" t="str">
            <v>Production</v>
          </cell>
          <cell r="E10" t="str">
            <v>Production Manager</v>
          </cell>
          <cell r="F10" t="str">
            <v>02-Oct-2017</v>
          </cell>
          <cell r="G10" t="str">
            <v>UDC</v>
          </cell>
          <cell r="H10">
            <v>1758</v>
          </cell>
          <cell r="I10">
            <v>1568.73</v>
          </cell>
          <cell r="J10">
            <v>1772.5</v>
          </cell>
          <cell r="K10">
            <v>1773</v>
          </cell>
          <cell r="L10">
            <v>1773</v>
          </cell>
          <cell r="M10">
            <v>1773</v>
          </cell>
          <cell r="N10">
            <v>1773</v>
          </cell>
          <cell r="O10">
            <v>1773</v>
          </cell>
          <cell r="P10">
            <v>1773</v>
          </cell>
          <cell r="Q10">
            <v>1773</v>
          </cell>
          <cell r="R10">
            <v>1773.08</v>
          </cell>
          <cell r="S10">
            <v>0</v>
          </cell>
          <cell r="T10">
            <v>884.93</v>
          </cell>
          <cell r="U10">
            <v>0</v>
          </cell>
          <cell r="V10">
            <v>1217.94</v>
          </cell>
          <cell r="W10">
            <v>1724.76</v>
          </cell>
          <cell r="X10">
            <v>1727.3</v>
          </cell>
          <cell r="Y10">
            <v>1909.23</v>
          </cell>
          <cell r="Z10">
            <v>1763.81</v>
          </cell>
          <cell r="AA10">
            <v>1872.22</v>
          </cell>
          <cell r="AB10">
            <v>1774</v>
          </cell>
          <cell r="AC10">
            <v>1774</v>
          </cell>
          <cell r="AD10">
            <v>1733.07</v>
          </cell>
          <cell r="AE10">
            <v>1775</v>
          </cell>
          <cell r="AF10">
            <v>1779</v>
          </cell>
          <cell r="AG10">
            <v>1913.8733333333337</v>
          </cell>
          <cell r="AH10">
            <v>1672.3194871794872</v>
          </cell>
          <cell r="AI10">
            <v>64.319980276134118</v>
          </cell>
        </row>
        <row r="11">
          <cell r="B11" t="str">
            <v>M113</v>
          </cell>
          <cell r="C11" t="str">
            <v>Rina Rin</v>
          </cell>
          <cell r="D11" t="str">
            <v>IE</v>
          </cell>
          <cell r="E11" t="str">
            <v>Payroll Supervisor</v>
          </cell>
          <cell r="F11" t="str">
            <v>03-Aug-2009</v>
          </cell>
          <cell r="G11" t="str">
            <v>UDC</v>
          </cell>
          <cell r="H11">
            <v>562</v>
          </cell>
          <cell r="I11">
            <v>652.48</v>
          </cell>
          <cell r="J11">
            <v>647.85</v>
          </cell>
          <cell r="K11">
            <v>583</v>
          </cell>
          <cell r="L11">
            <v>591.11</v>
          </cell>
          <cell r="M11">
            <v>696.48</v>
          </cell>
          <cell r="N11">
            <v>688.38</v>
          </cell>
          <cell r="O11">
            <v>720.8</v>
          </cell>
          <cell r="P11">
            <v>767.41</v>
          </cell>
          <cell r="Q11">
            <v>651.9</v>
          </cell>
          <cell r="R11">
            <v>730.3</v>
          </cell>
          <cell r="S11">
            <v>730.5</v>
          </cell>
          <cell r="T11">
            <v>1000.88</v>
          </cell>
          <cell r="U11">
            <v>830.23</v>
          </cell>
          <cell r="V11">
            <v>585.17999999999995</v>
          </cell>
          <cell r="W11">
            <v>583.86</v>
          </cell>
          <cell r="X11">
            <v>587.04</v>
          </cell>
          <cell r="Y11">
            <v>584.94000000000005</v>
          </cell>
          <cell r="Z11">
            <v>636.41999999999996</v>
          </cell>
          <cell r="AA11">
            <v>588.99</v>
          </cell>
          <cell r="AB11">
            <v>584.21</v>
          </cell>
          <cell r="AC11">
            <v>585.15</v>
          </cell>
          <cell r="AD11">
            <v>597</v>
          </cell>
          <cell r="AE11">
            <v>604.85</v>
          </cell>
          <cell r="AF11">
            <v>687</v>
          </cell>
          <cell r="AG11">
            <v>640.21833333333336</v>
          </cell>
          <cell r="AH11">
            <v>637.63064102564101</v>
          </cell>
          <cell r="AI11">
            <v>24.524255424063117</v>
          </cell>
        </row>
        <row r="12">
          <cell r="B12" t="str">
            <v>M214</v>
          </cell>
          <cell r="C12" t="str">
            <v>Konthy Ye</v>
          </cell>
          <cell r="D12" t="str">
            <v>HR</v>
          </cell>
          <cell r="E12" t="str">
            <v>Admin/Recruitment Clerk</v>
          </cell>
          <cell r="F12" t="str">
            <v>21-May-2012</v>
          </cell>
          <cell r="G12" t="str">
            <v>UDC</v>
          </cell>
          <cell r="H12">
            <v>426</v>
          </cell>
          <cell r="I12">
            <v>546.70000000000005</v>
          </cell>
          <cell r="J12">
            <v>647</v>
          </cell>
          <cell r="K12">
            <v>593.91</v>
          </cell>
          <cell r="L12">
            <v>568.80999999999995</v>
          </cell>
          <cell r="M12">
            <v>623.88</v>
          </cell>
          <cell r="N12">
            <v>808.68</v>
          </cell>
          <cell r="O12">
            <v>894.69</v>
          </cell>
          <cell r="P12">
            <v>728.8</v>
          </cell>
          <cell r="Q12">
            <v>643.64</v>
          </cell>
          <cell r="R12">
            <v>663</v>
          </cell>
          <cell r="S12">
            <v>682.72</v>
          </cell>
          <cell r="T12">
            <v>1071.8499999999999</v>
          </cell>
          <cell r="U12">
            <v>711.9</v>
          </cell>
          <cell r="V12">
            <v>512.72</v>
          </cell>
          <cell r="W12">
            <v>494.44</v>
          </cell>
          <cell r="X12">
            <v>532.75</v>
          </cell>
          <cell r="Y12">
            <v>548.21</v>
          </cell>
          <cell r="Z12">
            <v>527.58000000000004</v>
          </cell>
          <cell r="AA12">
            <v>541.4</v>
          </cell>
          <cell r="AB12">
            <v>509.14</v>
          </cell>
          <cell r="AC12">
            <v>503</v>
          </cell>
          <cell r="AD12">
            <v>517.02</v>
          </cell>
          <cell r="AE12">
            <v>506.07</v>
          </cell>
          <cell r="AF12">
            <v>507</v>
          </cell>
          <cell r="AG12">
            <v>559.50333333333333</v>
          </cell>
          <cell r="AH12">
            <v>557.24025641025639</v>
          </cell>
          <cell r="AI12">
            <v>21.43231755424063</v>
          </cell>
        </row>
        <row r="13">
          <cell r="B13" t="str">
            <v>M234</v>
          </cell>
          <cell r="C13" t="str">
            <v>Chanda Den</v>
          </cell>
          <cell r="D13" t="str">
            <v>PDC</v>
          </cell>
          <cell r="E13" t="str">
            <v>PDC Admin Assistant</v>
          </cell>
          <cell r="F13" t="str">
            <v>15-Feb-2010</v>
          </cell>
          <cell r="G13" t="str">
            <v>UDC</v>
          </cell>
          <cell r="H13">
            <v>534</v>
          </cell>
          <cell r="I13">
            <v>555</v>
          </cell>
          <cell r="J13">
            <v>555</v>
          </cell>
          <cell r="K13">
            <v>555</v>
          </cell>
          <cell r="L13">
            <v>555</v>
          </cell>
          <cell r="M13">
            <v>575.54</v>
          </cell>
          <cell r="N13">
            <v>555</v>
          </cell>
          <cell r="O13">
            <v>555</v>
          </cell>
          <cell r="P13">
            <v>555</v>
          </cell>
          <cell r="Q13">
            <v>562.70000000000005</v>
          </cell>
          <cell r="R13">
            <v>555</v>
          </cell>
          <cell r="S13">
            <v>555</v>
          </cell>
          <cell r="T13">
            <v>728.21</v>
          </cell>
          <cell r="U13">
            <v>556.45000000000005</v>
          </cell>
          <cell r="V13">
            <v>555.69000000000005</v>
          </cell>
          <cell r="W13">
            <v>544.73</v>
          </cell>
          <cell r="X13">
            <v>558.61</v>
          </cell>
          <cell r="Y13">
            <v>556.44000000000005</v>
          </cell>
          <cell r="Z13">
            <v>556.38</v>
          </cell>
          <cell r="AA13">
            <v>556.38</v>
          </cell>
          <cell r="AB13">
            <v>556.69000000000005</v>
          </cell>
          <cell r="AC13">
            <v>555</v>
          </cell>
          <cell r="AD13">
            <v>557.73</v>
          </cell>
          <cell r="AE13">
            <v>555.44000000000005</v>
          </cell>
          <cell r="AF13">
            <v>559</v>
          </cell>
          <cell r="AG13">
            <v>594.77833333333331</v>
          </cell>
          <cell r="AH13">
            <v>576.28833333333341</v>
          </cell>
          <cell r="AI13">
            <v>22.1649358974359</v>
          </cell>
        </row>
        <row r="14">
          <cell r="B14" t="str">
            <v>M290</v>
          </cell>
          <cell r="C14" t="str">
            <v>Phon Davy</v>
          </cell>
          <cell r="D14" t="str">
            <v>QA</v>
          </cell>
          <cell r="E14" t="str">
            <v>QA Admin Assistant</v>
          </cell>
          <cell r="F14" t="str">
            <v>08-Oct-2013</v>
          </cell>
          <cell r="G14" t="str">
            <v>UDC</v>
          </cell>
          <cell r="H14">
            <v>273</v>
          </cell>
          <cell r="I14">
            <v>291.52</v>
          </cell>
          <cell r="J14">
            <v>366.55</v>
          </cell>
          <cell r="K14">
            <v>366.81</v>
          </cell>
          <cell r="L14">
            <v>351.06</v>
          </cell>
          <cell r="M14">
            <v>362.88</v>
          </cell>
          <cell r="N14">
            <v>403.56</v>
          </cell>
          <cell r="O14">
            <v>382.56</v>
          </cell>
          <cell r="P14">
            <v>382.56</v>
          </cell>
          <cell r="Q14">
            <v>362.88</v>
          </cell>
          <cell r="R14">
            <v>372.81</v>
          </cell>
          <cell r="S14">
            <v>367.81</v>
          </cell>
          <cell r="T14">
            <v>492.67</v>
          </cell>
          <cell r="U14">
            <v>321.42</v>
          </cell>
          <cell r="V14">
            <v>292.68</v>
          </cell>
          <cell r="W14">
            <v>287.75</v>
          </cell>
          <cell r="X14">
            <v>299.27</v>
          </cell>
          <cell r="Y14">
            <v>293</v>
          </cell>
          <cell r="Z14">
            <v>293</v>
          </cell>
          <cell r="AA14">
            <v>293</v>
          </cell>
          <cell r="AB14">
            <v>301.41000000000003</v>
          </cell>
          <cell r="AC14">
            <v>293</v>
          </cell>
          <cell r="AD14">
            <v>298.5</v>
          </cell>
          <cell r="AE14">
            <v>295.89999999999998</v>
          </cell>
          <cell r="AF14">
            <v>297.75</v>
          </cell>
          <cell r="AG14">
            <v>307.78500000000003</v>
          </cell>
          <cell r="AH14">
            <v>303.20115384615383</v>
          </cell>
          <cell r="AI14">
            <v>11.661582840236687</v>
          </cell>
        </row>
        <row r="15">
          <cell r="B15" t="str">
            <v>M298</v>
          </cell>
          <cell r="C15" t="str">
            <v>Noeub Khunna</v>
          </cell>
          <cell r="D15" t="str">
            <v>Shipping</v>
          </cell>
          <cell r="E15" t="str">
            <v>Sage Personnel</v>
          </cell>
          <cell r="F15" t="str">
            <v>20-Jan-2014</v>
          </cell>
          <cell r="G15" t="str">
            <v>UDC</v>
          </cell>
          <cell r="H15">
            <v>380</v>
          </cell>
          <cell r="I15">
            <v>360</v>
          </cell>
          <cell r="J15">
            <v>360</v>
          </cell>
          <cell r="K15">
            <v>428.23</v>
          </cell>
          <cell r="L15">
            <v>399</v>
          </cell>
          <cell r="M15">
            <v>413.62</v>
          </cell>
          <cell r="N15">
            <v>407.22</v>
          </cell>
          <cell r="O15">
            <v>422.29</v>
          </cell>
          <cell r="P15">
            <v>412.7</v>
          </cell>
          <cell r="Q15">
            <v>404.48</v>
          </cell>
          <cell r="R15">
            <v>404.98</v>
          </cell>
          <cell r="S15">
            <v>399</v>
          </cell>
          <cell r="T15">
            <v>603.53</v>
          </cell>
          <cell r="U15">
            <v>400</v>
          </cell>
          <cell r="V15">
            <v>401.57</v>
          </cell>
          <cell r="W15">
            <v>392.69</v>
          </cell>
          <cell r="X15">
            <v>390.2</v>
          </cell>
          <cell r="Y15">
            <v>400</v>
          </cell>
          <cell r="Z15">
            <v>400</v>
          </cell>
          <cell r="AA15">
            <v>401.51</v>
          </cell>
          <cell r="AB15">
            <v>403.02</v>
          </cell>
          <cell r="AC15">
            <v>401.68</v>
          </cell>
          <cell r="AD15">
            <v>402.85</v>
          </cell>
          <cell r="AE15">
            <v>400</v>
          </cell>
          <cell r="AF15">
            <v>405</v>
          </cell>
          <cell r="AG15">
            <v>429.63166666666666</v>
          </cell>
          <cell r="AH15">
            <v>414.76012820512818</v>
          </cell>
          <cell r="AI15">
            <v>15.95231262327416</v>
          </cell>
        </row>
        <row r="16">
          <cell r="B16" t="str">
            <v>M336</v>
          </cell>
          <cell r="C16" t="str">
            <v>Sopheak Ma</v>
          </cell>
          <cell r="D16" t="str">
            <v>PDC</v>
          </cell>
          <cell r="E16" t="str">
            <v xml:space="preserve">Cost Assistant </v>
          </cell>
          <cell r="F16" t="str">
            <v>11-Nov-2015</v>
          </cell>
          <cell r="G16" t="str">
            <v>UDC</v>
          </cell>
          <cell r="H16">
            <v>412</v>
          </cell>
          <cell r="I16">
            <v>429</v>
          </cell>
          <cell r="J16">
            <v>331.62</v>
          </cell>
          <cell r="K16">
            <v>429</v>
          </cell>
          <cell r="L16">
            <v>429</v>
          </cell>
          <cell r="M16">
            <v>429</v>
          </cell>
          <cell r="N16">
            <v>429</v>
          </cell>
          <cell r="O16">
            <v>429</v>
          </cell>
          <cell r="P16">
            <v>429</v>
          </cell>
          <cell r="Q16">
            <v>434.94</v>
          </cell>
          <cell r="R16">
            <v>460.69</v>
          </cell>
          <cell r="S16">
            <v>525.58000000000004</v>
          </cell>
          <cell r="T16">
            <v>544.42999999999995</v>
          </cell>
          <cell r="U16">
            <v>397.76</v>
          </cell>
          <cell r="V16">
            <v>462.08</v>
          </cell>
          <cell r="W16">
            <v>422.54</v>
          </cell>
          <cell r="X16">
            <v>436.51</v>
          </cell>
          <cell r="Y16">
            <v>430.15</v>
          </cell>
          <cell r="Z16">
            <v>432.39</v>
          </cell>
          <cell r="AA16">
            <v>431.17</v>
          </cell>
          <cell r="AB16">
            <v>430.16</v>
          </cell>
          <cell r="AC16">
            <v>430</v>
          </cell>
          <cell r="AD16">
            <v>433.1</v>
          </cell>
          <cell r="AE16">
            <v>431</v>
          </cell>
          <cell r="AF16">
            <v>434.57</v>
          </cell>
          <cell r="AG16">
            <v>446.03999999999996</v>
          </cell>
          <cell r="AH16">
            <v>438.74692307692305</v>
          </cell>
          <cell r="AI16">
            <v>16.874881656804732</v>
          </cell>
        </row>
        <row r="17">
          <cell r="B17" t="str">
            <v>M342</v>
          </cell>
          <cell r="C17" t="str">
            <v>Phan Vuthy</v>
          </cell>
          <cell r="D17" t="str">
            <v>IE</v>
          </cell>
          <cell r="E17" t="str">
            <v>Wages Clerk</v>
          </cell>
          <cell r="F17" t="str">
            <v>01-Feb-2016</v>
          </cell>
          <cell r="G17" t="str">
            <v>UDC</v>
          </cell>
          <cell r="H17">
            <v>300</v>
          </cell>
          <cell r="I17">
            <v>295.92</v>
          </cell>
          <cell r="J17">
            <v>295.92</v>
          </cell>
          <cell r="K17">
            <v>340.08</v>
          </cell>
          <cell r="L17">
            <v>321.33</v>
          </cell>
          <cell r="M17">
            <v>339.72</v>
          </cell>
          <cell r="N17">
            <v>380.82</v>
          </cell>
          <cell r="O17">
            <v>349.45</v>
          </cell>
          <cell r="P17">
            <v>359.19</v>
          </cell>
          <cell r="Q17">
            <v>359.19</v>
          </cell>
          <cell r="R17">
            <v>380.25</v>
          </cell>
          <cell r="S17">
            <v>385.15</v>
          </cell>
          <cell r="T17">
            <v>559.94000000000005</v>
          </cell>
          <cell r="U17">
            <v>408.87</v>
          </cell>
          <cell r="V17">
            <v>320.8</v>
          </cell>
          <cell r="W17">
            <v>312.23</v>
          </cell>
          <cell r="X17">
            <v>324.51</v>
          </cell>
          <cell r="Y17">
            <v>318.3</v>
          </cell>
          <cell r="Z17">
            <v>360.06</v>
          </cell>
          <cell r="AA17">
            <v>324.36</v>
          </cell>
          <cell r="AB17">
            <v>321.77</v>
          </cell>
          <cell r="AC17">
            <v>323.38</v>
          </cell>
          <cell r="AD17">
            <v>323.2</v>
          </cell>
          <cell r="AE17">
            <v>340.75</v>
          </cell>
          <cell r="AF17">
            <v>323</v>
          </cell>
          <cell r="AG17">
            <v>338.31166666666667</v>
          </cell>
          <cell r="AH17">
            <v>339.45782051282055</v>
          </cell>
          <cell r="AI17">
            <v>13.056070019723867</v>
          </cell>
        </row>
        <row r="18">
          <cell r="B18" t="str">
            <v>M343</v>
          </cell>
          <cell r="C18" t="str">
            <v>Sokry Yun</v>
          </cell>
          <cell r="D18" t="str">
            <v>IE</v>
          </cell>
          <cell r="E18" t="str">
            <v>Work Study</v>
          </cell>
          <cell r="F18" t="str">
            <v>26-Oct-2011</v>
          </cell>
          <cell r="G18" t="str">
            <v>UDC</v>
          </cell>
          <cell r="H18">
            <v>360</v>
          </cell>
          <cell r="I18">
            <v>410.04</v>
          </cell>
          <cell r="J18">
            <v>402.92</v>
          </cell>
          <cell r="K18">
            <v>402.92</v>
          </cell>
          <cell r="L18">
            <v>352</v>
          </cell>
          <cell r="M18">
            <v>356.77</v>
          </cell>
          <cell r="N18">
            <v>465.81</v>
          </cell>
          <cell r="O18">
            <v>461.48</v>
          </cell>
          <cell r="P18">
            <v>492.63</v>
          </cell>
          <cell r="Q18">
            <v>0</v>
          </cell>
          <cell r="R18">
            <v>0</v>
          </cell>
          <cell r="S18">
            <v>0</v>
          </cell>
          <cell r="T18">
            <v>680.13</v>
          </cell>
          <cell r="U18">
            <v>493.93</v>
          </cell>
          <cell r="V18">
            <v>381</v>
          </cell>
          <cell r="W18">
            <v>371.72</v>
          </cell>
          <cell r="X18">
            <v>344.69</v>
          </cell>
          <cell r="Y18">
            <v>381</v>
          </cell>
          <cell r="Z18">
            <v>416.48</v>
          </cell>
          <cell r="AA18">
            <v>380.7</v>
          </cell>
          <cell r="AB18">
            <v>380.95</v>
          </cell>
          <cell r="AC18">
            <v>386.19</v>
          </cell>
          <cell r="AD18">
            <v>380.34</v>
          </cell>
          <cell r="AE18">
            <v>381</v>
          </cell>
          <cell r="AF18">
            <v>385</v>
          </cell>
          <cell r="AG18">
            <v>421.11499999999995</v>
          </cell>
          <cell r="AH18">
            <v>410.50961538461536</v>
          </cell>
          <cell r="AI18">
            <v>15.788831360946745</v>
          </cell>
        </row>
        <row r="19">
          <cell r="B19" t="str">
            <v>M346</v>
          </cell>
          <cell r="C19" t="str">
            <v>Van Chansovanna</v>
          </cell>
          <cell r="D19" t="str">
            <v>QA</v>
          </cell>
          <cell r="E19" t="str">
            <v>QA Manager Assistant</v>
          </cell>
          <cell r="F19" t="str">
            <v>17-May-2005</v>
          </cell>
          <cell r="G19" t="str">
            <v>UDC</v>
          </cell>
          <cell r="H19">
            <v>1036</v>
          </cell>
          <cell r="I19">
            <v>827.43</v>
          </cell>
          <cell r="J19">
            <v>967</v>
          </cell>
          <cell r="K19">
            <v>967</v>
          </cell>
          <cell r="L19">
            <v>967</v>
          </cell>
          <cell r="M19">
            <v>1253.53</v>
          </cell>
          <cell r="N19">
            <v>1171.6600000000001</v>
          </cell>
          <cell r="O19">
            <v>1251.25</v>
          </cell>
          <cell r="P19">
            <v>1285.3699999999999</v>
          </cell>
          <cell r="Q19">
            <v>1202.3599999999999</v>
          </cell>
          <cell r="R19">
            <v>1342.43</v>
          </cell>
          <cell r="S19">
            <v>1325.96</v>
          </cell>
          <cell r="T19">
            <v>1985.61</v>
          </cell>
          <cell r="U19">
            <v>1218.42</v>
          </cell>
          <cell r="V19">
            <v>1096.3499999999999</v>
          </cell>
          <cell r="W19">
            <v>1066.73</v>
          </cell>
          <cell r="X19">
            <v>1083.29</v>
          </cell>
          <cell r="Y19">
            <v>1136.69</v>
          </cell>
          <cell r="Z19">
            <v>1066.4100000000001</v>
          </cell>
          <cell r="AA19">
            <v>1057.0999999999999</v>
          </cell>
          <cell r="AB19">
            <v>1058.82</v>
          </cell>
          <cell r="AC19">
            <v>1068.19</v>
          </cell>
          <cell r="AD19">
            <v>1070.29</v>
          </cell>
          <cell r="AE19">
            <v>1057</v>
          </cell>
          <cell r="AF19">
            <v>1060.79</v>
          </cell>
          <cell r="AG19">
            <v>1157.1883333333333</v>
          </cell>
          <cell r="AH19">
            <v>1136.0160256410256</v>
          </cell>
          <cell r="AI19">
            <v>43.692924063116372</v>
          </cell>
        </row>
        <row r="20">
          <cell r="B20" t="str">
            <v>M353</v>
          </cell>
          <cell r="C20" t="str">
            <v>Nalin Dim</v>
          </cell>
          <cell r="D20" t="str">
            <v>IE</v>
          </cell>
          <cell r="E20" t="str">
            <v>Industrial Engineering</v>
          </cell>
          <cell r="F20" t="str">
            <v>06-Feb-2017</v>
          </cell>
          <cell r="G20" t="str">
            <v>UDC</v>
          </cell>
          <cell r="H20">
            <v>750</v>
          </cell>
          <cell r="I20">
            <v>734.35</v>
          </cell>
          <cell r="J20">
            <v>698.62</v>
          </cell>
          <cell r="K20">
            <v>828.08</v>
          </cell>
          <cell r="L20">
            <v>778.06</v>
          </cell>
          <cell r="M20">
            <v>874.42</v>
          </cell>
          <cell r="N20">
            <v>1248.27</v>
          </cell>
          <cell r="O20">
            <v>1179.76</v>
          </cell>
          <cell r="P20">
            <v>993.16</v>
          </cell>
          <cell r="Q20">
            <v>998.57</v>
          </cell>
          <cell r="R20">
            <v>1017.69</v>
          </cell>
          <cell r="S20">
            <v>1033.73</v>
          </cell>
          <cell r="T20">
            <v>1618.99</v>
          </cell>
          <cell r="U20">
            <v>1100.6600000000001</v>
          </cell>
          <cell r="V20">
            <v>767</v>
          </cell>
          <cell r="W20">
            <v>763.56</v>
          </cell>
          <cell r="X20">
            <v>794.32</v>
          </cell>
          <cell r="Y20">
            <v>767</v>
          </cell>
          <cell r="Z20">
            <v>835.58</v>
          </cell>
          <cell r="AA20">
            <v>767</v>
          </cell>
          <cell r="AB20">
            <v>771.33</v>
          </cell>
          <cell r="AC20">
            <v>807.56</v>
          </cell>
          <cell r="AD20">
            <v>780.97</v>
          </cell>
          <cell r="AE20">
            <v>783.61</v>
          </cell>
          <cell r="AF20">
            <v>769.7</v>
          </cell>
          <cell r="AG20">
            <v>856.16666666666663</v>
          </cell>
          <cell r="AH20">
            <v>847.79128205128211</v>
          </cell>
          <cell r="AI20">
            <v>32.607357001972389</v>
          </cell>
        </row>
        <row r="21">
          <cell r="B21" t="str">
            <v>M356</v>
          </cell>
          <cell r="C21" t="str">
            <v>Penbunly Po</v>
          </cell>
          <cell r="D21" t="str">
            <v>IT</v>
          </cell>
          <cell r="E21" t="str">
            <v>IT Assistant</v>
          </cell>
          <cell r="F21" t="str">
            <v>20-Mar-2017</v>
          </cell>
          <cell r="G21" t="str">
            <v>UDC</v>
          </cell>
          <cell r="H21">
            <v>502</v>
          </cell>
          <cell r="I21">
            <v>706.18</v>
          </cell>
          <cell r="J21">
            <v>717</v>
          </cell>
          <cell r="K21">
            <v>754.2</v>
          </cell>
          <cell r="L21">
            <v>830.23</v>
          </cell>
          <cell r="M21">
            <v>868.24</v>
          </cell>
          <cell r="N21">
            <v>808.5</v>
          </cell>
          <cell r="O21">
            <v>948.49</v>
          </cell>
          <cell r="P21">
            <v>904.44</v>
          </cell>
          <cell r="Q21">
            <v>922.99</v>
          </cell>
          <cell r="R21">
            <v>845.97</v>
          </cell>
          <cell r="S21">
            <v>870.05</v>
          </cell>
          <cell r="T21">
            <v>1106.5999999999999</v>
          </cell>
          <cell r="U21">
            <v>884.53</v>
          </cell>
          <cell r="V21">
            <v>722.49</v>
          </cell>
          <cell r="W21">
            <v>728.03</v>
          </cell>
          <cell r="X21">
            <v>761.69</v>
          </cell>
          <cell r="Y21">
            <v>741.55</v>
          </cell>
          <cell r="Z21">
            <v>732.86</v>
          </cell>
          <cell r="AA21">
            <v>733.15</v>
          </cell>
          <cell r="AB21">
            <v>719.33</v>
          </cell>
          <cell r="AC21">
            <v>719.34</v>
          </cell>
          <cell r="AD21">
            <v>743.08</v>
          </cell>
          <cell r="AE21">
            <v>724.16</v>
          </cell>
          <cell r="AF21">
            <v>723</v>
          </cell>
          <cell r="AG21">
            <v>774.76833333333332</v>
          </cell>
          <cell r="AH21">
            <v>768.8098717948717</v>
          </cell>
          <cell r="AI21">
            <v>29.569610453648913</v>
          </cell>
        </row>
        <row r="22">
          <cell r="B22" t="str">
            <v>M357</v>
          </cell>
          <cell r="C22" t="str">
            <v>Pheakdey Teng</v>
          </cell>
          <cell r="D22" t="str">
            <v>Shipping</v>
          </cell>
          <cell r="E22" t="str">
            <v>Shipping Executive</v>
          </cell>
          <cell r="F22" t="str">
            <v>19-Nov-2012</v>
          </cell>
          <cell r="G22" t="str">
            <v>UDC</v>
          </cell>
          <cell r="H22">
            <v>380</v>
          </cell>
          <cell r="I22">
            <v>375.38</v>
          </cell>
          <cell r="J22">
            <v>350</v>
          </cell>
          <cell r="K22">
            <v>400</v>
          </cell>
          <cell r="L22">
            <v>400</v>
          </cell>
          <cell r="M22">
            <v>400</v>
          </cell>
          <cell r="N22">
            <v>405.48</v>
          </cell>
          <cell r="O22">
            <v>416.44</v>
          </cell>
          <cell r="P22">
            <v>400</v>
          </cell>
          <cell r="Q22">
            <v>400</v>
          </cell>
          <cell r="R22">
            <v>425.16</v>
          </cell>
          <cell r="S22">
            <v>406.48</v>
          </cell>
          <cell r="T22">
            <v>485.56</v>
          </cell>
          <cell r="U22">
            <v>506.04</v>
          </cell>
          <cell r="V22">
            <v>401.55</v>
          </cell>
          <cell r="W22">
            <v>395.21</v>
          </cell>
          <cell r="X22">
            <v>399.45</v>
          </cell>
          <cell r="Y22">
            <v>402.6</v>
          </cell>
          <cell r="Z22">
            <v>403.43</v>
          </cell>
          <cell r="AA22">
            <v>402.29</v>
          </cell>
          <cell r="AB22">
            <v>404.19</v>
          </cell>
          <cell r="AC22">
            <v>405.07</v>
          </cell>
          <cell r="AD22">
            <v>408.51</v>
          </cell>
          <cell r="AE22">
            <v>402.27</v>
          </cell>
          <cell r="AF22">
            <v>405</v>
          </cell>
          <cell r="AG22">
            <v>407.565</v>
          </cell>
          <cell r="AH22">
            <v>412.40269230769235</v>
          </cell>
          <cell r="AI22">
            <v>15.861642011834322</v>
          </cell>
        </row>
        <row r="23">
          <cell r="B23" t="str">
            <v>M378</v>
          </cell>
          <cell r="C23" t="str">
            <v>Bou Sreymean</v>
          </cell>
          <cell r="D23" t="str">
            <v>IE</v>
          </cell>
          <cell r="E23" t="str">
            <v>IE Reportor</v>
          </cell>
          <cell r="F23" t="str">
            <v>02-Feb-2018</v>
          </cell>
          <cell r="G23" t="str">
            <v>UDC</v>
          </cell>
          <cell r="H23">
            <v>360</v>
          </cell>
          <cell r="I23">
            <v>419.93</v>
          </cell>
          <cell r="J23">
            <v>368.38</v>
          </cell>
          <cell r="K23">
            <v>369.74</v>
          </cell>
          <cell r="L23">
            <v>345</v>
          </cell>
          <cell r="M23">
            <v>345</v>
          </cell>
          <cell r="N23">
            <v>420.87</v>
          </cell>
          <cell r="O23">
            <v>467.6</v>
          </cell>
          <cell r="P23">
            <v>452.88</v>
          </cell>
          <cell r="Q23">
            <v>463.27</v>
          </cell>
          <cell r="R23">
            <v>477.46</v>
          </cell>
          <cell r="S23">
            <v>463.27</v>
          </cell>
          <cell r="T23">
            <v>587.16999999999996</v>
          </cell>
          <cell r="U23">
            <v>481.6</v>
          </cell>
          <cell r="V23">
            <v>376</v>
          </cell>
          <cell r="W23">
            <v>389.68</v>
          </cell>
          <cell r="X23">
            <v>347.47</v>
          </cell>
          <cell r="Y23">
            <v>376</v>
          </cell>
          <cell r="Z23">
            <v>376.97</v>
          </cell>
          <cell r="AA23">
            <v>376.03</v>
          </cell>
          <cell r="AB23">
            <v>379.04</v>
          </cell>
          <cell r="AC23">
            <v>376</v>
          </cell>
          <cell r="AD23">
            <v>380.85</v>
          </cell>
          <cell r="AE23">
            <v>376.97</v>
          </cell>
          <cell r="AF23">
            <v>377.83</v>
          </cell>
          <cell r="AG23">
            <v>389.36666666666673</v>
          </cell>
          <cell r="AH23">
            <v>390.25282051282051</v>
          </cell>
          <cell r="AI23">
            <v>15.009723865877712</v>
          </cell>
        </row>
        <row r="24">
          <cell r="B24" t="str">
            <v>M403</v>
          </cell>
          <cell r="C24" t="str">
            <v>Seng Dara</v>
          </cell>
          <cell r="D24" t="str">
            <v>PDC</v>
          </cell>
          <cell r="E24" t="str">
            <v>CAD Operator</v>
          </cell>
          <cell r="F24" t="str">
            <v>01-Aug-2018</v>
          </cell>
          <cell r="G24" t="str">
            <v>UDC</v>
          </cell>
          <cell r="H24">
            <v>687</v>
          </cell>
          <cell r="I24">
            <v>664.58</v>
          </cell>
          <cell r="J24">
            <v>701</v>
          </cell>
          <cell r="K24">
            <v>701</v>
          </cell>
          <cell r="L24">
            <v>674.19</v>
          </cell>
          <cell r="M24">
            <v>727.42</v>
          </cell>
          <cell r="N24">
            <v>700.55</v>
          </cell>
          <cell r="O24">
            <v>700.55</v>
          </cell>
          <cell r="P24">
            <v>701.57</v>
          </cell>
          <cell r="Q24">
            <v>711.91</v>
          </cell>
          <cell r="R24">
            <v>702</v>
          </cell>
          <cell r="S24">
            <v>702</v>
          </cell>
          <cell r="T24">
            <v>702.83</v>
          </cell>
          <cell r="U24">
            <v>702.15</v>
          </cell>
          <cell r="V24">
            <v>702.88</v>
          </cell>
          <cell r="W24">
            <v>688.79</v>
          </cell>
          <cell r="X24">
            <v>703.71</v>
          </cell>
          <cell r="Y24">
            <v>702</v>
          </cell>
          <cell r="Z24">
            <v>702.15</v>
          </cell>
          <cell r="AA24">
            <v>703.12</v>
          </cell>
          <cell r="AB24">
            <v>703.52</v>
          </cell>
          <cell r="AC24">
            <v>703</v>
          </cell>
          <cell r="AD24">
            <v>704.23</v>
          </cell>
          <cell r="AE24">
            <v>704.49</v>
          </cell>
          <cell r="AF24">
            <v>706.45</v>
          </cell>
          <cell r="AG24">
            <v>742.29</v>
          </cell>
          <cell r="AH24">
            <v>722.90076923076913</v>
          </cell>
          <cell r="AI24">
            <v>27.803875739644965</v>
          </cell>
        </row>
        <row r="25">
          <cell r="B25" t="str">
            <v>M437</v>
          </cell>
          <cell r="C25" t="str">
            <v>Sokay Sitha</v>
          </cell>
          <cell r="D25" t="str">
            <v>QA</v>
          </cell>
          <cell r="E25" t="str">
            <v>Senior QC Supervisor</v>
          </cell>
          <cell r="F25" t="str">
            <v>04-Feb-2008</v>
          </cell>
          <cell r="G25" t="str">
            <v>UDC</v>
          </cell>
          <cell r="H25">
            <v>432</v>
          </cell>
          <cell r="I25">
            <v>471.69</v>
          </cell>
          <cell r="J25">
            <v>617.91999999999996</v>
          </cell>
          <cell r="K25">
            <v>573.46</v>
          </cell>
          <cell r="L25">
            <v>521.54</v>
          </cell>
          <cell r="M25">
            <v>669</v>
          </cell>
          <cell r="N25">
            <v>644.08000000000004</v>
          </cell>
          <cell r="O25">
            <v>610.85</v>
          </cell>
          <cell r="P25">
            <v>596.30999999999995</v>
          </cell>
          <cell r="Q25">
            <v>552.69000000000005</v>
          </cell>
          <cell r="R25">
            <v>567.41999999999996</v>
          </cell>
          <cell r="S25">
            <v>558.91999999999996</v>
          </cell>
          <cell r="T25">
            <v>820.62</v>
          </cell>
          <cell r="U25">
            <v>630.44000000000005</v>
          </cell>
          <cell r="V25">
            <v>459.59</v>
          </cell>
          <cell r="W25">
            <v>451.13</v>
          </cell>
          <cell r="X25">
            <v>465.17</v>
          </cell>
          <cell r="Y25">
            <v>486.23</v>
          </cell>
          <cell r="Z25">
            <v>453</v>
          </cell>
          <cell r="AA25">
            <v>453</v>
          </cell>
          <cell r="AB25">
            <v>453</v>
          </cell>
          <cell r="AC25">
            <v>453</v>
          </cell>
          <cell r="AD25">
            <v>463.26</v>
          </cell>
          <cell r="AE25">
            <v>459.18</v>
          </cell>
          <cell r="AF25">
            <v>457</v>
          </cell>
          <cell r="AG25">
            <v>484.77833333333336</v>
          </cell>
          <cell r="AH25">
            <v>487.61602564102566</v>
          </cell>
          <cell r="AI25">
            <v>18.754462524654834</v>
          </cell>
        </row>
        <row r="26">
          <cell r="B26" t="str">
            <v>M470</v>
          </cell>
          <cell r="C26" t="str">
            <v>Srun Aun</v>
          </cell>
          <cell r="D26" t="str">
            <v>Warehouse</v>
          </cell>
          <cell r="E26" t="str">
            <v>Warehouse Manager</v>
          </cell>
          <cell r="F26" t="str">
            <v>12-Feb-2001</v>
          </cell>
          <cell r="G26" t="str">
            <v>UDC</v>
          </cell>
          <cell r="H26">
            <v>655</v>
          </cell>
          <cell r="I26">
            <v>926.77</v>
          </cell>
          <cell r="J26">
            <v>874.88</v>
          </cell>
          <cell r="K26">
            <v>939.37</v>
          </cell>
          <cell r="L26">
            <v>826</v>
          </cell>
          <cell r="M26">
            <v>942.51</v>
          </cell>
          <cell r="N26">
            <v>1399.91</v>
          </cell>
          <cell r="O26">
            <v>1088.1600000000001</v>
          </cell>
          <cell r="P26">
            <v>996.05</v>
          </cell>
          <cell r="Q26">
            <v>979.79</v>
          </cell>
          <cell r="R26">
            <v>1051.6300000000001</v>
          </cell>
          <cell r="S26">
            <v>930.19</v>
          </cell>
          <cell r="T26">
            <v>1374.83</v>
          </cell>
          <cell r="U26">
            <v>845.33</v>
          </cell>
          <cell r="V26">
            <v>854.38</v>
          </cell>
          <cell r="W26">
            <v>832.37</v>
          </cell>
          <cell r="X26">
            <v>845.72</v>
          </cell>
          <cell r="Y26">
            <v>959.89</v>
          </cell>
          <cell r="Z26">
            <v>851.62</v>
          </cell>
          <cell r="AA26">
            <v>831</v>
          </cell>
          <cell r="AB26">
            <v>857.93</v>
          </cell>
          <cell r="AC26">
            <v>848.43</v>
          </cell>
          <cell r="AD26">
            <v>861.2</v>
          </cell>
          <cell r="AE26">
            <v>840.72</v>
          </cell>
          <cell r="AF26" t="e">
            <v>#N/A</v>
          </cell>
          <cell r="AG26">
            <v>872.07999999999993</v>
          </cell>
          <cell r="AH26">
            <v>868.75923076923084</v>
          </cell>
          <cell r="AI26">
            <v>33.413816568047338</v>
          </cell>
        </row>
        <row r="27">
          <cell r="B27" t="str">
            <v>M454</v>
          </cell>
          <cell r="C27" t="str">
            <v>Seam Senghorn</v>
          </cell>
          <cell r="D27" t="str">
            <v>QA</v>
          </cell>
          <cell r="E27" t="str">
            <v>Senior QA Supervisor</v>
          </cell>
          <cell r="F27" t="str">
            <v>21-Oct-2019</v>
          </cell>
          <cell r="G27" t="str">
            <v>UDC</v>
          </cell>
          <cell r="H27">
            <v>654</v>
          </cell>
          <cell r="I27">
            <v>681.77</v>
          </cell>
          <cell r="J27">
            <v>615.65</v>
          </cell>
          <cell r="K27">
            <v>778.88</v>
          </cell>
          <cell r="L27">
            <v>603.33000000000004</v>
          </cell>
          <cell r="M27">
            <v>815.35</v>
          </cell>
          <cell r="N27">
            <v>790.81</v>
          </cell>
          <cell r="O27">
            <v>749.01</v>
          </cell>
          <cell r="P27">
            <v>715.09</v>
          </cell>
          <cell r="Q27">
            <v>800.78</v>
          </cell>
          <cell r="R27">
            <v>1149.69</v>
          </cell>
          <cell r="S27">
            <v>1092.31</v>
          </cell>
          <cell r="T27">
            <v>1329.07</v>
          </cell>
          <cell r="U27">
            <v>743.46</v>
          </cell>
          <cell r="V27">
            <v>828.56</v>
          </cell>
          <cell r="W27">
            <v>663.55</v>
          </cell>
          <cell r="X27">
            <v>671.02</v>
          </cell>
          <cell r="Y27">
            <v>723.79</v>
          </cell>
          <cell r="Z27">
            <v>668</v>
          </cell>
          <cell r="AA27">
            <v>668</v>
          </cell>
          <cell r="AB27">
            <v>668</v>
          </cell>
          <cell r="AC27">
            <v>668</v>
          </cell>
          <cell r="AD27">
            <v>669</v>
          </cell>
          <cell r="AE27">
            <v>670.04</v>
          </cell>
          <cell r="AF27">
            <v>673</v>
          </cell>
          <cell r="AG27">
            <v>737.63666666666666</v>
          </cell>
          <cell r="AH27">
            <v>727.83358974358976</v>
          </cell>
          <cell r="AI27">
            <v>27.993599605522682</v>
          </cell>
        </row>
        <row r="28">
          <cell r="B28" t="str">
            <v>M500</v>
          </cell>
          <cell r="C28" t="str">
            <v>Deuk Sreyny</v>
          </cell>
          <cell r="D28" t="str">
            <v>HR</v>
          </cell>
          <cell r="E28" t="str">
            <v>Admin Officer</v>
          </cell>
          <cell r="F28" t="str">
            <v>26-Jul-2021</v>
          </cell>
          <cell r="G28" t="str">
            <v>UDC</v>
          </cell>
          <cell r="H28">
            <v>592</v>
          </cell>
          <cell r="I28">
            <v>520.30999999999995</v>
          </cell>
          <cell r="J28">
            <v>672</v>
          </cell>
          <cell r="K28">
            <v>652.77</v>
          </cell>
          <cell r="L28">
            <v>615.32000000000005</v>
          </cell>
          <cell r="M28">
            <v>751.57</v>
          </cell>
          <cell r="N28">
            <v>1046.05</v>
          </cell>
          <cell r="O28">
            <v>1084.29</v>
          </cell>
          <cell r="P28">
            <v>900.71</v>
          </cell>
          <cell r="Q28">
            <v>871.56</v>
          </cell>
          <cell r="R28">
            <v>806.37</v>
          </cell>
          <cell r="S28">
            <v>900.04</v>
          </cell>
          <cell r="T28">
            <v>1119.72</v>
          </cell>
          <cell r="U28">
            <v>851.62</v>
          </cell>
          <cell r="V28">
            <v>630.62</v>
          </cell>
          <cell r="W28">
            <v>592.62</v>
          </cell>
          <cell r="X28">
            <v>636.83000000000004</v>
          </cell>
          <cell r="Y28">
            <v>783.54</v>
          </cell>
          <cell r="Z28">
            <v>651.86</v>
          </cell>
          <cell r="AA28">
            <v>699.23</v>
          </cell>
          <cell r="AB28">
            <v>621.03</v>
          </cell>
          <cell r="AC28">
            <v>626.08000000000004</v>
          </cell>
          <cell r="AD28">
            <v>715.67</v>
          </cell>
          <cell r="AE28">
            <v>643.26</v>
          </cell>
          <cell r="AF28">
            <v>699</v>
          </cell>
          <cell r="AG28">
            <v>700.69</v>
          </cell>
          <cell r="AH28">
            <v>696.30153846153848</v>
          </cell>
          <cell r="AI28">
            <v>26.780828402366865</v>
          </cell>
        </row>
        <row r="29">
          <cell r="B29" t="str">
            <v>M504</v>
          </cell>
          <cell r="C29" t="str">
            <v>Sreymom Buth</v>
          </cell>
          <cell r="D29" t="str">
            <v>PMC</v>
          </cell>
          <cell r="E29" t="str">
            <v>MERCHANDISER</v>
          </cell>
          <cell r="F29" t="str">
            <v>20-Oct-2021</v>
          </cell>
          <cell r="G29" t="str">
            <v>FDC</v>
          </cell>
          <cell r="H29">
            <v>1000</v>
          </cell>
          <cell r="I29">
            <v>884.62</v>
          </cell>
          <cell r="J29">
            <v>1048.46</v>
          </cell>
          <cell r="K29">
            <v>1010</v>
          </cell>
          <cell r="L29">
            <v>1010</v>
          </cell>
          <cell r="M29">
            <v>1010</v>
          </cell>
          <cell r="N29">
            <v>1010</v>
          </cell>
          <cell r="O29">
            <v>1010</v>
          </cell>
          <cell r="P29">
            <v>1010</v>
          </cell>
          <cell r="Q29">
            <v>1035.24</v>
          </cell>
          <cell r="R29">
            <v>1031.92</v>
          </cell>
          <cell r="S29">
            <v>1012</v>
          </cell>
          <cell r="T29">
            <v>1131.23</v>
          </cell>
          <cell r="U29">
            <v>1130.29</v>
          </cell>
          <cell r="V29">
            <v>1012.37</v>
          </cell>
          <cell r="W29">
            <v>994.33</v>
          </cell>
          <cell r="X29">
            <v>1014.55</v>
          </cell>
          <cell r="Y29">
            <v>1165.97</v>
          </cell>
          <cell r="Z29">
            <v>1012.4</v>
          </cell>
          <cell r="AA29">
            <v>1012</v>
          </cell>
          <cell r="AB29">
            <v>1016.06</v>
          </cell>
          <cell r="AC29">
            <v>1171.75</v>
          </cell>
          <cell r="AD29">
            <v>1178.07</v>
          </cell>
          <cell r="AE29">
            <v>1013</v>
          </cell>
          <cell r="AF29">
            <v>1016.82</v>
          </cell>
          <cell r="AG29">
            <v>1120.2183333333335</v>
          </cell>
          <cell r="AH29">
            <v>1090.1106410256411</v>
          </cell>
          <cell r="AI29">
            <v>41.927332347140045</v>
          </cell>
        </row>
        <row r="30">
          <cell r="B30" t="str">
            <v>M507</v>
          </cell>
          <cell r="C30" t="str">
            <v>Sum Sophol</v>
          </cell>
          <cell r="D30" t="str">
            <v>Finance</v>
          </cell>
          <cell r="E30" t="str">
            <v>Accounting Supervisor</v>
          </cell>
          <cell r="F30" t="str">
            <v>25-Nov-2021</v>
          </cell>
          <cell r="G30" t="str">
            <v>FDC</v>
          </cell>
          <cell r="H30">
            <v>1200</v>
          </cell>
          <cell r="I30">
            <v>970.87</v>
          </cell>
          <cell r="J30">
            <v>1210</v>
          </cell>
          <cell r="K30">
            <v>1210</v>
          </cell>
          <cell r="L30">
            <v>1210</v>
          </cell>
          <cell r="M30">
            <v>1302.31</v>
          </cell>
          <cell r="N30">
            <v>1396.27</v>
          </cell>
          <cell r="O30">
            <v>1569.35</v>
          </cell>
          <cell r="P30">
            <v>1599.42</v>
          </cell>
          <cell r="Q30">
            <v>1495.58</v>
          </cell>
          <cell r="R30">
            <v>1517.73</v>
          </cell>
          <cell r="S30">
            <v>1454.31</v>
          </cell>
          <cell r="T30">
            <v>2067.6</v>
          </cell>
          <cell r="U30">
            <v>1332.28</v>
          </cell>
          <cell r="V30">
            <v>1212</v>
          </cell>
          <cell r="W30">
            <v>1198.3900000000001</v>
          </cell>
          <cell r="X30">
            <v>1230.94</v>
          </cell>
          <cell r="Y30">
            <v>1214.76</v>
          </cell>
          <cell r="Z30">
            <v>1404.2</v>
          </cell>
          <cell r="AA30">
            <v>1212</v>
          </cell>
          <cell r="AB30">
            <v>1215.58</v>
          </cell>
          <cell r="AC30">
            <v>1213.79</v>
          </cell>
          <cell r="AD30">
            <v>1231.55</v>
          </cell>
          <cell r="AE30">
            <v>1216.4100000000001</v>
          </cell>
          <cell r="AF30">
            <v>1217</v>
          </cell>
          <cell r="AG30">
            <v>1245.47</v>
          </cell>
          <cell r="AH30">
            <v>1254.6815384615381</v>
          </cell>
          <cell r="AI30">
            <v>48.2569822485207</v>
          </cell>
        </row>
        <row r="31">
          <cell r="B31" t="str">
            <v>M515</v>
          </cell>
          <cell r="C31" t="str">
            <v>Taing Veasna</v>
          </cell>
          <cell r="D31" t="str">
            <v>Cutting</v>
          </cell>
          <cell r="E31" t="str">
            <v>Lay Planner</v>
          </cell>
          <cell r="F31" t="str">
            <v>01-Feb-2022</v>
          </cell>
          <cell r="G31" t="str">
            <v>FDC</v>
          </cell>
          <cell r="H31">
            <v>400</v>
          </cell>
          <cell r="J31">
            <v>452.31</v>
          </cell>
          <cell r="K31">
            <v>488.85</v>
          </cell>
          <cell r="L31">
            <v>410</v>
          </cell>
          <cell r="M31">
            <v>410</v>
          </cell>
          <cell r="N31">
            <v>440.31</v>
          </cell>
          <cell r="O31">
            <v>409.55</v>
          </cell>
          <cell r="P31">
            <v>421.54</v>
          </cell>
          <cell r="Q31">
            <v>410</v>
          </cell>
          <cell r="R31">
            <v>457.81</v>
          </cell>
          <cell r="S31">
            <v>410</v>
          </cell>
          <cell r="T31">
            <v>506.78</v>
          </cell>
          <cell r="U31">
            <v>459.42</v>
          </cell>
          <cell r="V31">
            <v>412</v>
          </cell>
          <cell r="W31">
            <v>405.67</v>
          </cell>
          <cell r="X31">
            <v>415.93</v>
          </cell>
          <cell r="Y31">
            <v>412</v>
          </cell>
          <cell r="Z31">
            <v>412.08</v>
          </cell>
          <cell r="AA31">
            <v>412</v>
          </cell>
          <cell r="AB31">
            <v>413.07</v>
          </cell>
          <cell r="AC31">
            <v>412</v>
          </cell>
          <cell r="AD31">
            <v>414.11</v>
          </cell>
          <cell r="AE31">
            <v>412</v>
          </cell>
          <cell r="AF31">
            <v>416</v>
          </cell>
          <cell r="AG31">
            <v>439.3533333333333</v>
          </cell>
          <cell r="AH31">
            <v>430.1979487179488</v>
          </cell>
          <cell r="AI31">
            <v>16.54607495069034</v>
          </cell>
        </row>
        <row r="32">
          <cell r="B32" t="str">
            <v>M536</v>
          </cell>
          <cell r="C32" t="str">
            <v>Chanlyngim Toeung</v>
          </cell>
          <cell r="D32" t="str">
            <v>HR</v>
          </cell>
          <cell r="E32" t="str">
            <v>ADMIN. OFFICER</v>
          </cell>
          <cell r="F32" t="str">
            <v>22-Aug-2022</v>
          </cell>
          <cell r="G32" t="str">
            <v>FDC</v>
          </cell>
          <cell r="H32">
            <v>300</v>
          </cell>
          <cell r="P32">
            <v>128.96</v>
          </cell>
          <cell r="Q32">
            <v>396.54</v>
          </cell>
          <cell r="R32">
            <v>399.72</v>
          </cell>
          <cell r="S32">
            <v>405.19</v>
          </cell>
          <cell r="T32">
            <v>502.92</v>
          </cell>
          <cell r="U32">
            <v>435.88</v>
          </cell>
          <cell r="V32">
            <v>322.54000000000002</v>
          </cell>
          <cell r="W32">
            <v>304.23</v>
          </cell>
          <cell r="X32">
            <v>317.14999999999998</v>
          </cell>
          <cell r="Y32">
            <v>325.17</v>
          </cell>
          <cell r="Z32">
            <v>324.11</v>
          </cell>
          <cell r="AA32">
            <v>331.63</v>
          </cell>
          <cell r="AB32">
            <v>316.33</v>
          </cell>
          <cell r="AC32">
            <v>312</v>
          </cell>
          <cell r="AD32">
            <v>323.02999999999997</v>
          </cell>
          <cell r="AE32">
            <v>320.3</v>
          </cell>
          <cell r="AF32">
            <v>316</v>
          </cell>
          <cell r="AG32">
            <v>330.02500000000003</v>
          </cell>
          <cell r="AH32">
            <v>333.78884615384624</v>
          </cell>
          <cell r="AI32">
            <v>12.838032544378702</v>
          </cell>
        </row>
        <row r="33">
          <cell r="B33" t="str">
            <v>M541</v>
          </cell>
          <cell r="C33" t="str">
            <v>Ratana Seng</v>
          </cell>
          <cell r="D33" t="str">
            <v>PPC</v>
          </cell>
          <cell r="E33" t="str">
            <v>PPC</v>
          </cell>
          <cell r="F33" t="str">
            <v>29-Sep-2022</v>
          </cell>
          <cell r="G33" t="str">
            <v>FDC</v>
          </cell>
          <cell r="H33">
            <v>500</v>
          </cell>
          <cell r="Q33">
            <v>39.369999999999997</v>
          </cell>
          <cell r="R33">
            <v>598.02</v>
          </cell>
          <cell r="S33">
            <v>574.9</v>
          </cell>
          <cell r="T33">
            <v>618.03</v>
          </cell>
          <cell r="U33">
            <v>510</v>
          </cell>
          <cell r="V33">
            <v>510</v>
          </cell>
          <cell r="W33">
            <v>499.13</v>
          </cell>
          <cell r="X33">
            <v>498.55</v>
          </cell>
          <cell r="Y33">
            <v>509.93</v>
          </cell>
          <cell r="Z33">
            <v>509.79</v>
          </cell>
          <cell r="AA33">
            <v>510</v>
          </cell>
          <cell r="AB33">
            <v>509.78</v>
          </cell>
          <cell r="AC33">
            <v>512</v>
          </cell>
          <cell r="AD33">
            <v>514.49</v>
          </cell>
          <cell r="AE33">
            <v>512</v>
          </cell>
          <cell r="AF33">
            <v>515.57000000000005</v>
          </cell>
          <cell r="AG33">
            <v>549.85166666666669</v>
          </cell>
          <cell r="AH33">
            <v>529.72012820512816</v>
          </cell>
          <cell r="AI33">
            <v>20.373851084812621</v>
          </cell>
        </row>
        <row r="34">
          <cell r="B34" t="str">
            <v>D012</v>
          </cell>
          <cell r="C34" t="str">
            <v>Pech Phan</v>
          </cell>
          <cell r="D34" t="str">
            <v>HR</v>
          </cell>
          <cell r="E34" t="str">
            <v>DRIVER</v>
          </cell>
          <cell r="F34" t="str">
            <v>27-Oct-2021</v>
          </cell>
          <cell r="G34" t="str">
            <v>FDC</v>
          </cell>
          <cell r="H34">
            <v>232</v>
          </cell>
          <cell r="R34">
            <v>457.48</v>
          </cell>
          <cell r="S34">
            <v>447.67</v>
          </cell>
          <cell r="T34">
            <v>612.84</v>
          </cell>
          <cell r="U34">
            <v>537.51</v>
          </cell>
          <cell r="V34">
            <v>459.71</v>
          </cell>
          <cell r="W34">
            <v>403.11</v>
          </cell>
          <cell r="X34">
            <v>380.57</v>
          </cell>
          <cell r="Y34">
            <v>441.59</v>
          </cell>
          <cell r="Z34">
            <v>384.89</v>
          </cell>
          <cell r="AA34">
            <v>373.13</v>
          </cell>
          <cell r="AB34">
            <v>315.83</v>
          </cell>
          <cell r="AC34">
            <v>370.2</v>
          </cell>
          <cell r="AD34">
            <v>412.52</v>
          </cell>
          <cell r="AE34">
            <v>441.47</v>
          </cell>
          <cell r="AF34">
            <v>279</v>
          </cell>
          <cell r="AG34">
            <v>390.61833333333334</v>
          </cell>
          <cell r="AH34">
            <v>410.90064102564105</v>
          </cell>
          <cell r="AI34">
            <v>15.803870808678502</v>
          </cell>
        </row>
        <row r="35">
          <cell r="B35" t="str">
            <v>GEN011</v>
          </cell>
          <cell r="C35" t="str">
            <v>Sokean Ken</v>
          </cell>
          <cell r="D35" t="str">
            <v>Engineer</v>
          </cell>
          <cell r="E35" t="str">
            <v>Safety Officer</v>
          </cell>
          <cell r="F35" t="str">
            <v>26-Mar-2013</v>
          </cell>
          <cell r="G35" t="str">
            <v>UDC</v>
          </cell>
          <cell r="H35">
            <v>400</v>
          </cell>
          <cell r="R35">
            <v>676.65</v>
          </cell>
          <cell r="S35">
            <v>703.65</v>
          </cell>
          <cell r="T35">
            <v>1012</v>
          </cell>
          <cell r="U35">
            <v>420</v>
          </cell>
          <cell r="V35">
            <v>726</v>
          </cell>
          <cell r="W35">
            <v>717.54</v>
          </cell>
          <cell r="X35">
            <v>877.37</v>
          </cell>
          <cell r="Y35">
            <v>668.18</v>
          </cell>
          <cell r="Z35">
            <v>626.6</v>
          </cell>
          <cell r="AA35">
            <v>579.55999999999995</v>
          </cell>
          <cell r="AB35">
            <v>513.69000000000005</v>
          </cell>
          <cell r="AC35">
            <v>574.27</v>
          </cell>
          <cell r="AD35">
            <v>617.99</v>
          </cell>
          <cell r="AE35">
            <v>713.69</v>
          </cell>
          <cell r="AF35">
            <v>464.57</v>
          </cell>
          <cell r="AG35">
            <v>642.72666666666669</v>
          </cell>
          <cell r="AH35">
            <v>656.52128205128224</v>
          </cell>
          <cell r="AI35">
            <v>25.250818540433933</v>
          </cell>
        </row>
        <row r="36">
          <cell r="B36" t="str">
            <v>GEN017</v>
          </cell>
          <cell r="C36" t="str">
            <v>Sophorn Hun</v>
          </cell>
          <cell r="D36" t="str">
            <v>Engineer</v>
          </cell>
          <cell r="E36" t="str">
            <v>Safety Officer</v>
          </cell>
          <cell r="F36" t="str">
            <v>27-Jun-2022</v>
          </cell>
          <cell r="G36" t="str">
            <v>FDC</v>
          </cell>
          <cell r="H36">
            <v>300</v>
          </cell>
          <cell r="R36">
            <v>521.92999999999995</v>
          </cell>
          <cell r="S36">
            <v>474.06</v>
          </cell>
          <cell r="T36">
            <v>579.6</v>
          </cell>
          <cell r="U36">
            <v>274.02</v>
          </cell>
          <cell r="V36">
            <v>543.69000000000005</v>
          </cell>
          <cell r="W36">
            <v>504.14</v>
          </cell>
          <cell r="X36">
            <v>553.38</v>
          </cell>
          <cell r="Y36">
            <v>474.42</v>
          </cell>
          <cell r="Z36">
            <v>405.63</v>
          </cell>
          <cell r="AA36">
            <v>393.13</v>
          </cell>
          <cell r="AB36">
            <v>363.85</v>
          </cell>
          <cell r="AC36">
            <v>388.08</v>
          </cell>
          <cell r="AD36">
            <v>454.19</v>
          </cell>
          <cell r="AE36">
            <v>436.7</v>
          </cell>
          <cell r="AF36">
            <v>346</v>
          </cell>
          <cell r="AG36">
            <v>409.84999999999997</v>
          </cell>
          <cell r="AH36">
            <v>432.63307692307689</v>
          </cell>
          <cell r="AI36">
            <v>16.639733727810651</v>
          </cell>
        </row>
        <row r="37">
          <cell r="B37" t="str">
            <v>M546</v>
          </cell>
          <cell r="C37" t="str">
            <v>Channa Um</v>
          </cell>
          <cell r="D37" t="str">
            <v>PPC</v>
          </cell>
          <cell r="E37" t="str">
            <v>PPC Staff</v>
          </cell>
          <cell r="F37" t="str">
            <v>19-Oct-2022</v>
          </cell>
          <cell r="G37" t="str">
            <v>FDC</v>
          </cell>
          <cell r="H37">
            <v>400</v>
          </cell>
          <cell r="R37">
            <v>175.67</v>
          </cell>
          <cell r="S37">
            <v>454.23</v>
          </cell>
          <cell r="T37">
            <v>506.53</v>
          </cell>
          <cell r="U37">
            <v>410</v>
          </cell>
          <cell r="V37">
            <v>410</v>
          </cell>
          <cell r="W37">
            <v>401.88</v>
          </cell>
          <cell r="X37">
            <v>409.44</v>
          </cell>
          <cell r="Y37">
            <v>410</v>
          </cell>
          <cell r="Z37">
            <v>410</v>
          </cell>
          <cell r="AA37">
            <v>410</v>
          </cell>
          <cell r="AB37">
            <v>410</v>
          </cell>
          <cell r="AC37">
            <v>410</v>
          </cell>
          <cell r="AD37">
            <v>412.11</v>
          </cell>
          <cell r="AE37">
            <v>412</v>
          </cell>
          <cell r="AF37">
            <v>416</v>
          </cell>
          <cell r="AG37">
            <v>443.92</v>
          </cell>
          <cell r="AH37">
            <v>427.59692307692308</v>
          </cell>
          <cell r="AI37">
            <v>16.44603550295858</v>
          </cell>
        </row>
        <row r="38">
          <cell r="B38" t="str">
            <v>M550</v>
          </cell>
          <cell r="C38" t="str">
            <v>Label Buth</v>
          </cell>
          <cell r="D38" t="str">
            <v>Cutting</v>
          </cell>
          <cell r="E38" t="str">
            <v>CUTTING MANAGER</v>
          </cell>
          <cell r="F38" t="str">
            <v>15-Nov-2022</v>
          </cell>
          <cell r="G38" t="str">
            <v>FDC</v>
          </cell>
          <cell r="H38">
            <v>1100</v>
          </cell>
          <cell r="S38">
            <v>602.76</v>
          </cell>
          <cell r="T38">
            <v>1208.06</v>
          </cell>
          <cell r="U38">
            <v>1110</v>
          </cell>
          <cell r="V38">
            <v>1110</v>
          </cell>
          <cell r="W38">
            <v>1085.18</v>
          </cell>
          <cell r="X38">
            <v>1104.0899999999999</v>
          </cell>
          <cell r="Y38">
            <v>1194.6199999999999</v>
          </cell>
          <cell r="Z38">
            <v>1110</v>
          </cell>
          <cell r="AA38">
            <v>1110</v>
          </cell>
          <cell r="AB38">
            <v>1110</v>
          </cell>
          <cell r="AC38">
            <v>1110</v>
          </cell>
          <cell r="AD38">
            <v>1108.28</v>
          </cell>
          <cell r="AE38">
            <v>1111.68</v>
          </cell>
          <cell r="AF38">
            <v>1115.57</v>
          </cell>
          <cell r="AG38">
            <v>1196.4616666666668</v>
          </cell>
          <cell r="AH38">
            <v>1160.7016666666666</v>
          </cell>
          <cell r="AI38">
            <v>44.642371794871792</v>
          </cell>
        </row>
        <row r="39">
          <cell r="B39" t="str">
            <v>M560</v>
          </cell>
          <cell r="C39" t="str">
            <v>Lyu Youbo</v>
          </cell>
          <cell r="H39">
            <v>2600</v>
          </cell>
          <cell r="W39">
            <v>2550</v>
          </cell>
          <cell r="X39">
            <v>2600</v>
          </cell>
          <cell r="Y39">
            <v>2600</v>
          </cell>
          <cell r="Z39">
            <v>2600</v>
          </cell>
          <cell r="AA39">
            <v>2600</v>
          </cell>
          <cell r="AB39">
            <v>2600</v>
          </cell>
          <cell r="AC39">
            <v>2600</v>
          </cell>
          <cell r="AD39">
            <v>2600</v>
          </cell>
          <cell r="AE39">
            <v>2600</v>
          </cell>
          <cell r="AF39">
            <v>2600</v>
          </cell>
          <cell r="AG39">
            <v>2600</v>
          </cell>
          <cell r="AH39">
            <v>2595.4545454545455</v>
          </cell>
          <cell r="AI39">
            <v>99.825174825174827</v>
          </cell>
        </row>
        <row r="40">
          <cell r="B40" t="str">
            <v>M557</v>
          </cell>
          <cell r="C40" t="str">
            <v>Sopha Tim</v>
          </cell>
          <cell r="H40">
            <v>280</v>
          </cell>
          <cell r="U40">
            <v>283.70999999999998</v>
          </cell>
          <cell r="V40">
            <v>279.23</v>
          </cell>
          <cell r="W40">
            <v>284.62</v>
          </cell>
          <cell r="X40">
            <v>285</v>
          </cell>
          <cell r="Y40">
            <v>318.39</v>
          </cell>
          <cell r="Z40">
            <v>368.08</v>
          </cell>
          <cell r="AA40">
            <v>338.46</v>
          </cell>
          <cell r="AB40">
            <v>318.27</v>
          </cell>
          <cell r="AC40">
            <v>338.46</v>
          </cell>
          <cell r="AD40">
            <v>369.31</v>
          </cell>
          <cell r="AE40">
            <v>386.92</v>
          </cell>
          <cell r="AF40">
            <v>296</v>
          </cell>
          <cell r="AG40">
            <v>360.62666666666672</v>
          </cell>
          <cell r="AH40">
            <v>334.10897435897436</v>
          </cell>
          <cell r="AI40">
            <v>12.85034516765286</v>
          </cell>
        </row>
        <row r="41">
          <cell r="B41" t="str">
            <v>M559</v>
          </cell>
          <cell r="C41" t="str">
            <v>Socheath Sonn</v>
          </cell>
          <cell r="H41">
            <v>400</v>
          </cell>
          <cell r="U41">
            <v>94.58</v>
          </cell>
          <cell r="V41">
            <v>410</v>
          </cell>
          <cell r="W41">
            <v>402.31</v>
          </cell>
          <cell r="X41">
            <v>387.28</v>
          </cell>
          <cell r="Y41">
            <v>407.06</v>
          </cell>
          <cell r="Z41">
            <v>408.06</v>
          </cell>
          <cell r="AA41">
            <v>408.43</v>
          </cell>
          <cell r="AB41">
            <v>410</v>
          </cell>
          <cell r="AC41">
            <v>409.52</v>
          </cell>
          <cell r="AD41">
            <v>407.75</v>
          </cell>
          <cell r="AE41">
            <v>410</v>
          </cell>
          <cell r="AF41">
            <v>416</v>
          </cell>
          <cell r="AG41">
            <v>431.04500000000002</v>
          </cell>
          <cell r="AH41">
            <v>394.35423076923075</v>
          </cell>
          <cell r="AI41">
            <v>15.167470414201183</v>
          </cell>
        </row>
      </sheetData>
      <sheetData sheetId="10">
        <row r="2">
          <cell r="B2" t="str">
            <v>ID Card</v>
          </cell>
          <cell r="C2" t="str">
            <v xml:space="preserve">Name </v>
          </cell>
          <cell r="D2" t="str">
            <v>Start</v>
          </cell>
          <cell r="E2" t="str">
            <v>End Contract</v>
          </cell>
        </row>
        <row r="3">
          <cell r="B3" t="str">
            <v>M498</v>
          </cell>
          <cell r="C3" t="str">
            <v>Vanneith Chum</v>
          </cell>
        </row>
        <row r="4">
          <cell r="B4" t="str">
            <v>M502</v>
          </cell>
          <cell r="C4" t="str">
            <v>Chy Sophavin</v>
          </cell>
        </row>
        <row r="5">
          <cell r="B5" t="str">
            <v>M504</v>
          </cell>
          <cell r="C5" t="str">
            <v>Sum Sophol</v>
          </cell>
        </row>
        <row r="7">
          <cell r="B7" t="str">
            <v>ID Card</v>
          </cell>
          <cell r="C7" t="str">
            <v xml:space="preserve">Name </v>
          </cell>
          <cell r="D7" t="str">
            <v>Start</v>
          </cell>
          <cell r="E7" t="str">
            <v>End Contract</v>
          </cell>
          <cell r="F7" t="str">
            <v>oct 2023</v>
          </cell>
          <cell r="G7" t="str">
            <v>Nov 2023</v>
          </cell>
          <cell r="H7" t="str">
            <v>Dec 2023</v>
          </cell>
          <cell r="I7" t="str">
            <v>Jan 2024</v>
          </cell>
          <cell r="J7" t="str">
            <v>Total Earned</v>
          </cell>
          <cell r="K7" t="str">
            <v>Total Earned</v>
          </cell>
        </row>
        <row r="8">
          <cell r="B8" t="str">
            <v>D012</v>
          </cell>
          <cell r="C8" t="str">
            <v>ផាន ប៉ិច</v>
          </cell>
          <cell r="D8">
            <v>45217</v>
          </cell>
          <cell r="E8">
            <v>45307</v>
          </cell>
          <cell r="F8">
            <v>190.39384615384614</v>
          </cell>
          <cell r="G8">
            <v>441.47</v>
          </cell>
          <cell r="H8">
            <v>430.56</v>
          </cell>
          <cell r="I8">
            <v>150.23076923076923</v>
          </cell>
          <cell r="J8">
            <v>1212.6546153846155</v>
          </cell>
          <cell r="K8">
            <v>60.632730769230776</v>
          </cell>
        </row>
        <row r="9">
          <cell r="B9" t="str">
            <v>M504</v>
          </cell>
          <cell r="C9" t="str">
            <v>ប៊ុត ស្រីមុំ</v>
          </cell>
          <cell r="D9">
            <v>45210</v>
          </cell>
          <cell r="E9">
            <v>45300</v>
          </cell>
          <cell r="F9">
            <v>815.58692307692309</v>
          </cell>
          <cell r="G9">
            <v>1013</v>
          </cell>
          <cell r="H9">
            <v>857.16</v>
          </cell>
          <cell r="I9">
            <v>312.86769230769232</v>
          </cell>
          <cell r="J9">
            <v>2998.6146153846153</v>
          </cell>
          <cell r="K9">
            <v>149.93073076923076</v>
          </cell>
        </row>
        <row r="10">
          <cell r="B10" t="str">
            <v>M515</v>
          </cell>
          <cell r="C10" t="str">
            <v>តំាំង វាសនា</v>
          </cell>
          <cell r="D10">
            <v>45224</v>
          </cell>
          <cell r="E10">
            <v>45314</v>
          </cell>
          <cell r="F10">
            <v>95.563846153846157</v>
          </cell>
          <cell r="G10">
            <v>412</v>
          </cell>
          <cell r="H10">
            <v>572.94000000000005</v>
          </cell>
          <cell r="I10">
            <v>320</v>
          </cell>
          <cell r="J10">
            <v>1400.5038461538461</v>
          </cell>
          <cell r="K10">
            <v>70.025192307692308</v>
          </cell>
        </row>
        <row r="11">
          <cell r="B11" t="str">
            <v>M546</v>
          </cell>
          <cell r="C11" t="str">
            <v>អ៊ុំ ចាន់ណា</v>
          </cell>
          <cell r="D11">
            <v>45214</v>
          </cell>
          <cell r="E11">
            <v>45304</v>
          </cell>
          <cell r="F11">
            <v>221.90538461538463</v>
          </cell>
          <cell r="G11">
            <v>412</v>
          </cell>
          <cell r="H11">
            <v>609.41</v>
          </cell>
          <cell r="I11">
            <v>192</v>
          </cell>
          <cell r="J11">
            <v>1435.3153846153846</v>
          </cell>
          <cell r="K11">
            <v>71.765769230769237</v>
          </cell>
        </row>
        <row r="12">
          <cell r="B12" t="str">
            <v>M559</v>
          </cell>
          <cell r="C12" t="str">
            <v>សុន សុជាតិ</v>
          </cell>
          <cell r="D12">
            <v>45222</v>
          </cell>
          <cell r="E12">
            <v>45312</v>
          </cell>
          <cell r="F12">
            <v>125.46153846153847</v>
          </cell>
          <cell r="G12">
            <v>410</v>
          </cell>
          <cell r="H12">
            <v>540.84</v>
          </cell>
          <cell r="I12">
            <v>288</v>
          </cell>
          <cell r="J12">
            <v>1364.3015384615385</v>
          </cell>
          <cell r="K12">
            <v>68.215076923076921</v>
          </cell>
        </row>
        <row r="13">
          <cell r="K13">
            <v>420.56950000000001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definedNames>
      <definedName name="Tax"/>
    </defined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"/>
      <sheetName val="child care"/>
      <sheetName val="OT"/>
      <sheetName val="first payment "/>
      <sheetName val="attnd bonus "/>
      <sheetName val="Seniority"/>
      <sheetName val="5%"/>
      <sheetName val="Attendant"/>
      <sheetName val="Bank ANZ"/>
      <sheetName val="Bank CPB"/>
      <sheetName val="Bank CPB Blue"/>
      <sheetName val="Input Blue"/>
      <sheetName val="Final Salary Blue"/>
      <sheetName val="Sep Increases"/>
      <sheetName val="Old---&gt;"/>
      <sheetName val="Q Clothing"/>
      <sheetName val="Past special for Bank"/>
    </sheetNames>
    <sheetDataSet>
      <sheetData sheetId="0"/>
      <sheetData sheetId="1"/>
      <sheetData sheetId="2"/>
      <sheetData sheetId="3"/>
      <sheetData sheetId="4"/>
      <sheetData sheetId="5">
        <row r="2">
          <cell r="B2">
            <v>1</v>
          </cell>
          <cell r="C2">
            <v>0</v>
          </cell>
        </row>
        <row r="3">
          <cell r="B3">
            <v>365</v>
          </cell>
          <cell r="C3">
            <v>2</v>
          </cell>
        </row>
        <row r="4">
          <cell r="B4">
            <v>730</v>
          </cell>
          <cell r="C4">
            <v>3</v>
          </cell>
        </row>
        <row r="5">
          <cell r="B5">
            <v>1095</v>
          </cell>
          <cell r="C5">
            <v>4</v>
          </cell>
        </row>
        <row r="6">
          <cell r="B6">
            <v>1460</v>
          </cell>
          <cell r="C6">
            <v>5</v>
          </cell>
        </row>
        <row r="7">
          <cell r="B7">
            <v>1825</v>
          </cell>
          <cell r="C7">
            <v>6</v>
          </cell>
        </row>
        <row r="8">
          <cell r="B8">
            <v>2190</v>
          </cell>
          <cell r="C8">
            <v>7</v>
          </cell>
        </row>
        <row r="9">
          <cell r="B9">
            <v>2555</v>
          </cell>
          <cell r="C9">
            <v>8</v>
          </cell>
        </row>
        <row r="10">
          <cell r="B10">
            <v>2920</v>
          </cell>
          <cell r="C10">
            <v>9</v>
          </cell>
        </row>
        <row r="11">
          <cell r="B11">
            <v>3285</v>
          </cell>
          <cell r="C11">
            <v>10</v>
          </cell>
        </row>
        <row r="12">
          <cell r="B12">
            <v>3650</v>
          </cell>
          <cell r="C12">
            <v>11</v>
          </cell>
        </row>
        <row r="13">
          <cell r="B13">
            <v>4015</v>
          </cell>
          <cell r="C13">
            <v>11</v>
          </cell>
        </row>
        <row r="14">
          <cell r="B14">
            <v>4380</v>
          </cell>
          <cell r="C14">
            <v>11</v>
          </cell>
        </row>
        <row r="15">
          <cell r="B15">
            <v>4745</v>
          </cell>
          <cell r="C15">
            <v>11</v>
          </cell>
        </row>
        <row r="16">
          <cell r="B16">
            <v>5110</v>
          </cell>
          <cell r="C16">
            <v>11</v>
          </cell>
        </row>
        <row r="17">
          <cell r="B17">
            <v>5475</v>
          </cell>
          <cell r="C17">
            <v>11</v>
          </cell>
        </row>
        <row r="18">
          <cell r="B18">
            <v>5840</v>
          </cell>
          <cell r="C18">
            <v>11</v>
          </cell>
        </row>
        <row r="19">
          <cell r="B19">
            <v>6205</v>
          </cell>
          <cell r="C19">
            <v>11</v>
          </cell>
        </row>
        <row r="20">
          <cell r="B20">
            <v>6570</v>
          </cell>
          <cell r="C20">
            <v>11</v>
          </cell>
        </row>
        <row r="21">
          <cell r="B21">
            <v>6935</v>
          </cell>
          <cell r="C21">
            <v>11</v>
          </cell>
        </row>
        <row r="22">
          <cell r="B22">
            <v>7300</v>
          </cell>
          <cell r="C22">
            <v>11</v>
          </cell>
        </row>
        <row r="23">
          <cell r="B23">
            <v>7665</v>
          </cell>
          <cell r="C23">
            <v>11</v>
          </cell>
        </row>
        <row r="24">
          <cell r="B24">
            <v>8030</v>
          </cell>
          <cell r="C24">
            <v>11</v>
          </cell>
        </row>
        <row r="25">
          <cell r="B25">
            <v>8395</v>
          </cell>
          <cell r="C25">
            <v>11</v>
          </cell>
        </row>
        <row r="26">
          <cell r="B26">
            <v>8760</v>
          </cell>
          <cell r="C26">
            <v>11</v>
          </cell>
        </row>
        <row r="27">
          <cell r="B27">
            <v>9125</v>
          </cell>
          <cell r="C27">
            <v>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W"/>
      <sheetName val="Notes"/>
      <sheetName val="Remove Payee"/>
      <sheetName val="List"/>
      <sheetName val="Sheet1"/>
    </sheetNames>
    <sheetDataSet>
      <sheetData sheetId="0"/>
      <sheetData sheetId="1"/>
      <sheetData sheetId="2"/>
      <sheetData sheetId="3">
        <row r="2">
          <cell r="A2" t="str">
            <v>Banteay Meanchey</v>
          </cell>
          <cell r="B2" t="str">
            <v>New</v>
          </cell>
          <cell r="C2" t="str">
            <v>Female</v>
          </cell>
          <cell r="F2" t="str">
            <v>KHR</v>
          </cell>
        </row>
        <row r="3">
          <cell r="A3" t="str">
            <v>Battambang</v>
          </cell>
          <cell r="B3" t="str">
            <v>Change Kit</v>
          </cell>
          <cell r="C3" t="str">
            <v>Male</v>
          </cell>
          <cell r="F3" t="str">
            <v>USD</v>
          </cell>
        </row>
        <row r="4">
          <cell r="A4" t="str">
            <v>Kampong Cham</v>
          </cell>
          <cell r="B4" t="str">
            <v>Existing</v>
          </cell>
        </row>
        <row r="5">
          <cell r="A5" t="str">
            <v>Kep</v>
          </cell>
        </row>
        <row r="6">
          <cell r="A6" t="str">
            <v>Paillin</v>
          </cell>
        </row>
        <row r="7">
          <cell r="A7" t="str">
            <v>Kampong Chhnang</v>
          </cell>
        </row>
        <row r="8">
          <cell r="A8" t="str">
            <v>Kampong Speu</v>
          </cell>
        </row>
        <row r="9">
          <cell r="A9" t="str">
            <v>Kampong Thom</v>
          </cell>
        </row>
        <row r="10">
          <cell r="A10" t="str">
            <v>Kampot</v>
          </cell>
        </row>
        <row r="11">
          <cell r="A11" t="str">
            <v>Kandal</v>
          </cell>
        </row>
        <row r="12">
          <cell r="A12" t="str">
            <v>Koh Kong</v>
          </cell>
        </row>
        <row r="13">
          <cell r="A13" t="str">
            <v>Kratie</v>
          </cell>
        </row>
        <row r="14">
          <cell r="A14" t="str">
            <v>Mondulkiri</v>
          </cell>
        </row>
        <row r="15">
          <cell r="A15" t="str">
            <v>Phnom Penh</v>
          </cell>
        </row>
        <row r="16">
          <cell r="A16" t="str">
            <v>Preah Vihear</v>
          </cell>
        </row>
        <row r="17">
          <cell r="A17" t="str">
            <v>Prey Veng</v>
          </cell>
        </row>
        <row r="18">
          <cell r="A18" t="str">
            <v>Pursat</v>
          </cell>
        </row>
        <row r="19">
          <cell r="A19" t="str">
            <v>Ratanakiri</v>
          </cell>
        </row>
        <row r="20">
          <cell r="A20" t="str">
            <v>Siem Reap</v>
          </cell>
        </row>
        <row r="21">
          <cell r="A21" t="str">
            <v>Sihanouk Ville</v>
          </cell>
        </row>
        <row r="22">
          <cell r="A22" t="str">
            <v>Steung Treng</v>
          </cell>
        </row>
        <row r="23">
          <cell r="A23" t="str">
            <v>Svay Rieng</v>
          </cell>
        </row>
        <row r="24">
          <cell r="A24" t="str">
            <v>Takeo</v>
          </cell>
        </row>
        <row r="25">
          <cell r="A25" t="str">
            <v>Oudor MeanChey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1"/>
      <sheetName val="Calendar"/>
    </sheetNames>
    <sheetDataSet>
      <sheetData sheetId="0"/>
      <sheetData sheetId="1"/>
      <sheetData sheetId="2">
        <row r="12">
          <cell r="E12" t="str">
            <v>SUN</v>
          </cell>
          <cell r="F12" t="str">
            <v>MON</v>
          </cell>
          <cell r="G12" t="str">
            <v>TUE</v>
          </cell>
          <cell r="H12" t="str">
            <v>WED</v>
          </cell>
          <cell r="I12" t="str">
            <v>THU</v>
          </cell>
          <cell r="J12" t="str">
            <v>FRI</v>
          </cell>
          <cell r="K12" t="str">
            <v>SAT</v>
          </cell>
          <cell r="P12" t="str">
            <v>SUN</v>
          </cell>
          <cell r="Q12" t="str">
            <v>MON</v>
          </cell>
          <cell r="R12" t="str">
            <v>TUE</v>
          </cell>
          <cell r="S12" t="str">
            <v>WED</v>
          </cell>
          <cell r="T12" t="str">
            <v>THU</v>
          </cell>
          <cell r="U12" t="str">
            <v>FRI</v>
          </cell>
          <cell r="V12" t="str">
            <v>SAT</v>
          </cell>
          <cell r="AA12" t="str">
            <v>SUN</v>
          </cell>
          <cell r="AB12" t="str">
            <v>MON</v>
          </cell>
          <cell r="AC12" t="str">
            <v>TUE</v>
          </cell>
          <cell r="AD12" t="str">
            <v>WED</v>
          </cell>
          <cell r="AE12" t="str">
            <v>THU</v>
          </cell>
          <cell r="AF12" t="str">
            <v>FRI</v>
          </cell>
          <cell r="AG12" t="str">
            <v>SAT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2</v>
          </cell>
          <cell r="K13">
            <v>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AA13">
            <v>0</v>
          </cell>
          <cell r="AB13">
            <v>0</v>
          </cell>
          <cell r="AC13">
            <v>1</v>
          </cell>
          <cell r="AD13">
            <v>2</v>
          </cell>
          <cell r="AE13">
            <v>3</v>
          </cell>
          <cell r="AF13">
            <v>4</v>
          </cell>
          <cell r="AG13">
            <v>5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P14">
            <v>2</v>
          </cell>
          <cell r="Q14">
            <v>3</v>
          </cell>
          <cell r="R14">
            <v>4</v>
          </cell>
          <cell r="S14">
            <v>5</v>
          </cell>
          <cell r="T14">
            <v>6</v>
          </cell>
          <cell r="U14">
            <v>7</v>
          </cell>
          <cell r="V14">
            <v>8</v>
          </cell>
          <cell r="AA14">
            <v>6</v>
          </cell>
          <cell r="AB14">
            <v>7</v>
          </cell>
          <cell r="AC14">
            <v>8</v>
          </cell>
          <cell r="AD14">
            <v>9</v>
          </cell>
          <cell r="AE14">
            <v>10</v>
          </cell>
          <cell r="AF14">
            <v>11</v>
          </cell>
          <cell r="AG14">
            <v>12</v>
          </cell>
        </row>
        <row r="15">
          <cell r="E15">
            <v>11</v>
          </cell>
          <cell r="F15">
            <v>12</v>
          </cell>
          <cell r="G15">
            <v>13</v>
          </cell>
          <cell r="H15">
            <v>14</v>
          </cell>
          <cell r="I15">
            <v>15</v>
          </cell>
          <cell r="J15">
            <v>16</v>
          </cell>
          <cell r="K15">
            <v>17</v>
          </cell>
          <cell r="P15">
            <v>9</v>
          </cell>
          <cell r="Q15">
            <v>10</v>
          </cell>
          <cell r="R15">
            <v>11</v>
          </cell>
          <cell r="S15">
            <v>12</v>
          </cell>
          <cell r="T15">
            <v>13</v>
          </cell>
          <cell r="U15">
            <v>14</v>
          </cell>
          <cell r="V15">
            <v>15</v>
          </cell>
          <cell r="AA15">
            <v>13</v>
          </cell>
          <cell r="AB15">
            <v>14</v>
          </cell>
          <cell r="AC15">
            <v>15</v>
          </cell>
          <cell r="AD15">
            <v>16</v>
          </cell>
          <cell r="AE15">
            <v>17</v>
          </cell>
          <cell r="AF15">
            <v>18</v>
          </cell>
          <cell r="AG15">
            <v>19</v>
          </cell>
        </row>
        <row r="16">
          <cell r="E16">
            <v>18</v>
          </cell>
          <cell r="F16">
            <v>19</v>
          </cell>
          <cell r="G16">
            <v>20</v>
          </cell>
          <cell r="H16">
            <v>21</v>
          </cell>
          <cell r="I16">
            <v>22</v>
          </cell>
          <cell r="J16">
            <v>23</v>
          </cell>
          <cell r="K16">
            <v>24</v>
          </cell>
          <cell r="P16">
            <v>16</v>
          </cell>
          <cell r="Q16">
            <v>17</v>
          </cell>
          <cell r="R16">
            <v>18</v>
          </cell>
          <cell r="S16">
            <v>19</v>
          </cell>
          <cell r="T16">
            <v>20</v>
          </cell>
          <cell r="U16">
            <v>21</v>
          </cell>
          <cell r="V16">
            <v>22</v>
          </cell>
          <cell r="AA16">
            <v>20</v>
          </cell>
          <cell r="AB16">
            <v>21</v>
          </cell>
          <cell r="AC16">
            <v>22</v>
          </cell>
          <cell r="AD16">
            <v>23</v>
          </cell>
          <cell r="AE16">
            <v>24</v>
          </cell>
          <cell r="AF16">
            <v>25</v>
          </cell>
          <cell r="AG16">
            <v>26</v>
          </cell>
        </row>
        <row r="17">
          <cell r="E17">
            <v>25</v>
          </cell>
          <cell r="F17">
            <v>26</v>
          </cell>
          <cell r="G17">
            <v>27</v>
          </cell>
          <cell r="H17">
            <v>28</v>
          </cell>
          <cell r="I17">
            <v>29</v>
          </cell>
          <cell r="J17">
            <v>30</v>
          </cell>
          <cell r="K17" t="str">
            <v/>
          </cell>
          <cell r="P17">
            <v>23</v>
          </cell>
          <cell r="Q17">
            <v>24</v>
          </cell>
          <cell r="R17">
            <v>25</v>
          </cell>
          <cell r="S17">
            <v>26</v>
          </cell>
          <cell r="T17">
            <v>27</v>
          </cell>
          <cell r="U17">
            <v>28</v>
          </cell>
          <cell r="V17">
            <v>29</v>
          </cell>
          <cell r="AA17">
            <v>27</v>
          </cell>
          <cell r="AB17">
            <v>28</v>
          </cell>
          <cell r="AC17">
            <v>29</v>
          </cell>
          <cell r="AD17">
            <v>30</v>
          </cell>
          <cell r="AE17" t="str">
            <v/>
          </cell>
          <cell r="AF17" t="str">
            <v/>
          </cell>
          <cell r="AG17" t="str">
            <v/>
          </cell>
        </row>
        <row r="18"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P18">
            <v>30</v>
          </cell>
          <cell r="Q18">
            <v>31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</row>
        <row r="21">
          <cell r="E21" t="str">
            <v>SUN</v>
          </cell>
          <cell r="F21" t="str">
            <v>MON</v>
          </cell>
          <cell r="G21" t="str">
            <v>TUE</v>
          </cell>
          <cell r="H21" t="str">
            <v>WED</v>
          </cell>
          <cell r="I21" t="str">
            <v>THU</v>
          </cell>
          <cell r="J21" t="str">
            <v>FRI</v>
          </cell>
          <cell r="K21" t="str">
            <v>SAT</v>
          </cell>
          <cell r="P21" t="str">
            <v>SUN</v>
          </cell>
          <cell r="Q21" t="str">
            <v>MON</v>
          </cell>
          <cell r="R21" t="str">
            <v>TUE</v>
          </cell>
          <cell r="S21" t="str">
            <v>WED</v>
          </cell>
          <cell r="T21" t="str">
            <v>THU</v>
          </cell>
          <cell r="U21" t="str">
            <v>FRI</v>
          </cell>
          <cell r="V21" t="str">
            <v>SAT</v>
          </cell>
          <cell r="AA21" t="str">
            <v>SUN</v>
          </cell>
          <cell r="AB21" t="str">
            <v>MON</v>
          </cell>
          <cell r="AC21" t="str">
            <v>TUE</v>
          </cell>
          <cell r="AD21" t="str">
            <v>WED</v>
          </cell>
          <cell r="AE21" t="str">
            <v>THU</v>
          </cell>
          <cell r="AF21" t="str">
            <v>FRI</v>
          </cell>
          <cell r="AG21" t="str">
            <v>SAT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2</v>
          </cell>
          <cell r="K22">
            <v>3</v>
          </cell>
          <cell r="P22">
            <v>1</v>
          </cell>
          <cell r="Q22">
            <v>2</v>
          </cell>
          <cell r="R22">
            <v>3</v>
          </cell>
          <cell r="S22">
            <v>4</v>
          </cell>
          <cell r="T22">
            <v>5</v>
          </cell>
          <cell r="U22">
            <v>6</v>
          </cell>
          <cell r="V22">
            <v>7</v>
          </cell>
          <cell r="AA22">
            <v>0</v>
          </cell>
          <cell r="AB22">
            <v>0</v>
          </cell>
          <cell r="AC22">
            <v>0</v>
          </cell>
          <cell r="AD22">
            <v>1</v>
          </cell>
          <cell r="AE22">
            <v>2</v>
          </cell>
          <cell r="AF22">
            <v>3</v>
          </cell>
          <cell r="AG22">
            <v>4</v>
          </cell>
        </row>
        <row r="23">
          <cell r="E23">
            <v>4</v>
          </cell>
          <cell r="F23">
            <v>5</v>
          </cell>
          <cell r="G23">
            <v>6</v>
          </cell>
          <cell r="H23">
            <v>7</v>
          </cell>
          <cell r="I23">
            <v>8</v>
          </cell>
          <cell r="J23">
            <v>9</v>
          </cell>
          <cell r="K23">
            <v>10</v>
          </cell>
          <cell r="P23">
            <v>8</v>
          </cell>
          <cell r="Q23">
            <v>9</v>
          </cell>
          <cell r="R23">
            <v>10</v>
          </cell>
          <cell r="S23">
            <v>11</v>
          </cell>
          <cell r="T23">
            <v>12</v>
          </cell>
          <cell r="U23">
            <v>13</v>
          </cell>
          <cell r="V23">
            <v>14</v>
          </cell>
          <cell r="AA23">
            <v>5</v>
          </cell>
          <cell r="AB23">
            <v>6</v>
          </cell>
          <cell r="AC23">
            <v>7</v>
          </cell>
          <cell r="AD23">
            <v>8</v>
          </cell>
          <cell r="AE23">
            <v>9</v>
          </cell>
          <cell r="AF23">
            <v>10</v>
          </cell>
          <cell r="AG23">
            <v>11</v>
          </cell>
        </row>
        <row r="24">
          <cell r="E24">
            <v>11</v>
          </cell>
          <cell r="F24">
            <v>12</v>
          </cell>
          <cell r="G24">
            <v>13</v>
          </cell>
          <cell r="H24">
            <v>14</v>
          </cell>
          <cell r="I24">
            <v>15</v>
          </cell>
          <cell r="J24">
            <v>16</v>
          </cell>
          <cell r="K24">
            <v>17</v>
          </cell>
          <cell r="P24">
            <v>15</v>
          </cell>
          <cell r="Q24">
            <v>16</v>
          </cell>
          <cell r="R24">
            <v>17</v>
          </cell>
          <cell r="S24">
            <v>18</v>
          </cell>
          <cell r="T24">
            <v>19</v>
          </cell>
          <cell r="U24">
            <v>20</v>
          </cell>
          <cell r="V24">
            <v>21</v>
          </cell>
          <cell r="AA24">
            <v>12</v>
          </cell>
          <cell r="AB24">
            <v>13</v>
          </cell>
          <cell r="AC24">
            <v>14</v>
          </cell>
          <cell r="AD24">
            <v>15</v>
          </cell>
          <cell r="AE24">
            <v>16</v>
          </cell>
          <cell r="AF24">
            <v>17</v>
          </cell>
          <cell r="AG24">
            <v>18</v>
          </cell>
        </row>
        <row r="25">
          <cell r="E25">
            <v>18</v>
          </cell>
          <cell r="F25">
            <v>19</v>
          </cell>
          <cell r="G25">
            <v>20</v>
          </cell>
          <cell r="H25">
            <v>21</v>
          </cell>
          <cell r="I25">
            <v>22</v>
          </cell>
          <cell r="J25">
            <v>23</v>
          </cell>
          <cell r="K25">
            <v>24</v>
          </cell>
          <cell r="P25">
            <v>22</v>
          </cell>
          <cell r="Q25">
            <v>23</v>
          </cell>
          <cell r="R25">
            <v>24</v>
          </cell>
          <cell r="S25">
            <v>25</v>
          </cell>
          <cell r="T25">
            <v>26</v>
          </cell>
          <cell r="U25">
            <v>27</v>
          </cell>
          <cell r="V25">
            <v>28</v>
          </cell>
          <cell r="AA25">
            <v>19</v>
          </cell>
          <cell r="AB25">
            <v>20</v>
          </cell>
          <cell r="AC25">
            <v>21</v>
          </cell>
          <cell r="AD25">
            <v>22</v>
          </cell>
          <cell r="AE25">
            <v>23</v>
          </cell>
          <cell r="AF25">
            <v>24</v>
          </cell>
          <cell r="AG25">
            <v>25</v>
          </cell>
        </row>
        <row r="26">
          <cell r="E26">
            <v>25</v>
          </cell>
          <cell r="F26">
            <v>26</v>
          </cell>
          <cell r="G26">
            <v>27</v>
          </cell>
          <cell r="H26">
            <v>28</v>
          </cell>
          <cell r="I26">
            <v>29</v>
          </cell>
          <cell r="J26">
            <v>30</v>
          </cell>
          <cell r="K26">
            <v>31</v>
          </cell>
          <cell r="P26">
            <v>29</v>
          </cell>
          <cell r="Q26">
            <v>30</v>
          </cell>
          <cell r="R26">
            <v>31</v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AA26">
            <v>26</v>
          </cell>
          <cell r="AB26">
            <v>27</v>
          </cell>
          <cell r="AC26">
            <v>28</v>
          </cell>
          <cell r="AD26">
            <v>29</v>
          </cell>
          <cell r="AE26">
            <v>30</v>
          </cell>
          <cell r="AF26" t="str">
            <v/>
          </cell>
          <cell r="AG26" t="str">
            <v/>
          </cell>
        </row>
        <row r="27"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</row>
        <row r="30">
          <cell r="E30" t="str">
            <v>SUN</v>
          </cell>
          <cell r="F30" t="str">
            <v>MON</v>
          </cell>
          <cell r="G30" t="str">
            <v>TUE</v>
          </cell>
          <cell r="H30" t="str">
            <v>WED</v>
          </cell>
          <cell r="I30" t="str">
            <v>THU</v>
          </cell>
          <cell r="J30" t="str">
            <v>FRI</v>
          </cell>
          <cell r="K30" t="str">
            <v>SAT</v>
          </cell>
          <cell r="P30" t="str">
            <v>SUN</v>
          </cell>
          <cell r="Q30" t="str">
            <v>MON</v>
          </cell>
          <cell r="R30" t="str">
            <v>TUE</v>
          </cell>
          <cell r="S30" t="str">
            <v>WED</v>
          </cell>
          <cell r="T30" t="str">
            <v>THU</v>
          </cell>
          <cell r="U30" t="str">
            <v>FRI</v>
          </cell>
          <cell r="V30" t="str">
            <v>SAT</v>
          </cell>
          <cell r="AA30" t="str">
            <v>SUN</v>
          </cell>
          <cell r="AB30" t="str">
            <v>MON</v>
          </cell>
          <cell r="AC30" t="str">
            <v>TUE</v>
          </cell>
          <cell r="AD30" t="str">
            <v>WED</v>
          </cell>
          <cell r="AE30" t="str">
            <v>THU</v>
          </cell>
          <cell r="AF30" t="str">
            <v>FRI</v>
          </cell>
          <cell r="AG30" t="str">
            <v>SAT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2</v>
          </cell>
          <cell r="P31">
            <v>0</v>
          </cell>
          <cell r="Q31">
            <v>1</v>
          </cell>
          <cell r="R31">
            <v>2</v>
          </cell>
          <cell r="S31">
            <v>3</v>
          </cell>
          <cell r="T31">
            <v>4</v>
          </cell>
          <cell r="U31">
            <v>5</v>
          </cell>
          <cell r="V31">
            <v>6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2</v>
          </cell>
          <cell r="AF31">
            <v>3</v>
          </cell>
          <cell r="AG31">
            <v>4</v>
          </cell>
        </row>
        <row r="32">
          <cell r="E32">
            <v>3</v>
          </cell>
          <cell r="F32">
            <v>4</v>
          </cell>
          <cell r="G32">
            <v>5</v>
          </cell>
          <cell r="H32">
            <v>6</v>
          </cell>
          <cell r="I32">
            <v>7</v>
          </cell>
          <cell r="J32">
            <v>8</v>
          </cell>
          <cell r="K32">
            <v>9</v>
          </cell>
          <cell r="P32">
            <v>7</v>
          </cell>
          <cell r="Q32">
            <v>8</v>
          </cell>
          <cell r="R32">
            <v>9</v>
          </cell>
          <cell r="S32">
            <v>10</v>
          </cell>
          <cell r="T32">
            <v>11</v>
          </cell>
          <cell r="U32">
            <v>12</v>
          </cell>
          <cell r="V32">
            <v>13</v>
          </cell>
          <cell r="AA32">
            <v>5</v>
          </cell>
          <cell r="AB32">
            <v>6</v>
          </cell>
          <cell r="AC32">
            <v>7</v>
          </cell>
          <cell r="AD32">
            <v>8</v>
          </cell>
          <cell r="AE32">
            <v>9</v>
          </cell>
          <cell r="AF32">
            <v>10</v>
          </cell>
          <cell r="AG32">
            <v>11</v>
          </cell>
        </row>
        <row r="33">
          <cell r="E33">
            <v>10</v>
          </cell>
          <cell r="F33">
            <v>11</v>
          </cell>
          <cell r="G33">
            <v>12</v>
          </cell>
          <cell r="H33">
            <v>13</v>
          </cell>
          <cell r="I33">
            <v>14</v>
          </cell>
          <cell r="J33">
            <v>15</v>
          </cell>
          <cell r="K33">
            <v>16</v>
          </cell>
          <cell r="P33">
            <v>14</v>
          </cell>
          <cell r="Q33">
            <v>15</v>
          </cell>
          <cell r="R33">
            <v>16</v>
          </cell>
          <cell r="S33">
            <v>17</v>
          </cell>
          <cell r="T33">
            <v>18</v>
          </cell>
          <cell r="U33">
            <v>19</v>
          </cell>
          <cell r="V33">
            <v>20</v>
          </cell>
          <cell r="AA33">
            <v>12</v>
          </cell>
          <cell r="AB33">
            <v>13</v>
          </cell>
          <cell r="AC33">
            <v>14</v>
          </cell>
          <cell r="AD33">
            <v>15</v>
          </cell>
          <cell r="AE33">
            <v>16</v>
          </cell>
          <cell r="AF33">
            <v>17</v>
          </cell>
          <cell r="AG33">
            <v>18</v>
          </cell>
        </row>
        <row r="34">
          <cell r="E34">
            <v>17</v>
          </cell>
          <cell r="F34">
            <v>18</v>
          </cell>
          <cell r="G34">
            <v>19</v>
          </cell>
          <cell r="H34">
            <v>20</v>
          </cell>
          <cell r="I34">
            <v>21</v>
          </cell>
          <cell r="J34">
            <v>22</v>
          </cell>
          <cell r="K34">
            <v>23</v>
          </cell>
          <cell r="P34">
            <v>21</v>
          </cell>
          <cell r="Q34">
            <v>22</v>
          </cell>
          <cell r="R34">
            <v>23</v>
          </cell>
          <cell r="S34">
            <v>24</v>
          </cell>
          <cell r="T34">
            <v>25</v>
          </cell>
          <cell r="U34">
            <v>26</v>
          </cell>
          <cell r="V34">
            <v>27</v>
          </cell>
          <cell r="AA34">
            <v>19</v>
          </cell>
          <cell r="AB34">
            <v>20</v>
          </cell>
          <cell r="AC34">
            <v>21</v>
          </cell>
          <cell r="AD34">
            <v>22</v>
          </cell>
          <cell r="AE34">
            <v>23</v>
          </cell>
          <cell r="AF34">
            <v>24</v>
          </cell>
          <cell r="AG34">
            <v>25</v>
          </cell>
        </row>
        <row r="35">
          <cell r="E35">
            <v>24</v>
          </cell>
          <cell r="F35">
            <v>25</v>
          </cell>
          <cell r="G35">
            <v>26</v>
          </cell>
          <cell r="H35">
            <v>27</v>
          </cell>
          <cell r="I35">
            <v>28</v>
          </cell>
          <cell r="J35">
            <v>29</v>
          </cell>
          <cell r="K35">
            <v>30</v>
          </cell>
          <cell r="P35">
            <v>28</v>
          </cell>
          <cell r="Q35">
            <v>29</v>
          </cell>
          <cell r="R35">
            <v>30</v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AA35">
            <v>26</v>
          </cell>
          <cell r="AB35">
            <v>27</v>
          </cell>
          <cell r="AC35">
            <v>28</v>
          </cell>
          <cell r="AD35">
            <v>29</v>
          </cell>
          <cell r="AE35">
            <v>30</v>
          </cell>
          <cell r="AF35">
            <v>31</v>
          </cell>
          <cell r="AG35" t="str">
            <v/>
          </cell>
        </row>
        <row r="36">
          <cell r="E36">
            <v>31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</row>
        <row r="39">
          <cell r="E39" t="str">
            <v>SUN</v>
          </cell>
          <cell r="F39" t="str">
            <v>MON</v>
          </cell>
          <cell r="G39" t="str">
            <v>TUE</v>
          </cell>
          <cell r="H39" t="str">
            <v>WED</v>
          </cell>
          <cell r="I39" t="str">
            <v>THU</v>
          </cell>
          <cell r="J39" t="str">
            <v>FRI</v>
          </cell>
          <cell r="K39" t="str">
            <v>SAT</v>
          </cell>
          <cell r="P39" t="str">
            <v>SUN</v>
          </cell>
          <cell r="Q39" t="str">
            <v>MON</v>
          </cell>
          <cell r="R39" t="str">
            <v>TUE</v>
          </cell>
          <cell r="S39" t="str">
            <v>WED</v>
          </cell>
          <cell r="T39" t="str">
            <v>THU</v>
          </cell>
          <cell r="U39" t="str">
            <v>FRI</v>
          </cell>
          <cell r="V39" t="str">
            <v>SAT</v>
          </cell>
          <cell r="AA39" t="str">
            <v>SUN</v>
          </cell>
          <cell r="AB39" t="str">
            <v>MON</v>
          </cell>
          <cell r="AC39" t="str">
            <v>TUE</v>
          </cell>
          <cell r="AD39" t="str">
            <v>WED</v>
          </cell>
          <cell r="AE39" t="str">
            <v>THU</v>
          </cell>
          <cell r="AF39" t="str">
            <v>FRI</v>
          </cell>
          <cell r="AG39" t="str">
            <v>SAT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</v>
          </cell>
          <cell r="P40">
            <v>0</v>
          </cell>
          <cell r="Q40">
            <v>0</v>
          </cell>
          <cell r="R40">
            <v>1</v>
          </cell>
          <cell r="S40">
            <v>2</v>
          </cell>
          <cell r="T40">
            <v>3</v>
          </cell>
          <cell r="U40">
            <v>4</v>
          </cell>
          <cell r="V40">
            <v>5</v>
          </cell>
          <cell r="AA40">
            <v>0</v>
          </cell>
          <cell r="AB40">
            <v>0</v>
          </cell>
          <cell r="AC40">
            <v>1</v>
          </cell>
          <cell r="AD40">
            <v>2</v>
          </cell>
          <cell r="AE40">
            <v>3</v>
          </cell>
          <cell r="AF40">
            <v>4</v>
          </cell>
          <cell r="AG40">
            <v>5</v>
          </cell>
        </row>
        <row r="41">
          <cell r="E41">
            <v>2</v>
          </cell>
          <cell r="F41">
            <v>3</v>
          </cell>
          <cell r="G41">
            <v>4</v>
          </cell>
          <cell r="H41">
            <v>5</v>
          </cell>
          <cell r="I41">
            <v>6</v>
          </cell>
          <cell r="J41">
            <v>7</v>
          </cell>
          <cell r="K41">
            <v>8</v>
          </cell>
          <cell r="P41">
            <v>6</v>
          </cell>
          <cell r="Q41">
            <v>7</v>
          </cell>
          <cell r="R41">
            <v>8</v>
          </cell>
          <cell r="S41">
            <v>9</v>
          </cell>
          <cell r="T41">
            <v>10</v>
          </cell>
          <cell r="U41">
            <v>11</v>
          </cell>
          <cell r="V41">
            <v>12</v>
          </cell>
          <cell r="AA41">
            <v>6</v>
          </cell>
          <cell r="AB41">
            <v>7</v>
          </cell>
          <cell r="AC41">
            <v>8</v>
          </cell>
          <cell r="AD41">
            <v>9</v>
          </cell>
          <cell r="AE41">
            <v>10</v>
          </cell>
          <cell r="AF41">
            <v>11</v>
          </cell>
          <cell r="AG41">
            <v>12</v>
          </cell>
        </row>
        <row r="42">
          <cell r="E42">
            <v>9</v>
          </cell>
          <cell r="F42">
            <v>10</v>
          </cell>
          <cell r="G42">
            <v>11</v>
          </cell>
          <cell r="H42">
            <v>12</v>
          </cell>
          <cell r="I42">
            <v>13</v>
          </cell>
          <cell r="J42">
            <v>14</v>
          </cell>
          <cell r="K42">
            <v>15</v>
          </cell>
          <cell r="P42">
            <v>13</v>
          </cell>
          <cell r="Q42">
            <v>14</v>
          </cell>
          <cell r="R42">
            <v>15</v>
          </cell>
          <cell r="S42">
            <v>16</v>
          </cell>
          <cell r="T42">
            <v>17</v>
          </cell>
          <cell r="U42">
            <v>18</v>
          </cell>
          <cell r="V42">
            <v>19</v>
          </cell>
          <cell r="AA42">
            <v>13</v>
          </cell>
          <cell r="AB42">
            <v>14</v>
          </cell>
          <cell r="AC42">
            <v>15</v>
          </cell>
          <cell r="AD42">
            <v>16</v>
          </cell>
          <cell r="AE42">
            <v>17</v>
          </cell>
          <cell r="AF42">
            <v>18</v>
          </cell>
          <cell r="AG42">
            <v>19</v>
          </cell>
        </row>
        <row r="43">
          <cell r="E43">
            <v>16</v>
          </cell>
          <cell r="F43">
            <v>17</v>
          </cell>
          <cell r="G43">
            <v>18</v>
          </cell>
          <cell r="H43">
            <v>19</v>
          </cell>
          <cell r="I43">
            <v>20</v>
          </cell>
          <cell r="J43">
            <v>21</v>
          </cell>
          <cell r="K43">
            <v>22</v>
          </cell>
          <cell r="P43">
            <v>20</v>
          </cell>
          <cell r="Q43">
            <v>21</v>
          </cell>
          <cell r="R43">
            <v>22</v>
          </cell>
          <cell r="S43">
            <v>23</v>
          </cell>
          <cell r="T43">
            <v>24</v>
          </cell>
          <cell r="U43">
            <v>25</v>
          </cell>
          <cell r="V43">
            <v>26</v>
          </cell>
          <cell r="AA43">
            <v>20</v>
          </cell>
          <cell r="AB43">
            <v>21</v>
          </cell>
          <cell r="AC43">
            <v>22</v>
          </cell>
          <cell r="AD43">
            <v>23</v>
          </cell>
          <cell r="AE43">
            <v>24</v>
          </cell>
          <cell r="AF43">
            <v>25</v>
          </cell>
          <cell r="AG43">
            <v>26</v>
          </cell>
        </row>
        <row r="44">
          <cell r="E44">
            <v>23</v>
          </cell>
          <cell r="F44">
            <v>24</v>
          </cell>
          <cell r="G44">
            <v>25</v>
          </cell>
          <cell r="H44">
            <v>26</v>
          </cell>
          <cell r="I44">
            <v>27</v>
          </cell>
          <cell r="J44">
            <v>28</v>
          </cell>
          <cell r="K44">
            <v>29</v>
          </cell>
          <cell r="P44">
            <v>27</v>
          </cell>
          <cell r="Q44">
            <v>28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AA44">
            <v>27</v>
          </cell>
          <cell r="AB44">
            <v>28</v>
          </cell>
          <cell r="AC44">
            <v>29</v>
          </cell>
          <cell r="AD44">
            <v>30</v>
          </cell>
          <cell r="AE44">
            <v>31</v>
          </cell>
          <cell r="AF44" t="str">
            <v/>
          </cell>
          <cell r="AG44" t="str">
            <v/>
          </cell>
        </row>
        <row r="45">
          <cell r="E45">
            <v>30</v>
          </cell>
          <cell r="F45">
            <v>31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 Assistant"/>
      <sheetName val="Notes"/>
      <sheetName val="Remove Payee"/>
      <sheetName val="List"/>
      <sheetName val="Sheet1"/>
      <sheetName val="rejected name"/>
    </sheetNames>
    <sheetDataSet>
      <sheetData sheetId="0"/>
      <sheetData sheetId="1"/>
      <sheetData sheetId="2"/>
      <sheetData sheetId="3">
        <row r="2">
          <cell r="E2" t="str">
            <v>National ID</v>
          </cell>
        </row>
        <row r="3">
          <cell r="E3" t="str">
            <v>Passport</v>
          </cell>
        </row>
        <row r="4">
          <cell r="E4" t="str">
            <v>Cambodian Driver License</v>
          </cell>
        </row>
        <row r="5">
          <cell r="E5" t="str">
            <v>Monk Card</v>
          </cell>
        </row>
        <row r="6">
          <cell r="E6" t="str">
            <v>Civil Service/ Army/ Police</v>
          </cell>
        </row>
        <row r="7">
          <cell r="E7" t="str">
            <v>Voter ID / Form 1018</v>
          </cell>
        </row>
        <row r="8">
          <cell r="E8" t="str">
            <v>Stamped Letter from local authority</v>
          </cell>
        </row>
        <row r="9">
          <cell r="E9" t="str">
            <v>Government Official ID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 Assistant"/>
      <sheetName val="Notes"/>
      <sheetName val="Remove Payee"/>
      <sheetName val="List"/>
      <sheetName val="Sheet1"/>
      <sheetName val="rejected name"/>
    </sheetNames>
    <sheetDataSet>
      <sheetData sheetId="0"/>
      <sheetData sheetId="1"/>
      <sheetData sheetId="2"/>
      <sheetData sheetId="3">
        <row r="2">
          <cell r="E2" t="str">
            <v>National ID</v>
          </cell>
        </row>
        <row r="3">
          <cell r="E3" t="str">
            <v>Passport</v>
          </cell>
        </row>
        <row r="4">
          <cell r="E4" t="str">
            <v>Cambodian Driver License</v>
          </cell>
        </row>
        <row r="5">
          <cell r="E5" t="str">
            <v>Monk Card</v>
          </cell>
        </row>
        <row r="6">
          <cell r="E6" t="str">
            <v>Civil Service/ Army/ Police</v>
          </cell>
        </row>
        <row r="7">
          <cell r="E7" t="str">
            <v>Voter ID / Form 1018</v>
          </cell>
        </row>
        <row r="8">
          <cell r="E8" t="str">
            <v>Stamped Letter from local authority</v>
          </cell>
        </row>
        <row r="9">
          <cell r="E9" t="str">
            <v>Government Official ID</v>
          </cell>
        </row>
      </sheetData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 Assistant"/>
      <sheetName val="Notes"/>
      <sheetName val="Remove Payee"/>
      <sheetName val="List"/>
      <sheetName val="Sheet1"/>
      <sheetName val="rejected name"/>
    </sheetNames>
    <sheetDataSet>
      <sheetData sheetId="0"/>
      <sheetData sheetId="1"/>
      <sheetData sheetId="2"/>
      <sheetData sheetId="3">
        <row r="2">
          <cell r="E2" t="str">
            <v>National ID</v>
          </cell>
        </row>
        <row r="3">
          <cell r="E3" t="str">
            <v>Passport</v>
          </cell>
        </row>
        <row r="4">
          <cell r="E4" t="str">
            <v>Cambodian Driver License</v>
          </cell>
        </row>
        <row r="5">
          <cell r="E5" t="str">
            <v>Monk Card</v>
          </cell>
        </row>
        <row r="6">
          <cell r="E6" t="str">
            <v>Civil Service/ Army/ Police</v>
          </cell>
        </row>
        <row r="7">
          <cell r="E7" t="str">
            <v>Voter ID / Form 1018</v>
          </cell>
        </row>
        <row r="8">
          <cell r="E8" t="str">
            <v>Stamped Letter from local authority</v>
          </cell>
        </row>
        <row r="9">
          <cell r="E9" t="str">
            <v>Government Official ID</v>
          </cell>
        </row>
      </sheetData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 Assistant"/>
      <sheetName val="Notes"/>
      <sheetName val="Remove Payee"/>
      <sheetName val="List"/>
    </sheetNames>
    <sheetDataSet>
      <sheetData sheetId="0"/>
      <sheetData sheetId="1"/>
      <sheetData sheetId="2"/>
      <sheetData sheetId="3">
        <row r="2">
          <cell r="A2" t="str">
            <v>Banteay Meanchey</v>
          </cell>
        </row>
        <row r="3">
          <cell r="A3" t="str">
            <v>Battambang</v>
          </cell>
        </row>
        <row r="4">
          <cell r="A4" t="str">
            <v>Kampong Cham</v>
          </cell>
        </row>
        <row r="5">
          <cell r="A5" t="str">
            <v>Kep</v>
          </cell>
        </row>
        <row r="6">
          <cell r="A6" t="str">
            <v>Paillin</v>
          </cell>
        </row>
        <row r="7">
          <cell r="A7" t="str">
            <v>Kampong Chhnang</v>
          </cell>
        </row>
        <row r="8">
          <cell r="A8" t="str">
            <v>Kampong Speu</v>
          </cell>
        </row>
        <row r="9">
          <cell r="A9" t="str">
            <v>Kampong Thom</v>
          </cell>
        </row>
        <row r="10">
          <cell r="A10" t="str">
            <v>Kampot</v>
          </cell>
        </row>
        <row r="11">
          <cell r="A11" t="str">
            <v>Kandal</v>
          </cell>
        </row>
        <row r="12">
          <cell r="A12" t="str">
            <v>Koh Kong</v>
          </cell>
        </row>
        <row r="13">
          <cell r="A13" t="str">
            <v>Kratie</v>
          </cell>
        </row>
        <row r="14">
          <cell r="A14" t="str">
            <v>Mondulkiri</v>
          </cell>
        </row>
        <row r="15">
          <cell r="A15" t="str">
            <v>Phnom Penh</v>
          </cell>
        </row>
        <row r="16">
          <cell r="A16" t="str">
            <v>Preah Vihear</v>
          </cell>
        </row>
        <row r="17">
          <cell r="A17" t="str">
            <v>Prey Veng</v>
          </cell>
        </row>
        <row r="18">
          <cell r="A18" t="str">
            <v>Pursat</v>
          </cell>
        </row>
        <row r="19">
          <cell r="A19" t="str">
            <v>Ratanakiri</v>
          </cell>
        </row>
        <row r="20">
          <cell r="A20" t="str">
            <v>Siem Reap</v>
          </cell>
        </row>
        <row r="21">
          <cell r="A21" t="str">
            <v>Sihanouk Ville</v>
          </cell>
        </row>
        <row r="22">
          <cell r="A22" t="str">
            <v>Steung Treng</v>
          </cell>
        </row>
        <row r="23">
          <cell r="A23" t="str">
            <v>Svay Rieng</v>
          </cell>
        </row>
        <row r="24">
          <cell r="A24" t="str">
            <v>Takeo</v>
          </cell>
        </row>
        <row r="25">
          <cell r="A25" t="str">
            <v>Oudor MeanChey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 Assistant"/>
      <sheetName val="Notes"/>
      <sheetName val="Remove Payee"/>
      <sheetName val="List"/>
    </sheetNames>
    <sheetDataSet>
      <sheetData sheetId="0"/>
      <sheetData sheetId="1"/>
      <sheetData sheetId="2"/>
      <sheetData sheetId="3">
        <row r="2">
          <cell r="A2" t="str">
            <v>Banteay Meanchey</v>
          </cell>
        </row>
        <row r="3">
          <cell r="A3" t="str">
            <v>Battambang</v>
          </cell>
        </row>
        <row r="4">
          <cell r="A4" t="str">
            <v>Kampong Cham</v>
          </cell>
        </row>
        <row r="5">
          <cell r="A5" t="str">
            <v>Kep</v>
          </cell>
        </row>
        <row r="6">
          <cell r="A6" t="str">
            <v>Paillin</v>
          </cell>
        </row>
        <row r="7">
          <cell r="A7" t="str">
            <v>Kampong Chhnang</v>
          </cell>
        </row>
        <row r="8">
          <cell r="A8" t="str">
            <v>Kampong Speu</v>
          </cell>
        </row>
        <row r="9">
          <cell r="A9" t="str">
            <v>Kampong Thom</v>
          </cell>
        </row>
        <row r="10">
          <cell r="A10" t="str">
            <v>Kampot</v>
          </cell>
        </row>
        <row r="11">
          <cell r="A11" t="str">
            <v>Kandal</v>
          </cell>
        </row>
        <row r="12">
          <cell r="A12" t="str">
            <v>Koh Kong</v>
          </cell>
        </row>
        <row r="13">
          <cell r="A13" t="str">
            <v>Kratie</v>
          </cell>
        </row>
        <row r="14">
          <cell r="A14" t="str">
            <v>Mondulkiri</v>
          </cell>
        </row>
        <row r="15">
          <cell r="A15" t="str">
            <v>Phnom Penh</v>
          </cell>
        </row>
        <row r="16">
          <cell r="A16" t="str">
            <v>Preah Vihear</v>
          </cell>
        </row>
        <row r="17">
          <cell r="A17" t="str">
            <v>Prey Veng</v>
          </cell>
        </row>
        <row r="18">
          <cell r="A18" t="str">
            <v>Pursat</v>
          </cell>
        </row>
        <row r="19">
          <cell r="A19" t="str">
            <v>Ratanakiri</v>
          </cell>
        </row>
        <row r="20">
          <cell r="A20" t="str">
            <v>Siem Reap</v>
          </cell>
        </row>
        <row r="21">
          <cell r="A21" t="str">
            <v>Sihanouk Ville</v>
          </cell>
        </row>
        <row r="22">
          <cell r="A22" t="str">
            <v>Steung Treng</v>
          </cell>
        </row>
        <row r="23">
          <cell r="A23" t="str">
            <v>Svay Rieng</v>
          </cell>
        </row>
        <row r="24">
          <cell r="A24" t="str">
            <v>Takeo</v>
          </cell>
        </row>
        <row r="25">
          <cell r="A25" t="str">
            <v>Oudor MeanChey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"/>
      <sheetName val="Avg"/>
      <sheetName val="Summary"/>
      <sheetName val="Master"/>
      <sheetName val="Simperel"/>
      <sheetName val="Wing Payment"/>
      <sheetName val="1st"/>
      <sheetName val="Att"/>
      <sheetName val="Deduct"/>
      <sheetName val="Child care"/>
      <sheetName val="Reimbursment"/>
      <sheetName val="Union"/>
      <sheetName val="5%"/>
      <sheetName val="Bounus"/>
      <sheetName val="Health Check"/>
      <sheetName val="ML"/>
      <sheetName val="Reim"/>
      <sheetName val="Line"/>
      <sheetName val="Mon-Fri"/>
    </sheetNames>
    <sheetDataSet>
      <sheetData sheetId="0"/>
      <sheetData sheetId="1">
        <row r="1">
          <cell r="AA1" t="str">
            <v>YEARLY AVERAGE</v>
          </cell>
        </row>
        <row r="2">
          <cell r="B2" t="str">
            <v>ID No</v>
          </cell>
          <cell r="C2">
            <v>44562</v>
          </cell>
          <cell r="D2">
            <v>44593</v>
          </cell>
          <cell r="E2">
            <v>44621</v>
          </cell>
          <cell r="F2">
            <v>44652</v>
          </cell>
          <cell r="G2">
            <v>44682</v>
          </cell>
          <cell r="H2">
            <v>44713</v>
          </cell>
          <cell r="I2">
            <v>44743</v>
          </cell>
          <cell r="J2">
            <v>44774</v>
          </cell>
          <cell r="K2">
            <v>44805</v>
          </cell>
          <cell r="L2">
            <v>44835</v>
          </cell>
          <cell r="M2">
            <v>44866</v>
          </cell>
          <cell r="N2">
            <v>44897</v>
          </cell>
          <cell r="O2">
            <v>44927</v>
          </cell>
          <cell r="P2">
            <v>44958</v>
          </cell>
          <cell r="Q2">
            <v>44986</v>
          </cell>
          <cell r="R2">
            <v>45017</v>
          </cell>
          <cell r="S2">
            <v>45047</v>
          </cell>
          <cell r="T2">
            <v>45079</v>
          </cell>
          <cell r="U2">
            <v>45110</v>
          </cell>
          <cell r="V2">
            <v>45142</v>
          </cell>
          <cell r="W2">
            <v>45174</v>
          </cell>
          <cell r="X2">
            <v>45200</v>
          </cell>
          <cell r="Y2">
            <v>45232</v>
          </cell>
          <cell r="Z2">
            <v>45263</v>
          </cell>
          <cell r="AA2" t="str">
            <v>TOTAL</v>
          </cell>
          <cell r="AB2" t="str">
            <v>Qty of Month</v>
          </cell>
          <cell r="AC2" t="str">
            <v>Monthly Average</v>
          </cell>
          <cell r="AD2" t="str">
            <v>Daily Average</v>
          </cell>
        </row>
        <row r="3"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  <cell r="L3">
            <v>11</v>
          </cell>
          <cell r="M3">
            <v>12</v>
          </cell>
          <cell r="N3">
            <v>13</v>
          </cell>
          <cell r="O3">
            <v>14</v>
          </cell>
          <cell r="P3">
            <v>15</v>
          </cell>
          <cell r="Q3">
            <v>16</v>
          </cell>
          <cell r="R3">
            <v>17</v>
          </cell>
          <cell r="S3">
            <v>18</v>
          </cell>
          <cell r="T3">
            <v>19</v>
          </cell>
          <cell r="U3">
            <v>20</v>
          </cell>
          <cell r="V3">
            <v>21</v>
          </cell>
          <cell r="W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</row>
        <row r="4">
          <cell r="B4" t="str">
            <v>BX043</v>
          </cell>
          <cell r="C4">
            <v>394.03</v>
          </cell>
          <cell r="D4">
            <v>318.22000000000003</v>
          </cell>
          <cell r="E4">
            <v>364.69</v>
          </cell>
          <cell r="F4">
            <v>282.20999999999998</v>
          </cell>
          <cell r="G4">
            <v>371.03</v>
          </cell>
          <cell r="H4">
            <v>352</v>
          </cell>
          <cell r="I4">
            <v>335.08</v>
          </cell>
          <cell r="J4">
            <v>316.04000000000002</v>
          </cell>
          <cell r="K4">
            <v>288.55</v>
          </cell>
          <cell r="L4">
            <v>285.38</v>
          </cell>
          <cell r="M4">
            <v>291.72000000000003</v>
          </cell>
          <cell r="N4">
            <v>293.83999999999997</v>
          </cell>
          <cell r="O4">
            <v>306.9319281204468</v>
          </cell>
          <cell r="P4">
            <v>245.57</v>
          </cell>
          <cell r="Q4">
            <v>243.08076923076922</v>
          </cell>
          <cell r="R4">
            <v>221.81307692307692</v>
          </cell>
          <cell r="S4">
            <v>260.8</v>
          </cell>
          <cell r="T4">
            <v>287.13</v>
          </cell>
          <cell r="U4">
            <v>244.38</v>
          </cell>
          <cell r="V4">
            <v>215.58</v>
          </cell>
          <cell r="W4">
            <v>286.58</v>
          </cell>
          <cell r="X4">
            <v>260.58999999999997</v>
          </cell>
          <cell r="Y4">
            <v>314.57</v>
          </cell>
          <cell r="Z4">
            <v>362.89049020764753</v>
          </cell>
          <cell r="AA4">
            <v>3249.9162644819407</v>
          </cell>
          <cell r="AB4">
            <v>12</v>
          </cell>
          <cell r="AC4">
            <v>270.82635537349506</v>
          </cell>
          <cell r="AD4">
            <v>10.416398283595964</v>
          </cell>
        </row>
        <row r="5">
          <cell r="B5" t="str">
            <v>BX050</v>
          </cell>
          <cell r="C5">
            <v>394.71</v>
          </cell>
          <cell r="D5">
            <v>345.24</v>
          </cell>
          <cell r="E5">
            <v>370.76</v>
          </cell>
          <cell r="F5">
            <v>280.86</v>
          </cell>
          <cell r="G5">
            <v>446.82</v>
          </cell>
          <cell r="H5">
            <v>358.45</v>
          </cell>
          <cell r="I5">
            <v>305.16000000000003</v>
          </cell>
          <cell r="J5">
            <v>323.48</v>
          </cell>
          <cell r="K5">
            <v>295.19</v>
          </cell>
          <cell r="L5">
            <v>305.17</v>
          </cell>
          <cell r="M5">
            <v>298.51</v>
          </cell>
          <cell r="N5">
            <v>304.04999999999995</v>
          </cell>
          <cell r="O5">
            <v>306.78192812044676</v>
          </cell>
          <cell r="P5">
            <v>257.92</v>
          </cell>
          <cell r="Q5">
            <v>256.32230769230767</v>
          </cell>
          <cell r="R5">
            <v>231.46923076923076</v>
          </cell>
          <cell r="S5">
            <v>291.14999999999998</v>
          </cell>
          <cell r="T5">
            <v>288.51</v>
          </cell>
          <cell r="U5">
            <v>284.08</v>
          </cell>
          <cell r="V5">
            <v>290.73</v>
          </cell>
          <cell r="W5">
            <v>255.21</v>
          </cell>
          <cell r="X5">
            <v>292.64999999999998</v>
          </cell>
          <cell r="Y5">
            <v>347.58</v>
          </cell>
          <cell r="Z5">
            <v>367.87824154268856</v>
          </cell>
          <cell r="AA5">
            <v>3470.2817081246735</v>
          </cell>
          <cell r="AB5">
            <v>12</v>
          </cell>
          <cell r="AC5">
            <v>289.19014234372281</v>
          </cell>
          <cell r="AD5">
            <v>11.122697782450878</v>
          </cell>
        </row>
        <row r="6">
          <cell r="B6" t="str">
            <v>BX107</v>
          </cell>
          <cell r="C6">
            <v>379.19</v>
          </cell>
          <cell r="D6">
            <v>346.89</v>
          </cell>
          <cell r="E6">
            <v>308.12</v>
          </cell>
          <cell r="F6">
            <v>239.6</v>
          </cell>
          <cell r="G6">
            <v>383.5</v>
          </cell>
          <cell r="H6">
            <v>311.76</v>
          </cell>
          <cell r="I6">
            <v>306.64</v>
          </cell>
          <cell r="J6">
            <v>313.51</v>
          </cell>
          <cell r="K6">
            <v>277.02999999999997</v>
          </cell>
          <cell r="L6">
            <v>300.3</v>
          </cell>
          <cell r="M6">
            <v>286.55</v>
          </cell>
          <cell r="N6">
            <v>312.87</v>
          </cell>
          <cell r="O6">
            <v>302.91192812044682</v>
          </cell>
          <cell r="P6">
            <v>248.39999999999998</v>
          </cell>
          <cell r="Q6">
            <v>246.99076923076922</v>
          </cell>
          <cell r="R6">
            <v>215.06384615384616</v>
          </cell>
          <cell r="S6">
            <v>268.13</v>
          </cell>
          <cell r="T6">
            <v>290.33</v>
          </cell>
          <cell r="U6">
            <v>273.19</v>
          </cell>
          <cell r="V6">
            <v>286.29999999999995</v>
          </cell>
          <cell r="W6">
            <v>239.96</v>
          </cell>
          <cell r="X6">
            <v>288.84000000000003</v>
          </cell>
          <cell r="Y6">
            <v>335.55</v>
          </cell>
          <cell r="Z6">
            <v>362.58622132253714</v>
          </cell>
          <cell r="AA6">
            <v>3358.2527648276</v>
          </cell>
          <cell r="AB6">
            <v>12</v>
          </cell>
          <cell r="AC6">
            <v>279.85439706896665</v>
          </cell>
          <cell r="AD6">
            <v>10.763630656498718</v>
          </cell>
        </row>
        <row r="7">
          <cell r="B7" t="str">
            <v>BX117</v>
          </cell>
          <cell r="C7">
            <v>360.74</v>
          </cell>
          <cell r="D7">
            <v>321.51</v>
          </cell>
          <cell r="E7">
            <v>363.31</v>
          </cell>
          <cell r="F7">
            <v>260.69</v>
          </cell>
          <cell r="G7">
            <v>343.07</v>
          </cell>
          <cell r="H7">
            <v>306.64</v>
          </cell>
          <cell r="I7">
            <v>339.42</v>
          </cell>
          <cell r="J7">
            <v>307.7</v>
          </cell>
          <cell r="K7">
            <v>270.69</v>
          </cell>
          <cell r="L7">
            <v>280.11</v>
          </cell>
          <cell r="M7">
            <v>299.24</v>
          </cell>
          <cell r="N7">
            <v>237.90000000000003</v>
          </cell>
          <cell r="O7">
            <v>369.46192812044683</v>
          </cell>
          <cell r="P7">
            <v>239.46</v>
          </cell>
          <cell r="Q7">
            <v>258.92076923076922</v>
          </cell>
          <cell r="R7">
            <v>216.46384615384616</v>
          </cell>
          <cell r="S7">
            <v>248.42</v>
          </cell>
          <cell r="T7">
            <v>249.48</v>
          </cell>
          <cell r="U7">
            <v>261.54000000000002</v>
          </cell>
          <cell r="V7">
            <v>278.40999999999997</v>
          </cell>
          <cell r="W7">
            <v>217.81</v>
          </cell>
          <cell r="X7">
            <v>200.20461538461541</v>
          </cell>
          <cell r="Y7">
            <v>339.12</v>
          </cell>
          <cell r="Z7">
            <v>378.3895951417004</v>
          </cell>
          <cell r="AA7">
            <v>3257.680754031378</v>
          </cell>
          <cell r="AB7">
            <v>12</v>
          </cell>
          <cell r="AC7">
            <v>271.4733961692815</v>
          </cell>
          <cell r="AD7">
            <v>10.441284468049288</v>
          </cell>
        </row>
        <row r="8">
          <cell r="B8" t="str">
            <v>BX134</v>
          </cell>
          <cell r="C8">
            <v>427</v>
          </cell>
          <cell r="D8">
            <v>406.07</v>
          </cell>
          <cell r="E8">
            <v>344.04</v>
          </cell>
          <cell r="F8">
            <v>298.20999999999998</v>
          </cell>
          <cell r="G8">
            <v>430.39</v>
          </cell>
          <cell r="H8">
            <v>334.16</v>
          </cell>
          <cell r="I8">
            <v>354.25</v>
          </cell>
          <cell r="J8">
            <v>347.91</v>
          </cell>
          <cell r="K8">
            <v>302.38</v>
          </cell>
          <cell r="L8">
            <v>311.89</v>
          </cell>
          <cell r="M8">
            <v>311.89</v>
          </cell>
          <cell r="N8">
            <v>353.14</v>
          </cell>
          <cell r="O8">
            <v>297.15192812044683</v>
          </cell>
          <cell r="P8">
            <v>270.08999999999997</v>
          </cell>
          <cell r="Q8">
            <v>262.19076923076921</v>
          </cell>
          <cell r="R8">
            <v>239.20461538461538</v>
          </cell>
          <cell r="S8">
            <v>317.18</v>
          </cell>
          <cell r="T8">
            <v>286.33999999999997</v>
          </cell>
          <cell r="U8">
            <v>286.51</v>
          </cell>
          <cell r="V8">
            <v>298.14999999999998</v>
          </cell>
          <cell r="W8">
            <v>258.95999999999998</v>
          </cell>
          <cell r="X8">
            <v>305.95</v>
          </cell>
          <cell r="Y8">
            <v>291.66000000000003</v>
          </cell>
          <cell r="Z8">
            <v>349.33726045883941</v>
          </cell>
          <cell r="AA8">
            <v>3462.7245731946705</v>
          </cell>
          <cell r="AB8">
            <v>12</v>
          </cell>
          <cell r="AC8">
            <v>288.56038109955585</v>
          </cell>
          <cell r="AD8">
            <v>11.098476196136764</v>
          </cell>
        </row>
        <row r="9">
          <cell r="B9" t="str">
            <v>BX136</v>
          </cell>
          <cell r="C9">
            <v>393.71</v>
          </cell>
          <cell r="D9">
            <v>344.24</v>
          </cell>
          <cell r="E9">
            <v>369.76</v>
          </cell>
          <cell r="F9">
            <v>279.86</v>
          </cell>
          <cell r="G9">
            <v>446.58</v>
          </cell>
          <cell r="H9">
            <v>356.83</v>
          </cell>
          <cell r="I9">
            <v>303.16000000000003</v>
          </cell>
          <cell r="J9">
            <v>323.02999999999997</v>
          </cell>
          <cell r="K9">
            <v>294.19</v>
          </cell>
          <cell r="L9">
            <v>304.17</v>
          </cell>
          <cell r="M9">
            <v>297.51</v>
          </cell>
          <cell r="N9">
            <v>293.06</v>
          </cell>
          <cell r="O9">
            <v>322.88192812044679</v>
          </cell>
          <cell r="P9">
            <v>256.90999999999997</v>
          </cell>
          <cell r="Q9">
            <v>255.32230769230767</v>
          </cell>
          <cell r="R9">
            <v>224.93384615384616</v>
          </cell>
          <cell r="S9">
            <v>290.14999999999998</v>
          </cell>
          <cell r="T9">
            <v>287.51</v>
          </cell>
          <cell r="U9">
            <v>283.04999999999995</v>
          </cell>
          <cell r="V9">
            <v>290.73</v>
          </cell>
          <cell r="W9">
            <v>228.58</v>
          </cell>
          <cell r="X9">
            <v>204.18384615384616</v>
          </cell>
          <cell r="Y9">
            <v>348.98</v>
          </cell>
          <cell r="Z9">
            <v>367.49626630133071</v>
          </cell>
          <cell r="AA9">
            <v>3360.7281944217775</v>
          </cell>
          <cell r="AB9">
            <v>12</v>
          </cell>
          <cell r="AC9">
            <v>280.06068286848148</v>
          </cell>
          <cell r="AD9">
            <v>10.771564725710826</v>
          </cell>
        </row>
        <row r="10">
          <cell r="B10" t="str">
            <v>CT0033</v>
          </cell>
          <cell r="C10">
            <v>422.96</v>
          </cell>
          <cell r="D10">
            <v>401.68</v>
          </cell>
          <cell r="E10">
            <v>347.92</v>
          </cell>
          <cell r="F10">
            <v>272.38</v>
          </cell>
          <cell r="G10">
            <v>272.89999999999998</v>
          </cell>
          <cell r="H10">
            <v>316.58</v>
          </cell>
          <cell r="I10">
            <v>221.11</v>
          </cell>
          <cell r="J10">
            <v>342.03</v>
          </cell>
          <cell r="K10">
            <v>235.84</v>
          </cell>
          <cell r="L10">
            <v>307.3</v>
          </cell>
          <cell r="M10">
            <v>263.52</v>
          </cell>
          <cell r="N10">
            <v>308.07</v>
          </cell>
          <cell r="O10">
            <v>290.95192812044678</v>
          </cell>
          <cell r="P10">
            <v>234.57</v>
          </cell>
          <cell r="Q10">
            <v>239.50615384615384</v>
          </cell>
          <cell r="R10">
            <v>221.96230769230769</v>
          </cell>
          <cell r="S10">
            <v>289.62</v>
          </cell>
          <cell r="T10">
            <v>287.95999999999998</v>
          </cell>
          <cell r="U10">
            <v>254.72</v>
          </cell>
          <cell r="V10">
            <v>311.63</v>
          </cell>
          <cell r="W10">
            <v>269.77</v>
          </cell>
          <cell r="X10">
            <v>321.02</v>
          </cell>
          <cell r="Y10">
            <v>400.29</v>
          </cell>
          <cell r="Z10">
            <v>387.5966396761134</v>
          </cell>
          <cell r="AA10">
            <v>3509.5970293350215</v>
          </cell>
          <cell r="AB10">
            <v>12</v>
          </cell>
          <cell r="AC10">
            <v>292.46641911125181</v>
          </cell>
          <cell r="AD10">
            <v>11.248708427355838</v>
          </cell>
        </row>
        <row r="11">
          <cell r="B11" t="str">
            <v>CT0111</v>
          </cell>
          <cell r="C11">
            <v>376.88</v>
          </cell>
          <cell r="D11">
            <v>331.01</v>
          </cell>
          <cell r="E11">
            <v>358.4</v>
          </cell>
          <cell r="F11">
            <v>267.29000000000002</v>
          </cell>
          <cell r="G11">
            <v>291.70999999999998</v>
          </cell>
          <cell r="H11">
            <v>311.83</v>
          </cell>
          <cell r="I11">
            <v>229.83</v>
          </cell>
          <cell r="J11">
            <v>343.29</v>
          </cell>
          <cell r="K11">
            <v>235.84</v>
          </cell>
          <cell r="L11">
            <v>322.82</v>
          </cell>
          <cell r="M11">
            <v>257.08999999999997</v>
          </cell>
          <cell r="N11">
            <v>318.41999999999996</v>
          </cell>
          <cell r="O11">
            <v>276.71280000000002</v>
          </cell>
          <cell r="P11">
            <v>242.64</v>
          </cell>
          <cell r="Q11">
            <v>239.64615384615385</v>
          </cell>
          <cell r="R11">
            <v>219.73846153846154</v>
          </cell>
          <cell r="S11">
            <v>283.88</v>
          </cell>
          <cell r="T11">
            <v>252.2</v>
          </cell>
          <cell r="U11">
            <v>233.19</v>
          </cell>
          <cell r="V11">
            <v>254.45</v>
          </cell>
          <cell r="W11">
            <v>240.92</v>
          </cell>
          <cell r="X11">
            <v>270.13</v>
          </cell>
          <cell r="Y11">
            <v>346.79</v>
          </cell>
          <cell r="Z11">
            <v>352.98712550607286</v>
          </cell>
          <cell r="AA11">
            <v>3213.2845408906887</v>
          </cell>
          <cell r="AB11">
            <v>12</v>
          </cell>
          <cell r="AC11">
            <v>267.77371174089075</v>
          </cell>
          <cell r="AD11">
            <v>10.298988913111183</v>
          </cell>
        </row>
        <row r="12">
          <cell r="B12" t="str">
            <v>CT0124</v>
          </cell>
          <cell r="C12">
            <v>374.64</v>
          </cell>
          <cell r="D12">
            <v>274.64</v>
          </cell>
          <cell r="E12">
            <v>321.16000000000003</v>
          </cell>
          <cell r="F12">
            <v>284.01</v>
          </cell>
          <cell r="G12">
            <v>287.36</v>
          </cell>
          <cell r="H12">
            <v>310.91000000000003</v>
          </cell>
          <cell r="I12">
            <v>231.4</v>
          </cell>
          <cell r="J12">
            <v>309.72000000000003</v>
          </cell>
          <cell r="K12">
            <v>257.64</v>
          </cell>
          <cell r="L12">
            <v>315.31</v>
          </cell>
          <cell r="M12">
            <v>257.39999999999998</v>
          </cell>
          <cell r="N12">
            <v>279.89999999999998</v>
          </cell>
          <cell r="O12">
            <v>310.53192812044682</v>
          </cell>
          <cell r="P12">
            <v>236.93</v>
          </cell>
          <cell r="Q12">
            <v>255.8</v>
          </cell>
          <cell r="R12">
            <v>219.52</v>
          </cell>
          <cell r="S12">
            <v>247.13</v>
          </cell>
          <cell r="W12">
            <v>257.60000000000002</v>
          </cell>
          <cell r="X12">
            <v>286.56</v>
          </cell>
          <cell r="Y12">
            <v>353.14</v>
          </cell>
          <cell r="Z12">
            <v>309.96726817042605</v>
          </cell>
          <cell r="AA12">
            <v>2477.1791962908724</v>
          </cell>
          <cell r="AB12">
            <v>9</v>
          </cell>
          <cell r="AC12">
            <v>275.24213292120805</v>
          </cell>
          <cell r="AD12">
            <v>11.967049257443829</v>
          </cell>
        </row>
        <row r="13">
          <cell r="B13" t="str">
            <v>CT0130</v>
          </cell>
          <cell r="C13">
            <v>375.69</v>
          </cell>
          <cell r="D13">
            <v>354.3</v>
          </cell>
          <cell r="E13">
            <v>301.39</v>
          </cell>
          <cell r="F13">
            <v>283.64</v>
          </cell>
          <cell r="G13">
            <v>288.95</v>
          </cell>
          <cell r="H13">
            <v>314.95</v>
          </cell>
          <cell r="I13">
            <v>229.31</v>
          </cell>
          <cell r="J13">
            <v>308.47000000000003</v>
          </cell>
          <cell r="K13">
            <v>285.69</v>
          </cell>
          <cell r="L13">
            <v>307.31</v>
          </cell>
          <cell r="M13">
            <v>259.96000000000004</v>
          </cell>
          <cell r="N13">
            <v>290.98</v>
          </cell>
          <cell r="O13">
            <v>277.76139999999998</v>
          </cell>
          <cell r="P13">
            <v>246.93</v>
          </cell>
          <cell r="Q13">
            <v>245.79</v>
          </cell>
          <cell r="R13">
            <v>217.75</v>
          </cell>
          <cell r="S13">
            <v>257.07</v>
          </cell>
          <cell r="T13">
            <v>272.58</v>
          </cell>
          <cell r="U13">
            <v>249.15</v>
          </cell>
          <cell r="V13">
            <v>251.98000000000002</v>
          </cell>
          <cell r="W13">
            <v>250.37</v>
          </cell>
          <cell r="X13">
            <v>288.7</v>
          </cell>
          <cell r="Y13">
            <v>341.94</v>
          </cell>
          <cell r="Z13">
            <v>309.97431913116122</v>
          </cell>
          <cell r="AA13">
            <v>3209.995719131161</v>
          </cell>
          <cell r="AB13">
            <v>12</v>
          </cell>
          <cell r="AC13">
            <v>267.4996432609301</v>
          </cell>
          <cell r="AD13">
            <v>11.630419272214352</v>
          </cell>
        </row>
        <row r="14">
          <cell r="B14" t="str">
            <v>CT0134</v>
          </cell>
          <cell r="C14">
            <v>349.01</v>
          </cell>
          <cell r="D14">
            <v>272.55</v>
          </cell>
          <cell r="E14">
            <v>335.63</v>
          </cell>
          <cell r="F14">
            <v>247.49</v>
          </cell>
          <cell r="G14">
            <v>258.11</v>
          </cell>
          <cell r="H14">
            <v>304.74</v>
          </cell>
          <cell r="I14">
            <v>222.88</v>
          </cell>
          <cell r="J14">
            <v>321.43</v>
          </cell>
          <cell r="K14">
            <v>231.42</v>
          </cell>
          <cell r="L14">
            <v>300.95999999999998</v>
          </cell>
          <cell r="M14">
            <v>264.75</v>
          </cell>
          <cell r="N14">
            <v>284.73</v>
          </cell>
          <cell r="O14">
            <v>299.98192812044681</v>
          </cell>
          <cell r="P14">
            <v>223.04999999999998</v>
          </cell>
          <cell r="Q14">
            <v>211.08615384615385</v>
          </cell>
          <cell r="R14">
            <v>191.53846153846155</v>
          </cell>
          <cell r="S14">
            <v>235.61</v>
          </cell>
          <cell r="T14">
            <v>231.34</v>
          </cell>
          <cell r="U14">
            <v>230.7</v>
          </cell>
          <cell r="V14">
            <v>252.3</v>
          </cell>
          <cell r="W14">
            <v>244.59</v>
          </cell>
          <cell r="X14">
            <v>279.21999999999997</v>
          </cell>
          <cell r="Y14">
            <v>344.98</v>
          </cell>
          <cell r="Z14">
            <v>352.98780026990551</v>
          </cell>
          <cell r="AA14">
            <v>3097.3843437749674</v>
          </cell>
          <cell r="AB14">
            <v>12</v>
          </cell>
          <cell r="AC14">
            <v>258.1153619812473</v>
          </cell>
          <cell r="AD14">
            <v>9.927513922355665</v>
          </cell>
        </row>
        <row r="15">
          <cell r="B15" t="str">
            <v>CT0174</v>
          </cell>
          <cell r="C15">
            <v>308.47000000000003</v>
          </cell>
          <cell r="D15">
            <v>326.62</v>
          </cell>
          <cell r="E15">
            <v>296</v>
          </cell>
          <cell r="F15">
            <v>245.81</v>
          </cell>
          <cell r="G15">
            <v>270.76</v>
          </cell>
          <cell r="H15">
            <v>321.8</v>
          </cell>
          <cell r="I15">
            <v>285.55</v>
          </cell>
          <cell r="M15">
            <v>26.45</v>
          </cell>
          <cell r="N15">
            <v>174.65</v>
          </cell>
          <cell r="O15">
            <v>270.54859999999996</v>
          </cell>
          <cell r="P15">
            <v>259.27</v>
          </cell>
          <cell r="Q15">
            <v>230.81</v>
          </cell>
          <cell r="R15">
            <v>237.15</v>
          </cell>
          <cell r="S15">
            <v>270.10000000000002</v>
          </cell>
          <cell r="T15">
            <v>285</v>
          </cell>
          <cell r="U15">
            <v>251.39000000000001</v>
          </cell>
          <cell r="V15">
            <v>289.5</v>
          </cell>
          <cell r="W15">
            <v>244.03</v>
          </cell>
          <cell r="X15">
            <v>256.75</v>
          </cell>
          <cell r="Y15">
            <v>272.3</v>
          </cell>
          <cell r="Z15">
            <v>271.73728487886382</v>
          </cell>
          <cell r="AA15">
            <v>3138.5858848788644</v>
          </cell>
          <cell r="AB15">
            <v>12</v>
          </cell>
          <cell r="AC15">
            <v>261.54882373990534</v>
          </cell>
          <cell r="AD15">
            <v>11.371687988691537</v>
          </cell>
        </row>
        <row r="16">
          <cell r="B16" t="str">
            <v>CT0216</v>
          </cell>
          <cell r="C16">
            <v>341.1</v>
          </cell>
          <cell r="D16">
            <v>344.64</v>
          </cell>
          <cell r="E16">
            <v>347.56</v>
          </cell>
          <cell r="F16">
            <v>267.52</v>
          </cell>
          <cell r="G16">
            <v>266.24</v>
          </cell>
          <cell r="H16">
            <v>364.42</v>
          </cell>
          <cell r="I16">
            <v>229.83</v>
          </cell>
          <cell r="J16">
            <v>347.64</v>
          </cell>
          <cell r="K16">
            <v>233.9</v>
          </cell>
          <cell r="L16">
            <v>316.24</v>
          </cell>
          <cell r="M16">
            <v>264.33999999999997</v>
          </cell>
          <cell r="N16">
            <v>314.86</v>
          </cell>
          <cell r="O16">
            <v>266.19740000000002</v>
          </cell>
          <cell r="P16">
            <v>222.85999999999999</v>
          </cell>
          <cell r="Q16">
            <v>227.73615384615383</v>
          </cell>
          <cell r="R16">
            <v>197.45846153846153</v>
          </cell>
          <cell r="S16">
            <v>283.85000000000002</v>
          </cell>
          <cell r="T16">
            <v>251.26</v>
          </cell>
          <cell r="U16">
            <v>233.57999999999998</v>
          </cell>
          <cell r="V16">
            <v>266.45</v>
          </cell>
          <cell r="W16">
            <v>266.98</v>
          </cell>
          <cell r="X16">
            <v>292.24</v>
          </cell>
          <cell r="Y16">
            <v>341.62</v>
          </cell>
          <cell r="Z16">
            <v>353.12238408059102</v>
          </cell>
          <cell r="AA16">
            <v>3203.3543994652059</v>
          </cell>
          <cell r="AB16">
            <v>12</v>
          </cell>
          <cell r="AC16">
            <v>266.94619995543383</v>
          </cell>
          <cell r="AD16">
            <v>10.267161536747455</v>
          </cell>
        </row>
        <row r="17">
          <cell r="B17" t="str">
            <v>CT0278</v>
          </cell>
          <cell r="F17">
            <v>234.14</v>
          </cell>
          <cell r="G17">
            <v>287.29000000000002</v>
          </cell>
          <cell r="H17">
            <v>313.14</v>
          </cell>
          <cell r="I17">
            <v>261.38</v>
          </cell>
          <cell r="J17">
            <v>273.74</v>
          </cell>
          <cell r="K17">
            <v>293.02</v>
          </cell>
          <cell r="L17">
            <v>304.07</v>
          </cell>
          <cell r="M17">
            <v>285.63</v>
          </cell>
          <cell r="N17">
            <v>286.34999999999997</v>
          </cell>
          <cell r="O17">
            <v>287.54192812044681</v>
          </cell>
          <cell r="P17">
            <v>276.23</v>
          </cell>
          <cell r="Q17">
            <v>238.91</v>
          </cell>
          <cell r="R17">
            <v>217.63</v>
          </cell>
          <cell r="S17">
            <v>292.31</v>
          </cell>
          <cell r="T17">
            <v>290.49</v>
          </cell>
          <cell r="U17">
            <v>277.27999999999997</v>
          </cell>
          <cell r="V17">
            <v>315.04000000000002</v>
          </cell>
          <cell r="W17">
            <v>263.58</v>
          </cell>
          <cell r="X17">
            <v>302.26</v>
          </cell>
          <cell r="Y17">
            <v>304.25</v>
          </cell>
          <cell r="Z17">
            <v>303.91088554720136</v>
          </cell>
          <cell r="AA17">
            <v>3369.4328136676477</v>
          </cell>
          <cell r="AB17">
            <v>12</v>
          </cell>
          <cell r="AC17">
            <v>280.78606780563729</v>
          </cell>
          <cell r="AD17">
            <v>12.208089904592926</v>
          </cell>
        </row>
        <row r="18">
          <cell r="B18" t="str">
            <v>CT0289</v>
          </cell>
          <cell r="C18">
            <v>396.12</v>
          </cell>
          <cell r="D18">
            <v>395.11</v>
          </cell>
          <cell r="E18">
            <v>320.61</v>
          </cell>
          <cell r="F18">
            <v>276.83</v>
          </cell>
          <cell r="G18">
            <v>272.64</v>
          </cell>
          <cell r="H18">
            <v>311.79000000000002</v>
          </cell>
          <cell r="I18">
            <v>203.91</v>
          </cell>
          <cell r="J18">
            <v>343.58</v>
          </cell>
          <cell r="K18">
            <v>231.56</v>
          </cell>
          <cell r="L18">
            <v>286.95</v>
          </cell>
          <cell r="M18">
            <v>281.63</v>
          </cell>
          <cell r="N18">
            <v>322.70999999999998</v>
          </cell>
          <cell r="O18">
            <v>284.76839999999999</v>
          </cell>
          <cell r="P18">
            <v>245.15</v>
          </cell>
          <cell r="Q18">
            <v>247.09615384615384</v>
          </cell>
          <cell r="R18">
            <v>210.92846153846153</v>
          </cell>
          <cell r="S18">
            <v>282.89</v>
          </cell>
          <cell r="T18">
            <v>263.79000000000002</v>
          </cell>
          <cell r="U18">
            <v>241.82</v>
          </cell>
          <cell r="V18">
            <v>258.01</v>
          </cell>
          <cell r="W18">
            <v>239.04</v>
          </cell>
          <cell r="X18">
            <v>278.89999999999998</v>
          </cell>
          <cell r="Y18">
            <v>339.06</v>
          </cell>
          <cell r="Z18">
            <v>343.37625899512091</v>
          </cell>
          <cell r="AA18">
            <v>3234.8292743797365</v>
          </cell>
          <cell r="AB18">
            <v>12</v>
          </cell>
          <cell r="AC18">
            <v>269.56910619831137</v>
          </cell>
          <cell r="AD18">
            <v>10.368042546088899</v>
          </cell>
        </row>
        <row r="19">
          <cell r="B19" t="str">
            <v>CT0297</v>
          </cell>
          <cell r="C19">
            <v>378.6</v>
          </cell>
          <cell r="D19">
            <v>333.09</v>
          </cell>
          <cell r="E19">
            <v>345.68</v>
          </cell>
          <cell r="F19">
            <v>267</v>
          </cell>
          <cell r="G19">
            <v>270.81</v>
          </cell>
          <cell r="H19">
            <v>352.99</v>
          </cell>
          <cell r="I19">
            <v>228.19</v>
          </cell>
          <cell r="J19">
            <v>339.54</v>
          </cell>
          <cell r="K19">
            <v>240.68</v>
          </cell>
          <cell r="L19">
            <v>287.58</v>
          </cell>
          <cell r="M19">
            <v>271.11</v>
          </cell>
          <cell r="N19">
            <v>301.08000000000004</v>
          </cell>
          <cell r="O19">
            <v>288.50192812044679</v>
          </cell>
          <cell r="P19">
            <v>231.71</v>
          </cell>
          <cell r="Q19">
            <v>237.62615384615384</v>
          </cell>
          <cell r="R19">
            <v>222.76230769230767</v>
          </cell>
          <cell r="S19">
            <v>263.67</v>
          </cell>
          <cell r="T19">
            <v>246.07</v>
          </cell>
          <cell r="U19">
            <v>227.37</v>
          </cell>
          <cell r="V19">
            <v>257.32</v>
          </cell>
          <cell r="W19">
            <v>251.38</v>
          </cell>
          <cell r="X19">
            <v>277.79000000000002</v>
          </cell>
          <cell r="Y19">
            <v>339.55</v>
          </cell>
          <cell r="Z19">
            <v>356.53093778033963</v>
          </cell>
          <cell r="AA19">
            <v>3200.2813274392479</v>
          </cell>
          <cell r="AB19">
            <v>12</v>
          </cell>
          <cell r="AC19">
            <v>266.69011061993734</v>
          </cell>
          <cell r="AD19">
            <v>10.257311946920668</v>
          </cell>
        </row>
        <row r="20">
          <cell r="B20" t="str">
            <v>CT0306</v>
          </cell>
          <cell r="C20">
            <v>397.55</v>
          </cell>
          <cell r="D20">
            <v>384.1</v>
          </cell>
          <cell r="E20">
            <v>348.22</v>
          </cell>
          <cell r="F20">
            <v>272.41000000000003</v>
          </cell>
          <cell r="G20">
            <v>273.06</v>
          </cell>
          <cell r="H20">
            <v>318.06</v>
          </cell>
          <cell r="I20">
            <v>214.96</v>
          </cell>
          <cell r="J20">
            <v>338.96</v>
          </cell>
          <cell r="K20">
            <v>235.84</v>
          </cell>
          <cell r="L20">
            <v>315.51</v>
          </cell>
          <cell r="M20">
            <v>263.01</v>
          </cell>
          <cell r="N20">
            <v>301.31000000000006</v>
          </cell>
          <cell r="O20">
            <v>279.51559999999995</v>
          </cell>
          <cell r="P20">
            <v>236.49</v>
          </cell>
          <cell r="Q20">
            <v>247.14615384615385</v>
          </cell>
          <cell r="R20">
            <v>219.95230769230767</v>
          </cell>
          <cell r="S20">
            <v>249.25</v>
          </cell>
          <cell r="T20">
            <v>273.54000000000002</v>
          </cell>
          <cell r="U20">
            <v>230.7</v>
          </cell>
          <cell r="V20">
            <v>252.06</v>
          </cell>
          <cell r="W20">
            <v>243.67999999999998</v>
          </cell>
          <cell r="X20">
            <v>310.32</v>
          </cell>
          <cell r="Y20">
            <v>404.93</v>
          </cell>
          <cell r="Z20">
            <v>384.71538461538466</v>
          </cell>
          <cell r="AA20">
            <v>3332.299446153846</v>
          </cell>
          <cell r="AB20">
            <v>12</v>
          </cell>
          <cell r="AC20">
            <v>277.69162051282052</v>
          </cell>
          <cell r="AD20">
            <v>10.680446942800788</v>
          </cell>
        </row>
        <row r="21">
          <cell r="B21" t="str">
            <v>CT0312</v>
          </cell>
          <cell r="C21">
            <v>314.38</v>
          </cell>
          <cell r="D21">
            <v>295.33999999999997</v>
          </cell>
          <cell r="E21">
            <v>322.51</v>
          </cell>
          <cell r="F21">
            <v>285.77</v>
          </cell>
          <cell r="G21">
            <v>272.58</v>
          </cell>
          <cell r="H21">
            <v>259.13</v>
          </cell>
          <cell r="I21">
            <v>252.67</v>
          </cell>
          <cell r="J21">
            <v>303.02999999999997</v>
          </cell>
          <cell r="K21">
            <v>278.45999999999998</v>
          </cell>
          <cell r="L21">
            <v>297.52</v>
          </cell>
          <cell r="M21">
            <v>277.07</v>
          </cell>
          <cell r="N21">
            <v>298.72000000000003</v>
          </cell>
          <cell r="O21">
            <v>292.39192812044683</v>
          </cell>
          <cell r="P21">
            <v>257.75</v>
          </cell>
          <cell r="Q21">
            <v>262.19</v>
          </cell>
          <cell r="R21">
            <v>223.62</v>
          </cell>
          <cell r="S21">
            <v>284.67</v>
          </cell>
          <cell r="T21">
            <v>275.83999999999997</v>
          </cell>
          <cell r="U21">
            <v>266.78999999999996</v>
          </cell>
          <cell r="V21">
            <v>254.82000000000002</v>
          </cell>
          <cell r="W21">
            <v>245.48999999999998</v>
          </cell>
          <cell r="X21">
            <v>315.13</v>
          </cell>
          <cell r="Y21">
            <v>347.67</v>
          </cell>
          <cell r="Z21">
            <v>331.22683467407251</v>
          </cell>
          <cell r="AA21">
            <v>3357.5887627945194</v>
          </cell>
          <cell r="AB21">
            <v>12</v>
          </cell>
          <cell r="AC21">
            <v>279.79906356620995</v>
          </cell>
          <cell r="AD21">
            <v>12.165176676791736</v>
          </cell>
        </row>
        <row r="22">
          <cell r="B22" t="str">
            <v>CT0320</v>
          </cell>
          <cell r="C22">
            <v>339.57</v>
          </cell>
          <cell r="D22">
            <v>356.78</v>
          </cell>
          <cell r="E22">
            <v>311.41000000000003</v>
          </cell>
          <cell r="F22">
            <v>257.06</v>
          </cell>
          <cell r="G22">
            <v>287.23</v>
          </cell>
          <cell r="H22">
            <v>311.45999999999998</v>
          </cell>
          <cell r="I22">
            <v>226.03</v>
          </cell>
          <cell r="J22">
            <v>291.89999999999998</v>
          </cell>
          <cell r="K22">
            <v>284.93</v>
          </cell>
          <cell r="L22">
            <v>302.17</v>
          </cell>
          <cell r="M22">
            <v>252.39</v>
          </cell>
          <cell r="N22">
            <v>305.28999999999996</v>
          </cell>
          <cell r="O22">
            <v>260.81720000000001</v>
          </cell>
          <cell r="P22">
            <v>259.09000000000003</v>
          </cell>
          <cell r="Q22">
            <v>238.23</v>
          </cell>
          <cell r="R22">
            <v>221.32</v>
          </cell>
          <cell r="S22">
            <v>259.83999999999997</v>
          </cell>
          <cell r="T22">
            <v>257.33999999999997</v>
          </cell>
          <cell r="U22">
            <v>235.95000000000002</v>
          </cell>
          <cell r="V22">
            <v>252.3</v>
          </cell>
          <cell r="W22">
            <v>244.23999999999998</v>
          </cell>
          <cell r="X22">
            <v>296.68</v>
          </cell>
          <cell r="Y22">
            <v>340.52</v>
          </cell>
          <cell r="Z22">
            <v>308.66026040100252</v>
          </cell>
          <cell r="AA22">
            <v>3174.9874604010024</v>
          </cell>
          <cell r="AB22">
            <v>12</v>
          </cell>
          <cell r="AC22">
            <v>264.58228836675022</v>
          </cell>
          <cell r="AD22">
            <v>11.503577755076096</v>
          </cell>
        </row>
        <row r="23">
          <cell r="B23" t="str">
            <v>CT0351</v>
          </cell>
          <cell r="C23">
            <v>349.08</v>
          </cell>
          <cell r="D23">
            <v>376.69</v>
          </cell>
          <cell r="E23">
            <v>367.15</v>
          </cell>
          <cell r="F23">
            <v>240.85</v>
          </cell>
          <cell r="G23">
            <v>269.32</v>
          </cell>
          <cell r="H23">
            <v>389.87</v>
          </cell>
          <cell r="I23">
            <v>314.62</v>
          </cell>
          <cell r="J23">
            <v>384.81</v>
          </cell>
          <cell r="K23">
            <v>274.37</v>
          </cell>
          <cell r="L23">
            <v>331.5</v>
          </cell>
          <cell r="M23">
            <v>285.41000000000003</v>
          </cell>
          <cell r="N23">
            <v>317.18</v>
          </cell>
          <cell r="O23">
            <v>302.71192812044683</v>
          </cell>
          <cell r="P23">
            <v>244.65</v>
          </cell>
          <cell r="Q23">
            <v>233.26615384615383</v>
          </cell>
          <cell r="R23">
            <v>227.18846153846155</v>
          </cell>
          <cell r="S23">
            <v>303.51</v>
          </cell>
          <cell r="T23">
            <v>298.77</v>
          </cell>
          <cell r="U23">
            <v>274.88</v>
          </cell>
          <cell r="V23">
            <v>327.04000000000002</v>
          </cell>
          <cell r="W23">
            <v>289.99</v>
          </cell>
          <cell r="X23">
            <v>317.87</v>
          </cell>
          <cell r="Y23">
            <v>388.22</v>
          </cell>
          <cell r="Z23">
            <v>343.91867463194023</v>
          </cell>
          <cell r="AA23">
            <v>3552.0152181370022</v>
          </cell>
          <cell r="AB23">
            <v>12</v>
          </cell>
          <cell r="AC23">
            <v>296.00126817808354</v>
          </cell>
          <cell r="AD23">
            <v>11.38466416069552</v>
          </cell>
        </row>
        <row r="24">
          <cell r="B24" t="str">
            <v>CT0355</v>
          </cell>
          <cell r="C24">
            <v>362.89</v>
          </cell>
          <cell r="D24">
            <v>347.15</v>
          </cell>
          <cell r="E24">
            <v>376.63</v>
          </cell>
          <cell r="F24">
            <v>261.99</v>
          </cell>
          <cell r="G24">
            <v>337.23</v>
          </cell>
          <cell r="H24">
            <v>337.56</v>
          </cell>
          <cell r="I24">
            <v>300.74</v>
          </cell>
          <cell r="J24">
            <v>344.16</v>
          </cell>
          <cell r="K24">
            <v>275.02</v>
          </cell>
          <cell r="L24">
            <v>335.44</v>
          </cell>
          <cell r="M24">
            <v>318.14</v>
          </cell>
          <cell r="N24">
            <v>322.40000000000003</v>
          </cell>
          <cell r="O24">
            <v>296.28192812044682</v>
          </cell>
          <cell r="P24">
            <v>305.69</v>
          </cell>
          <cell r="Q24">
            <v>273.78615384615387</v>
          </cell>
          <cell r="R24">
            <v>243.50230769230768</v>
          </cell>
          <cell r="S24">
            <v>352.96</v>
          </cell>
          <cell r="T24">
            <v>319.14999999999998</v>
          </cell>
          <cell r="U24">
            <v>319.67</v>
          </cell>
          <cell r="V24">
            <v>333.63</v>
          </cell>
          <cell r="W24">
            <v>246.43</v>
          </cell>
          <cell r="X24">
            <v>289.2</v>
          </cell>
          <cell r="Y24">
            <v>281.52</v>
          </cell>
          <cell r="Z24">
            <v>300.17713900134953</v>
          </cell>
          <cell r="AA24">
            <v>3561.997528660258</v>
          </cell>
          <cell r="AB24">
            <v>12</v>
          </cell>
          <cell r="AC24">
            <v>296.83312738835485</v>
          </cell>
          <cell r="AD24">
            <v>11.416658745705956</v>
          </cell>
        </row>
        <row r="25">
          <cell r="B25" t="str">
            <v>CT0360</v>
          </cell>
          <cell r="C25">
            <v>276.5</v>
          </cell>
          <cell r="D25">
            <v>308.57</v>
          </cell>
          <cell r="E25">
            <v>318.83999999999997</v>
          </cell>
          <cell r="F25">
            <v>297.64</v>
          </cell>
          <cell r="G25">
            <v>289</v>
          </cell>
          <cell r="H25">
            <v>305.88</v>
          </cell>
          <cell r="I25">
            <v>246.53</v>
          </cell>
          <cell r="J25">
            <v>299.5</v>
          </cell>
          <cell r="K25">
            <v>300.76</v>
          </cell>
          <cell r="L25">
            <v>292.45999999999998</v>
          </cell>
          <cell r="M25">
            <v>261.52</v>
          </cell>
          <cell r="N25">
            <v>299.29999999999995</v>
          </cell>
          <cell r="O25">
            <v>274.23339999999996</v>
          </cell>
          <cell r="P25">
            <v>269.38</v>
          </cell>
          <cell r="Q25">
            <v>229.91</v>
          </cell>
          <cell r="R25">
            <v>238.82</v>
          </cell>
          <cell r="S25">
            <v>268.58999999999997</v>
          </cell>
          <cell r="T25">
            <v>263.27</v>
          </cell>
          <cell r="U25">
            <v>211.70000000000002</v>
          </cell>
          <cell r="V25">
            <v>270.95999999999998</v>
          </cell>
          <cell r="W25">
            <v>261.11</v>
          </cell>
          <cell r="X25">
            <v>302.45</v>
          </cell>
          <cell r="Y25">
            <v>351</v>
          </cell>
          <cell r="Z25">
            <v>331.77174114452799</v>
          </cell>
          <cell r="AA25">
            <v>3273.1951411445275</v>
          </cell>
          <cell r="AB25">
            <v>12</v>
          </cell>
          <cell r="AC25">
            <v>272.76626176204394</v>
          </cell>
          <cell r="AD25">
            <v>11.859402685306259</v>
          </cell>
        </row>
        <row r="26">
          <cell r="B26" t="str">
            <v>CT0400</v>
          </cell>
          <cell r="C26">
            <v>403.84</v>
          </cell>
          <cell r="D26">
            <v>397.03</v>
          </cell>
          <cell r="E26">
            <v>351.52</v>
          </cell>
          <cell r="F26">
            <v>251.34</v>
          </cell>
          <cell r="G26">
            <v>271.51</v>
          </cell>
          <cell r="H26">
            <v>350.14</v>
          </cell>
          <cell r="I26">
            <v>228.83</v>
          </cell>
          <cell r="J26">
            <v>330.32</v>
          </cell>
          <cell r="K26">
            <v>234.34</v>
          </cell>
          <cell r="L26">
            <v>321.33999999999997</v>
          </cell>
          <cell r="M26">
            <v>280.66000000000003</v>
          </cell>
          <cell r="N26">
            <v>348.2</v>
          </cell>
          <cell r="O26">
            <v>271.82260000000002</v>
          </cell>
          <cell r="P26">
            <v>240.87</v>
          </cell>
          <cell r="Q26">
            <v>240.73615384615383</v>
          </cell>
          <cell r="R26">
            <v>229.59230769230768</v>
          </cell>
          <cell r="S26">
            <v>275.36</v>
          </cell>
          <cell r="T26">
            <v>256.33</v>
          </cell>
          <cell r="U26">
            <v>258.96000000000004</v>
          </cell>
          <cell r="V26">
            <v>261.70999999999998</v>
          </cell>
          <cell r="W26">
            <v>246.42</v>
          </cell>
          <cell r="X26">
            <v>283.08999999999997</v>
          </cell>
          <cell r="Y26">
            <v>338.02</v>
          </cell>
          <cell r="Z26">
            <v>343.71</v>
          </cell>
          <cell r="AA26">
            <v>3246.6210615384616</v>
          </cell>
          <cell r="AB26">
            <v>12</v>
          </cell>
          <cell r="AC26">
            <v>270.55175512820512</v>
          </cell>
          <cell r="AD26">
            <v>10.405836735700197</v>
          </cell>
        </row>
        <row r="27">
          <cell r="B27" t="str">
            <v>CT0440</v>
          </cell>
          <cell r="C27">
            <v>371.69</v>
          </cell>
          <cell r="D27">
            <v>295.33999999999997</v>
          </cell>
          <cell r="E27">
            <v>345.82</v>
          </cell>
          <cell r="F27">
            <v>270.41000000000003</v>
          </cell>
          <cell r="G27">
            <v>289.70999999999998</v>
          </cell>
          <cell r="H27">
            <v>325.42</v>
          </cell>
          <cell r="I27">
            <v>223.23</v>
          </cell>
          <cell r="J27">
            <v>341.02</v>
          </cell>
          <cell r="K27">
            <v>237.15</v>
          </cell>
          <cell r="L27">
            <v>317.95</v>
          </cell>
          <cell r="M27">
            <v>263.27</v>
          </cell>
          <cell r="N27">
            <v>303.12</v>
          </cell>
          <cell r="O27">
            <v>275.64459999999997</v>
          </cell>
          <cell r="P27">
            <v>228.1</v>
          </cell>
          <cell r="Q27">
            <v>243.49615384615385</v>
          </cell>
          <cell r="R27">
            <v>196.06230769230768</v>
          </cell>
          <cell r="S27">
            <v>276.7</v>
          </cell>
          <cell r="T27">
            <v>252.97</v>
          </cell>
          <cell r="U27">
            <v>233.57999999999998</v>
          </cell>
          <cell r="V27">
            <v>251.95999999999998</v>
          </cell>
          <cell r="W27">
            <v>254.65</v>
          </cell>
          <cell r="X27">
            <v>278.54000000000002</v>
          </cell>
          <cell r="Y27">
            <v>344.28</v>
          </cell>
          <cell r="Z27">
            <v>352.5344129554656</v>
          </cell>
          <cell r="AA27">
            <v>3188.5174744939272</v>
          </cell>
          <cell r="AB27">
            <v>12</v>
          </cell>
          <cell r="AC27">
            <v>265.7097895411606</v>
          </cell>
          <cell r="AD27">
            <v>10.219607290044639</v>
          </cell>
        </row>
        <row r="28">
          <cell r="B28" t="str">
            <v>CT0441</v>
          </cell>
          <cell r="C28">
            <v>399.14</v>
          </cell>
          <cell r="D28">
            <v>365.73</v>
          </cell>
          <cell r="E28">
            <v>334.03</v>
          </cell>
          <cell r="F28">
            <v>298.61</v>
          </cell>
          <cell r="G28">
            <v>291.06</v>
          </cell>
          <cell r="H28">
            <v>379.4</v>
          </cell>
          <cell r="I28">
            <v>251.63</v>
          </cell>
          <cell r="J28">
            <v>358.64</v>
          </cell>
          <cell r="K28">
            <v>254.84</v>
          </cell>
          <cell r="L28">
            <v>339.17</v>
          </cell>
          <cell r="M28">
            <v>287.61</v>
          </cell>
          <cell r="N28">
            <v>319.07</v>
          </cell>
          <cell r="O28">
            <v>287.46192812044683</v>
          </cell>
          <cell r="P28">
            <v>258.91000000000003</v>
          </cell>
          <cell r="Q28">
            <v>257.78615384615387</v>
          </cell>
          <cell r="R28">
            <v>243.94230769230768</v>
          </cell>
          <cell r="S28">
            <v>302.85000000000002</v>
          </cell>
          <cell r="T28">
            <v>285.33</v>
          </cell>
          <cell r="U28">
            <v>250.69</v>
          </cell>
          <cell r="V28">
            <v>286.36</v>
          </cell>
          <cell r="W28">
            <v>263.92</v>
          </cell>
          <cell r="X28">
            <v>315.08999999999997</v>
          </cell>
          <cell r="Y28">
            <v>361.6</v>
          </cell>
          <cell r="Z28">
            <v>371.13269861732783</v>
          </cell>
          <cell r="AA28">
            <v>3485.0730882762364</v>
          </cell>
          <cell r="AB28">
            <v>12</v>
          </cell>
          <cell r="AC28">
            <v>290.42275735635303</v>
          </cell>
          <cell r="AD28">
            <v>11.170106052167425</v>
          </cell>
        </row>
        <row r="29">
          <cell r="B29" t="str">
            <v>CT0442</v>
          </cell>
          <cell r="C29">
            <v>375.37</v>
          </cell>
          <cell r="D29">
            <v>398.36</v>
          </cell>
          <cell r="E29">
            <v>348.62</v>
          </cell>
          <cell r="F29">
            <v>270.41000000000003</v>
          </cell>
          <cell r="G29">
            <v>270.75</v>
          </cell>
          <cell r="H29">
            <v>336.19</v>
          </cell>
          <cell r="I29">
            <v>231.63</v>
          </cell>
          <cell r="J29">
            <v>316.74</v>
          </cell>
          <cell r="K29">
            <v>228.57</v>
          </cell>
          <cell r="L29">
            <v>324.94</v>
          </cell>
          <cell r="M29">
            <v>266.63</v>
          </cell>
          <cell r="N29">
            <v>330.3</v>
          </cell>
          <cell r="O29">
            <v>270.40160000000003</v>
          </cell>
          <cell r="P29">
            <v>226.26</v>
          </cell>
          <cell r="Q29">
            <v>264.78615384615387</v>
          </cell>
          <cell r="R29">
            <v>223.52230769230769</v>
          </cell>
          <cell r="S29">
            <v>253.68</v>
          </cell>
          <cell r="T29">
            <v>233.8</v>
          </cell>
          <cell r="U29">
            <v>235.12</v>
          </cell>
          <cell r="V29">
            <v>265.83</v>
          </cell>
          <cell r="W29">
            <v>246.89</v>
          </cell>
          <cell r="X29">
            <v>263.92</v>
          </cell>
          <cell r="Y29">
            <v>336.49</v>
          </cell>
          <cell r="Z29">
            <v>337.85763217066335</v>
          </cell>
          <cell r="AA29">
            <v>3158.5576937091246</v>
          </cell>
          <cell r="AB29">
            <v>12</v>
          </cell>
          <cell r="AC29">
            <v>263.21314114242705</v>
          </cell>
          <cell r="AD29">
            <v>10.123582351631809</v>
          </cell>
        </row>
        <row r="30">
          <cell r="B30" t="str">
            <v>CT0457</v>
          </cell>
          <cell r="C30">
            <v>368.26</v>
          </cell>
          <cell r="D30">
            <v>346.67</v>
          </cell>
          <cell r="E30">
            <v>312.39</v>
          </cell>
          <cell r="F30">
            <v>277.64</v>
          </cell>
          <cell r="G30">
            <v>277.55</v>
          </cell>
          <cell r="H30">
            <v>310.2</v>
          </cell>
          <cell r="I30">
            <v>223.89</v>
          </cell>
          <cell r="J30">
            <v>296.97000000000003</v>
          </cell>
          <cell r="K30">
            <v>283.39999999999998</v>
          </cell>
          <cell r="L30">
            <v>306.19</v>
          </cell>
          <cell r="M30">
            <v>251.12</v>
          </cell>
          <cell r="N30">
            <v>285.85000000000002</v>
          </cell>
          <cell r="O30">
            <v>267.68699999999995</v>
          </cell>
          <cell r="P30">
            <v>239.38</v>
          </cell>
          <cell r="Q30">
            <v>233.7</v>
          </cell>
          <cell r="R30">
            <v>248.37</v>
          </cell>
          <cell r="S30">
            <v>251.02</v>
          </cell>
          <cell r="T30">
            <v>261.32</v>
          </cell>
          <cell r="U30">
            <v>239.19</v>
          </cell>
          <cell r="V30">
            <v>247.07000000000002</v>
          </cell>
          <cell r="W30">
            <v>241.54</v>
          </cell>
          <cell r="X30">
            <v>282.33</v>
          </cell>
          <cell r="Y30">
            <v>334.84</v>
          </cell>
          <cell r="Z30">
            <v>303.70285714285717</v>
          </cell>
          <cell r="AA30">
            <v>3150.1498571428574</v>
          </cell>
          <cell r="AB30">
            <v>12</v>
          </cell>
          <cell r="AC30">
            <v>262.5124880952381</v>
          </cell>
          <cell r="AD30">
            <v>11.413586438923396</v>
          </cell>
        </row>
        <row r="31">
          <cell r="B31" t="str">
            <v>CT0516</v>
          </cell>
          <cell r="C31">
            <v>365.85</v>
          </cell>
          <cell r="D31">
            <v>347.09</v>
          </cell>
          <cell r="E31">
            <v>313.89999999999998</v>
          </cell>
          <cell r="F31">
            <v>277.64</v>
          </cell>
          <cell r="G31">
            <v>277.74</v>
          </cell>
          <cell r="H31">
            <v>286.94</v>
          </cell>
          <cell r="I31">
            <v>223.46</v>
          </cell>
          <cell r="J31">
            <v>291.91000000000003</v>
          </cell>
          <cell r="K31">
            <v>286.2</v>
          </cell>
          <cell r="L31">
            <v>304.2</v>
          </cell>
          <cell r="M31">
            <v>251.4</v>
          </cell>
          <cell r="N31">
            <v>284.89999999999998</v>
          </cell>
          <cell r="O31">
            <v>275.4486</v>
          </cell>
          <cell r="P31">
            <v>236.23</v>
          </cell>
          <cell r="Q31">
            <v>238.04</v>
          </cell>
          <cell r="R31">
            <v>223.2</v>
          </cell>
          <cell r="S31">
            <v>254.63</v>
          </cell>
          <cell r="T31">
            <v>260.68</v>
          </cell>
          <cell r="U31">
            <v>232.58</v>
          </cell>
          <cell r="V31">
            <v>246.5</v>
          </cell>
          <cell r="W31">
            <v>251.85</v>
          </cell>
          <cell r="X31">
            <v>272.77999999999997</v>
          </cell>
          <cell r="Y31">
            <v>339.81</v>
          </cell>
          <cell r="Z31">
            <v>292.93728487886381</v>
          </cell>
          <cell r="AA31">
            <v>3124.6858848788643</v>
          </cell>
          <cell r="AB31">
            <v>12</v>
          </cell>
          <cell r="AC31">
            <v>260.39049040657204</v>
          </cell>
          <cell r="AD31">
            <v>11.321325669850959</v>
          </cell>
        </row>
        <row r="32">
          <cell r="B32" t="str">
            <v>CT0521</v>
          </cell>
          <cell r="C32">
            <v>351.84</v>
          </cell>
          <cell r="D32">
            <v>364.61</v>
          </cell>
          <cell r="E32">
            <v>315.76</v>
          </cell>
          <cell r="F32">
            <v>228.14</v>
          </cell>
          <cell r="G32">
            <v>308.77</v>
          </cell>
          <cell r="H32">
            <v>367.74</v>
          </cell>
          <cell r="I32">
            <v>305.93</v>
          </cell>
          <cell r="J32">
            <v>375.74</v>
          </cell>
          <cell r="K32">
            <v>283.12</v>
          </cell>
          <cell r="L32">
            <v>364.16</v>
          </cell>
          <cell r="M32">
            <v>311.95999999999998</v>
          </cell>
          <cell r="N32">
            <v>319.89999999999998</v>
          </cell>
          <cell r="O32">
            <v>308.14192812044678</v>
          </cell>
          <cell r="P32">
            <v>235.98</v>
          </cell>
          <cell r="Q32">
            <v>238.92615384615385</v>
          </cell>
          <cell r="R32">
            <v>238.21230769230769</v>
          </cell>
          <cell r="S32">
            <v>320.04000000000002</v>
          </cell>
          <cell r="T32">
            <v>307</v>
          </cell>
          <cell r="U32">
            <v>260.44</v>
          </cell>
          <cell r="V32">
            <v>314.83000000000004</v>
          </cell>
          <cell r="W32">
            <v>240.42</v>
          </cell>
          <cell r="X32">
            <v>288.06</v>
          </cell>
          <cell r="Y32">
            <v>365.11</v>
          </cell>
          <cell r="Z32">
            <v>441.80974358974368</v>
          </cell>
          <cell r="AA32">
            <v>3558.970133248652</v>
          </cell>
          <cell r="AB32">
            <v>12</v>
          </cell>
          <cell r="AC32">
            <v>296.58084443738767</v>
          </cell>
          <cell r="AD32">
            <v>11.40695555528414</v>
          </cell>
        </row>
        <row r="33">
          <cell r="B33" t="str">
            <v>CT0525</v>
          </cell>
          <cell r="C33">
            <v>316.70999999999998</v>
          </cell>
          <cell r="D33">
            <v>284.99</v>
          </cell>
          <cell r="E33">
            <v>280.33999999999997</v>
          </cell>
          <cell r="F33">
            <v>231.08</v>
          </cell>
          <cell r="G33">
            <v>252.36</v>
          </cell>
          <cell r="H33">
            <v>311.5</v>
          </cell>
          <cell r="I33">
            <v>245.5</v>
          </cell>
          <cell r="J33">
            <v>280.83</v>
          </cell>
          <cell r="K33">
            <v>264.19</v>
          </cell>
          <cell r="L33">
            <v>284.52999999999997</v>
          </cell>
          <cell r="M33">
            <v>236.88</v>
          </cell>
          <cell r="N33">
            <v>265.11</v>
          </cell>
          <cell r="O33">
            <v>245.77420000000001</v>
          </cell>
          <cell r="P33">
            <v>234.74</v>
          </cell>
          <cell r="Q33">
            <v>231.27</v>
          </cell>
          <cell r="R33">
            <v>237.01</v>
          </cell>
          <cell r="S33">
            <v>247.58</v>
          </cell>
          <cell r="T33">
            <v>248.3</v>
          </cell>
          <cell r="U33">
            <v>249.16</v>
          </cell>
          <cell r="V33">
            <v>277.06</v>
          </cell>
          <cell r="W33">
            <v>248.06</v>
          </cell>
          <cell r="X33">
            <v>280.07</v>
          </cell>
          <cell r="Y33">
            <v>351.48</v>
          </cell>
          <cell r="Z33">
            <v>319.35309486215544</v>
          </cell>
          <cell r="AA33">
            <v>3169.8572948621559</v>
          </cell>
          <cell r="AB33">
            <v>12</v>
          </cell>
          <cell r="AC33">
            <v>264.1547745718463</v>
          </cell>
          <cell r="AD33">
            <v>11.484990198775927</v>
          </cell>
        </row>
        <row r="34">
          <cell r="B34" t="str">
            <v>CT0541</v>
          </cell>
          <cell r="C34">
            <v>315.66000000000003</v>
          </cell>
          <cell r="D34">
            <v>339.68</v>
          </cell>
          <cell r="E34">
            <v>346.72</v>
          </cell>
          <cell r="F34">
            <v>250.74</v>
          </cell>
          <cell r="G34">
            <v>260.83</v>
          </cell>
          <cell r="H34">
            <v>324.98</v>
          </cell>
          <cell r="I34">
            <v>295.02</v>
          </cell>
          <cell r="J34">
            <v>327.45999999999998</v>
          </cell>
          <cell r="K34">
            <v>240.11</v>
          </cell>
          <cell r="L34">
            <v>283.98</v>
          </cell>
          <cell r="M34">
            <v>254.59</v>
          </cell>
          <cell r="N34">
            <v>303.55</v>
          </cell>
          <cell r="O34">
            <v>284.37639999999999</v>
          </cell>
          <cell r="P34">
            <v>227.62</v>
          </cell>
          <cell r="Q34">
            <v>240.19615384615383</v>
          </cell>
          <cell r="R34">
            <v>246.39846153846156</v>
          </cell>
          <cell r="S34">
            <v>317.83</v>
          </cell>
          <cell r="T34">
            <v>307.81</v>
          </cell>
          <cell r="U34">
            <v>265.94</v>
          </cell>
          <cell r="V34">
            <v>274.52</v>
          </cell>
          <cell r="W34">
            <v>223</v>
          </cell>
          <cell r="X34">
            <v>313.37</v>
          </cell>
          <cell r="Y34">
            <v>316.44</v>
          </cell>
          <cell r="Z34">
            <v>285.73259940828399</v>
          </cell>
          <cell r="AA34">
            <v>3303.2336147928995</v>
          </cell>
          <cell r="AB34">
            <v>12</v>
          </cell>
          <cell r="AC34">
            <v>275.26946789940831</v>
          </cell>
          <cell r="AD34">
            <v>10.587287226900319</v>
          </cell>
        </row>
        <row r="35">
          <cell r="B35" t="str">
            <v>CT0584</v>
          </cell>
          <cell r="C35">
            <v>344.31</v>
          </cell>
          <cell r="D35">
            <v>322.64</v>
          </cell>
          <cell r="E35">
            <v>307.37</v>
          </cell>
          <cell r="F35">
            <v>268.02</v>
          </cell>
          <cell r="G35">
            <v>266.35000000000002</v>
          </cell>
          <cell r="H35">
            <v>357.33</v>
          </cell>
          <cell r="I35">
            <v>230.47</v>
          </cell>
          <cell r="J35">
            <v>343.63</v>
          </cell>
          <cell r="K35">
            <v>236.11</v>
          </cell>
          <cell r="L35">
            <v>321.48</v>
          </cell>
          <cell r="M35">
            <v>263.63</v>
          </cell>
          <cell r="N35">
            <v>298.25</v>
          </cell>
          <cell r="O35">
            <v>264.37459999999999</v>
          </cell>
          <cell r="P35">
            <v>232.17</v>
          </cell>
          <cell r="Q35">
            <v>231.91615384615383</v>
          </cell>
          <cell r="R35">
            <v>212.03846153846155</v>
          </cell>
          <cell r="S35">
            <v>269.89999999999998</v>
          </cell>
          <cell r="T35">
            <v>250.36</v>
          </cell>
          <cell r="U35">
            <v>221.76</v>
          </cell>
          <cell r="V35">
            <v>251.37</v>
          </cell>
          <cell r="W35">
            <v>241.79999999999998</v>
          </cell>
          <cell r="X35">
            <v>268.23</v>
          </cell>
          <cell r="Y35">
            <v>338.66</v>
          </cell>
          <cell r="Z35">
            <v>339.83109146164225</v>
          </cell>
          <cell r="AA35">
            <v>3122.4103068462578</v>
          </cell>
          <cell r="AB35">
            <v>12</v>
          </cell>
          <cell r="AC35">
            <v>260.20085890385479</v>
          </cell>
          <cell r="AD35">
            <v>10.007725342455954</v>
          </cell>
        </row>
        <row r="36">
          <cell r="B36" t="str">
            <v>CT0589</v>
          </cell>
          <cell r="C36">
            <v>311.49</v>
          </cell>
          <cell r="D36">
            <v>264.45999999999998</v>
          </cell>
          <cell r="E36">
            <v>292.75</v>
          </cell>
          <cell r="F36">
            <v>223.67</v>
          </cell>
          <cell r="G36">
            <v>249.66</v>
          </cell>
          <cell r="H36">
            <v>296.66000000000003</v>
          </cell>
          <cell r="I36">
            <v>239.49</v>
          </cell>
          <cell r="J36">
            <v>278.45999999999998</v>
          </cell>
          <cell r="K36">
            <v>258.19</v>
          </cell>
          <cell r="L36">
            <v>289.95</v>
          </cell>
          <cell r="M36">
            <v>239.99</v>
          </cell>
          <cell r="N36">
            <v>247.38000000000002</v>
          </cell>
          <cell r="O36">
            <v>257.62239999999997</v>
          </cell>
          <cell r="P36">
            <v>219</v>
          </cell>
          <cell r="Q36">
            <v>234.64</v>
          </cell>
          <cell r="W36">
            <v>207.94</v>
          </cell>
          <cell r="X36">
            <v>251.42</v>
          </cell>
          <cell r="Y36">
            <v>239.44</v>
          </cell>
          <cell r="Z36">
            <v>277.67917851772285</v>
          </cell>
          <cell r="AA36">
            <v>1687.7415785177229</v>
          </cell>
          <cell r="AB36">
            <v>7</v>
          </cell>
          <cell r="AC36">
            <v>241.10593978824613</v>
          </cell>
          <cell r="AD36">
            <v>10.482866947315049</v>
          </cell>
        </row>
        <row r="37">
          <cell r="B37" t="str">
            <v>CT0591</v>
          </cell>
          <cell r="C37">
            <v>340.7</v>
          </cell>
          <cell r="D37">
            <v>303.54000000000002</v>
          </cell>
          <cell r="E37">
            <v>313.95999999999998</v>
          </cell>
          <cell r="F37">
            <v>226.44</v>
          </cell>
          <cell r="G37">
            <v>247.58</v>
          </cell>
          <cell r="H37">
            <v>320.57</v>
          </cell>
          <cell r="I37">
            <v>287.36</v>
          </cell>
          <cell r="J37">
            <v>319.18</v>
          </cell>
          <cell r="K37">
            <v>224.71</v>
          </cell>
          <cell r="L37">
            <v>283.87</v>
          </cell>
          <cell r="M37">
            <v>269.88</v>
          </cell>
          <cell r="N37">
            <v>284.28000000000003</v>
          </cell>
          <cell r="O37">
            <v>288.14192812044678</v>
          </cell>
          <cell r="P37">
            <v>216.75</v>
          </cell>
          <cell r="Q37">
            <v>233.13615384615383</v>
          </cell>
          <cell r="R37">
            <v>221.95846153846153</v>
          </cell>
          <cell r="S37">
            <v>289.95999999999998</v>
          </cell>
          <cell r="T37">
            <v>270.07</v>
          </cell>
          <cell r="U37">
            <v>243.88</v>
          </cell>
          <cell r="V37">
            <v>305.07</v>
          </cell>
          <cell r="W37">
            <v>217.45</v>
          </cell>
          <cell r="X37">
            <v>247.22</v>
          </cell>
          <cell r="Y37">
            <v>282.25</v>
          </cell>
          <cell r="Z37">
            <v>266.31245589217662</v>
          </cell>
          <cell r="AA37">
            <v>3082.1989993972388</v>
          </cell>
          <cell r="AB37">
            <v>12</v>
          </cell>
          <cell r="AC37">
            <v>256.84991661643659</v>
          </cell>
          <cell r="AD37">
            <v>9.8788429467860226</v>
          </cell>
        </row>
        <row r="38">
          <cell r="B38" t="str">
            <v>CT0593</v>
          </cell>
          <cell r="C38">
            <v>433.82</v>
          </cell>
          <cell r="D38">
            <v>426.91</v>
          </cell>
          <cell r="E38">
            <v>372.26</v>
          </cell>
          <cell r="F38">
            <v>291.86</v>
          </cell>
          <cell r="G38">
            <v>433.15</v>
          </cell>
          <cell r="H38">
            <v>339.52</v>
          </cell>
          <cell r="I38">
            <v>331.91</v>
          </cell>
          <cell r="J38">
            <v>336.5</v>
          </cell>
          <cell r="K38">
            <v>277.11</v>
          </cell>
          <cell r="L38">
            <v>311.81</v>
          </cell>
          <cell r="M38">
            <v>332.73</v>
          </cell>
          <cell r="N38">
            <v>376.71</v>
          </cell>
          <cell r="O38">
            <v>357.84192812044682</v>
          </cell>
          <cell r="P38">
            <v>220.92</v>
          </cell>
          <cell r="Q38">
            <v>225.69615384615383</v>
          </cell>
          <cell r="R38">
            <v>211.70461538461538</v>
          </cell>
          <cell r="S38">
            <v>299.31</v>
          </cell>
          <cell r="T38">
            <v>296.8</v>
          </cell>
          <cell r="U38">
            <v>291.08999999999997</v>
          </cell>
          <cell r="V38">
            <v>301.16000000000003</v>
          </cell>
          <cell r="W38">
            <v>256.24</v>
          </cell>
          <cell r="X38">
            <v>308.26</v>
          </cell>
          <cell r="Y38">
            <v>294.88</v>
          </cell>
          <cell r="Z38">
            <v>331.75275398236158</v>
          </cell>
          <cell r="AA38">
            <v>3395.6554513335777</v>
          </cell>
          <cell r="AB38">
            <v>12</v>
          </cell>
          <cell r="AC38">
            <v>282.97128761113146</v>
          </cell>
          <cell r="AD38">
            <v>10.883511061966594</v>
          </cell>
        </row>
        <row r="39">
          <cell r="B39" t="str">
            <v>CT0595</v>
          </cell>
          <cell r="C39">
            <v>352.46</v>
          </cell>
          <cell r="D39">
            <v>293.60000000000002</v>
          </cell>
          <cell r="E39">
            <v>327.14999999999998</v>
          </cell>
          <cell r="F39">
            <v>257.45999999999998</v>
          </cell>
          <cell r="G39">
            <v>267.06</v>
          </cell>
          <cell r="H39">
            <v>341.05</v>
          </cell>
          <cell r="I39">
            <v>223.83</v>
          </cell>
          <cell r="J39">
            <v>341.84</v>
          </cell>
          <cell r="K39">
            <v>239.3</v>
          </cell>
          <cell r="L39">
            <v>307.58999999999997</v>
          </cell>
          <cell r="M39">
            <v>259.33999999999997</v>
          </cell>
          <cell r="N39">
            <v>299.12</v>
          </cell>
          <cell r="O39">
            <v>272.7242</v>
          </cell>
          <cell r="P39">
            <v>223.12</v>
          </cell>
          <cell r="Q39">
            <v>224.18615384615384</v>
          </cell>
          <cell r="R39">
            <v>205.86230769230767</v>
          </cell>
          <cell r="S39">
            <v>275.97000000000003</v>
          </cell>
          <cell r="T39">
            <v>251.55</v>
          </cell>
          <cell r="U39">
            <v>231.47</v>
          </cell>
          <cell r="V39">
            <v>254.64</v>
          </cell>
          <cell r="W39">
            <v>266.83</v>
          </cell>
          <cell r="X39">
            <v>270.33</v>
          </cell>
          <cell r="Y39">
            <v>347.95</v>
          </cell>
          <cell r="Z39">
            <v>360.91275303643727</v>
          </cell>
          <cell r="AA39">
            <v>3185.5454145748981</v>
          </cell>
          <cell r="AB39">
            <v>12</v>
          </cell>
          <cell r="AC39">
            <v>265.46211788124151</v>
          </cell>
          <cell r="AD39">
            <v>10.210081456970828</v>
          </cell>
        </row>
        <row r="40">
          <cell r="B40" t="str">
            <v>CT0596</v>
          </cell>
          <cell r="C40">
            <v>351.52</v>
          </cell>
          <cell r="D40">
            <v>312.75</v>
          </cell>
          <cell r="E40">
            <v>311.16000000000003</v>
          </cell>
          <cell r="F40">
            <v>214.56</v>
          </cell>
          <cell r="G40">
            <v>247.01</v>
          </cell>
          <cell r="H40">
            <v>327.02999999999997</v>
          </cell>
          <cell r="I40">
            <v>285.44</v>
          </cell>
          <cell r="J40">
            <v>319.13</v>
          </cell>
          <cell r="K40">
            <v>230.7</v>
          </cell>
          <cell r="L40">
            <v>283.61</v>
          </cell>
          <cell r="M40">
            <v>255.35</v>
          </cell>
          <cell r="N40">
            <v>293.12</v>
          </cell>
          <cell r="O40">
            <v>271.9794</v>
          </cell>
          <cell r="P40">
            <v>230.28</v>
          </cell>
          <cell r="Q40">
            <v>230.26615384615383</v>
          </cell>
          <cell r="R40">
            <v>226.15846153846155</v>
          </cell>
          <cell r="S40">
            <v>297.45999999999998</v>
          </cell>
          <cell r="T40">
            <v>263.43</v>
          </cell>
          <cell r="U40">
            <v>278.23</v>
          </cell>
          <cell r="V40">
            <v>320.04000000000002</v>
          </cell>
          <cell r="W40">
            <v>200.95</v>
          </cell>
          <cell r="X40">
            <v>271.18</v>
          </cell>
          <cell r="Y40">
            <v>299.52</v>
          </cell>
          <cell r="Z40">
            <v>294.52354925775978</v>
          </cell>
          <cell r="AA40">
            <v>3184.017564642375</v>
          </cell>
          <cell r="AB40">
            <v>12</v>
          </cell>
          <cell r="AC40">
            <v>265.33479705353125</v>
          </cell>
          <cell r="AD40">
            <v>10.205184502058895</v>
          </cell>
        </row>
        <row r="41">
          <cell r="B41" t="str">
            <v>PO0037</v>
          </cell>
          <cell r="C41">
            <v>389.08</v>
          </cell>
          <cell r="D41">
            <v>307.27</v>
          </cell>
          <cell r="E41">
            <v>322.02</v>
          </cell>
          <cell r="F41">
            <v>237.34</v>
          </cell>
          <cell r="G41">
            <v>281.13</v>
          </cell>
          <cell r="H41">
            <v>264.44</v>
          </cell>
          <cell r="I41">
            <v>291.43</v>
          </cell>
          <cell r="J41">
            <v>296.08</v>
          </cell>
          <cell r="K41">
            <v>271.88</v>
          </cell>
          <cell r="L41">
            <v>274.08</v>
          </cell>
          <cell r="M41">
            <v>280.58</v>
          </cell>
          <cell r="N41">
            <v>310.45000000000005</v>
          </cell>
          <cell r="O41">
            <v>289.32192812044678</v>
          </cell>
          <cell r="P41">
            <v>236.79</v>
          </cell>
          <cell r="Q41">
            <v>228.22615384615384</v>
          </cell>
          <cell r="R41">
            <v>150.87615384615384</v>
          </cell>
          <cell r="S41">
            <v>279.02</v>
          </cell>
          <cell r="T41">
            <v>295.92</v>
          </cell>
          <cell r="U41">
            <v>281.55</v>
          </cell>
          <cell r="V41">
            <v>263.47000000000003</v>
          </cell>
          <cell r="W41">
            <v>222.24</v>
          </cell>
          <cell r="X41">
            <v>233.60999999999999</v>
          </cell>
          <cell r="Y41">
            <v>251.34</v>
          </cell>
          <cell r="Z41">
            <v>287.26237516869094</v>
          </cell>
          <cell r="AA41">
            <v>3019.626610981446</v>
          </cell>
          <cell r="AB41">
            <v>12</v>
          </cell>
          <cell r="AC41">
            <v>251.63555091512049</v>
          </cell>
          <cell r="AD41">
            <v>9.6782904198123259</v>
          </cell>
        </row>
        <row r="42">
          <cell r="B42" t="str">
            <v>PO0070</v>
          </cell>
          <cell r="C42">
            <v>200.64</v>
          </cell>
          <cell r="D42">
            <v>178.71</v>
          </cell>
          <cell r="E42">
            <v>231.54</v>
          </cell>
          <cell r="F42">
            <v>214.48</v>
          </cell>
          <cell r="G42">
            <v>277.05</v>
          </cell>
          <cell r="H42">
            <v>227.83</v>
          </cell>
          <cell r="I42">
            <v>230.75</v>
          </cell>
          <cell r="J42">
            <v>228.42</v>
          </cell>
          <cell r="K42">
            <v>214.55</v>
          </cell>
          <cell r="L42">
            <v>214.87</v>
          </cell>
          <cell r="M42">
            <v>205.16</v>
          </cell>
          <cell r="N42">
            <v>221.97</v>
          </cell>
          <cell r="O42">
            <v>229.92760000000001</v>
          </cell>
          <cell r="P42">
            <v>215.16</v>
          </cell>
          <cell r="Q42">
            <v>225.78615384615384</v>
          </cell>
          <cell r="R42">
            <v>196.00076923076924</v>
          </cell>
          <cell r="S42">
            <v>258.94</v>
          </cell>
          <cell r="T42">
            <v>239.85</v>
          </cell>
          <cell r="U42">
            <v>247.24</v>
          </cell>
          <cell r="V42">
            <v>224.4</v>
          </cell>
          <cell r="W42">
            <v>57.14</v>
          </cell>
          <cell r="X42">
            <v>159</v>
          </cell>
          <cell r="Y42">
            <v>228.07</v>
          </cell>
          <cell r="Z42">
            <v>308.47076923076924</v>
          </cell>
          <cell r="AA42">
            <v>2589.9852923076928</v>
          </cell>
          <cell r="AB42">
            <v>12</v>
          </cell>
          <cell r="AC42">
            <v>215.83210769230774</v>
          </cell>
          <cell r="AD42">
            <v>8.3012349112426058</v>
          </cell>
        </row>
        <row r="43">
          <cell r="B43" t="str">
            <v>PO0104</v>
          </cell>
          <cell r="C43">
            <v>360.26</v>
          </cell>
          <cell r="D43">
            <v>311.08999999999997</v>
          </cell>
          <cell r="E43">
            <v>314.82</v>
          </cell>
          <cell r="F43">
            <v>222.63</v>
          </cell>
          <cell r="G43">
            <v>281.42</v>
          </cell>
          <cell r="H43">
            <v>270.85000000000002</v>
          </cell>
          <cell r="I43">
            <v>239.66</v>
          </cell>
          <cell r="J43">
            <v>283.97000000000003</v>
          </cell>
          <cell r="K43">
            <v>262.52</v>
          </cell>
          <cell r="L43">
            <v>259.49</v>
          </cell>
          <cell r="M43">
            <v>279.69</v>
          </cell>
          <cell r="N43">
            <v>302.91000000000003</v>
          </cell>
          <cell r="O43">
            <v>274.87040000000002</v>
          </cell>
          <cell r="P43">
            <v>214.66</v>
          </cell>
          <cell r="Q43">
            <v>227.53615384615384</v>
          </cell>
          <cell r="R43">
            <v>122.50615384615384</v>
          </cell>
          <cell r="S43">
            <v>248.83</v>
          </cell>
          <cell r="T43">
            <v>269.58</v>
          </cell>
          <cell r="U43">
            <v>269.96000000000004</v>
          </cell>
          <cell r="V43">
            <v>275.70999999999998</v>
          </cell>
          <cell r="W43">
            <v>221.9</v>
          </cell>
          <cell r="X43">
            <v>258.49461538461537</v>
          </cell>
          <cell r="Y43">
            <v>329.5</v>
          </cell>
          <cell r="Z43">
            <v>331.88929303955149</v>
          </cell>
          <cell r="AA43">
            <v>3045.4366161164744</v>
          </cell>
          <cell r="AB43">
            <v>12</v>
          </cell>
          <cell r="AC43">
            <v>253.78638467637288</v>
          </cell>
          <cell r="AD43">
            <v>9.7610147952451101</v>
          </cell>
        </row>
        <row r="44">
          <cell r="B44" t="str">
            <v>PO0107</v>
          </cell>
          <cell r="C44">
            <v>377.89</v>
          </cell>
          <cell r="D44">
            <v>348.43</v>
          </cell>
          <cell r="E44">
            <v>344.08</v>
          </cell>
          <cell r="F44">
            <v>269.76</v>
          </cell>
          <cell r="G44">
            <v>319.83</v>
          </cell>
          <cell r="H44">
            <v>281.87</v>
          </cell>
          <cell r="I44">
            <v>297.02</v>
          </cell>
          <cell r="J44">
            <v>292.36</v>
          </cell>
          <cell r="K44">
            <v>249.57</v>
          </cell>
          <cell r="L44">
            <v>255.41</v>
          </cell>
          <cell r="M44">
            <v>281.92</v>
          </cell>
          <cell r="N44">
            <v>314.15000000000003</v>
          </cell>
          <cell r="O44">
            <v>303.7419281204468</v>
          </cell>
          <cell r="P44">
            <v>221.92</v>
          </cell>
          <cell r="Q44">
            <v>234.09615384615384</v>
          </cell>
          <cell r="R44">
            <v>152.07615384615383</v>
          </cell>
          <cell r="S44">
            <v>270.16000000000003</v>
          </cell>
          <cell r="T44">
            <v>290.52999999999997</v>
          </cell>
          <cell r="U44">
            <v>283.27999999999997</v>
          </cell>
          <cell r="V44">
            <v>295.02</v>
          </cell>
          <cell r="W44">
            <v>236.42</v>
          </cell>
          <cell r="X44">
            <v>233.87</v>
          </cell>
          <cell r="Y44">
            <v>330.5</v>
          </cell>
          <cell r="Z44">
            <v>309.32923076923078</v>
          </cell>
          <cell r="AA44">
            <v>3160.9434665819854</v>
          </cell>
          <cell r="AB44">
            <v>12</v>
          </cell>
          <cell r="AC44">
            <v>263.41195554849878</v>
          </cell>
          <cell r="AD44">
            <v>10.131229059557645</v>
          </cell>
        </row>
        <row r="45">
          <cell r="B45" t="str">
            <v>PO0111</v>
          </cell>
          <cell r="C45">
            <v>474.35</v>
          </cell>
          <cell r="D45">
            <v>403.07</v>
          </cell>
          <cell r="E45">
            <v>316.62</v>
          </cell>
          <cell r="F45">
            <v>256.01</v>
          </cell>
          <cell r="G45">
            <v>409.84</v>
          </cell>
          <cell r="H45">
            <v>280.83999999999997</v>
          </cell>
          <cell r="I45">
            <v>319.16000000000003</v>
          </cell>
          <cell r="J45">
            <v>309.38</v>
          </cell>
          <cell r="K45">
            <v>274.2</v>
          </cell>
          <cell r="L45">
            <v>267.81</v>
          </cell>
          <cell r="M45">
            <v>269.58</v>
          </cell>
          <cell r="N45">
            <v>288.24</v>
          </cell>
          <cell r="O45">
            <v>304.03192812044682</v>
          </cell>
          <cell r="P45">
            <v>246.88</v>
          </cell>
          <cell r="Q45">
            <v>222.79615384615383</v>
          </cell>
          <cell r="R45">
            <v>227.30461538461537</v>
          </cell>
          <cell r="S45">
            <v>277.66000000000003</v>
          </cell>
          <cell r="T45">
            <v>265.64</v>
          </cell>
          <cell r="U45">
            <v>271.94</v>
          </cell>
          <cell r="V45">
            <v>281.3</v>
          </cell>
          <cell r="W45">
            <v>265.82</v>
          </cell>
          <cell r="X45">
            <v>303.64</v>
          </cell>
          <cell r="Y45">
            <v>269.2</v>
          </cell>
          <cell r="Z45">
            <v>311.5107692307692</v>
          </cell>
          <cell r="AA45">
            <v>3247.7234665819856</v>
          </cell>
          <cell r="AB45">
            <v>12</v>
          </cell>
          <cell r="AC45">
            <v>270.64362221516546</v>
          </cell>
          <cell r="AD45">
            <v>10.409370085198672</v>
          </cell>
        </row>
        <row r="46">
          <cell r="B46" t="str">
            <v>PO0237</v>
          </cell>
          <cell r="C46">
            <v>402.35</v>
          </cell>
          <cell r="D46">
            <v>346.54</v>
          </cell>
          <cell r="E46">
            <v>386.52</v>
          </cell>
          <cell r="F46">
            <v>280.57</v>
          </cell>
          <cell r="G46">
            <v>299.27</v>
          </cell>
          <cell r="H46">
            <v>271.42</v>
          </cell>
          <cell r="I46">
            <v>285.83</v>
          </cell>
          <cell r="J46">
            <v>289.56</v>
          </cell>
          <cell r="K46">
            <v>269.83</v>
          </cell>
          <cell r="L46">
            <v>260.25</v>
          </cell>
          <cell r="M46">
            <v>274.14999999999998</v>
          </cell>
          <cell r="N46">
            <v>293.46999999999997</v>
          </cell>
          <cell r="O46">
            <v>300.47192812044682</v>
          </cell>
          <cell r="P46">
            <v>232.97</v>
          </cell>
          <cell r="Q46">
            <v>228.13615384615383</v>
          </cell>
          <cell r="R46">
            <v>215.08615384615385</v>
          </cell>
          <cell r="S46">
            <v>280.77999999999997</v>
          </cell>
          <cell r="T46">
            <v>293.02999999999997</v>
          </cell>
          <cell r="U46">
            <v>313.89</v>
          </cell>
          <cell r="V46">
            <v>334.46999999999997</v>
          </cell>
          <cell r="W46">
            <v>235.71</v>
          </cell>
          <cell r="X46">
            <v>280.45999999999998</v>
          </cell>
          <cell r="Y46">
            <v>279.14999999999998</v>
          </cell>
          <cell r="Z46">
            <v>296.9635627530364</v>
          </cell>
          <cell r="AA46">
            <v>3291.117798565791</v>
          </cell>
          <cell r="AB46">
            <v>12</v>
          </cell>
          <cell r="AC46">
            <v>274.25981654714923</v>
          </cell>
          <cell r="AD46">
            <v>10.548454482582663</v>
          </cell>
        </row>
        <row r="47">
          <cell r="B47" t="str">
            <v>PO0366</v>
          </cell>
          <cell r="C47">
            <v>410.58</v>
          </cell>
          <cell r="D47">
            <v>358.2</v>
          </cell>
          <cell r="E47">
            <v>381.12</v>
          </cell>
          <cell r="F47">
            <v>303.63</v>
          </cell>
          <cell r="G47">
            <v>325.45999999999998</v>
          </cell>
          <cell r="H47">
            <v>316.73</v>
          </cell>
          <cell r="I47">
            <v>326.55</v>
          </cell>
          <cell r="J47">
            <v>328.73</v>
          </cell>
          <cell r="K47">
            <v>310.18</v>
          </cell>
          <cell r="L47">
            <v>300.36</v>
          </cell>
          <cell r="M47">
            <v>313.95</v>
          </cell>
          <cell r="N47">
            <v>335.28</v>
          </cell>
          <cell r="O47">
            <v>301.72192812044676</v>
          </cell>
          <cell r="P47">
            <v>267.51</v>
          </cell>
          <cell r="Q47">
            <v>259.31538461538463</v>
          </cell>
          <cell r="R47">
            <v>196.60153846153844</v>
          </cell>
          <cell r="S47">
            <v>315.12</v>
          </cell>
          <cell r="T47">
            <v>326.55</v>
          </cell>
          <cell r="U47">
            <v>306.90999999999997</v>
          </cell>
          <cell r="V47">
            <v>305.82</v>
          </cell>
          <cell r="W47">
            <v>247.98</v>
          </cell>
          <cell r="X47">
            <v>305.58999999999997</v>
          </cell>
          <cell r="Y47">
            <v>332.61</v>
          </cell>
          <cell r="Z47">
            <v>359.5561538461539</v>
          </cell>
          <cell r="AA47">
            <v>3525.2850050435241</v>
          </cell>
          <cell r="AB47">
            <v>12</v>
          </cell>
          <cell r="AC47">
            <v>293.77375042029365</v>
          </cell>
          <cell r="AD47">
            <v>11.298990400780525</v>
          </cell>
        </row>
        <row r="48">
          <cell r="B48" t="str">
            <v>PO0538</v>
          </cell>
          <cell r="C48">
            <v>379.6</v>
          </cell>
          <cell r="D48">
            <v>305.39999999999998</v>
          </cell>
          <cell r="E48">
            <v>334.5</v>
          </cell>
          <cell r="F48">
            <v>265.95999999999998</v>
          </cell>
          <cell r="G48">
            <v>289.77999999999997</v>
          </cell>
          <cell r="H48">
            <v>309.01</v>
          </cell>
          <cell r="I48">
            <v>320.82</v>
          </cell>
          <cell r="J48">
            <v>299.29000000000002</v>
          </cell>
          <cell r="K48">
            <v>274.52</v>
          </cell>
          <cell r="L48">
            <v>273.83</v>
          </cell>
          <cell r="M48">
            <v>262.64999999999998</v>
          </cell>
          <cell r="N48">
            <v>309.95000000000005</v>
          </cell>
          <cell r="O48">
            <v>288.19192812044679</v>
          </cell>
          <cell r="P48">
            <v>239.01</v>
          </cell>
          <cell r="Q48">
            <v>228.20615384615385</v>
          </cell>
          <cell r="R48">
            <v>155.91999999999999</v>
          </cell>
          <cell r="S48">
            <v>290.24</v>
          </cell>
          <cell r="T48">
            <v>292.75</v>
          </cell>
          <cell r="U48">
            <v>298.93</v>
          </cell>
          <cell r="V48">
            <v>305.33999999999997</v>
          </cell>
          <cell r="W48">
            <v>223.82</v>
          </cell>
          <cell r="X48">
            <v>255.47</v>
          </cell>
          <cell r="Y48">
            <v>277.39999999999998</v>
          </cell>
          <cell r="Z48">
            <v>288.90644182097355</v>
          </cell>
          <cell r="AA48">
            <v>3144.1845237875746</v>
          </cell>
          <cell r="AB48">
            <v>12</v>
          </cell>
          <cell r="AC48">
            <v>262.01537698229788</v>
          </cell>
          <cell r="AD48">
            <v>10.077514499319149</v>
          </cell>
        </row>
        <row r="49">
          <cell r="B49" t="str">
            <v>PO0561</v>
          </cell>
          <cell r="C49">
            <v>344.05</v>
          </cell>
          <cell r="D49">
            <v>324.2</v>
          </cell>
          <cell r="E49">
            <v>379.89</v>
          </cell>
          <cell r="F49">
            <v>252.11</v>
          </cell>
          <cell r="G49">
            <v>319.70999999999998</v>
          </cell>
          <cell r="H49">
            <v>295.49</v>
          </cell>
          <cell r="I49">
            <v>293.58</v>
          </cell>
          <cell r="J49">
            <v>331.33</v>
          </cell>
          <cell r="K49">
            <v>288.29000000000002</v>
          </cell>
          <cell r="L49">
            <v>306.60000000000002</v>
          </cell>
          <cell r="M49">
            <v>312.61</v>
          </cell>
          <cell r="N49">
            <v>326.86</v>
          </cell>
          <cell r="O49">
            <v>322.3719281204468</v>
          </cell>
          <cell r="P49">
            <v>313.89</v>
          </cell>
          <cell r="Q49">
            <v>243.91615384615383</v>
          </cell>
          <cell r="R49">
            <v>208.48</v>
          </cell>
          <cell r="S49">
            <v>252.86</v>
          </cell>
          <cell r="T49">
            <v>280.85000000000002</v>
          </cell>
          <cell r="U49">
            <v>233.76999999999998</v>
          </cell>
          <cell r="V49">
            <v>281</v>
          </cell>
          <cell r="W49">
            <v>256.39999999999998</v>
          </cell>
          <cell r="X49">
            <v>257.33</v>
          </cell>
          <cell r="Y49">
            <v>242.1246153846154</v>
          </cell>
          <cell r="Z49">
            <v>293.50928475033743</v>
          </cell>
          <cell r="AA49">
            <v>3186.5019821015535</v>
          </cell>
          <cell r="AB49">
            <v>12</v>
          </cell>
          <cell r="AC49">
            <v>265.54183184179612</v>
          </cell>
          <cell r="AD49">
            <v>10.213147378530619</v>
          </cell>
        </row>
        <row r="50">
          <cell r="B50" t="str">
            <v>PO0598</v>
          </cell>
          <cell r="C50">
            <v>374.64</v>
          </cell>
          <cell r="D50">
            <v>361.27</v>
          </cell>
          <cell r="E50">
            <v>299.22000000000003</v>
          </cell>
          <cell r="F50">
            <v>257.92</v>
          </cell>
          <cell r="G50">
            <v>396.06</v>
          </cell>
          <cell r="H50">
            <v>319.12</v>
          </cell>
          <cell r="I50">
            <v>288.27999999999997</v>
          </cell>
          <cell r="J50">
            <v>299.14</v>
          </cell>
          <cell r="K50">
            <v>265.83999999999997</v>
          </cell>
          <cell r="L50">
            <v>269.64999999999998</v>
          </cell>
          <cell r="M50">
            <v>270.68</v>
          </cell>
          <cell r="N50">
            <v>345.98</v>
          </cell>
          <cell r="O50">
            <v>357.13192812044679</v>
          </cell>
          <cell r="P50">
            <v>282.35000000000002</v>
          </cell>
          <cell r="Q50">
            <v>234.28615384615384</v>
          </cell>
          <cell r="R50">
            <v>209.28461538461539</v>
          </cell>
          <cell r="S50">
            <v>279.02</v>
          </cell>
          <cell r="T50">
            <v>280.88</v>
          </cell>
          <cell r="U50">
            <v>299.27</v>
          </cell>
          <cell r="V50">
            <v>291.93</v>
          </cell>
          <cell r="W50">
            <v>259.35000000000002</v>
          </cell>
          <cell r="X50">
            <v>346.39</v>
          </cell>
          <cell r="Y50">
            <v>311.45999999999998</v>
          </cell>
          <cell r="Z50">
            <v>370.39761133603241</v>
          </cell>
          <cell r="AA50">
            <v>3521.750308687248</v>
          </cell>
          <cell r="AB50">
            <v>12</v>
          </cell>
          <cell r="AC50">
            <v>293.479192390604</v>
          </cell>
          <cell r="AD50">
            <v>11.287661245792462</v>
          </cell>
        </row>
        <row r="51">
          <cell r="B51" t="str">
            <v>PO0633</v>
          </cell>
          <cell r="C51">
            <v>301.04000000000002</v>
          </cell>
          <cell r="D51">
            <v>246.28</v>
          </cell>
          <cell r="E51">
            <v>324.93</v>
          </cell>
          <cell r="F51">
            <v>264.91000000000003</v>
          </cell>
          <cell r="G51">
            <v>317.92</v>
          </cell>
          <cell r="H51">
            <v>271.07</v>
          </cell>
          <cell r="I51">
            <v>311.7</v>
          </cell>
          <cell r="J51">
            <v>332.88</v>
          </cell>
          <cell r="K51">
            <v>328.77</v>
          </cell>
          <cell r="L51">
            <v>219.04</v>
          </cell>
          <cell r="M51">
            <v>269</v>
          </cell>
          <cell r="N51">
            <v>287.85000000000002</v>
          </cell>
          <cell r="O51">
            <v>308.82192812044678</v>
          </cell>
          <cell r="P51">
            <v>225.32</v>
          </cell>
          <cell r="Q51">
            <v>231.59615384615384</v>
          </cell>
          <cell r="R51">
            <v>152.07615384615383</v>
          </cell>
          <cell r="S51">
            <v>238.1</v>
          </cell>
          <cell r="T51">
            <v>265.97000000000003</v>
          </cell>
          <cell r="U51">
            <v>244.34</v>
          </cell>
          <cell r="V51">
            <v>260.5</v>
          </cell>
          <cell r="W51">
            <v>253.07</v>
          </cell>
          <cell r="X51">
            <v>247.21230769230769</v>
          </cell>
          <cell r="Y51">
            <v>288.66000000000003</v>
          </cell>
          <cell r="Z51">
            <v>314.2431578947369</v>
          </cell>
          <cell r="AA51">
            <v>3029.9097013997989</v>
          </cell>
          <cell r="AB51">
            <v>12</v>
          </cell>
          <cell r="AC51">
            <v>252.4924751166499</v>
          </cell>
          <cell r="AD51">
            <v>9.7112490429480722</v>
          </cell>
        </row>
        <row r="52">
          <cell r="B52" t="str">
            <v>PO0672</v>
          </cell>
          <cell r="C52">
            <v>397.49</v>
          </cell>
          <cell r="D52">
            <v>362.57</v>
          </cell>
          <cell r="E52">
            <v>351.65</v>
          </cell>
          <cell r="F52">
            <v>293.82</v>
          </cell>
          <cell r="G52">
            <v>350.47</v>
          </cell>
          <cell r="H52">
            <v>313.45999999999998</v>
          </cell>
          <cell r="I52">
            <v>333.99</v>
          </cell>
          <cell r="J52">
            <v>325.45999999999998</v>
          </cell>
          <cell r="K52">
            <v>306.91000000000003</v>
          </cell>
          <cell r="L52">
            <v>300.33</v>
          </cell>
          <cell r="M52">
            <v>319.02</v>
          </cell>
          <cell r="N52">
            <v>328.73</v>
          </cell>
          <cell r="O52">
            <v>264.13939999999997</v>
          </cell>
          <cell r="P52">
            <v>256.70999999999998</v>
          </cell>
          <cell r="Q52">
            <v>255.61538461538461</v>
          </cell>
          <cell r="R52">
            <v>169.75615384615384</v>
          </cell>
          <cell r="S52">
            <v>303.86</v>
          </cell>
          <cell r="T52">
            <v>316.73</v>
          </cell>
          <cell r="U52">
            <v>320</v>
          </cell>
          <cell r="V52">
            <v>299.27000000000004</v>
          </cell>
          <cell r="W52">
            <v>293.81</v>
          </cell>
          <cell r="X52">
            <v>291.85999999999996</v>
          </cell>
          <cell r="Y52">
            <v>313.83</v>
          </cell>
          <cell r="Z52">
            <v>334.10384615384623</v>
          </cell>
          <cell r="AA52">
            <v>3419.6847846153851</v>
          </cell>
          <cell r="AB52">
            <v>12</v>
          </cell>
          <cell r="AC52">
            <v>284.97373205128207</v>
          </cell>
          <cell r="AD52">
            <v>10.96052815581854</v>
          </cell>
        </row>
        <row r="53">
          <cell r="B53" t="str">
            <v>PO0715</v>
          </cell>
          <cell r="C53">
            <v>350.11</v>
          </cell>
          <cell r="D53">
            <v>327.07</v>
          </cell>
          <cell r="E53">
            <v>333.36</v>
          </cell>
          <cell r="F53">
            <v>255.49</v>
          </cell>
          <cell r="G53">
            <v>288.42</v>
          </cell>
          <cell r="H53">
            <v>310.7</v>
          </cell>
          <cell r="I53">
            <v>304.27</v>
          </cell>
          <cell r="J53">
            <v>294.45</v>
          </cell>
          <cell r="K53">
            <v>253.67</v>
          </cell>
          <cell r="L53">
            <v>273.22000000000003</v>
          </cell>
          <cell r="M53">
            <v>298.58</v>
          </cell>
          <cell r="N53">
            <v>302.64</v>
          </cell>
          <cell r="O53">
            <v>295.63192812044679</v>
          </cell>
          <cell r="P53">
            <v>258.07</v>
          </cell>
          <cell r="Q53">
            <v>233.37615384615384</v>
          </cell>
          <cell r="R53">
            <v>228.57</v>
          </cell>
          <cell r="S53">
            <v>271.89999999999998</v>
          </cell>
          <cell r="T53">
            <v>313.52999999999997</v>
          </cell>
          <cell r="U53">
            <v>302.64</v>
          </cell>
          <cell r="V53">
            <v>294.68</v>
          </cell>
          <cell r="W53">
            <v>249.14</v>
          </cell>
          <cell r="X53">
            <v>261.49</v>
          </cell>
          <cell r="Y53">
            <v>272.33</v>
          </cell>
          <cell r="Z53">
            <v>349.14681511470991</v>
          </cell>
          <cell r="AA53">
            <v>3330.5048970813104</v>
          </cell>
          <cell r="AB53">
            <v>12</v>
          </cell>
          <cell r="AC53">
            <v>277.54207475677589</v>
          </cell>
          <cell r="AD53">
            <v>10.674695182952918</v>
          </cell>
        </row>
        <row r="54">
          <cell r="B54" t="str">
            <v>PO0741</v>
          </cell>
          <cell r="C54">
            <v>313.13</v>
          </cell>
          <cell r="D54">
            <v>321.55</v>
          </cell>
          <cell r="E54">
            <v>319.51</v>
          </cell>
          <cell r="F54">
            <v>252.86</v>
          </cell>
          <cell r="G54">
            <v>343.59</v>
          </cell>
          <cell r="H54">
            <v>292.37</v>
          </cell>
          <cell r="I54">
            <v>376.61</v>
          </cell>
          <cell r="J54">
            <v>405.18</v>
          </cell>
          <cell r="K54">
            <v>296.91000000000003</v>
          </cell>
          <cell r="L54">
            <v>266.54000000000002</v>
          </cell>
          <cell r="M54">
            <v>260.99</v>
          </cell>
          <cell r="N54">
            <v>345.24</v>
          </cell>
          <cell r="O54">
            <v>283.70999999999998</v>
          </cell>
          <cell r="P54">
            <v>294.3</v>
          </cell>
          <cell r="Q54">
            <v>278.94615384615389</v>
          </cell>
          <cell r="R54">
            <v>204.39076923076922</v>
          </cell>
          <cell r="S54">
            <v>274.49</v>
          </cell>
          <cell r="T54">
            <v>269.14999999999998</v>
          </cell>
          <cell r="U54">
            <v>307.3</v>
          </cell>
          <cell r="V54">
            <v>311.55</v>
          </cell>
          <cell r="W54">
            <v>282.39999999999998</v>
          </cell>
          <cell r="X54">
            <v>275.77</v>
          </cell>
          <cell r="Y54">
            <v>263.17</v>
          </cell>
          <cell r="Z54">
            <v>346.49194331983807</v>
          </cell>
          <cell r="AA54">
            <v>3391.6688663967611</v>
          </cell>
          <cell r="AB54">
            <v>12</v>
          </cell>
          <cell r="AC54">
            <v>282.63907219973009</v>
          </cell>
          <cell r="AD54">
            <v>10.870733546143466</v>
          </cell>
        </row>
        <row r="55">
          <cell r="B55" t="str">
            <v>PO0754</v>
          </cell>
          <cell r="C55">
            <v>421.02</v>
          </cell>
          <cell r="D55">
            <v>374.57</v>
          </cell>
          <cell r="E55">
            <v>346.2</v>
          </cell>
          <cell r="F55">
            <v>299.41000000000003</v>
          </cell>
          <cell r="G55">
            <v>322.82</v>
          </cell>
          <cell r="H55">
            <v>316.73</v>
          </cell>
          <cell r="I55">
            <v>350.56</v>
          </cell>
          <cell r="J55">
            <v>338.56</v>
          </cell>
          <cell r="K55">
            <v>313.45999999999998</v>
          </cell>
          <cell r="L55">
            <v>323.97000000000003</v>
          </cell>
          <cell r="M55">
            <v>331.65</v>
          </cell>
          <cell r="N55">
            <v>356.11</v>
          </cell>
          <cell r="O55">
            <v>302.89192812044678</v>
          </cell>
          <cell r="P55">
            <v>258.78000000000003</v>
          </cell>
          <cell r="Q55">
            <v>264.72538461538466</v>
          </cell>
          <cell r="R55">
            <v>169.75615384615384</v>
          </cell>
          <cell r="S55">
            <v>315.89999999999998</v>
          </cell>
          <cell r="T55">
            <v>354.91</v>
          </cell>
          <cell r="U55">
            <v>340.51</v>
          </cell>
          <cell r="V55">
            <v>321.40000000000003</v>
          </cell>
          <cell r="W55">
            <v>270.35000000000002</v>
          </cell>
          <cell r="X55">
            <v>326.95999999999998</v>
          </cell>
          <cell r="Y55">
            <v>324.72000000000003</v>
          </cell>
          <cell r="Z55">
            <v>333.92692307692312</v>
          </cell>
          <cell r="AA55">
            <v>3584.8303896589086</v>
          </cell>
          <cell r="AB55">
            <v>12</v>
          </cell>
          <cell r="AC55">
            <v>298.73586580490905</v>
          </cell>
          <cell r="AD55">
            <v>11.489840992496502</v>
          </cell>
        </row>
        <row r="56">
          <cell r="B56" t="str">
            <v>PO0798</v>
          </cell>
          <cell r="C56">
            <v>478.47</v>
          </cell>
          <cell r="D56">
            <v>408.52</v>
          </cell>
          <cell r="E56">
            <v>398.33</v>
          </cell>
          <cell r="F56">
            <v>313.12</v>
          </cell>
          <cell r="G56">
            <v>363.6</v>
          </cell>
          <cell r="H56">
            <v>371.89</v>
          </cell>
          <cell r="I56">
            <v>397.83</v>
          </cell>
          <cell r="J56">
            <v>382.25</v>
          </cell>
          <cell r="K56">
            <v>346.74</v>
          </cell>
          <cell r="L56">
            <v>346.56</v>
          </cell>
          <cell r="M56">
            <v>350.21</v>
          </cell>
          <cell r="N56">
            <v>373.26</v>
          </cell>
          <cell r="O56">
            <v>337.6819281204468</v>
          </cell>
          <cell r="P56">
            <v>316.65999999999997</v>
          </cell>
          <cell r="Q56">
            <v>230.87615384615384</v>
          </cell>
          <cell r="R56">
            <v>189.7553846153846</v>
          </cell>
          <cell r="S56">
            <v>281.26</v>
          </cell>
          <cell r="T56">
            <v>341.1</v>
          </cell>
          <cell r="U56">
            <v>287.57</v>
          </cell>
          <cell r="V56">
            <v>307.87</v>
          </cell>
          <cell r="W56">
            <v>234.45</v>
          </cell>
          <cell r="X56">
            <v>246.69</v>
          </cell>
          <cell r="Y56">
            <v>354.93</v>
          </cell>
          <cell r="Z56">
            <v>399.27780026990558</v>
          </cell>
          <cell r="AA56">
            <v>3528.1212668518906</v>
          </cell>
          <cell r="AB56">
            <v>12</v>
          </cell>
          <cell r="AC56">
            <v>294.0101055709909</v>
          </cell>
          <cell r="AD56">
            <v>11.30808098349965</v>
          </cell>
        </row>
        <row r="57">
          <cell r="B57" t="str">
            <v>PO0949</v>
          </cell>
          <cell r="C57">
            <v>425.99</v>
          </cell>
          <cell r="D57">
            <v>466.89</v>
          </cell>
          <cell r="E57">
            <v>355.86</v>
          </cell>
          <cell r="F57">
            <v>264.14999999999998</v>
          </cell>
          <cell r="G57">
            <v>406.32</v>
          </cell>
          <cell r="H57">
            <v>284.93</v>
          </cell>
          <cell r="I57">
            <v>379.52</v>
          </cell>
          <cell r="J57">
            <v>368.11</v>
          </cell>
          <cell r="K57">
            <v>317.64</v>
          </cell>
          <cell r="L57">
            <v>288.35000000000002</v>
          </cell>
          <cell r="M57">
            <v>271.37</v>
          </cell>
          <cell r="N57">
            <v>286.68</v>
          </cell>
          <cell r="O57">
            <v>408.71192812044683</v>
          </cell>
          <cell r="P57">
            <v>283.19</v>
          </cell>
          <cell r="Q57">
            <v>237.21615384615384</v>
          </cell>
          <cell r="R57">
            <v>202.98076923076923</v>
          </cell>
          <cell r="S57">
            <v>293.98</v>
          </cell>
          <cell r="T57">
            <v>267.79000000000002</v>
          </cell>
          <cell r="U57">
            <v>352.65999999999997</v>
          </cell>
          <cell r="V57">
            <v>338.58</v>
          </cell>
          <cell r="W57">
            <v>281.76</v>
          </cell>
          <cell r="X57">
            <v>304.13</v>
          </cell>
          <cell r="Y57">
            <v>285.47000000000003</v>
          </cell>
          <cell r="Z57">
            <v>342.0225910931174</v>
          </cell>
          <cell r="AA57">
            <v>3598.4914422904876</v>
          </cell>
          <cell r="AB57">
            <v>12</v>
          </cell>
          <cell r="AC57">
            <v>299.87428685754065</v>
          </cell>
          <cell r="AD57">
            <v>11.533626417597718</v>
          </cell>
        </row>
        <row r="58">
          <cell r="B58" t="str">
            <v>PO10112</v>
          </cell>
          <cell r="C58">
            <v>396.39</v>
          </cell>
          <cell r="D58">
            <v>357.24</v>
          </cell>
          <cell r="E58">
            <v>346.42</v>
          </cell>
          <cell r="F58">
            <v>264.02999999999997</v>
          </cell>
          <cell r="G58">
            <v>304.60000000000002</v>
          </cell>
          <cell r="H58">
            <v>380.28</v>
          </cell>
          <cell r="I58">
            <v>423.67</v>
          </cell>
          <cell r="J58">
            <v>429.39</v>
          </cell>
          <cell r="K58">
            <v>370.03</v>
          </cell>
          <cell r="L58">
            <v>374.69</v>
          </cell>
          <cell r="M58">
            <v>390.67</v>
          </cell>
          <cell r="N58">
            <v>337.62</v>
          </cell>
          <cell r="O58">
            <v>333.69192812044679</v>
          </cell>
          <cell r="P58">
            <v>361.96</v>
          </cell>
          <cell r="Q58">
            <v>216.09615384615384</v>
          </cell>
          <cell r="R58">
            <v>191.00153846153844</v>
          </cell>
          <cell r="S58">
            <v>280.55</v>
          </cell>
          <cell r="T58">
            <v>336.83</v>
          </cell>
          <cell r="U58">
            <v>273.14999999999998</v>
          </cell>
          <cell r="V58">
            <v>275.04000000000002</v>
          </cell>
          <cell r="W58">
            <v>220.94</v>
          </cell>
          <cell r="X58">
            <v>232.8746153846154</v>
          </cell>
          <cell r="Y58">
            <v>270.36</v>
          </cell>
          <cell r="Z58">
            <v>281.99320014852265</v>
          </cell>
          <cell r="AA58">
            <v>3274.4874359612772</v>
          </cell>
          <cell r="AB58">
            <v>12</v>
          </cell>
          <cell r="AC58">
            <v>272.87395299677308</v>
          </cell>
          <cell r="AD58">
            <v>10.495152038337427</v>
          </cell>
        </row>
        <row r="59">
          <cell r="B59" t="str">
            <v>PO10292</v>
          </cell>
          <cell r="C59">
            <v>450.81</v>
          </cell>
          <cell r="D59">
            <v>417.18</v>
          </cell>
          <cell r="E59">
            <v>458.08</v>
          </cell>
          <cell r="F59">
            <v>311.11</v>
          </cell>
          <cell r="G59">
            <v>437.78</v>
          </cell>
          <cell r="H59">
            <v>355.92</v>
          </cell>
          <cell r="I59">
            <v>271.58</v>
          </cell>
          <cell r="J59">
            <v>297.70999999999998</v>
          </cell>
          <cell r="K59">
            <v>335.47</v>
          </cell>
          <cell r="L59">
            <v>271.52</v>
          </cell>
          <cell r="M59">
            <v>322.48</v>
          </cell>
          <cell r="N59">
            <v>344.57</v>
          </cell>
          <cell r="O59">
            <v>389.57192812044678</v>
          </cell>
          <cell r="P59">
            <v>261.39</v>
          </cell>
          <cell r="Q59">
            <v>293.39615384615388</v>
          </cell>
          <cell r="R59">
            <v>189.44615384615383</v>
          </cell>
          <cell r="S59">
            <v>334.9</v>
          </cell>
          <cell r="T59">
            <v>330.72</v>
          </cell>
          <cell r="U59">
            <v>374.44</v>
          </cell>
          <cell r="V59">
            <v>305.95999999999998</v>
          </cell>
          <cell r="W59">
            <v>317.08</v>
          </cell>
          <cell r="X59">
            <v>263.81</v>
          </cell>
          <cell r="Y59">
            <v>326.36</v>
          </cell>
          <cell r="Z59">
            <v>381.77607287449393</v>
          </cell>
          <cell r="AA59">
            <v>3768.8503086872483</v>
          </cell>
          <cell r="AB59">
            <v>12</v>
          </cell>
          <cell r="AC59">
            <v>314.0708590572707</v>
          </cell>
          <cell r="AD59">
            <v>12.079648425279641</v>
          </cell>
        </row>
        <row r="60">
          <cell r="B60" t="str">
            <v>PO10349</v>
          </cell>
          <cell r="C60">
            <v>347.47</v>
          </cell>
          <cell r="D60">
            <v>247.33</v>
          </cell>
          <cell r="E60">
            <v>357.67</v>
          </cell>
          <cell r="F60">
            <v>319.45</v>
          </cell>
          <cell r="G60">
            <v>269.16000000000003</v>
          </cell>
          <cell r="H60">
            <v>231.81</v>
          </cell>
          <cell r="I60">
            <v>282.33</v>
          </cell>
          <cell r="J60">
            <v>297.82</v>
          </cell>
          <cell r="K60">
            <v>264.01</v>
          </cell>
          <cell r="L60">
            <v>281.89999999999998</v>
          </cell>
          <cell r="M60">
            <v>335.49</v>
          </cell>
          <cell r="N60">
            <v>330.85999999999996</v>
          </cell>
          <cell r="O60">
            <v>313.08192812044678</v>
          </cell>
          <cell r="P60">
            <v>322.88</v>
          </cell>
          <cell r="Q60">
            <v>239.98615384615383</v>
          </cell>
          <cell r="R60">
            <v>184.29153846153847</v>
          </cell>
          <cell r="S60">
            <v>282.43</v>
          </cell>
          <cell r="T60">
            <v>336.29</v>
          </cell>
          <cell r="U60">
            <v>285.01</v>
          </cell>
          <cell r="V60">
            <v>284.20999999999998</v>
          </cell>
          <cell r="W60">
            <v>237.06</v>
          </cell>
          <cell r="X60">
            <v>265.23</v>
          </cell>
          <cell r="Y60">
            <v>270.94</v>
          </cell>
          <cell r="Z60">
            <v>292.63466035490103</v>
          </cell>
          <cell r="AA60">
            <v>3314.04428078304</v>
          </cell>
          <cell r="AB60">
            <v>12</v>
          </cell>
          <cell r="AC60">
            <v>276.17035673191998</v>
          </cell>
          <cell r="AD60">
            <v>10.621936797381538</v>
          </cell>
        </row>
        <row r="61">
          <cell r="B61" t="str">
            <v>PO1037</v>
          </cell>
          <cell r="C61">
            <v>368.11</v>
          </cell>
          <cell r="D61">
            <v>312.8</v>
          </cell>
          <cell r="E61">
            <v>328.73</v>
          </cell>
          <cell r="F61">
            <v>234.8</v>
          </cell>
          <cell r="G61">
            <v>281.70999999999998</v>
          </cell>
          <cell r="H61">
            <v>277.41000000000003</v>
          </cell>
          <cell r="I61">
            <v>300.75</v>
          </cell>
          <cell r="J61">
            <v>306.35000000000002</v>
          </cell>
          <cell r="K61">
            <v>273.70999999999998</v>
          </cell>
          <cell r="L61">
            <v>276.51</v>
          </cell>
          <cell r="M61">
            <v>295.86</v>
          </cell>
          <cell r="N61">
            <v>319.04999999999995</v>
          </cell>
          <cell r="O61">
            <v>313.47192812044682</v>
          </cell>
          <cell r="P61">
            <v>266.34000000000003</v>
          </cell>
          <cell r="Q61">
            <v>228.23615384615383</v>
          </cell>
          <cell r="R61">
            <v>155.91999999999999</v>
          </cell>
          <cell r="S61">
            <v>269.82</v>
          </cell>
          <cell r="T61">
            <v>305.52999999999997</v>
          </cell>
          <cell r="U61">
            <v>272.90999999999997</v>
          </cell>
          <cell r="V61">
            <v>266.12</v>
          </cell>
          <cell r="W61">
            <v>255.78</v>
          </cell>
          <cell r="X61">
            <v>270.76</v>
          </cell>
          <cell r="Y61">
            <v>286.2</v>
          </cell>
          <cell r="Z61">
            <v>291.50384615384621</v>
          </cell>
          <cell r="AA61">
            <v>3182.5919281204469</v>
          </cell>
          <cell r="AB61">
            <v>12</v>
          </cell>
          <cell r="AC61">
            <v>265.21599401003726</v>
          </cell>
          <cell r="AD61">
            <v>10.200615154232203</v>
          </cell>
        </row>
        <row r="62">
          <cell r="B62" t="str">
            <v>PO10439</v>
          </cell>
          <cell r="C62">
            <v>359.03</v>
          </cell>
          <cell r="D62">
            <v>324.7</v>
          </cell>
          <cell r="E62">
            <v>278.11</v>
          </cell>
          <cell r="F62">
            <v>252.7</v>
          </cell>
          <cell r="G62">
            <v>393.05</v>
          </cell>
          <cell r="H62">
            <v>273.16000000000003</v>
          </cell>
          <cell r="I62">
            <v>303.32</v>
          </cell>
          <cell r="J62">
            <v>304.37</v>
          </cell>
          <cell r="K62">
            <v>256.51</v>
          </cell>
          <cell r="L62">
            <v>230.89</v>
          </cell>
          <cell r="M62">
            <v>253.95</v>
          </cell>
          <cell r="N62">
            <v>265.28000000000003</v>
          </cell>
          <cell r="O62">
            <v>266.29540000000003</v>
          </cell>
          <cell r="P62">
            <v>248.68</v>
          </cell>
          <cell r="Q62">
            <v>230.09615384615384</v>
          </cell>
          <cell r="R62">
            <v>198.66076923076923</v>
          </cell>
          <cell r="S62">
            <v>262.41000000000003</v>
          </cell>
          <cell r="T62">
            <v>250.63</v>
          </cell>
          <cell r="U62">
            <v>249.28</v>
          </cell>
          <cell r="V62">
            <v>256.44</v>
          </cell>
          <cell r="W62">
            <v>230.94</v>
          </cell>
          <cell r="X62">
            <v>265.43</v>
          </cell>
          <cell r="Y62">
            <v>277.24</v>
          </cell>
          <cell r="Z62">
            <v>341.52538461538461</v>
          </cell>
          <cell r="AA62">
            <v>3077.627707692307</v>
          </cell>
          <cell r="AB62">
            <v>12</v>
          </cell>
          <cell r="AC62">
            <v>256.46897564102557</v>
          </cell>
          <cell r="AD62">
            <v>9.8641913708086761</v>
          </cell>
        </row>
        <row r="63">
          <cell r="B63" t="str">
            <v>PO10478</v>
          </cell>
          <cell r="C63">
            <v>366.65</v>
          </cell>
          <cell r="D63">
            <v>329.57</v>
          </cell>
          <cell r="E63">
            <v>320.13</v>
          </cell>
          <cell r="F63">
            <v>241.79</v>
          </cell>
          <cell r="G63">
            <v>326.14</v>
          </cell>
          <cell r="H63">
            <v>329.76</v>
          </cell>
          <cell r="I63">
            <v>308.14999999999998</v>
          </cell>
          <cell r="J63">
            <v>288.56</v>
          </cell>
          <cell r="K63">
            <v>286.7</v>
          </cell>
          <cell r="L63">
            <v>253.58</v>
          </cell>
          <cell r="M63">
            <v>273.87</v>
          </cell>
          <cell r="N63">
            <v>297.76</v>
          </cell>
          <cell r="O63">
            <v>373.03192812044682</v>
          </cell>
          <cell r="P63">
            <v>219.51999999999998</v>
          </cell>
          <cell r="Q63">
            <v>234.55615384615385</v>
          </cell>
          <cell r="R63">
            <v>132.81615384615384</v>
          </cell>
          <cell r="S63">
            <v>263.64</v>
          </cell>
          <cell r="T63">
            <v>327.10000000000002</v>
          </cell>
          <cell r="X63">
            <v>131.21</v>
          </cell>
          <cell r="Y63">
            <v>250.11</v>
          </cell>
          <cell r="Z63">
            <v>356.50401540956534</v>
          </cell>
          <cell r="AA63">
            <v>2288.4882512223198</v>
          </cell>
          <cell r="AB63">
            <v>9</v>
          </cell>
          <cell r="AC63">
            <v>254.27647235803553</v>
          </cell>
          <cell r="AD63">
            <v>9.779864321462906</v>
          </cell>
        </row>
        <row r="64">
          <cell r="B64" t="str">
            <v>PO10583</v>
          </cell>
          <cell r="C64">
            <v>426.04</v>
          </cell>
          <cell r="D64">
            <v>349.65</v>
          </cell>
          <cell r="E64">
            <v>366.02</v>
          </cell>
          <cell r="F64">
            <v>295.08999999999997</v>
          </cell>
          <cell r="G64">
            <v>301.64</v>
          </cell>
          <cell r="H64">
            <v>314.64</v>
          </cell>
          <cell r="I64">
            <v>333.19</v>
          </cell>
          <cell r="J64">
            <v>334.28</v>
          </cell>
          <cell r="K64">
            <v>309.18</v>
          </cell>
          <cell r="L64">
            <v>286.27</v>
          </cell>
          <cell r="M64">
            <v>301.26</v>
          </cell>
          <cell r="N64">
            <v>333.19</v>
          </cell>
          <cell r="O64">
            <v>309.38192812044679</v>
          </cell>
          <cell r="P64">
            <v>246.87</v>
          </cell>
          <cell r="Q64">
            <v>242.61538461538461</v>
          </cell>
          <cell r="R64">
            <v>168.75615384615384</v>
          </cell>
          <cell r="S64">
            <v>298.23</v>
          </cell>
          <cell r="T64">
            <v>377.06</v>
          </cell>
          <cell r="U64">
            <v>316.72999999999996</v>
          </cell>
          <cell r="V64">
            <v>315.64000000000004</v>
          </cell>
          <cell r="W64">
            <v>257.8</v>
          </cell>
          <cell r="X64">
            <v>299.01</v>
          </cell>
          <cell r="Y64">
            <v>327.72</v>
          </cell>
          <cell r="Z64">
            <v>344.916423021323</v>
          </cell>
          <cell r="AA64">
            <v>3504.729889603308</v>
          </cell>
          <cell r="AB64">
            <v>12</v>
          </cell>
          <cell r="AC64">
            <v>292.060824133609</v>
          </cell>
          <cell r="AD64">
            <v>11.233108620523423</v>
          </cell>
        </row>
        <row r="65">
          <cell r="B65" t="str">
            <v>PO10584</v>
          </cell>
          <cell r="C65">
            <v>344.08</v>
          </cell>
          <cell r="D65">
            <v>297.07</v>
          </cell>
          <cell r="E65">
            <v>301.64999999999998</v>
          </cell>
          <cell r="F65">
            <v>250.61</v>
          </cell>
          <cell r="G65">
            <v>266.07</v>
          </cell>
          <cell r="H65">
            <v>246.19</v>
          </cell>
          <cell r="I65">
            <v>258.72000000000003</v>
          </cell>
          <cell r="J65">
            <v>268.98</v>
          </cell>
          <cell r="K65">
            <v>261.52</v>
          </cell>
          <cell r="L65">
            <v>242.87</v>
          </cell>
          <cell r="M65">
            <v>256.37</v>
          </cell>
          <cell r="N65">
            <v>300.57</v>
          </cell>
          <cell r="O65">
            <v>285.94192812044679</v>
          </cell>
          <cell r="P65">
            <v>220.93</v>
          </cell>
          <cell r="Q65">
            <v>226.22615384615384</v>
          </cell>
          <cell r="R65">
            <v>151.07615384615383</v>
          </cell>
          <cell r="S65">
            <v>277.72000000000003</v>
          </cell>
          <cell r="T65">
            <v>293.02999999999997</v>
          </cell>
          <cell r="U65">
            <v>293.45999999999998</v>
          </cell>
          <cell r="V65">
            <v>291.52</v>
          </cell>
          <cell r="W65">
            <v>238.75</v>
          </cell>
          <cell r="X65">
            <v>270.7</v>
          </cell>
          <cell r="Y65">
            <v>301.52999999999997</v>
          </cell>
          <cell r="Z65">
            <v>345.20391877200444</v>
          </cell>
          <cell r="AA65">
            <v>3196.0881545847583</v>
          </cell>
          <cell r="AB65">
            <v>12</v>
          </cell>
          <cell r="AC65">
            <v>266.34067954872984</v>
          </cell>
          <cell r="AD65">
            <v>10.243872290335762</v>
          </cell>
        </row>
        <row r="66">
          <cell r="B66" t="str">
            <v>PO10787</v>
          </cell>
          <cell r="C66">
            <v>350.04</v>
          </cell>
          <cell r="D66">
            <v>313.43</v>
          </cell>
          <cell r="E66">
            <v>369.61</v>
          </cell>
          <cell r="F66">
            <v>298.83</v>
          </cell>
          <cell r="G66">
            <v>342.56</v>
          </cell>
          <cell r="H66">
            <v>300.01</v>
          </cell>
          <cell r="I66">
            <v>291.91000000000003</v>
          </cell>
          <cell r="J66">
            <v>285.85000000000002</v>
          </cell>
          <cell r="K66">
            <v>259.3</v>
          </cell>
          <cell r="L66">
            <v>241.8</v>
          </cell>
          <cell r="M66">
            <v>273.93</v>
          </cell>
          <cell r="N66">
            <v>286.54000000000002</v>
          </cell>
          <cell r="O66">
            <v>294.3719281204468</v>
          </cell>
          <cell r="P66">
            <v>218.04</v>
          </cell>
          <cell r="Q66">
            <v>237.41615384615383</v>
          </cell>
          <cell r="R66">
            <v>151.07615384615383</v>
          </cell>
          <cell r="S66">
            <v>277.47000000000003</v>
          </cell>
          <cell r="T66">
            <v>289.14999999999998</v>
          </cell>
          <cell r="U66">
            <v>279.79000000000002</v>
          </cell>
          <cell r="V66">
            <v>287.05</v>
          </cell>
          <cell r="W66">
            <v>220.94</v>
          </cell>
          <cell r="X66">
            <v>247.25</v>
          </cell>
          <cell r="Y66">
            <v>269.83999999999997</v>
          </cell>
          <cell r="Z66">
            <v>301.8371120107962</v>
          </cell>
          <cell r="AA66">
            <v>3074.2313478235505</v>
          </cell>
          <cell r="AB66">
            <v>12</v>
          </cell>
          <cell r="AC66">
            <v>256.18594565196253</v>
          </cell>
          <cell r="AD66">
            <v>9.8533056019985583</v>
          </cell>
        </row>
        <row r="67">
          <cell r="B67" t="str">
            <v>PO10797</v>
          </cell>
          <cell r="C67">
            <v>395.36</v>
          </cell>
          <cell r="D67">
            <v>408.76</v>
          </cell>
          <cell r="E67">
            <v>365.72</v>
          </cell>
          <cell r="F67">
            <v>278.51</v>
          </cell>
          <cell r="G67">
            <v>383.24</v>
          </cell>
          <cell r="H67">
            <v>291.76</v>
          </cell>
          <cell r="I67">
            <v>365.47</v>
          </cell>
          <cell r="J67">
            <v>351.01</v>
          </cell>
          <cell r="K67">
            <v>271.38</v>
          </cell>
          <cell r="L67">
            <v>284.57</v>
          </cell>
          <cell r="M67">
            <v>280.98</v>
          </cell>
          <cell r="N67">
            <v>363.66999999999996</v>
          </cell>
          <cell r="O67">
            <v>411.83192812044678</v>
          </cell>
          <cell r="P67">
            <v>297.5</v>
          </cell>
          <cell r="Q67">
            <v>242.58615384615385</v>
          </cell>
          <cell r="R67">
            <v>218.52615384615385</v>
          </cell>
          <cell r="S67">
            <v>291.33</v>
          </cell>
          <cell r="T67">
            <v>296.08999999999997</v>
          </cell>
          <cell r="U67">
            <v>357.38</v>
          </cell>
          <cell r="V67">
            <v>313.61</v>
          </cell>
          <cell r="W67">
            <v>272.79000000000002</v>
          </cell>
          <cell r="X67">
            <v>368.04</v>
          </cell>
          <cell r="Y67">
            <v>304.20999999999998</v>
          </cell>
          <cell r="Z67">
            <v>392.50261808367077</v>
          </cell>
          <cell r="AA67">
            <v>3766.396853896425</v>
          </cell>
          <cell r="AB67">
            <v>12</v>
          </cell>
          <cell r="AC67">
            <v>313.86640449136877</v>
          </cell>
          <cell r="AD67">
            <v>12.071784788129568</v>
          </cell>
        </row>
        <row r="68">
          <cell r="B68" t="str">
            <v>PO10869</v>
          </cell>
          <cell r="C68">
            <v>278.38</v>
          </cell>
          <cell r="D68">
            <v>278.67</v>
          </cell>
          <cell r="E68">
            <v>251.75</v>
          </cell>
          <cell r="F68">
            <v>217.54</v>
          </cell>
          <cell r="G68">
            <v>292.07</v>
          </cell>
          <cell r="H68">
            <v>260.45999999999998</v>
          </cell>
          <cell r="I68">
            <v>247.46</v>
          </cell>
          <cell r="J68">
            <v>271.44</v>
          </cell>
          <cell r="K68">
            <v>224.7</v>
          </cell>
          <cell r="L68">
            <v>185.31</v>
          </cell>
          <cell r="M68">
            <v>277.70999999999998</v>
          </cell>
          <cell r="N68">
            <v>290.22999999999996</v>
          </cell>
          <cell r="O68">
            <v>261.10140000000001</v>
          </cell>
          <cell r="P68">
            <v>206.54</v>
          </cell>
          <cell r="Q68">
            <v>240.88615384615383</v>
          </cell>
          <cell r="R68">
            <v>152.92615384615385</v>
          </cell>
          <cell r="S68">
            <v>270.45999999999998</v>
          </cell>
          <cell r="T68">
            <v>260.35000000000002</v>
          </cell>
          <cell r="U68">
            <v>278.75</v>
          </cell>
          <cell r="V68">
            <v>215.17</v>
          </cell>
          <cell r="W68">
            <v>197.88</v>
          </cell>
          <cell r="X68">
            <v>244.10999999999999</v>
          </cell>
          <cell r="Y68">
            <v>296.76</v>
          </cell>
          <cell r="Z68">
            <v>314.73412119537011</v>
          </cell>
          <cell r="AA68">
            <v>2939.6678288876774</v>
          </cell>
          <cell r="AB68">
            <v>12</v>
          </cell>
          <cell r="AC68">
            <v>244.97231907397313</v>
          </cell>
          <cell r="AD68">
            <v>9.4220122720758894</v>
          </cell>
        </row>
        <row r="69">
          <cell r="B69" t="str">
            <v>PO10896</v>
          </cell>
          <cell r="C69">
            <v>335.49</v>
          </cell>
          <cell r="D69">
            <v>285.05</v>
          </cell>
          <cell r="E69">
            <v>323.89999999999998</v>
          </cell>
          <cell r="F69">
            <v>252.85</v>
          </cell>
          <cell r="G69">
            <v>269.24</v>
          </cell>
          <cell r="H69">
            <v>274.62</v>
          </cell>
          <cell r="I69">
            <v>269.24</v>
          </cell>
          <cell r="J69">
            <v>278.18</v>
          </cell>
          <cell r="K69">
            <v>247.53</v>
          </cell>
          <cell r="L69">
            <v>264.01</v>
          </cell>
          <cell r="M69">
            <v>268.41000000000003</v>
          </cell>
          <cell r="N69">
            <v>280.26</v>
          </cell>
          <cell r="O69">
            <v>336.69192812044679</v>
          </cell>
          <cell r="P69">
            <v>226.54</v>
          </cell>
          <cell r="Q69">
            <v>210.39615384615385</v>
          </cell>
          <cell r="R69">
            <v>151.07615384615383</v>
          </cell>
          <cell r="S69">
            <v>268.82</v>
          </cell>
          <cell r="T69">
            <v>277.62</v>
          </cell>
          <cell r="U69">
            <v>274.73</v>
          </cell>
          <cell r="V69">
            <v>269.24</v>
          </cell>
          <cell r="W69">
            <v>231.04</v>
          </cell>
          <cell r="X69">
            <v>234.8923076923077</v>
          </cell>
          <cell r="Y69">
            <v>276.33999999999997</v>
          </cell>
          <cell r="Z69">
            <v>291.38437246963565</v>
          </cell>
          <cell r="AA69">
            <v>3048.7709159746987</v>
          </cell>
          <cell r="AB69">
            <v>12</v>
          </cell>
          <cell r="AC69">
            <v>254.06424299789157</v>
          </cell>
          <cell r="AD69">
            <v>9.7717016537650601</v>
          </cell>
        </row>
        <row r="70">
          <cell r="B70" t="str">
            <v>PO10911</v>
          </cell>
          <cell r="C70">
            <v>395.49</v>
          </cell>
          <cell r="D70">
            <v>360.57</v>
          </cell>
          <cell r="E70">
            <v>355.11</v>
          </cell>
          <cell r="F70">
            <v>291.82</v>
          </cell>
          <cell r="G70">
            <v>316.91000000000003</v>
          </cell>
          <cell r="H70">
            <v>304.91000000000003</v>
          </cell>
          <cell r="I70">
            <v>332.19</v>
          </cell>
          <cell r="J70">
            <v>331.01</v>
          </cell>
          <cell r="K70">
            <v>296.08999999999997</v>
          </cell>
          <cell r="L70">
            <v>302.64</v>
          </cell>
          <cell r="M70">
            <v>309.68</v>
          </cell>
          <cell r="N70">
            <v>324.45999999999998</v>
          </cell>
          <cell r="O70">
            <v>303.92192812044681</v>
          </cell>
          <cell r="P70">
            <v>253.61</v>
          </cell>
          <cell r="Q70">
            <v>254.54538461538462</v>
          </cell>
          <cell r="R70">
            <v>168.75615384615384</v>
          </cell>
          <cell r="S70">
            <v>299.08</v>
          </cell>
          <cell r="T70">
            <v>331.13</v>
          </cell>
          <cell r="U70">
            <v>332.27</v>
          </cell>
          <cell r="V70">
            <v>296</v>
          </cell>
          <cell r="W70">
            <v>270.89999999999998</v>
          </cell>
          <cell r="X70">
            <v>288.78999999999996</v>
          </cell>
          <cell r="Y70">
            <v>286.45999999999998</v>
          </cell>
          <cell r="Z70">
            <v>333.35331983805668</v>
          </cell>
          <cell r="AA70">
            <v>3418.8167864200423</v>
          </cell>
          <cell r="AB70">
            <v>12</v>
          </cell>
          <cell r="AC70">
            <v>284.90139886833686</v>
          </cell>
          <cell r="AD70">
            <v>10.957746110320649</v>
          </cell>
        </row>
        <row r="71">
          <cell r="B71" t="str">
            <v>PO11145</v>
          </cell>
          <cell r="C71">
            <v>380.19</v>
          </cell>
          <cell r="D71">
            <v>328.61</v>
          </cell>
          <cell r="E71">
            <v>374.32</v>
          </cell>
          <cell r="F71">
            <v>280.02999999999997</v>
          </cell>
          <cell r="G71">
            <v>345.77</v>
          </cell>
          <cell r="H71">
            <v>299.24</v>
          </cell>
          <cell r="I71">
            <v>328.85</v>
          </cell>
          <cell r="J71">
            <v>317.01</v>
          </cell>
          <cell r="K71">
            <v>297.07</v>
          </cell>
          <cell r="L71">
            <v>296.70999999999998</v>
          </cell>
          <cell r="M71">
            <v>314.67</v>
          </cell>
          <cell r="N71">
            <v>326.59000000000003</v>
          </cell>
          <cell r="O71">
            <v>310.97192812044682</v>
          </cell>
          <cell r="P71">
            <v>250.68</v>
          </cell>
          <cell r="Q71">
            <v>247.72076923076924</v>
          </cell>
          <cell r="R71">
            <v>168.78</v>
          </cell>
          <cell r="S71">
            <v>290.47000000000003</v>
          </cell>
          <cell r="T71">
            <v>312.12</v>
          </cell>
          <cell r="U71">
            <v>307.95</v>
          </cell>
          <cell r="V71">
            <v>285.89</v>
          </cell>
          <cell r="W71">
            <v>250.48</v>
          </cell>
          <cell r="X71">
            <v>289.61</v>
          </cell>
          <cell r="Y71">
            <v>322.45999999999998</v>
          </cell>
          <cell r="Z71">
            <v>313.93066126855598</v>
          </cell>
          <cell r="AA71">
            <v>3351.0633586197723</v>
          </cell>
          <cell r="AB71">
            <v>12</v>
          </cell>
          <cell r="AC71">
            <v>279.25527988498101</v>
          </cell>
          <cell r="AD71">
            <v>10.740587687883885</v>
          </cell>
        </row>
        <row r="72">
          <cell r="B72" t="str">
            <v>PO11215</v>
          </cell>
          <cell r="C72">
            <v>333.66</v>
          </cell>
          <cell r="D72">
            <v>293.88</v>
          </cell>
          <cell r="E72">
            <v>271.19</v>
          </cell>
          <cell r="F72">
            <v>245.5</v>
          </cell>
          <cell r="G72">
            <v>289.64999999999998</v>
          </cell>
          <cell r="H72">
            <v>255.01</v>
          </cell>
          <cell r="I72">
            <v>252.13</v>
          </cell>
          <cell r="J72">
            <v>268.91000000000003</v>
          </cell>
          <cell r="K72">
            <v>258.72000000000003</v>
          </cell>
          <cell r="L72">
            <v>258.72000000000003</v>
          </cell>
          <cell r="M72">
            <v>270.79000000000002</v>
          </cell>
          <cell r="N72">
            <v>288.59000000000003</v>
          </cell>
          <cell r="O72">
            <v>261.25820000000004</v>
          </cell>
          <cell r="P72">
            <v>219.69</v>
          </cell>
          <cell r="Q72">
            <v>226.15615384615384</v>
          </cell>
          <cell r="R72">
            <v>139.11615384615385</v>
          </cell>
          <cell r="S72">
            <v>240.33</v>
          </cell>
          <cell r="T72">
            <v>275.69</v>
          </cell>
          <cell r="U72">
            <v>269.2</v>
          </cell>
          <cell r="V72">
            <v>259.35000000000002</v>
          </cell>
          <cell r="W72">
            <v>254.48</v>
          </cell>
          <cell r="X72">
            <v>274.20999999999998</v>
          </cell>
          <cell r="Y72">
            <v>313.20999999999998</v>
          </cell>
          <cell r="Z72">
            <v>348.36951417004053</v>
          </cell>
          <cell r="AA72">
            <v>3081.0600218623485</v>
          </cell>
          <cell r="AB72">
            <v>12</v>
          </cell>
          <cell r="AC72">
            <v>256.75500182186238</v>
          </cell>
          <cell r="AD72">
            <v>9.8751923777639377</v>
          </cell>
        </row>
        <row r="73">
          <cell r="B73" t="str">
            <v>PO11265</v>
          </cell>
          <cell r="C73">
            <v>371.19</v>
          </cell>
          <cell r="D73">
            <v>198.51</v>
          </cell>
          <cell r="E73">
            <v>383.46</v>
          </cell>
          <cell r="F73">
            <v>294.26</v>
          </cell>
          <cell r="G73">
            <v>286.51</v>
          </cell>
          <cell r="H73">
            <v>289.52999999999997</v>
          </cell>
          <cell r="J73">
            <v>305.58</v>
          </cell>
          <cell r="K73">
            <v>259.54000000000002</v>
          </cell>
          <cell r="L73">
            <v>301.99</v>
          </cell>
          <cell r="M73">
            <v>301.61</v>
          </cell>
          <cell r="N73">
            <v>310.31</v>
          </cell>
          <cell r="O73">
            <v>308.17192812044681</v>
          </cell>
          <cell r="P73">
            <v>249.26999999999998</v>
          </cell>
          <cell r="Q73">
            <v>258.74076923076922</v>
          </cell>
          <cell r="R73">
            <v>164.16615384615383</v>
          </cell>
          <cell r="S73">
            <v>283.77999999999997</v>
          </cell>
          <cell r="T73">
            <v>296.72000000000003</v>
          </cell>
          <cell r="U73">
            <v>305.03000000000003</v>
          </cell>
          <cell r="V73">
            <v>343.93</v>
          </cell>
          <cell r="W73">
            <v>312.14</v>
          </cell>
          <cell r="X73">
            <v>297.65999999999997</v>
          </cell>
          <cell r="Y73">
            <v>334.36</v>
          </cell>
          <cell r="Z73">
            <v>416.24191632928478</v>
          </cell>
          <cell r="AA73">
            <v>3570.2107675266543</v>
          </cell>
          <cell r="AB73">
            <v>12</v>
          </cell>
          <cell r="AC73">
            <v>297.51756396055453</v>
          </cell>
          <cell r="AD73">
            <v>11.442983229252096</v>
          </cell>
        </row>
        <row r="74">
          <cell r="B74" t="str">
            <v>PO11272</v>
          </cell>
          <cell r="C74">
            <v>352.26</v>
          </cell>
          <cell r="D74">
            <v>229.48</v>
          </cell>
          <cell r="E74">
            <v>308.41000000000003</v>
          </cell>
          <cell r="F74">
            <v>247.02</v>
          </cell>
          <cell r="G74">
            <v>352.26</v>
          </cell>
          <cell r="H74">
            <v>281</v>
          </cell>
          <cell r="I74">
            <v>287.58</v>
          </cell>
          <cell r="J74">
            <v>295.26</v>
          </cell>
          <cell r="K74">
            <v>273.88</v>
          </cell>
          <cell r="L74">
            <v>297.35000000000002</v>
          </cell>
          <cell r="M74">
            <v>277.48</v>
          </cell>
          <cell r="N74">
            <v>0</v>
          </cell>
          <cell r="Q74">
            <v>77.08461538461539</v>
          </cell>
          <cell r="R74">
            <v>218.16307692307694</v>
          </cell>
          <cell r="S74">
            <v>256.79000000000002</v>
          </cell>
          <cell r="T74">
            <v>249.31</v>
          </cell>
          <cell r="U74">
            <v>280.91000000000003</v>
          </cell>
          <cell r="V74">
            <v>278.75</v>
          </cell>
          <cell r="W74">
            <v>251.07</v>
          </cell>
          <cell r="X74">
            <v>286.54000000000002</v>
          </cell>
          <cell r="Y74">
            <v>270.58</v>
          </cell>
          <cell r="Z74">
            <v>284.36805880826324</v>
          </cell>
          <cell r="AA74">
            <v>2453.5657511159557</v>
          </cell>
          <cell r="AB74">
            <v>10</v>
          </cell>
          <cell r="AC74">
            <v>245.35657511159556</v>
          </cell>
          <cell r="AD74">
            <v>9.4367913504459828</v>
          </cell>
        </row>
        <row r="75">
          <cell r="B75" t="str">
            <v>PO11373</v>
          </cell>
          <cell r="C75">
            <v>472.93</v>
          </cell>
          <cell r="D75">
            <v>422.97</v>
          </cell>
          <cell r="E75">
            <v>355.29</v>
          </cell>
          <cell r="F75">
            <v>286.55</v>
          </cell>
          <cell r="G75">
            <v>418.74</v>
          </cell>
          <cell r="H75">
            <v>319.33</v>
          </cell>
          <cell r="I75">
            <v>339.68</v>
          </cell>
          <cell r="J75">
            <v>329.91</v>
          </cell>
          <cell r="K75">
            <v>296.07</v>
          </cell>
          <cell r="L75">
            <v>279.08999999999997</v>
          </cell>
          <cell r="M75">
            <v>295.75</v>
          </cell>
          <cell r="N75">
            <v>341.47999999999996</v>
          </cell>
          <cell r="O75">
            <v>310.27192812044683</v>
          </cell>
          <cell r="P75">
            <v>255.75</v>
          </cell>
          <cell r="Q75">
            <v>248.00076923076924</v>
          </cell>
          <cell r="R75">
            <v>221.51307692307694</v>
          </cell>
          <cell r="S75">
            <v>248.42</v>
          </cell>
          <cell r="T75">
            <v>265.33999999999997</v>
          </cell>
          <cell r="U75">
            <v>271.69</v>
          </cell>
          <cell r="V75">
            <v>280.14999999999998</v>
          </cell>
          <cell r="W75">
            <v>250.21</v>
          </cell>
          <cell r="X75">
            <v>296.04000000000002</v>
          </cell>
          <cell r="Y75">
            <v>283.83</v>
          </cell>
          <cell r="Z75">
            <v>343.27497291201473</v>
          </cell>
          <cell r="AA75">
            <v>3274.4907471863075</v>
          </cell>
          <cell r="AB75">
            <v>12</v>
          </cell>
          <cell r="AC75">
            <v>272.8742289321923</v>
          </cell>
          <cell r="AD75">
            <v>10.495162651238164</v>
          </cell>
        </row>
        <row r="76">
          <cell r="B76" t="str">
            <v>PO11415</v>
          </cell>
          <cell r="C76">
            <v>401.77</v>
          </cell>
          <cell r="D76">
            <v>340.15</v>
          </cell>
          <cell r="E76">
            <v>377.94</v>
          </cell>
          <cell r="F76">
            <v>285.76</v>
          </cell>
          <cell r="G76">
            <v>335.33</v>
          </cell>
          <cell r="H76">
            <v>312.60000000000002</v>
          </cell>
          <cell r="I76">
            <v>335.34</v>
          </cell>
          <cell r="J76">
            <v>338.86</v>
          </cell>
          <cell r="K76">
            <v>307.67</v>
          </cell>
          <cell r="L76">
            <v>303.43</v>
          </cell>
          <cell r="M76">
            <v>313.29000000000002</v>
          </cell>
          <cell r="N76">
            <v>323.8</v>
          </cell>
          <cell r="O76">
            <v>263.88459999999998</v>
          </cell>
          <cell r="P76">
            <v>294.49</v>
          </cell>
          <cell r="Q76">
            <v>237.72538461538463</v>
          </cell>
          <cell r="R76">
            <v>195.36153846153846</v>
          </cell>
          <cell r="S76">
            <v>323.97000000000003</v>
          </cell>
          <cell r="T76">
            <v>303.33</v>
          </cell>
          <cell r="U76">
            <v>289.21999999999997</v>
          </cell>
          <cell r="V76">
            <v>314.01</v>
          </cell>
          <cell r="W76">
            <v>249.09</v>
          </cell>
          <cell r="X76">
            <v>265.11</v>
          </cell>
          <cell r="Y76">
            <v>249.06461538461539</v>
          </cell>
          <cell r="Z76">
            <v>328.43163067320666</v>
          </cell>
          <cell r="AA76">
            <v>3313.6877691347454</v>
          </cell>
          <cell r="AB76">
            <v>12</v>
          </cell>
          <cell r="AC76">
            <v>276.14064742789543</v>
          </cell>
          <cell r="AD76">
            <v>10.620794131842132</v>
          </cell>
        </row>
        <row r="77">
          <cell r="B77" t="str">
            <v>PO11433</v>
          </cell>
          <cell r="C77">
            <v>409.47</v>
          </cell>
          <cell r="D77">
            <v>358.48</v>
          </cell>
          <cell r="E77">
            <v>383.35</v>
          </cell>
          <cell r="F77">
            <v>298.36</v>
          </cell>
          <cell r="G77">
            <v>355.08</v>
          </cell>
          <cell r="H77">
            <v>340.19</v>
          </cell>
          <cell r="I77">
            <v>308.18</v>
          </cell>
          <cell r="J77">
            <v>313.64</v>
          </cell>
          <cell r="K77">
            <v>287.63</v>
          </cell>
          <cell r="L77">
            <v>299.36</v>
          </cell>
          <cell r="M77">
            <v>316.3</v>
          </cell>
          <cell r="N77">
            <v>341.13</v>
          </cell>
          <cell r="O77">
            <v>313.27192812044677</v>
          </cell>
          <cell r="P77">
            <v>244.01000000000002</v>
          </cell>
          <cell r="Q77">
            <v>254.79538461538462</v>
          </cell>
          <cell r="R77">
            <v>168.75615384615384</v>
          </cell>
          <cell r="S77">
            <v>318.72000000000003</v>
          </cell>
          <cell r="T77">
            <v>328.83</v>
          </cell>
          <cell r="U77">
            <v>319</v>
          </cell>
          <cell r="V77">
            <v>317.91000000000003</v>
          </cell>
          <cell r="W77">
            <v>246.98</v>
          </cell>
          <cell r="X77">
            <v>295.58</v>
          </cell>
          <cell r="Y77">
            <v>314.36</v>
          </cell>
          <cell r="Z77">
            <v>280.71692307692308</v>
          </cell>
          <cell r="AA77">
            <v>3402.9303896589086</v>
          </cell>
          <cell r="AB77">
            <v>12</v>
          </cell>
          <cell r="AC77">
            <v>283.57753247157569</v>
          </cell>
          <cell r="AD77">
            <v>10.90682817198368</v>
          </cell>
        </row>
        <row r="78">
          <cell r="B78" t="str">
            <v>PO11538</v>
          </cell>
          <cell r="C78">
            <v>313.93</v>
          </cell>
          <cell r="D78">
            <v>302.77999999999997</v>
          </cell>
          <cell r="E78">
            <v>271.58</v>
          </cell>
          <cell r="F78">
            <v>233.12</v>
          </cell>
          <cell r="G78">
            <v>259.16000000000003</v>
          </cell>
          <cell r="H78">
            <v>255.06</v>
          </cell>
          <cell r="I78">
            <v>253.64</v>
          </cell>
          <cell r="J78">
            <v>274.02999999999997</v>
          </cell>
          <cell r="K78">
            <v>217.19</v>
          </cell>
          <cell r="L78">
            <v>241.15</v>
          </cell>
          <cell r="M78">
            <v>256.77</v>
          </cell>
          <cell r="N78">
            <v>286.75</v>
          </cell>
          <cell r="O78">
            <v>317.96192812044683</v>
          </cell>
          <cell r="P78">
            <v>266.87</v>
          </cell>
          <cell r="Q78">
            <v>225.70615384615385</v>
          </cell>
          <cell r="R78">
            <v>151.07615384615383</v>
          </cell>
          <cell r="S78">
            <v>256.87</v>
          </cell>
          <cell r="T78">
            <v>289.45999999999998</v>
          </cell>
          <cell r="U78">
            <v>279.95999999999998</v>
          </cell>
          <cell r="V78">
            <v>250.21</v>
          </cell>
          <cell r="W78">
            <v>268.24</v>
          </cell>
          <cell r="X78">
            <v>257.87</v>
          </cell>
          <cell r="Y78">
            <v>244.38</v>
          </cell>
          <cell r="Z78">
            <v>283.11745316432655</v>
          </cell>
          <cell r="AA78">
            <v>3091.7216889770807</v>
          </cell>
          <cell r="AB78">
            <v>12</v>
          </cell>
          <cell r="AC78">
            <v>257.64347408142339</v>
          </cell>
          <cell r="AD78">
            <v>9.9093643877470541</v>
          </cell>
        </row>
        <row r="79">
          <cell r="B79" t="str">
            <v>PO11553</v>
          </cell>
          <cell r="C79">
            <v>482.04</v>
          </cell>
          <cell r="E79">
            <v>460.09</v>
          </cell>
          <cell r="F79">
            <v>360.13</v>
          </cell>
          <cell r="G79">
            <v>389.39</v>
          </cell>
          <cell r="H79">
            <v>376.92</v>
          </cell>
          <cell r="I79">
            <v>388.09</v>
          </cell>
          <cell r="J79">
            <v>425.05</v>
          </cell>
          <cell r="K79">
            <v>339.1</v>
          </cell>
          <cell r="L79">
            <v>324.93</v>
          </cell>
          <cell r="M79">
            <v>348.05</v>
          </cell>
          <cell r="N79">
            <v>348.42</v>
          </cell>
          <cell r="O79">
            <v>404.10192812044681</v>
          </cell>
          <cell r="P79">
            <v>299.13</v>
          </cell>
          <cell r="Q79">
            <v>231.92615384615385</v>
          </cell>
          <cell r="R79">
            <v>157.07615384615383</v>
          </cell>
          <cell r="S79">
            <v>290.82</v>
          </cell>
          <cell r="T79">
            <v>285.33999999999997</v>
          </cell>
          <cell r="U79">
            <v>296.98</v>
          </cell>
          <cell r="V79">
            <v>341.71</v>
          </cell>
          <cell r="W79">
            <v>246.12</v>
          </cell>
          <cell r="X79">
            <v>236.04999999999998</v>
          </cell>
          <cell r="Y79">
            <v>194.66</v>
          </cell>
          <cell r="Z79">
            <v>292.45623481781371</v>
          </cell>
          <cell r="AA79">
            <v>3276.370470630568</v>
          </cell>
          <cell r="AB79">
            <v>12</v>
          </cell>
          <cell r="AC79">
            <v>273.03087255254735</v>
          </cell>
          <cell r="AD79">
            <v>10.501187405867206</v>
          </cell>
        </row>
        <row r="80">
          <cell r="B80" t="str">
            <v>PO1158</v>
          </cell>
          <cell r="C80">
            <v>275.72000000000003</v>
          </cell>
          <cell r="D80">
            <v>244.94</v>
          </cell>
          <cell r="E80">
            <v>281.54000000000002</v>
          </cell>
          <cell r="F80">
            <v>228.96</v>
          </cell>
          <cell r="G80">
            <v>231.22</v>
          </cell>
          <cell r="H80">
            <v>225.2</v>
          </cell>
          <cell r="I80">
            <v>222.41</v>
          </cell>
          <cell r="J80">
            <v>256.02999999999997</v>
          </cell>
          <cell r="K80">
            <v>245.3</v>
          </cell>
          <cell r="L80">
            <v>235.22</v>
          </cell>
          <cell r="M80">
            <v>219.64</v>
          </cell>
          <cell r="N80">
            <v>238.37</v>
          </cell>
          <cell r="O80">
            <v>261.61099999999999</v>
          </cell>
          <cell r="P80">
            <v>219.60999999999999</v>
          </cell>
          <cell r="Q80">
            <v>227.77615384615385</v>
          </cell>
          <cell r="R80">
            <v>153.39615384615385</v>
          </cell>
          <cell r="S80">
            <v>232.33</v>
          </cell>
          <cell r="T80">
            <v>279.05</v>
          </cell>
          <cell r="U80">
            <v>277.29000000000002</v>
          </cell>
          <cell r="V80">
            <v>247.47</v>
          </cell>
          <cell r="W80">
            <v>238.24</v>
          </cell>
          <cell r="X80">
            <v>192.99</v>
          </cell>
          <cell r="Y80">
            <v>232.67461538461538</v>
          </cell>
          <cell r="Z80">
            <v>225.10616574535453</v>
          </cell>
          <cell r="AA80">
            <v>2787.5440888222774</v>
          </cell>
          <cell r="AB80">
            <v>12</v>
          </cell>
          <cell r="AC80">
            <v>232.2953407351898</v>
          </cell>
          <cell r="AD80">
            <v>8.9344361821226848</v>
          </cell>
        </row>
        <row r="81">
          <cell r="B81" t="str">
            <v>PO11619</v>
          </cell>
          <cell r="C81">
            <v>370.33</v>
          </cell>
          <cell r="D81">
            <v>332.84</v>
          </cell>
          <cell r="E81">
            <v>331.97</v>
          </cell>
          <cell r="F81">
            <v>232.41</v>
          </cell>
          <cell r="G81">
            <v>299.25</v>
          </cell>
          <cell r="H81">
            <v>278.37</v>
          </cell>
          <cell r="I81">
            <v>280.93</v>
          </cell>
          <cell r="J81">
            <v>296.41000000000003</v>
          </cell>
          <cell r="K81">
            <v>271.67</v>
          </cell>
          <cell r="L81">
            <v>269.33</v>
          </cell>
          <cell r="M81">
            <v>289.72000000000003</v>
          </cell>
          <cell r="N81">
            <v>291.01</v>
          </cell>
          <cell r="O81">
            <v>268.43179999999995</v>
          </cell>
          <cell r="P81">
            <v>255.82</v>
          </cell>
          <cell r="Q81">
            <v>219.92615384615385</v>
          </cell>
          <cell r="R81">
            <v>180.44153846153844</v>
          </cell>
          <cell r="S81">
            <v>276.66000000000003</v>
          </cell>
          <cell r="T81">
            <v>340.1</v>
          </cell>
          <cell r="U81">
            <v>280.10000000000002</v>
          </cell>
          <cell r="V81">
            <v>296.55</v>
          </cell>
          <cell r="W81">
            <v>216.1</v>
          </cell>
          <cell r="X81">
            <v>232.10461538461539</v>
          </cell>
          <cell r="Y81">
            <v>288.51</v>
          </cell>
          <cell r="Z81">
            <v>291.78801619433199</v>
          </cell>
          <cell r="AA81">
            <v>3146.53212388664</v>
          </cell>
          <cell r="AB81">
            <v>12</v>
          </cell>
          <cell r="AC81">
            <v>262.21101032388668</v>
          </cell>
          <cell r="AD81">
            <v>10.085038858611027</v>
          </cell>
        </row>
        <row r="82">
          <cell r="B82" t="str">
            <v>PO11639</v>
          </cell>
          <cell r="C82">
            <v>448.96</v>
          </cell>
          <cell r="D82">
            <v>390.03</v>
          </cell>
          <cell r="E82">
            <v>375.84</v>
          </cell>
          <cell r="F82">
            <v>295.08999999999997</v>
          </cell>
          <cell r="G82">
            <v>316.91000000000003</v>
          </cell>
          <cell r="H82">
            <v>304.91000000000003</v>
          </cell>
          <cell r="I82">
            <v>308.18</v>
          </cell>
          <cell r="J82">
            <v>343.1</v>
          </cell>
          <cell r="K82">
            <v>311</v>
          </cell>
          <cell r="L82">
            <v>309.18</v>
          </cell>
          <cell r="M82">
            <v>326.04000000000002</v>
          </cell>
          <cell r="N82">
            <v>337.55999999999995</v>
          </cell>
          <cell r="O82">
            <v>309.90192812044677</v>
          </cell>
          <cell r="P82">
            <v>256.69</v>
          </cell>
          <cell r="Q82">
            <v>254.77538461538461</v>
          </cell>
          <cell r="R82">
            <v>168.75615384615384</v>
          </cell>
          <cell r="S82">
            <v>305.63</v>
          </cell>
          <cell r="T82">
            <v>336.46</v>
          </cell>
          <cell r="U82">
            <v>309.14999999999998</v>
          </cell>
          <cell r="V82">
            <v>311.73</v>
          </cell>
          <cell r="W82">
            <v>289.27</v>
          </cell>
          <cell r="X82">
            <v>298.84999999999997</v>
          </cell>
          <cell r="Y82">
            <v>321.87</v>
          </cell>
          <cell r="Z82">
            <v>332.29615384615386</v>
          </cell>
          <cell r="AA82">
            <v>3495.3796204281389</v>
          </cell>
          <cell r="AB82">
            <v>12</v>
          </cell>
          <cell r="AC82">
            <v>291.28163503567822</v>
          </cell>
          <cell r="AD82">
            <v>11.203139809064547</v>
          </cell>
        </row>
        <row r="83">
          <cell r="B83" t="str">
            <v>PO11656</v>
          </cell>
          <cell r="C83">
            <v>447.98</v>
          </cell>
          <cell r="D83">
            <v>453.49</v>
          </cell>
          <cell r="E83">
            <v>380.27</v>
          </cell>
          <cell r="F83">
            <v>282.79000000000002</v>
          </cell>
          <cell r="G83">
            <v>404.99</v>
          </cell>
          <cell r="H83">
            <v>317.77999999999997</v>
          </cell>
          <cell r="I83">
            <v>212.57</v>
          </cell>
          <cell r="J83">
            <v>178.93</v>
          </cell>
          <cell r="K83">
            <v>180.58</v>
          </cell>
          <cell r="L83">
            <v>303.88</v>
          </cell>
          <cell r="M83">
            <v>291.41000000000003</v>
          </cell>
          <cell r="N83">
            <v>341.81</v>
          </cell>
          <cell r="O83">
            <v>317.59192812044682</v>
          </cell>
          <cell r="T83">
            <v>149.66999999999999</v>
          </cell>
          <cell r="U83">
            <v>162.68</v>
          </cell>
          <cell r="V83">
            <v>282.67</v>
          </cell>
          <cell r="W83">
            <v>263.12</v>
          </cell>
          <cell r="X83">
            <v>302.86461538461543</v>
          </cell>
          <cell r="Y83">
            <v>344.66</v>
          </cell>
          <cell r="Z83">
            <v>367.59877133770146</v>
          </cell>
          <cell r="AA83">
            <v>2190.8553148427636</v>
          </cell>
          <cell r="AB83">
            <v>8</v>
          </cell>
          <cell r="AC83">
            <v>273.85691435534545</v>
          </cell>
          <cell r="AD83">
            <v>10.532958244436363</v>
          </cell>
        </row>
        <row r="84">
          <cell r="B84" t="str">
            <v>PO11666</v>
          </cell>
          <cell r="C84">
            <v>412.58</v>
          </cell>
          <cell r="D84">
            <v>393.87</v>
          </cell>
          <cell r="E84">
            <v>369.29</v>
          </cell>
          <cell r="F84">
            <v>267.89</v>
          </cell>
          <cell r="G84">
            <v>412.66</v>
          </cell>
          <cell r="H84">
            <v>285.64999999999998</v>
          </cell>
          <cell r="I84">
            <v>332.68</v>
          </cell>
          <cell r="J84">
            <v>318.10000000000002</v>
          </cell>
          <cell r="K84">
            <v>261.32</v>
          </cell>
          <cell r="L84">
            <v>238.1</v>
          </cell>
          <cell r="M84">
            <v>291.95</v>
          </cell>
          <cell r="N84">
            <v>336.72</v>
          </cell>
          <cell r="O84">
            <v>384.65192812044683</v>
          </cell>
          <cell r="P84">
            <v>288.73</v>
          </cell>
          <cell r="Q84">
            <v>229.73615384615383</v>
          </cell>
          <cell r="R84">
            <v>212.57230769230767</v>
          </cell>
          <cell r="S84">
            <v>287.85000000000002</v>
          </cell>
          <cell r="T84">
            <v>302.06</v>
          </cell>
          <cell r="U84">
            <v>329.03</v>
          </cell>
          <cell r="V84">
            <v>297.94</v>
          </cell>
          <cell r="W84">
            <v>241.54</v>
          </cell>
          <cell r="X84">
            <v>353.92</v>
          </cell>
          <cell r="Y84">
            <v>278.98</v>
          </cell>
          <cell r="Z84">
            <v>348.74769230769232</v>
          </cell>
          <cell r="AA84">
            <v>3555.7580819666005</v>
          </cell>
          <cell r="AB84">
            <v>12</v>
          </cell>
          <cell r="AC84">
            <v>296.31317349721672</v>
          </cell>
          <cell r="AD84">
            <v>11.396660519123721</v>
          </cell>
        </row>
        <row r="85">
          <cell r="B85" t="str">
            <v>PO11669</v>
          </cell>
          <cell r="C85">
            <v>456.53</v>
          </cell>
          <cell r="D85">
            <v>427.58</v>
          </cell>
          <cell r="E85">
            <v>365.15</v>
          </cell>
          <cell r="F85">
            <v>289.92</v>
          </cell>
          <cell r="G85">
            <v>385.56</v>
          </cell>
          <cell r="H85">
            <v>346.19</v>
          </cell>
          <cell r="I85">
            <v>292.42</v>
          </cell>
          <cell r="J85">
            <v>395.58</v>
          </cell>
          <cell r="K85">
            <v>278.75</v>
          </cell>
          <cell r="L85">
            <v>348.56</v>
          </cell>
          <cell r="M85">
            <v>324.77999999999997</v>
          </cell>
          <cell r="N85">
            <v>391.44</v>
          </cell>
          <cell r="O85">
            <v>335.46192812044683</v>
          </cell>
          <cell r="P85">
            <v>293.16000000000003</v>
          </cell>
          <cell r="Q85">
            <v>306.24615384615385</v>
          </cell>
          <cell r="R85">
            <v>281.41230769230771</v>
          </cell>
          <cell r="S85">
            <v>333.73</v>
          </cell>
          <cell r="T85">
            <v>350.78</v>
          </cell>
          <cell r="U85">
            <v>315.05</v>
          </cell>
          <cell r="V85">
            <v>347.02000000000004</v>
          </cell>
          <cell r="W85">
            <v>225.57999999999998</v>
          </cell>
          <cell r="X85">
            <v>281.88</v>
          </cell>
          <cell r="Y85">
            <v>303.88</v>
          </cell>
          <cell r="Z85">
            <v>354.28202429149798</v>
          </cell>
          <cell r="AA85">
            <v>3728.4824139504067</v>
          </cell>
          <cell r="AB85">
            <v>12</v>
          </cell>
          <cell r="AC85">
            <v>310.70686782920058</v>
          </cell>
          <cell r="AD85">
            <v>11.950264147276945</v>
          </cell>
        </row>
        <row r="86">
          <cell r="B86" t="str">
            <v>PO11732</v>
          </cell>
          <cell r="D86">
            <v>324.64999999999998</v>
          </cell>
          <cell r="E86">
            <v>348.35</v>
          </cell>
          <cell r="F86">
            <v>281.51</v>
          </cell>
          <cell r="G86">
            <v>308.18</v>
          </cell>
          <cell r="H86">
            <v>272.17</v>
          </cell>
          <cell r="I86">
            <v>248.43</v>
          </cell>
          <cell r="J86">
            <v>260.27999999999997</v>
          </cell>
          <cell r="K86">
            <v>227.25</v>
          </cell>
          <cell r="L86">
            <v>245.98</v>
          </cell>
          <cell r="M86">
            <v>239.63</v>
          </cell>
          <cell r="N86">
            <v>255.71</v>
          </cell>
          <cell r="O86">
            <v>247.8322</v>
          </cell>
          <cell r="P86">
            <v>223.77</v>
          </cell>
          <cell r="Q86">
            <v>252.74538461538461</v>
          </cell>
          <cell r="R86">
            <v>168.77615384615385</v>
          </cell>
          <cell r="S86">
            <v>263.25</v>
          </cell>
          <cell r="T86">
            <v>237.87</v>
          </cell>
          <cell r="U86">
            <v>264.32</v>
          </cell>
          <cell r="V86">
            <v>257.68</v>
          </cell>
          <cell r="Z86">
            <v>126.9241565452092</v>
          </cell>
          <cell r="AA86">
            <v>2043.1678950067478</v>
          </cell>
          <cell r="AB86">
            <v>9</v>
          </cell>
          <cell r="AC86">
            <v>227.01865500074976</v>
          </cell>
          <cell r="AD86">
            <v>8.7314867307980677</v>
          </cell>
        </row>
        <row r="87">
          <cell r="B87" t="str">
            <v>PO11804</v>
          </cell>
          <cell r="C87">
            <v>392.21</v>
          </cell>
          <cell r="D87">
            <v>360.57</v>
          </cell>
          <cell r="E87">
            <v>372.14</v>
          </cell>
          <cell r="F87">
            <v>252.53</v>
          </cell>
          <cell r="J87">
            <v>101.18</v>
          </cell>
          <cell r="K87">
            <v>296.72000000000003</v>
          </cell>
          <cell r="L87">
            <v>308.18</v>
          </cell>
          <cell r="M87">
            <v>311.14999999999998</v>
          </cell>
          <cell r="N87">
            <v>327.73</v>
          </cell>
          <cell r="O87">
            <v>274.93899999999996</v>
          </cell>
          <cell r="P87">
            <v>248.3</v>
          </cell>
          <cell r="Q87">
            <v>255.19538461538463</v>
          </cell>
          <cell r="R87">
            <v>162.37615384615384</v>
          </cell>
          <cell r="S87">
            <v>263.18</v>
          </cell>
          <cell r="T87">
            <v>304.82</v>
          </cell>
          <cell r="U87">
            <v>306.07</v>
          </cell>
          <cell r="V87">
            <v>299.67</v>
          </cell>
          <cell r="W87">
            <v>289.3</v>
          </cell>
          <cell r="X87">
            <v>314.40999999999997</v>
          </cell>
          <cell r="Y87">
            <v>326.31</v>
          </cell>
          <cell r="Z87">
            <v>335.90473684210525</v>
          </cell>
          <cell r="AA87">
            <v>3380.4752753036437</v>
          </cell>
          <cell r="AB87">
            <v>12</v>
          </cell>
          <cell r="AC87">
            <v>281.70627294197033</v>
          </cell>
          <cell r="AD87">
            <v>10.834856651614244</v>
          </cell>
        </row>
        <row r="88">
          <cell r="B88" t="str">
            <v>PO1182</v>
          </cell>
          <cell r="C88">
            <v>367.15</v>
          </cell>
          <cell r="D88">
            <v>301.38</v>
          </cell>
          <cell r="E88">
            <v>344.28</v>
          </cell>
          <cell r="F88">
            <v>279.01</v>
          </cell>
          <cell r="G88">
            <v>305.87</v>
          </cell>
          <cell r="H88">
            <v>270.58</v>
          </cell>
          <cell r="I88">
            <v>274.98</v>
          </cell>
          <cell r="J88">
            <v>269.17</v>
          </cell>
          <cell r="K88">
            <v>266.27999999999997</v>
          </cell>
          <cell r="L88">
            <v>256.64999999999998</v>
          </cell>
          <cell r="M88">
            <v>290.92</v>
          </cell>
          <cell r="N88">
            <v>330.1</v>
          </cell>
          <cell r="O88">
            <v>316.36192812044681</v>
          </cell>
          <cell r="P88">
            <v>225.47</v>
          </cell>
          <cell r="Q88">
            <v>228.08615384615385</v>
          </cell>
          <cell r="R88">
            <v>155.91999999999999</v>
          </cell>
          <cell r="S88">
            <v>278.47000000000003</v>
          </cell>
          <cell r="T88">
            <v>295.92</v>
          </cell>
          <cell r="U88">
            <v>288.02999999999997</v>
          </cell>
          <cell r="V88">
            <v>297.49</v>
          </cell>
          <cell r="W88">
            <v>233.56</v>
          </cell>
          <cell r="X88">
            <v>278.45999999999998</v>
          </cell>
          <cell r="Y88">
            <v>271.3</v>
          </cell>
          <cell r="Z88">
            <v>374.03415654520916</v>
          </cell>
          <cell r="AA88">
            <v>3243.1022385118099</v>
          </cell>
          <cell r="AB88">
            <v>12</v>
          </cell>
          <cell r="AC88">
            <v>270.25851987598418</v>
          </cell>
          <cell r="AD88">
            <v>10.394558456768623</v>
          </cell>
        </row>
        <row r="89">
          <cell r="B89" t="str">
            <v>PO11839</v>
          </cell>
          <cell r="C89">
            <v>378.86</v>
          </cell>
          <cell r="D89">
            <v>277.08</v>
          </cell>
          <cell r="E89">
            <v>353.2</v>
          </cell>
          <cell r="F89">
            <v>270.41000000000003</v>
          </cell>
          <cell r="G89">
            <v>272.77</v>
          </cell>
          <cell r="H89">
            <v>349.41</v>
          </cell>
          <cell r="I89">
            <v>238.98</v>
          </cell>
          <cell r="J89">
            <v>342.84</v>
          </cell>
          <cell r="K89">
            <v>241.14</v>
          </cell>
          <cell r="L89">
            <v>319.07</v>
          </cell>
          <cell r="M89">
            <v>261.94</v>
          </cell>
          <cell r="N89">
            <v>294.24</v>
          </cell>
          <cell r="O89">
            <v>285.92192812044681</v>
          </cell>
          <cell r="P89">
            <v>242.59</v>
          </cell>
          <cell r="Q89">
            <v>257.23615384615385</v>
          </cell>
          <cell r="R89">
            <v>201.49846153846156</v>
          </cell>
          <cell r="S89">
            <v>223.39</v>
          </cell>
          <cell r="T89">
            <v>269.77</v>
          </cell>
          <cell r="U89">
            <v>221.63</v>
          </cell>
          <cell r="V89">
            <v>256.10000000000002</v>
          </cell>
          <cell r="W89">
            <v>245.95999999999998</v>
          </cell>
          <cell r="X89">
            <v>266.41000000000003</v>
          </cell>
          <cell r="Y89">
            <v>326.95</v>
          </cell>
          <cell r="Z89">
            <v>352.99469635627531</v>
          </cell>
          <cell r="AA89">
            <v>3150.4512398613369</v>
          </cell>
          <cell r="AB89">
            <v>12</v>
          </cell>
          <cell r="AC89">
            <v>262.53760332177808</v>
          </cell>
          <cell r="AD89">
            <v>10.097600127760696</v>
          </cell>
        </row>
        <row r="90">
          <cell r="B90" t="str">
            <v>PO11851</v>
          </cell>
          <cell r="C90">
            <v>409.67</v>
          </cell>
          <cell r="D90">
            <v>363.84</v>
          </cell>
          <cell r="E90">
            <v>344.2</v>
          </cell>
          <cell r="F90">
            <v>298.36</v>
          </cell>
          <cell r="G90">
            <v>323.45999999999998</v>
          </cell>
          <cell r="H90">
            <v>313.08999999999997</v>
          </cell>
          <cell r="I90">
            <v>304.19</v>
          </cell>
          <cell r="J90">
            <v>340.12</v>
          </cell>
          <cell r="K90">
            <v>308.18</v>
          </cell>
          <cell r="L90">
            <v>311.45999999999998</v>
          </cell>
          <cell r="M90">
            <v>315.36</v>
          </cell>
          <cell r="N90">
            <v>331.01</v>
          </cell>
          <cell r="O90">
            <v>259.95479999999998</v>
          </cell>
          <cell r="P90">
            <v>265.52999999999997</v>
          </cell>
          <cell r="Q90">
            <v>242.61538461538461</v>
          </cell>
          <cell r="R90">
            <v>231.44076923076923</v>
          </cell>
          <cell r="S90">
            <v>204.32</v>
          </cell>
          <cell r="T90">
            <v>321.56</v>
          </cell>
          <cell r="U90">
            <v>305.90999999999997</v>
          </cell>
          <cell r="V90">
            <v>299.36</v>
          </cell>
          <cell r="W90">
            <v>278.63</v>
          </cell>
          <cell r="X90">
            <v>313.5</v>
          </cell>
          <cell r="Y90">
            <v>328.6</v>
          </cell>
          <cell r="Z90">
            <v>339.32534412955465</v>
          </cell>
          <cell r="AA90">
            <v>3390.7462979757083</v>
          </cell>
          <cell r="AB90">
            <v>12</v>
          </cell>
          <cell r="AC90">
            <v>282.56219149797568</v>
          </cell>
          <cell r="AD90">
            <v>10.867776596075988</v>
          </cell>
        </row>
        <row r="91">
          <cell r="B91" t="str">
            <v>PO11861</v>
          </cell>
          <cell r="C91">
            <v>403.14</v>
          </cell>
          <cell r="D91">
            <v>359.52</v>
          </cell>
          <cell r="E91">
            <v>378.55</v>
          </cell>
          <cell r="F91">
            <v>262.8</v>
          </cell>
          <cell r="G91">
            <v>431.96</v>
          </cell>
          <cell r="H91">
            <v>318.8</v>
          </cell>
          <cell r="I91">
            <v>345.77</v>
          </cell>
          <cell r="J91">
            <v>326.73</v>
          </cell>
          <cell r="K91">
            <v>286.55</v>
          </cell>
          <cell r="L91">
            <v>296.07</v>
          </cell>
          <cell r="M91">
            <v>286.32</v>
          </cell>
          <cell r="N91">
            <v>318.21999999999997</v>
          </cell>
          <cell r="O91">
            <v>297.58192812044683</v>
          </cell>
          <cell r="P91">
            <v>255.24</v>
          </cell>
          <cell r="Q91">
            <v>244.19076923076923</v>
          </cell>
          <cell r="R91">
            <v>216.96384615384616</v>
          </cell>
          <cell r="S91">
            <v>299.18</v>
          </cell>
          <cell r="T91">
            <v>281.2</v>
          </cell>
          <cell r="U91">
            <v>268.51</v>
          </cell>
          <cell r="V91">
            <v>280.14999999999998</v>
          </cell>
          <cell r="W91">
            <v>259</v>
          </cell>
          <cell r="X91">
            <v>298.32</v>
          </cell>
          <cell r="Y91">
            <v>283.76</v>
          </cell>
          <cell r="Z91">
            <v>310.76538461538462</v>
          </cell>
          <cell r="AA91">
            <v>3294.8619281204465</v>
          </cell>
          <cell r="AB91">
            <v>12</v>
          </cell>
          <cell r="AC91">
            <v>274.57182734337056</v>
          </cell>
          <cell r="AD91">
            <v>10.560454897821945</v>
          </cell>
        </row>
        <row r="92">
          <cell r="B92" t="str">
            <v>PO11869</v>
          </cell>
          <cell r="C92">
            <v>332.06</v>
          </cell>
          <cell r="D92">
            <v>278.68</v>
          </cell>
          <cell r="E92">
            <v>326.73</v>
          </cell>
          <cell r="F92">
            <v>252.13</v>
          </cell>
          <cell r="G92">
            <v>291.81</v>
          </cell>
          <cell r="H92">
            <v>277.79000000000002</v>
          </cell>
          <cell r="I92">
            <v>260.52</v>
          </cell>
          <cell r="J92">
            <v>284.41000000000003</v>
          </cell>
          <cell r="K92">
            <v>257.93</v>
          </cell>
          <cell r="L92">
            <v>252.13</v>
          </cell>
          <cell r="M92">
            <v>269.45</v>
          </cell>
          <cell r="N92">
            <v>311.83</v>
          </cell>
          <cell r="O92">
            <v>275.91899999999998</v>
          </cell>
          <cell r="P92">
            <v>179.41</v>
          </cell>
          <cell r="Q92">
            <v>229.17615384615385</v>
          </cell>
          <cell r="R92">
            <v>136.88615384615383</v>
          </cell>
          <cell r="S92">
            <v>248.98</v>
          </cell>
          <cell r="T92">
            <v>292.02999999999997</v>
          </cell>
          <cell r="U92">
            <v>269.54000000000002</v>
          </cell>
          <cell r="V92">
            <v>262.24</v>
          </cell>
          <cell r="W92">
            <v>231.39</v>
          </cell>
          <cell r="X92">
            <v>251.62230769230771</v>
          </cell>
          <cell r="Y92">
            <v>254.68</v>
          </cell>
          <cell r="Z92">
            <v>278.48098515519564</v>
          </cell>
          <cell r="AA92">
            <v>2910.3546005398111</v>
          </cell>
          <cell r="AB92">
            <v>12</v>
          </cell>
          <cell r="AC92">
            <v>242.52955004498426</v>
          </cell>
          <cell r="AD92">
            <v>9.3280596171147785</v>
          </cell>
        </row>
        <row r="93">
          <cell r="B93" t="str">
            <v>PO11877</v>
          </cell>
          <cell r="C93">
            <v>324.52</v>
          </cell>
          <cell r="D93">
            <v>330.5</v>
          </cell>
          <cell r="E93">
            <v>318.82</v>
          </cell>
          <cell r="F93">
            <v>265.08</v>
          </cell>
          <cell r="G93">
            <v>288.52</v>
          </cell>
          <cell r="H93">
            <v>281.11</v>
          </cell>
          <cell r="I93">
            <v>285.35000000000002</v>
          </cell>
          <cell r="J93">
            <v>271.08</v>
          </cell>
          <cell r="K93">
            <v>270.70999999999998</v>
          </cell>
          <cell r="L93">
            <v>265.85000000000002</v>
          </cell>
          <cell r="M93">
            <v>272.23</v>
          </cell>
          <cell r="N93">
            <v>291.41999999999996</v>
          </cell>
          <cell r="O93">
            <v>294.66192812044682</v>
          </cell>
          <cell r="P93">
            <v>254.9</v>
          </cell>
          <cell r="Q93">
            <v>226.83615384615385</v>
          </cell>
          <cell r="R93">
            <v>198.60307692307694</v>
          </cell>
          <cell r="S93">
            <v>279.55</v>
          </cell>
          <cell r="T93">
            <v>323.64</v>
          </cell>
          <cell r="U93">
            <v>282.7</v>
          </cell>
          <cell r="V93">
            <v>290.54000000000002</v>
          </cell>
          <cell r="W93">
            <v>199.61</v>
          </cell>
          <cell r="X93">
            <v>236.94</v>
          </cell>
          <cell r="Y93">
            <v>283.55</v>
          </cell>
          <cell r="Z93">
            <v>288.07323886639676</v>
          </cell>
          <cell r="AA93">
            <v>3159.6043977560753</v>
          </cell>
          <cell r="AB93">
            <v>12</v>
          </cell>
          <cell r="AC93">
            <v>263.30036647967296</v>
          </cell>
          <cell r="AD93">
            <v>10.126937172295113</v>
          </cell>
        </row>
        <row r="94">
          <cell r="B94" t="str">
            <v>PO11878</v>
          </cell>
          <cell r="C94">
            <v>416.33</v>
          </cell>
          <cell r="D94">
            <v>297.7</v>
          </cell>
          <cell r="E94">
            <v>374.11</v>
          </cell>
          <cell r="F94">
            <v>326.26</v>
          </cell>
          <cell r="G94">
            <v>384.76</v>
          </cell>
          <cell r="H94">
            <v>346.45</v>
          </cell>
          <cell r="I94">
            <v>263.32</v>
          </cell>
          <cell r="J94">
            <v>300.3</v>
          </cell>
          <cell r="K94">
            <v>336.44</v>
          </cell>
          <cell r="L94">
            <v>282.33999999999997</v>
          </cell>
          <cell r="M94">
            <v>384.05</v>
          </cell>
          <cell r="N94">
            <v>439.58999999999992</v>
          </cell>
          <cell r="O94">
            <v>382.39192812044678</v>
          </cell>
          <cell r="P94">
            <v>278.45</v>
          </cell>
          <cell r="Q94">
            <v>317.82615384615389</v>
          </cell>
          <cell r="R94">
            <v>165.49615384615385</v>
          </cell>
          <cell r="S94">
            <v>312.23</v>
          </cell>
          <cell r="T94">
            <v>362.14</v>
          </cell>
          <cell r="U94">
            <v>290.85000000000002</v>
          </cell>
          <cell r="V94">
            <v>364.27</v>
          </cell>
          <cell r="W94">
            <v>283.33999999999997</v>
          </cell>
          <cell r="X94">
            <v>299.40999999999997</v>
          </cell>
          <cell r="Y94">
            <v>378.92</v>
          </cell>
          <cell r="Z94">
            <v>450.88566801619436</v>
          </cell>
          <cell r="AA94">
            <v>3886.2099038289489</v>
          </cell>
          <cell r="AB94">
            <v>12</v>
          </cell>
          <cell r="AC94">
            <v>323.85082531907909</v>
          </cell>
          <cell r="AD94">
            <v>12.455800973810735</v>
          </cell>
        </row>
        <row r="95">
          <cell r="B95" t="str">
            <v>PO11881</v>
          </cell>
          <cell r="C95">
            <v>368.98</v>
          </cell>
          <cell r="D95">
            <v>366.5</v>
          </cell>
          <cell r="E95">
            <v>355.43</v>
          </cell>
          <cell r="F95">
            <v>273.18</v>
          </cell>
          <cell r="G95">
            <v>356.13</v>
          </cell>
          <cell r="H95">
            <v>324.49</v>
          </cell>
          <cell r="I95">
            <v>324.64</v>
          </cell>
          <cell r="J95">
            <v>344.64</v>
          </cell>
          <cell r="K95">
            <v>284.47000000000003</v>
          </cell>
          <cell r="L95">
            <v>262.33999999999997</v>
          </cell>
          <cell r="M95">
            <v>262.2</v>
          </cell>
          <cell r="N95">
            <v>270.68</v>
          </cell>
          <cell r="O95">
            <v>261.25820000000004</v>
          </cell>
          <cell r="P95">
            <v>232.88</v>
          </cell>
          <cell r="Q95">
            <v>235.32615384615383</v>
          </cell>
          <cell r="R95">
            <v>206.80461538461537</v>
          </cell>
          <cell r="S95">
            <v>279.77999999999997</v>
          </cell>
          <cell r="T95">
            <v>254.28</v>
          </cell>
          <cell r="U95">
            <v>270.17</v>
          </cell>
          <cell r="V95">
            <v>302.8</v>
          </cell>
          <cell r="W95">
            <v>259.63</v>
          </cell>
          <cell r="X95">
            <v>309.75</v>
          </cell>
          <cell r="Y95">
            <v>279.14</v>
          </cell>
          <cell r="Z95">
            <v>349.22183535762485</v>
          </cell>
          <cell r="AA95">
            <v>3241.0408045883942</v>
          </cell>
          <cell r="AB95">
            <v>12</v>
          </cell>
          <cell r="AC95">
            <v>270.08673371569949</v>
          </cell>
          <cell r="AD95">
            <v>10.387951296757674</v>
          </cell>
        </row>
        <row r="96">
          <cell r="B96" t="str">
            <v>PO11961</v>
          </cell>
          <cell r="C96">
            <v>395.49</v>
          </cell>
          <cell r="D96">
            <v>343.11</v>
          </cell>
          <cell r="E96">
            <v>379.3</v>
          </cell>
          <cell r="F96">
            <v>291.82</v>
          </cell>
          <cell r="G96">
            <v>320.19</v>
          </cell>
          <cell r="H96">
            <v>304.91000000000003</v>
          </cell>
          <cell r="I96">
            <v>328.44</v>
          </cell>
          <cell r="J96">
            <v>326.73</v>
          </cell>
          <cell r="K96">
            <v>298.36</v>
          </cell>
          <cell r="L96">
            <v>301.64</v>
          </cell>
          <cell r="M96">
            <v>311.93</v>
          </cell>
          <cell r="N96">
            <v>324.45999999999998</v>
          </cell>
          <cell r="O96">
            <v>298.7419281204468</v>
          </cell>
          <cell r="P96">
            <v>266.76</v>
          </cell>
          <cell r="Q96">
            <v>260.15538461538461</v>
          </cell>
          <cell r="R96">
            <v>168.75615384615384</v>
          </cell>
          <cell r="S96">
            <v>305.63</v>
          </cell>
          <cell r="T96">
            <v>319</v>
          </cell>
          <cell r="U96">
            <v>315.72999999999996</v>
          </cell>
          <cell r="V96">
            <v>287.67</v>
          </cell>
          <cell r="W96">
            <v>252.61</v>
          </cell>
          <cell r="X96">
            <v>291.71999999999997</v>
          </cell>
          <cell r="Y96">
            <v>332.95</v>
          </cell>
          <cell r="Z96">
            <v>364.13726027865948</v>
          </cell>
          <cell r="AA96">
            <v>3463.8607268606447</v>
          </cell>
          <cell r="AB96">
            <v>12</v>
          </cell>
          <cell r="AC96">
            <v>288.65506057172041</v>
          </cell>
          <cell r="AD96">
            <v>11.10211771429694</v>
          </cell>
        </row>
        <row r="97">
          <cell r="B97" t="str">
            <v>PO12013</v>
          </cell>
          <cell r="C97">
            <v>326.47000000000003</v>
          </cell>
          <cell r="D97">
            <v>321.64999999999998</v>
          </cell>
          <cell r="E97">
            <v>311.07</v>
          </cell>
          <cell r="F97">
            <v>248.39</v>
          </cell>
          <cell r="G97">
            <v>276.26</v>
          </cell>
          <cell r="H97">
            <v>284.47000000000003</v>
          </cell>
          <cell r="I97">
            <v>300.62</v>
          </cell>
          <cell r="J97">
            <v>334.73</v>
          </cell>
          <cell r="K97">
            <v>264.74</v>
          </cell>
          <cell r="L97">
            <v>316.89</v>
          </cell>
          <cell r="M97">
            <v>346</v>
          </cell>
          <cell r="N97">
            <v>348.1</v>
          </cell>
          <cell r="O97">
            <v>326.10192812044681</v>
          </cell>
          <cell r="P97">
            <v>298.45</v>
          </cell>
          <cell r="Q97">
            <v>230.32615384615383</v>
          </cell>
          <cell r="R97">
            <v>200.57076923076923</v>
          </cell>
          <cell r="S97">
            <v>265.13</v>
          </cell>
          <cell r="T97">
            <v>289.45999999999998</v>
          </cell>
          <cell r="U97">
            <v>276.3</v>
          </cell>
          <cell r="V97">
            <v>282.69</v>
          </cell>
          <cell r="W97">
            <v>252.07</v>
          </cell>
          <cell r="X97">
            <v>262.98</v>
          </cell>
          <cell r="Y97">
            <v>252.28</v>
          </cell>
          <cell r="Z97">
            <v>285.56074633142072</v>
          </cell>
          <cell r="AA97">
            <v>3221.9195975287907</v>
          </cell>
          <cell r="AB97">
            <v>12</v>
          </cell>
          <cell r="AC97">
            <v>268.49329979406588</v>
          </cell>
          <cell r="AD97">
            <v>10.326665376694841</v>
          </cell>
        </row>
        <row r="98">
          <cell r="B98" t="str">
            <v>PO12067</v>
          </cell>
          <cell r="C98">
            <v>353.16</v>
          </cell>
          <cell r="D98">
            <v>289.42</v>
          </cell>
          <cell r="E98">
            <v>278.24</v>
          </cell>
          <cell r="F98">
            <v>224.57</v>
          </cell>
          <cell r="G98">
            <v>270.38</v>
          </cell>
          <cell r="H98">
            <v>282.02999999999997</v>
          </cell>
          <cell r="I98">
            <v>266.11</v>
          </cell>
          <cell r="J98">
            <v>277.3</v>
          </cell>
          <cell r="K98">
            <v>239.88</v>
          </cell>
          <cell r="L98">
            <v>249.38</v>
          </cell>
          <cell r="M98">
            <v>255.41</v>
          </cell>
          <cell r="N98">
            <v>293.42</v>
          </cell>
          <cell r="O98">
            <v>290.67192812044681</v>
          </cell>
          <cell r="P98">
            <v>235.14</v>
          </cell>
          <cell r="Q98">
            <v>226.23615384615383</v>
          </cell>
          <cell r="R98">
            <v>151.07615384615383</v>
          </cell>
          <cell r="S98">
            <v>260.17</v>
          </cell>
          <cell r="T98">
            <v>286.27</v>
          </cell>
          <cell r="U98">
            <v>277.62</v>
          </cell>
          <cell r="V98">
            <v>265.12</v>
          </cell>
          <cell r="W98">
            <v>228.59</v>
          </cell>
          <cell r="X98">
            <v>258.59230769230771</v>
          </cell>
          <cell r="Y98">
            <v>291.12</v>
          </cell>
          <cell r="Z98">
            <v>283.61846153846153</v>
          </cell>
          <cell r="AA98">
            <v>3054.2250050435232</v>
          </cell>
          <cell r="AB98">
            <v>12</v>
          </cell>
          <cell r="AC98">
            <v>254.5187504202936</v>
          </cell>
          <cell r="AD98">
            <v>9.7891827084728309</v>
          </cell>
        </row>
        <row r="99">
          <cell r="B99" t="str">
            <v>PO12068</v>
          </cell>
          <cell r="C99">
            <v>344.66</v>
          </cell>
          <cell r="D99">
            <v>355.57</v>
          </cell>
          <cell r="E99">
            <v>348.24</v>
          </cell>
          <cell r="F99">
            <v>280.38</v>
          </cell>
          <cell r="G99">
            <v>295.62</v>
          </cell>
          <cell r="H99">
            <v>281.11</v>
          </cell>
          <cell r="I99">
            <v>304.24</v>
          </cell>
          <cell r="J99">
            <v>305.19</v>
          </cell>
          <cell r="K99">
            <v>274.47000000000003</v>
          </cell>
          <cell r="L99">
            <v>274.69</v>
          </cell>
          <cell r="M99">
            <v>286.07</v>
          </cell>
          <cell r="N99">
            <v>304.93</v>
          </cell>
          <cell r="O99">
            <v>272.29300000000001</v>
          </cell>
          <cell r="P99">
            <v>255.82</v>
          </cell>
          <cell r="Q99">
            <v>227.25615384615384</v>
          </cell>
          <cell r="R99">
            <v>179.98153846153846</v>
          </cell>
          <cell r="S99">
            <v>270.89999999999998</v>
          </cell>
          <cell r="T99">
            <v>340.1</v>
          </cell>
          <cell r="U99">
            <v>277.92</v>
          </cell>
          <cell r="V99">
            <v>290.17</v>
          </cell>
          <cell r="W99">
            <v>232.29999999999998</v>
          </cell>
          <cell r="X99">
            <v>249.01</v>
          </cell>
          <cell r="Y99">
            <v>296.25</v>
          </cell>
          <cell r="Z99">
            <v>293.76830439634591</v>
          </cell>
          <cell r="AA99">
            <v>3185.7689967040387</v>
          </cell>
          <cell r="AB99">
            <v>12</v>
          </cell>
          <cell r="AC99">
            <v>265.48074972533658</v>
          </cell>
          <cell r="AD99">
            <v>10.2107980663591</v>
          </cell>
        </row>
        <row r="100">
          <cell r="B100" t="str">
            <v>PO12087</v>
          </cell>
          <cell r="C100">
            <v>374.85</v>
          </cell>
          <cell r="D100">
            <v>336.09</v>
          </cell>
          <cell r="E100">
            <v>319.06</v>
          </cell>
          <cell r="F100">
            <v>264.2</v>
          </cell>
          <cell r="G100">
            <v>285.73</v>
          </cell>
          <cell r="H100">
            <v>279.81</v>
          </cell>
          <cell r="I100">
            <v>332.21</v>
          </cell>
          <cell r="J100">
            <v>367.83</v>
          </cell>
          <cell r="K100">
            <v>260.48</v>
          </cell>
          <cell r="L100">
            <v>294.27999999999997</v>
          </cell>
          <cell r="M100">
            <v>346.21</v>
          </cell>
          <cell r="N100">
            <v>304.18</v>
          </cell>
          <cell r="O100">
            <v>276.41879999999998</v>
          </cell>
          <cell r="P100">
            <v>307.69</v>
          </cell>
          <cell r="Q100">
            <v>227.75615384615384</v>
          </cell>
          <cell r="R100">
            <v>192.70307692307694</v>
          </cell>
          <cell r="S100">
            <v>279.55</v>
          </cell>
          <cell r="T100">
            <v>289.23</v>
          </cell>
          <cell r="U100">
            <v>277.08999999999997</v>
          </cell>
          <cell r="V100">
            <v>268.04000000000002</v>
          </cell>
          <cell r="W100">
            <v>196.88</v>
          </cell>
          <cell r="X100">
            <v>234.51999999999998</v>
          </cell>
          <cell r="Y100">
            <v>247.02</v>
          </cell>
          <cell r="Z100">
            <v>298.03901484480429</v>
          </cell>
          <cell r="AA100">
            <v>3094.937045614035</v>
          </cell>
          <cell r="AB100">
            <v>12</v>
          </cell>
          <cell r="AC100">
            <v>257.91142046783625</v>
          </cell>
          <cell r="AD100">
            <v>9.9196700179937025</v>
          </cell>
        </row>
        <row r="101">
          <cell r="B101" t="str">
            <v>PO12096</v>
          </cell>
          <cell r="C101">
            <v>368.01</v>
          </cell>
          <cell r="D101">
            <v>284.61</v>
          </cell>
          <cell r="E101">
            <v>310.58999999999997</v>
          </cell>
          <cell r="F101">
            <v>246.03</v>
          </cell>
          <cell r="G101">
            <v>309.87</v>
          </cell>
          <cell r="H101">
            <v>311.42</v>
          </cell>
          <cell r="I101">
            <v>249.33</v>
          </cell>
          <cell r="J101">
            <v>282.31</v>
          </cell>
          <cell r="K101">
            <v>292.35000000000002</v>
          </cell>
          <cell r="L101">
            <v>272.17</v>
          </cell>
          <cell r="M101">
            <v>275.22000000000003</v>
          </cell>
          <cell r="N101">
            <v>395.76000000000005</v>
          </cell>
          <cell r="O101">
            <v>359.88192812044679</v>
          </cell>
          <cell r="P101">
            <v>248.68</v>
          </cell>
          <cell r="Q101">
            <v>245.21615384615384</v>
          </cell>
          <cell r="R101">
            <v>151.07615384615383</v>
          </cell>
          <cell r="S101">
            <v>241.47</v>
          </cell>
          <cell r="T101">
            <v>314.43</v>
          </cell>
          <cell r="U101">
            <v>240.44</v>
          </cell>
          <cell r="V101">
            <v>282.64999999999998</v>
          </cell>
          <cell r="W101">
            <v>262.12</v>
          </cell>
          <cell r="X101">
            <v>247.34</v>
          </cell>
          <cell r="Y101">
            <v>350.96</v>
          </cell>
          <cell r="Z101">
            <v>433.3364859095185</v>
          </cell>
          <cell r="AA101">
            <v>3377.6007217222732</v>
          </cell>
          <cell r="AB101">
            <v>12</v>
          </cell>
          <cell r="AC101">
            <v>281.46672681018941</v>
          </cell>
          <cell r="AD101">
            <v>10.825643338853439</v>
          </cell>
        </row>
        <row r="102">
          <cell r="B102" t="str">
            <v>PO12114</v>
          </cell>
          <cell r="C102">
            <v>401.79</v>
          </cell>
          <cell r="D102">
            <v>340.68</v>
          </cell>
          <cell r="E102">
            <v>288.5</v>
          </cell>
          <cell r="F102">
            <v>260.52</v>
          </cell>
          <cell r="G102">
            <v>385.95</v>
          </cell>
          <cell r="H102">
            <v>281.02999999999997</v>
          </cell>
          <cell r="I102">
            <v>284.76</v>
          </cell>
          <cell r="J102">
            <v>276.37</v>
          </cell>
          <cell r="K102">
            <v>254.01</v>
          </cell>
          <cell r="L102">
            <v>266.08999999999997</v>
          </cell>
          <cell r="M102">
            <v>277.3</v>
          </cell>
          <cell r="N102">
            <v>314.83000000000004</v>
          </cell>
          <cell r="O102">
            <v>301.9919281204468</v>
          </cell>
          <cell r="P102">
            <v>249.68</v>
          </cell>
          <cell r="Q102">
            <v>223.78615384615384</v>
          </cell>
          <cell r="R102">
            <v>203.13461538461539</v>
          </cell>
          <cell r="S102">
            <v>273.89</v>
          </cell>
          <cell r="T102">
            <v>257.67</v>
          </cell>
          <cell r="U102">
            <v>260.38</v>
          </cell>
          <cell r="V102">
            <v>283.37</v>
          </cell>
          <cell r="W102">
            <v>248.22</v>
          </cell>
          <cell r="X102">
            <v>283.69</v>
          </cell>
          <cell r="Y102">
            <v>333.13</v>
          </cell>
          <cell r="Z102">
            <v>387.77166087530514</v>
          </cell>
          <cell r="AA102">
            <v>3306.7143582265212</v>
          </cell>
          <cell r="AB102">
            <v>12</v>
          </cell>
          <cell r="AC102">
            <v>275.55952985221012</v>
          </cell>
          <cell r="AD102">
            <v>10.598443455854236</v>
          </cell>
        </row>
        <row r="103">
          <cell r="B103" t="str">
            <v>PO12121</v>
          </cell>
          <cell r="C103">
            <v>598.62</v>
          </cell>
          <cell r="D103">
            <v>570.69000000000005</v>
          </cell>
          <cell r="E103">
            <v>492.73</v>
          </cell>
          <cell r="F103">
            <v>354.32</v>
          </cell>
          <cell r="G103">
            <v>553.01</v>
          </cell>
          <cell r="H103">
            <v>419.84</v>
          </cell>
          <cell r="I103">
            <v>444.56</v>
          </cell>
          <cell r="J103">
            <v>449.63</v>
          </cell>
          <cell r="K103">
            <v>363.02</v>
          </cell>
          <cell r="L103">
            <v>389.5</v>
          </cell>
          <cell r="M103">
            <v>373.08</v>
          </cell>
          <cell r="N103">
            <v>449.31</v>
          </cell>
          <cell r="O103">
            <v>426.32192812044678</v>
          </cell>
          <cell r="P103">
            <v>369.08</v>
          </cell>
          <cell r="Q103">
            <v>320.64615384615388</v>
          </cell>
          <cell r="R103">
            <v>209.14076923076922</v>
          </cell>
          <cell r="S103">
            <v>238.81</v>
          </cell>
          <cell r="T103">
            <v>267.16000000000003</v>
          </cell>
          <cell r="U103">
            <v>316.5</v>
          </cell>
          <cell r="V103">
            <v>346.59</v>
          </cell>
          <cell r="W103">
            <v>198.34</v>
          </cell>
          <cell r="X103">
            <v>192.97</v>
          </cell>
          <cell r="Y103">
            <v>386.91</v>
          </cell>
          <cell r="Z103">
            <v>445.43562753036434</v>
          </cell>
          <cell r="AA103">
            <v>3717.9044787277339</v>
          </cell>
          <cell r="AB103">
            <v>12</v>
          </cell>
          <cell r="AC103">
            <v>309.82537322731116</v>
          </cell>
          <cell r="AD103">
            <v>11.916360508742738</v>
          </cell>
        </row>
        <row r="104">
          <cell r="B104" t="str">
            <v>PO12123</v>
          </cell>
          <cell r="C104">
            <v>319.95999999999998</v>
          </cell>
          <cell r="D104">
            <v>321.04000000000002</v>
          </cell>
          <cell r="E104">
            <v>309.94</v>
          </cell>
          <cell r="F104">
            <v>206.69</v>
          </cell>
          <cell r="G104">
            <v>385.95</v>
          </cell>
          <cell r="H104">
            <v>261.92</v>
          </cell>
          <cell r="I104">
            <v>301.55</v>
          </cell>
          <cell r="J104">
            <v>287.36</v>
          </cell>
          <cell r="K104">
            <v>271.70999999999998</v>
          </cell>
          <cell r="L104">
            <v>275.44</v>
          </cell>
          <cell r="M104">
            <v>274.99</v>
          </cell>
          <cell r="N104">
            <v>304.68</v>
          </cell>
          <cell r="O104">
            <v>199.37119999999999</v>
          </cell>
          <cell r="Q104">
            <v>230.34615384615384</v>
          </cell>
          <cell r="R104">
            <v>196.90076923076921</v>
          </cell>
          <cell r="S104">
            <v>265.13</v>
          </cell>
          <cell r="T104">
            <v>245.55</v>
          </cell>
          <cell r="U104">
            <v>255.49</v>
          </cell>
          <cell r="V104">
            <v>274.21999999999997</v>
          </cell>
          <cell r="W104">
            <v>228.13</v>
          </cell>
          <cell r="X104">
            <v>278.2</v>
          </cell>
          <cell r="Y104">
            <v>321.60000000000002</v>
          </cell>
          <cell r="Z104">
            <v>371.94559520398627</v>
          </cell>
          <cell r="AA104">
            <v>2866.8837182809089</v>
          </cell>
          <cell r="AB104">
            <v>11</v>
          </cell>
          <cell r="AC104">
            <v>260.62579257099173</v>
          </cell>
          <cell r="AD104">
            <v>10.024068945038143</v>
          </cell>
        </row>
        <row r="105">
          <cell r="B105" t="str">
            <v>PO12128</v>
          </cell>
          <cell r="C105">
            <v>379.68</v>
          </cell>
          <cell r="D105">
            <v>345.69</v>
          </cell>
          <cell r="E105">
            <v>285.7</v>
          </cell>
          <cell r="F105">
            <v>249.68</v>
          </cell>
          <cell r="G105">
            <v>284.38</v>
          </cell>
          <cell r="H105">
            <v>276.74</v>
          </cell>
          <cell r="I105">
            <v>315.54000000000002</v>
          </cell>
          <cell r="J105">
            <v>270.33999999999997</v>
          </cell>
          <cell r="K105">
            <v>261.33</v>
          </cell>
          <cell r="L105">
            <v>256.47000000000003</v>
          </cell>
          <cell r="M105">
            <v>269.38</v>
          </cell>
          <cell r="N105">
            <v>326.34000000000003</v>
          </cell>
          <cell r="O105">
            <v>301.28192812044682</v>
          </cell>
          <cell r="P105">
            <v>228.59</v>
          </cell>
          <cell r="U105">
            <v>231.12</v>
          </cell>
          <cell r="V105">
            <v>295.12</v>
          </cell>
          <cell r="W105">
            <v>216.1</v>
          </cell>
          <cell r="X105">
            <v>254.26</v>
          </cell>
          <cell r="Y105">
            <v>282.2</v>
          </cell>
          <cell r="Z105">
            <v>313.30066125217024</v>
          </cell>
          <cell r="AA105">
            <v>2121.9725893726172</v>
          </cell>
          <cell r="AB105">
            <v>8</v>
          </cell>
          <cell r="AC105">
            <v>265.24657367157715</v>
          </cell>
          <cell r="AD105">
            <v>10.20179129506066</v>
          </cell>
        </row>
        <row r="106">
          <cell r="B106" t="str">
            <v>PO12259</v>
          </cell>
          <cell r="C106">
            <v>312.66000000000003</v>
          </cell>
          <cell r="D106">
            <v>311.27999999999997</v>
          </cell>
          <cell r="E106">
            <v>309.42</v>
          </cell>
          <cell r="F106">
            <v>229.07</v>
          </cell>
          <cell r="G106">
            <v>276.77999999999997</v>
          </cell>
          <cell r="H106">
            <v>254.92</v>
          </cell>
          <cell r="I106">
            <v>287.7</v>
          </cell>
          <cell r="J106">
            <v>284.76</v>
          </cell>
          <cell r="K106">
            <v>258.49</v>
          </cell>
          <cell r="L106">
            <v>252.13</v>
          </cell>
          <cell r="M106">
            <v>261.04000000000002</v>
          </cell>
          <cell r="N106">
            <v>284.22000000000003</v>
          </cell>
          <cell r="O106">
            <v>281.995</v>
          </cell>
          <cell r="P106">
            <v>223.81</v>
          </cell>
          <cell r="Q106">
            <v>226.36615384615385</v>
          </cell>
          <cell r="R106">
            <v>151.07615384615383</v>
          </cell>
          <cell r="S106">
            <v>271.7</v>
          </cell>
          <cell r="T106">
            <v>286.27</v>
          </cell>
          <cell r="U106">
            <v>293.32</v>
          </cell>
          <cell r="V106">
            <v>311.61</v>
          </cell>
          <cell r="W106">
            <v>235.07</v>
          </cell>
          <cell r="X106">
            <v>279.20230769230767</v>
          </cell>
          <cell r="Y106">
            <v>327.8</v>
          </cell>
          <cell r="Z106">
            <v>367.10076923076923</v>
          </cell>
          <cell r="AA106">
            <v>3255.3203846153851</v>
          </cell>
          <cell r="AB106">
            <v>12</v>
          </cell>
          <cell r="AC106">
            <v>271.27669871794876</v>
          </cell>
          <cell r="AD106">
            <v>10.433719181459567</v>
          </cell>
        </row>
        <row r="107">
          <cell r="B107" t="str">
            <v>PO12288</v>
          </cell>
          <cell r="C107">
            <v>243.74</v>
          </cell>
          <cell r="D107">
            <v>158.24</v>
          </cell>
          <cell r="E107">
            <v>265.18</v>
          </cell>
          <cell r="F107">
            <v>235.34</v>
          </cell>
          <cell r="G107">
            <v>265.18</v>
          </cell>
          <cell r="H107">
            <v>225.11</v>
          </cell>
          <cell r="I107">
            <v>258.64999999999998</v>
          </cell>
          <cell r="J107">
            <v>272.64</v>
          </cell>
          <cell r="K107">
            <v>240.94</v>
          </cell>
          <cell r="L107">
            <v>246.53</v>
          </cell>
          <cell r="M107">
            <v>240.94</v>
          </cell>
          <cell r="N107">
            <v>238.64000000000004</v>
          </cell>
          <cell r="O107">
            <v>217.0112</v>
          </cell>
          <cell r="P107">
            <v>235.32999999999998</v>
          </cell>
          <cell r="Q107">
            <v>218.70615384615385</v>
          </cell>
          <cell r="R107">
            <v>152.66615384615383</v>
          </cell>
          <cell r="S107">
            <v>226.53</v>
          </cell>
          <cell r="T107">
            <v>274.73</v>
          </cell>
          <cell r="U107">
            <v>252.62</v>
          </cell>
          <cell r="V107">
            <v>244.93</v>
          </cell>
          <cell r="W107">
            <v>219.94</v>
          </cell>
          <cell r="X107">
            <v>240.42</v>
          </cell>
          <cell r="Y107">
            <v>226.20461538461538</v>
          </cell>
          <cell r="Z107">
            <v>276.53710430810759</v>
          </cell>
          <cell r="AA107">
            <v>2785.6252273850309</v>
          </cell>
          <cell r="AB107">
            <v>12</v>
          </cell>
          <cell r="AC107">
            <v>232.13543561541925</v>
          </cell>
          <cell r="AD107">
            <v>8.9282859852084329</v>
          </cell>
        </row>
        <row r="108">
          <cell r="B108" t="str">
            <v>PO12324</v>
          </cell>
          <cell r="C108">
            <v>328.98</v>
          </cell>
          <cell r="D108">
            <v>308.08</v>
          </cell>
          <cell r="E108">
            <v>309.94</v>
          </cell>
          <cell r="F108">
            <v>243.74</v>
          </cell>
          <cell r="G108">
            <v>270.77999999999997</v>
          </cell>
          <cell r="H108">
            <v>249.33</v>
          </cell>
          <cell r="I108">
            <v>269.64</v>
          </cell>
          <cell r="J108">
            <v>273.14</v>
          </cell>
          <cell r="K108">
            <v>266.11</v>
          </cell>
          <cell r="L108">
            <v>269.85000000000002</v>
          </cell>
          <cell r="M108">
            <v>270.83</v>
          </cell>
          <cell r="N108">
            <v>287.08999999999997</v>
          </cell>
          <cell r="O108">
            <v>301.01192812044678</v>
          </cell>
          <cell r="P108">
            <v>220.93</v>
          </cell>
          <cell r="Q108">
            <v>226.45615384615385</v>
          </cell>
          <cell r="R108">
            <v>151.07615384615383</v>
          </cell>
          <cell r="S108">
            <v>270.93</v>
          </cell>
          <cell r="T108">
            <v>292.02999999999997</v>
          </cell>
          <cell r="U108">
            <v>277.62</v>
          </cell>
          <cell r="V108">
            <v>262.39</v>
          </cell>
          <cell r="W108">
            <v>208.41</v>
          </cell>
          <cell r="X108">
            <v>263.34000000000003</v>
          </cell>
          <cell r="Y108">
            <v>193.79</v>
          </cell>
          <cell r="Z108">
            <v>178.37769230769231</v>
          </cell>
          <cell r="AA108">
            <v>2846.3619281204465</v>
          </cell>
          <cell r="AB108">
            <v>12</v>
          </cell>
          <cell r="AC108">
            <v>237.19682734337053</v>
          </cell>
          <cell r="AD108">
            <v>9.122954897821943</v>
          </cell>
        </row>
        <row r="109">
          <cell r="B109" t="str">
            <v>PO12339</v>
          </cell>
          <cell r="C109">
            <v>369.22</v>
          </cell>
          <cell r="D109">
            <v>323.19</v>
          </cell>
          <cell r="E109">
            <v>320.02</v>
          </cell>
          <cell r="F109">
            <v>265.83999999999997</v>
          </cell>
          <cell r="G109">
            <v>280.13</v>
          </cell>
          <cell r="H109">
            <v>281.11</v>
          </cell>
          <cell r="I109">
            <v>281.68</v>
          </cell>
          <cell r="J109">
            <v>283.55</v>
          </cell>
          <cell r="K109">
            <v>265.62</v>
          </cell>
          <cell r="L109">
            <v>257.14</v>
          </cell>
          <cell r="M109">
            <v>282.95999999999998</v>
          </cell>
          <cell r="N109">
            <v>290.01</v>
          </cell>
          <cell r="O109">
            <v>281.09339999999997</v>
          </cell>
          <cell r="P109">
            <v>248.5</v>
          </cell>
          <cell r="Q109">
            <v>237.72615384615384</v>
          </cell>
          <cell r="R109">
            <v>190.83307692307693</v>
          </cell>
          <cell r="S109">
            <v>273.77999999999997</v>
          </cell>
          <cell r="T109">
            <v>338.29</v>
          </cell>
          <cell r="U109">
            <v>275.02999999999997</v>
          </cell>
          <cell r="V109">
            <v>296.51</v>
          </cell>
          <cell r="W109">
            <v>221.87</v>
          </cell>
          <cell r="X109">
            <v>245.5</v>
          </cell>
          <cell r="Y109">
            <v>258.32</v>
          </cell>
          <cell r="Z109">
            <v>357.33896928007891</v>
          </cell>
          <cell r="AA109">
            <v>3224.7916000493096</v>
          </cell>
          <cell r="AB109">
            <v>12</v>
          </cell>
          <cell r="AC109">
            <v>268.73263333744245</v>
          </cell>
          <cell r="AD109">
            <v>10.335870512978556</v>
          </cell>
        </row>
        <row r="110">
          <cell r="B110" t="str">
            <v>PO12364</v>
          </cell>
          <cell r="C110">
            <v>386.66</v>
          </cell>
          <cell r="D110">
            <v>316.70999999999998</v>
          </cell>
          <cell r="E110">
            <v>369.3</v>
          </cell>
          <cell r="F110">
            <v>273.27</v>
          </cell>
          <cell r="G110">
            <v>348.22</v>
          </cell>
          <cell r="H110">
            <v>285.02</v>
          </cell>
          <cell r="I110">
            <v>315.64</v>
          </cell>
          <cell r="J110">
            <v>296.58</v>
          </cell>
          <cell r="K110">
            <v>268.35000000000002</v>
          </cell>
          <cell r="L110">
            <v>254.68</v>
          </cell>
          <cell r="M110">
            <v>275.04000000000002</v>
          </cell>
          <cell r="N110">
            <v>307.11</v>
          </cell>
          <cell r="O110">
            <v>306.95192812044678</v>
          </cell>
          <cell r="P110">
            <v>218.56</v>
          </cell>
          <cell r="Q110">
            <v>264.12615384615384</v>
          </cell>
          <cell r="R110">
            <v>168.14615384615385</v>
          </cell>
          <cell r="S110">
            <v>288.39999999999998</v>
          </cell>
          <cell r="T110">
            <v>307.7</v>
          </cell>
          <cell r="U110">
            <v>312.02999999999997</v>
          </cell>
          <cell r="V110">
            <v>408.34</v>
          </cell>
          <cell r="W110">
            <v>231.7</v>
          </cell>
          <cell r="X110">
            <v>260.83</v>
          </cell>
          <cell r="Y110">
            <v>289.61</v>
          </cell>
          <cell r="Z110">
            <v>310.73269878282355</v>
          </cell>
          <cell r="AA110">
            <v>3367.1269345955779</v>
          </cell>
          <cell r="AB110">
            <v>12</v>
          </cell>
          <cell r="AC110">
            <v>280.59391121629818</v>
          </cell>
          <cell r="AD110">
            <v>10.792073508319161</v>
          </cell>
        </row>
        <row r="111">
          <cell r="B111" t="str">
            <v>PO12370</v>
          </cell>
          <cell r="C111">
            <v>278.7</v>
          </cell>
          <cell r="D111">
            <v>318.07</v>
          </cell>
          <cell r="E111">
            <v>366.01</v>
          </cell>
          <cell r="F111">
            <v>302.36</v>
          </cell>
          <cell r="G111">
            <v>300.57</v>
          </cell>
          <cell r="H111">
            <v>311.49</v>
          </cell>
          <cell r="I111">
            <v>303.02</v>
          </cell>
          <cell r="J111">
            <v>255.65</v>
          </cell>
          <cell r="K111">
            <v>260.02</v>
          </cell>
          <cell r="L111">
            <v>277.66000000000003</v>
          </cell>
          <cell r="M111">
            <v>264.8</v>
          </cell>
          <cell r="N111">
            <v>287.26</v>
          </cell>
          <cell r="O111">
            <v>281.78919999999999</v>
          </cell>
          <cell r="P111">
            <v>269.44</v>
          </cell>
          <cell r="Q111">
            <v>211.59615384615384</v>
          </cell>
          <cell r="R111">
            <v>179.75153846153844</v>
          </cell>
          <cell r="S111">
            <v>282.12</v>
          </cell>
          <cell r="T111">
            <v>286.35000000000002</v>
          </cell>
          <cell r="U111">
            <v>277.69</v>
          </cell>
          <cell r="V111">
            <v>297.04000000000002</v>
          </cell>
          <cell r="W111">
            <v>243.81</v>
          </cell>
          <cell r="X111">
            <v>243.62</v>
          </cell>
          <cell r="Y111">
            <v>281.88</v>
          </cell>
          <cell r="Z111">
            <v>320.18291497975707</v>
          </cell>
          <cell r="AA111">
            <v>3175.2698072874496</v>
          </cell>
          <cell r="AB111">
            <v>12</v>
          </cell>
          <cell r="AC111">
            <v>264.60581727395413</v>
          </cell>
          <cell r="AD111">
            <v>10.177146818229005</v>
          </cell>
        </row>
        <row r="112">
          <cell r="B112" t="str">
            <v>PO12565</v>
          </cell>
          <cell r="C112">
            <v>402.49</v>
          </cell>
          <cell r="D112">
            <v>331.56</v>
          </cell>
          <cell r="E112">
            <v>272.12</v>
          </cell>
          <cell r="F112">
            <v>243.31</v>
          </cell>
          <cell r="G112">
            <v>328.31</v>
          </cell>
          <cell r="H112">
            <v>210.16</v>
          </cell>
          <cell r="I112">
            <v>243.74</v>
          </cell>
          <cell r="J112">
            <v>255.94</v>
          </cell>
          <cell r="K112">
            <v>243.73</v>
          </cell>
          <cell r="L112">
            <v>235.52</v>
          </cell>
          <cell r="M112">
            <v>261.19</v>
          </cell>
          <cell r="N112">
            <v>275.38</v>
          </cell>
          <cell r="O112">
            <v>280.94639999999998</v>
          </cell>
          <cell r="U112">
            <v>102.55</v>
          </cell>
          <cell r="W112">
            <v>224.54</v>
          </cell>
          <cell r="X112">
            <v>215.25</v>
          </cell>
          <cell r="Y112">
            <v>225.45</v>
          </cell>
          <cell r="Z112">
            <v>321.53565978407562</v>
          </cell>
          <cell r="AA112">
            <v>1370.2720597840757</v>
          </cell>
          <cell r="AB112">
            <v>6</v>
          </cell>
          <cell r="AC112">
            <v>228.37867663067928</v>
          </cell>
          <cell r="AD112">
            <v>8.783795255026126</v>
          </cell>
        </row>
        <row r="113">
          <cell r="B113" t="str">
            <v>PO12577</v>
          </cell>
          <cell r="C113">
            <v>446.41</v>
          </cell>
          <cell r="D113">
            <v>394.03</v>
          </cell>
          <cell r="E113">
            <v>354.93</v>
          </cell>
          <cell r="F113">
            <v>291.82</v>
          </cell>
          <cell r="G113">
            <v>370.39</v>
          </cell>
          <cell r="H113">
            <v>339.83</v>
          </cell>
          <cell r="I113">
            <v>321.89</v>
          </cell>
          <cell r="J113">
            <v>336.56</v>
          </cell>
          <cell r="K113">
            <v>319.73</v>
          </cell>
          <cell r="L113">
            <v>308.14999999999998</v>
          </cell>
          <cell r="M113">
            <v>342.77</v>
          </cell>
          <cell r="N113">
            <v>339.28</v>
          </cell>
          <cell r="O113">
            <v>307.5519281204468</v>
          </cell>
          <cell r="P113">
            <v>268.83</v>
          </cell>
          <cell r="Q113">
            <v>261.12538461538463</v>
          </cell>
          <cell r="R113">
            <v>168.75615384615384</v>
          </cell>
          <cell r="S113">
            <v>305.63</v>
          </cell>
          <cell r="T113">
            <v>333.03</v>
          </cell>
          <cell r="U113">
            <v>306.07</v>
          </cell>
          <cell r="V113">
            <v>316.42</v>
          </cell>
          <cell r="W113">
            <v>294.42</v>
          </cell>
          <cell r="X113">
            <v>291.73999999999995</v>
          </cell>
          <cell r="Y113">
            <v>315.18</v>
          </cell>
          <cell r="Z113">
            <v>329.54514170040488</v>
          </cell>
          <cell r="AA113">
            <v>3498.29860828239</v>
          </cell>
          <cell r="AB113">
            <v>12</v>
          </cell>
          <cell r="AC113">
            <v>291.52488402353248</v>
          </cell>
          <cell r="AD113">
            <v>11.212495539366634</v>
          </cell>
        </row>
        <row r="114">
          <cell r="B114" t="str">
            <v>PO12667</v>
          </cell>
          <cell r="C114">
            <v>301.92</v>
          </cell>
          <cell r="D114">
            <v>331.94</v>
          </cell>
          <cell r="E114">
            <v>326.86</v>
          </cell>
          <cell r="F114">
            <v>255.77</v>
          </cell>
          <cell r="G114">
            <v>296.05</v>
          </cell>
          <cell r="H114">
            <v>276.91000000000003</v>
          </cell>
          <cell r="I114">
            <v>281.02999999999997</v>
          </cell>
          <cell r="J114">
            <v>284.56</v>
          </cell>
          <cell r="K114">
            <v>260.52</v>
          </cell>
          <cell r="L114">
            <v>257.72000000000003</v>
          </cell>
          <cell r="M114">
            <v>280.63</v>
          </cell>
          <cell r="N114">
            <v>322.92</v>
          </cell>
          <cell r="O114">
            <v>287.57192812044678</v>
          </cell>
          <cell r="P114">
            <v>217.04</v>
          </cell>
          <cell r="Q114">
            <v>226.82615384615383</v>
          </cell>
          <cell r="R114">
            <v>143.38615384615383</v>
          </cell>
          <cell r="S114">
            <v>257.29000000000002</v>
          </cell>
          <cell r="T114">
            <v>295.01</v>
          </cell>
          <cell r="U114">
            <v>280.56</v>
          </cell>
          <cell r="V114">
            <v>275.66000000000003</v>
          </cell>
          <cell r="W114">
            <v>231.48</v>
          </cell>
          <cell r="X114">
            <v>253.29999999999998</v>
          </cell>
          <cell r="Y114">
            <v>225.1</v>
          </cell>
          <cell r="Z114">
            <v>301.76215924426452</v>
          </cell>
          <cell r="AA114">
            <v>2994.9863950570193</v>
          </cell>
          <cell r="AB114">
            <v>12</v>
          </cell>
          <cell r="AC114">
            <v>249.58219958808493</v>
          </cell>
          <cell r="AD114">
            <v>9.5993153687724977</v>
          </cell>
        </row>
        <row r="115">
          <cell r="B115" t="str">
            <v>PO12668</v>
          </cell>
          <cell r="C115">
            <v>354.41</v>
          </cell>
          <cell r="D115">
            <v>266.98</v>
          </cell>
          <cell r="E115">
            <v>301.55</v>
          </cell>
          <cell r="F115">
            <v>194.57</v>
          </cell>
          <cell r="G115">
            <v>281.04000000000002</v>
          </cell>
          <cell r="H115">
            <v>237.92</v>
          </cell>
          <cell r="I115">
            <v>257.26</v>
          </cell>
          <cell r="J115">
            <v>256.58</v>
          </cell>
          <cell r="K115">
            <v>226.28</v>
          </cell>
          <cell r="L115">
            <v>269.8</v>
          </cell>
          <cell r="M115">
            <v>249.33</v>
          </cell>
          <cell r="N115">
            <v>259.59000000000003</v>
          </cell>
          <cell r="O115">
            <v>222.7638</v>
          </cell>
          <cell r="P115">
            <v>227.60999999999999</v>
          </cell>
          <cell r="Q115">
            <v>227.53615384615384</v>
          </cell>
          <cell r="R115">
            <v>152.71615384615384</v>
          </cell>
          <cell r="S115">
            <v>248.76</v>
          </cell>
          <cell r="T115">
            <v>311.3</v>
          </cell>
          <cell r="U115">
            <v>253.4</v>
          </cell>
          <cell r="V115">
            <v>265.8</v>
          </cell>
          <cell r="W115">
            <v>221.36</v>
          </cell>
          <cell r="X115">
            <v>279.17</v>
          </cell>
          <cell r="Y115">
            <v>315.48</v>
          </cell>
          <cell r="Z115">
            <v>348.59707152496628</v>
          </cell>
          <cell r="AA115">
            <v>3074.4931792172742</v>
          </cell>
          <cell r="AB115">
            <v>12</v>
          </cell>
          <cell r="AC115">
            <v>256.20776493477285</v>
          </cell>
          <cell r="AD115">
            <v>9.8541448051835712</v>
          </cell>
        </row>
        <row r="116">
          <cell r="B116" t="str">
            <v>PO12669</v>
          </cell>
          <cell r="C116">
            <v>337.32</v>
          </cell>
          <cell r="D116">
            <v>267.68</v>
          </cell>
          <cell r="E116">
            <v>318.33999999999997</v>
          </cell>
          <cell r="F116">
            <v>254.93</v>
          </cell>
          <cell r="G116">
            <v>281.35000000000002</v>
          </cell>
          <cell r="H116">
            <v>269.62</v>
          </cell>
          <cell r="I116">
            <v>246.53</v>
          </cell>
          <cell r="J116">
            <v>209.73</v>
          </cell>
          <cell r="K116">
            <v>263.32</v>
          </cell>
          <cell r="L116">
            <v>266.04000000000002</v>
          </cell>
          <cell r="M116">
            <v>284.70999999999998</v>
          </cell>
          <cell r="N116">
            <v>312.75</v>
          </cell>
          <cell r="O116">
            <v>303.3019281204468</v>
          </cell>
          <cell r="P116">
            <v>230.4</v>
          </cell>
          <cell r="Q116">
            <v>234.57615384615383</v>
          </cell>
          <cell r="R116">
            <v>151.07615384615383</v>
          </cell>
          <cell r="S116">
            <v>276.14999999999998</v>
          </cell>
          <cell r="T116">
            <v>306.42</v>
          </cell>
          <cell r="U116">
            <v>278.8</v>
          </cell>
          <cell r="V116">
            <v>272.61</v>
          </cell>
          <cell r="W116">
            <v>235.22</v>
          </cell>
          <cell r="X116">
            <v>268.10461538461539</v>
          </cell>
          <cell r="Y116">
            <v>269.39999999999998</v>
          </cell>
          <cell r="Z116">
            <v>280.07757774354764</v>
          </cell>
          <cell r="AA116">
            <v>3106.1364289409175</v>
          </cell>
          <cell r="AB116">
            <v>12</v>
          </cell>
          <cell r="AC116">
            <v>258.84470241174313</v>
          </cell>
          <cell r="AD116">
            <v>9.9555654773747353</v>
          </cell>
        </row>
        <row r="117">
          <cell r="B117" t="str">
            <v>PO12683</v>
          </cell>
          <cell r="C117">
            <v>348.1</v>
          </cell>
          <cell r="D117">
            <v>319.20999999999998</v>
          </cell>
          <cell r="G117">
            <v>38.840000000000003</v>
          </cell>
          <cell r="H117">
            <v>244.74</v>
          </cell>
          <cell r="I117">
            <v>287.7</v>
          </cell>
          <cell r="J117">
            <v>295.19</v>
          </cell>
          <cell r="K117">
            <v>237.63</v>
          </cell>
          <cell r="L117">
            <v>280.01</v>
          </cell>
          <cell r="M117">
            <v>279.05</v>
          </cell>
          <cell r="N117">
            <v>297.94</v>
          </cell>
          <cell r="O117">
            <v>277.65359999999998</v>
          </cell>
          <cell r="P117">
            <v>275.21999999999997</v>
          </cell>
          <cell r="Q117">
            <v>227.52615384615385</v>
          </cell>
          <cell r="R117">
            <v>158.65615384615384</v>
          </cell>
          <cell r="S117">
            <v>264.66000000000003</v>
          </cell>
          <cell r="T117">
            <v>297.33999999999997</v>
          </cell>
          <cell r="U117">
            <v>283.69</v>
          </cell>
          <cell r="V117">
            <v>283.92</v>
          </cell>
          <cell r="W117">
            <v>222.82</v>
          </cell>
          <cell r="X117">
            <v>233.49</v>
          </cell>
          <cell r="Y117">
            <v>264.13</v>
          </cell>
          <cell r="Z117">
            <v>294.07747638326583</v>
          </cell>
          <cell r="AA117">
            <v>3083.1833840755735</v>
          </cell>
          <cell r="AB117">
            <v>12</v>
          </cell>
          <cell r="AC117">
            <v>256.93194867296444</v>
          </cell>
          <cell r="AD117">
            <v>9.8819980258832469</v>
          </cell>
        </row>
        <row r="118">
          <cell r="B118" t="str">
            <v>PO12713</v>
          </cell>
          <cell r="C118">
            <v>513.58000000000004</v>
          </cell>
          <cell r="D118">
            <v>524.6</v>
          </cell>
          <cell r="E118">
            <v>431.99</v>
          </cell>
          <cell r="F118">
            <v>266.37</v>
          </cell>
          <cell r="G118">
            <v>536.88</v>
          </cell>
          <cell r="H118">
            <v>390.13</v>
          </cell>
          <cell r="I118">
            <v>456.72</v>
          </cell>
          <cell r="J118">
            <v>432.65</v>
          </cell>
          <cell r="K118">
            <v>381.03</v>
          </cell>
          <cell r="L118">
            <v>398.68</v>
          </cell>
          <cell r="M118">
            <v>372.62</v>
          </cell>
          <cell r="N118">
            <v>374</v>
          </cell>
          <cell r="O118">
            <v>241.98159999999999</v>
          </cell>
          <cell r="P118">
            <v>330.2</v>
          </cell>
          <cell r="Q118">
            <v>257.37615384615384</v>
          </cell>
          <cell r="R118">
            <v>206.10076923076923</v>
          </cell>
          <cell r="S118">
            <v>285.60000000000002</v>
          </cell>
          <cell r="T118">
            <v>279.76</v>
          </cell>
          <cell r="U118">
            <v>399.61</v>
          </cell>
          <cell r="V118">
            <v>371.38</v>
          </cell>
          <cell r="W118">
            <v>334.6</v>
          </cell>
          <cell r="X118">
            <v>333.17</v>
          </cell>
          <cell r="Y118">
            <v>332.12</v>
          </cell>
          <cell r="Z118">
            <v>462.51789473684209</v>
          </cell>
          <cell r="AA118">
            <v>3834.4164178137653</v>
          </cell>
          <cell r="AB118">
            <v>12</v>
          </cell>
          <cell r="AC118">
            <v>319.53470148448042</v>
          </cell>
          <cell r="AD118">
            <v>12.289796210941555</v>
          </cell>
        </row>
        <row r="119">
          <cell r="B119" t="str">
            <v>PO12715</v>
          </cell>
          <cell r="C119">
            <v>371.96</v>
          </cell>
          <cell r="D119">
            <v>335.09</v>
          </cell>
          <cell r="E119">
            <v>319.41000000000003</v>
          </cell>
          <cell r="F119">
            <v>261.8</v>
          </cell>
          <cell r="G119">
            <v>285.73</v>
          </cell>
          <cell r="H119">
            <v>272.72000000000003</v>
          </cell>
          <cell r="I119">
            <v>295.32</v>
          </cell>
          <cell r="J119">
            <v>302.41000000000003</v>
          </cell>
          <cell r="K119">
            <v>277.67</v>
          </cell>
          <cell r="L119">
            <v>265.54000000000002</v>
          </cell>
          <cell r="M119">
            <v>285.92</v>
          </cell>
          <cell r="N119">
            <v>267.63</v>
          </cell>
          <cell r="O119">
            <v>291.1819281204468</v>
          </cell>
          <cell r="P119">
            <v>258.43</v>
          </cell>
          <cell r="Q119">
            <v>237.78615384615384</v>
          </cell>
          <cell r="R119">
            <v>206.80307692307693</v>
          </cell>
          <cell r="S119">
            <v>342.36</v>
          </cell>
          <cell r="T119">
            <v>340.58</v>
          </cell>
          <cell r="U119">
            <v>276.01</v>
          </cell>
          <cell r="V119">
            <v>293.66000000000003</v>
          </cell>
          <cell r="W119">
            <v>219.29</v>
          </cell>
          <cell r="X119">
            <v>225.99461538461537</v>
          </cell>
          <cell r="Y119">
            <v>245.7</v>
          </cell>
          <cell r="Z119">
            <v>302.65104752213421</v>
          </cell>
          <cell r="AA119">
            <v>3240.4468217964272</v>
          </cell>
          <cell r="AB119">
            <v>12</v>
          </cell>
          <cell r="AC119">
            <v>270.03723514970227</v>
          </cell>
          <cell r="AD119">
            <v>10.38604750575778</v>
          </cell>
        </row>
        <row r="120">
          <cell r="B120" t="str">
            <v>PO1294</v>
          </cell>
          <cell r="C120">
            <v>367.37</v>
          </cell>
          <cell r="D120">
            <v>327.44</v>
          </cell>
          <cell r="E120">
            <v>362.89</v>
          </cell>
          <cell r="F120">
            <v>238.34</v>
          </cell>
          <cell r="G120">
            <v>279.8</v>
          </cell>
          <cell r="H120">
            <v>266.60000000000002</v>
          </cell>
          <cell r="I120">
            <v>273.70999999999998</v>
          </cell>
          <cell r="J120">
            <v>287.61</v>
          </cell>
          <cell r="K120">
            <v>280.23</v>
          </cell>
          <cell r="L120">
            <v>265.32</v>
          </cell>
          <cell r="M120">
            <v>292.27</v>
          </cell>
          <cell r="N120">
            <v>350.49</v>
          </cell>
          <cell r="O120">
            <v>313.64192812044678</v>
          </cell>
          <cell r="P120">
            <v>231.53</v>
          </cell>
          <cell r="Q120">
            <v>223.79615384615383</v>
          </cell>
          <cell r="R120">
            <v>152.07615384615383</v>
          </cell>
          <cell r="S120">
            <v>280.23</v>
          </cell>
          <cell r="T120">
            <v>298.02</v>
          </cell>
          <cell r="U120">
            <v>299.52999999999997</v>
          </cell>
          <cell r="V120">
            <v>313.39999999999998</v>
          </cell>
          <cell r="W120">
            <v>223.82</v>
          </cell>
          <cell r="X120">
            <v>286.8623076923077</v>
          </cell>
          <cell r="Y120">
            <v>278.18</v>
          </cell>
          <cell r="Z120">
            <v>312.66473684210524</v>
          </cell>
          <cell r="AA120">
            <v>3213.7512803471673</v>
          </cell>
          <cell r="AB120">
            <v>12</v>
          </cell>
          <cell r="AC120">
            <v>267.81260669559725</v>
          </cell>
          <cell r="AD120">
            <v>10.300484872907587</v>
          </cell>
        </row>
        <row r="121">
          <cell r="B121" t="str">
            <v>PO12993</v>
          </cell>
          <cell r="C121">
            <v>294.55</v>
          </cell>
          <cell r="D121">
            <v>291.01</v>
          </cell>
          <cell r="E121">
            <v>316.16000000000003</v>
          </cell>
          <cell r="F121">
            <v>238.54</v>
          </cell>
          <cell r="G121">
            <v>283.20999999999998</v>
          </cell>
          <cell r="H121">
            <v>269.49</v>
          </cell>
          <cell r="I121">
            <v>284.76</v>
          </cell>
          <cell r="J121">
            <v>293.73</v>
          </cell>
          <cell r="K121">
            <v>266.11</v>
          </cell>
          <cell r="L121">
            <v>263.32</v>
          </cell>
          <cell r="M121">
            <v>278.02999999999997</v>
          </cell>
          <cell r="N121">
            <v>300.05999999999995</v>
          </cell>
          <cell r="O121">
            <v>220.08839999999998</v>
          </cell>
          <cell r="P121">
            <v>216.32999999999998</v>
          </cell>
          <cell r="Q121">
            <v>210.06615384615384</v>
          </cell>
          <cell r="R121">
            <v>171.77615384615385</v>
          </cell>
          <cell r="S121">
            <v>278.17</v>
          </cell>
          <cell r="T121">
            <v>292.02999999999997</v>
          </cell>
          <cell r="U121">
            <v>308.21999999999997</v>
          </cell>
          <cell r="V121">
            <v>326.14999999999998</v>
          </cell>
          <cell r="W121">
            <v>229.72</v>
          </cell>
          <cell r="X121">
            <v>259.23</v>
          </cell>
          <cell r="Y121">
            <v>290.81</v>
          </cell>
          <cell r="Z121">
            <v>313.9493927125506</v>
          </cell>
          <cell r="AA121">
            <v>3116.5401004048581</v>
          </cell>
          <cell r="AB121">
            <v>12</v>
          </cell>
          <cell r="AC121">
            <v>259.71167503373817</v>
          </cell>
          <cell r="AD121">
            <v>9.9889105782206986</v>
          </cell>
        </row>
        <row r="122">
          <cell r="B122" t="str">
            <v>PO13157</v>
          </cell>
          <cell r="C122">
            <v>279.52999999999997</v>
          </cell>
          <cell r="D122">
            <v>294.88</v>
          </cell>
          <cell r="E122">
            <v>263.16000000000003</v>
          </cell>
          <cell r="F122">
            <v>206.04</v>
          </cell>
          <cell r="G122">
            <v>282.45</v>
          </cell>
          <cell r="H122">
            <v>240.53</v>
          </cell>
          <cell r="I122">
            <v>267.05</v>
          </cell>
          <cell r="J122">
            <v>262.45</v>
          </cell>
          <cell r="K122">
            <v>248.87</v>
          </cell>
          <cell r="L122">
            <v>254.83</v>
          </cell>
          <cell r="M122">
            <v>257.72000000000003</v>
          </cell>
          <cell r="N122">
            <v>261.02</v>
          </cell>
          <cell r="O122">
            <v>268.1574</v>
          </cell>
          <cell r="P122">
            <v>228.04</v>
          </cell>
          <cell r="Q122">
            <v>217.94615384615383</v>
          </cell>
          <cell r="R122">
            <v>149.30615384615385</v>
          </cell>
          <cell r="S122">
            <v>223.79</v>
          </cell>
          <cell r="T122">
            <v>296.83999999999997</v>
          </cell>
          <cell r="U122">
            <v>275.08999999999997</v>
          </cell>
          <cell r="V122">
            <v>261.10000000000002</v>
          </cell>
          <cell r="W122">
            <v>204.56</v>
          </cell>
          <cell r="X122">
            <v>240.98</v>
          </cell>
          <cell r="Y122">
            <v>262.5</v>
          </cell>
          <cell r="Z122">
            <v>319.92278413102531</v>
          </cell>
          <cell r="AA122">
            <v>2948.232491823333</v>
          </cell>
          <cell r="AB122">
            <v>12</v>
          </cell>
          <cell r="AC122">
            <v>245.68604098527774</v>
          </cell>
          <cell r="AD122">
            <v>9.449463114818375</v>
          </cell>
        </row>
        <row r="123">
          <cell r="B123" t="str">
            <v>PO13179</v>
          </cell>
          <cell r="C123">
            <v>432.35</v>
          </cell>
          <cell r="D123">
            <v>379.43</v>
          </cell>
          <cell r="E123">
            <v>364.27</v>
          </cell>
          <cell r="F123">
            <v>276</v>
          </cell>
          <cell r="G123">
            <v>334.7</v>
          </cell>
          <cell r="H123">
            <v>288.2</v>
          </cell>
          <cell r="I123">
            <v>270.76</v>
          </cell>
          <cell r="J123">
            <v>289.27999999999997</v>
          </cell>
          <cell r="K123">
            <v>265.5</v>
          </cell>
          <cell r="L123">
            <v>269.27</v>
          </cell>
          <cell r="M123">
            <v>299.94</v>
          </cell>
          <cell r="N123">
            <v>337.73</v>
          </cell>
          <cell r="O123">
            <v>391.5519281204468</v>
          </cell>
          <cell r="P123">
            <v>248.54999999999998</v>
          </cell>
          <cell r="Q123">
            <v>262.61615384615385</v>
          </cell>
          <cell r="R123">
            <v>157.33615384615385</v>
          </cell>
          <cell r="S123">
            <v>299.63</v>
          </cell>
          <cell r="T123">
            <v>297.24</v>
          </cell>
          <cell r="U123">
            <v>310.08</v>
          </cell>
          <cell r="V123">
            <v>328.61</v>
          </cell>
          <cell r="W123">
            <v>294.2</v>
          </cell>
          <cell r="X123">
            <v>276.02999999999997</v>
          </cell>
          <cell r="Y123">
            <v>430.67</v>
          </cell>
          <cell r="Z123">
            <v>440.1946963562753</v>
          </cell>
          <cell r="AA123">
            <v>3736.7089321690296</v>
          </cell>
          <cell r="AB123">
            <v>12</v>
          </cell>
          <cell r="AC123">
            <v>311.39241101408578</v>
          </cell>
          <cell r="AD123">
            <v>11.976631192849453</v>
          </cell>
        </row>
        <row r="124">
          <cell r="B124" t="str">
            <v>PO13237</v>
          </cell>
          <cell r="C124">
            <v>378.74</v>
          </cell>
          <cell r="D124">
            <v>327.64</v>
          </cell>
          <cell r="E124">
            <v>315.13</v>
          </cell>
          <cell r="F124">
            <v>266.85000000000002</v>
          </cell>
          <cell r="J124">
            <v>121.23</v>
          </cell>
          <cell r="K124">
            <v>284.79000000000002</v>
          </cell>
          <cell r="L124">
            <v>281.35000000000002</v>
          </cell>
          <cell r="M124">
            <v>288.97000000000003</v>
          </cell>
          <cell r="N124">
            <v>313.89</v>
          </cell>
          <cell r="O124">
            <v>346.22192812044682</v>
          </cell>
          <cell r="P124">
            <v>313.74</v>
          </cell>
          <cell r="Q124">
            <v>271.23615384615385</v>
          </cell>
          <cell r="R124">
            <v>197.92076923076922</v>
          </cell>
          <cell r="S124">
            <v>287.24</v>
          </cell>
          <cell r="T124">
            <v>304.42</v>
          </cell>
          <cell r="U124">
            <v>314.02</v>
          </cell>
          <cell r="V124">
            <v>316.49</v>
          </cell>
          <cell r="W124">
            <v>267.95999999999998</v>
          </cell>
          <cell r="X124">
            <v>359.21999999999997</v>
          </cell>
          <cell r="Y124">
            <v>302.14</v>
          </cell>
          <cell r="Z124">
            <v>413.6399656939592</v>
          </cell>
          <cell r="AA124">
            <v>3694.2488168913292</v>
          </cell>
          <cell r="AB124">
            <v>12</v>
          </cell>
          <cell r="AC124">
            <v>307.85406807427745</v>
          </cell>
          <cell r="AD124">
            <v>11.840541079779902</v>
          </cell>
        </row>
        <row r="125">
          <cell r="B125" t="str">
            <v>PO13269</v>
          </cell>
          <cell r="C125">
            <v>326.64</v>
          </cell>
          <cell r="D125">
            <v>267.11</v>
          </cell>
          <cell r="E125">
            <v>266.39999999999998</v>
          </cell>
          <cell r="F125">
            <v>248.63</v>
          </cell>
          <cell r="G125">
            <v>260.52</v>
          </cell>
          <cell r="H125">
            <v>269.98</v>
          </cell>
          <cell r="I125">
            <v>275.79000000000002</v>
          </cell>
          <cell r="J125">
            <v>274.02999999999997</v>
          </cell>
          <cell r="K125">
            <v>243.69</v>
          </cell>
          <cell r="L125">
            <v>243.05</v>
          </cell>
          <cell r="M125">
            <v>277.12</v>
          </cell>
          <cell r="N125">
            <v>273.22000000000003</v>
          </cell>
          <cell r="O125">
            <v>278.26119999999997</v>
          </cell>
          <cell r="P125">
            <v>245.47</v>
          </cell>
          <cell r="Q125">
            <v>227.68615384615384</v>
          </cell>
          <cell r="R125">
            <v>194.71923076923076</v>
          </cell>
          <cell r="S125">
            <v>319.02999999999997</v>
          </cell>
          <cell r="T125">
            <v>331.6</v>
          </cell>
          <cell r="U125">
            <v>270.24</v>
          </cell>
          <cell r="V125">
            <v>283.70999999999998</v>
          </cell>
          <cell r="W125">
            <v>212.34</v>
          </cell>
          <cell r="X125">
            <v>256.22000000000003</v>
          </cell>
          <cell r="Y125">
            <v>243.61</v>
          </cell>
          <cell r="Z125">
            <v>267.04537112010792</v>
          </cell>
          <cell r="AA125">
            <v>3129.9319557354925</v>
          </cell>
          <cell r="AB125">
            <v>12</v>
          </cell>
          <cell r="AC125">
            <v>260.82766297795769</v>
          </cell>
          <cell r="AD125">
            <v>10.031833191459912</v>
          </cell>
        </row>
        <row r="126">
          <cell r="B126" t="str">
            <v>PO13278</v>
          </cell>
          <cell r="C126">
            <v>375.32</v>
          </cell>
          <cell r="D126">
            <v>323.33</v>
          </cell>
          <cell r="E126">
            <v>343.29</v>
          </cell>
          <cell r="F126">
            <v>263.13</v>
          </cell>
          <cell r="G126">
            <v>294.07</v>
          </cell>
          <cell r="H126">
            <v>296.49</v>
          </cell>
          <cell r="I126">
            <v>304.35000000000002</v>
          </cell>
          <cell r="J126">
            <v>293.16000000000003</v>
          </cell>
          <cell r="K126">
            <v>286.10000000000002</v>
          </cell>
          <cell r="L126">
            <v>263.32</v>
          </cell>
          <cell r="M126">
            <v>289.43</v>
          </cell>
          <cell r="N126">
            <v>312.04999999999995</v>
          </cell>
          <cell r="O126">
            <v>306.20192812044678</v>
          </cell>
          <cell r="P126">
            <v>217.59</v>
          </cell>
          <cell r="Q126">
            <v>225.38615384615383</v>
          </cell>
          <cell r="R126">
            <v>160.72999999999999</v>
          </cell>
          <cell r="S126">
            <v>283.47000000000003</v>
          </cell>
          <cell r="T126">
            <v>296.69</v>
          </cell>
          <cell r="U126">
            <v>284.02</v>
          </cell>
          <cell r="V126">
            <v>294.10000000000002</v>
          </cell>
          <cell r="W126">
            <v>248.52</v>
          </cell>
          <cell r="X126">
            <v>229.23</v>
          </cell>
          <cell r="Y126">
            <v>313.19</v>
          </cell>
          <cell r="Z126">
            <v>355.73192242981327</v>
          </cell>
          <cell r="AA126">
            <v>3214.8600043964143</v>
          </cell>
          <cell r="AB126">
            <v>12</v>
          </cell>
          <cell r="AC126">
            <v>267.90500036636786</v>
          </cell>
          <cell r="AD126">
            <v>10.304038475629532</v>
          </cell>
        </row>
        <row r="127">
          <cell r="B127" t="str">
            <v>PO13338</v>
          </cell>
          <cell r="C127">
            <v>383.06</v>
          </cell>
          <cell r="D127">
            <v>317.74</v>
          </cell>
          <cell r="E127">
            <v>347.73</v>
          </cell>
          <cell r="F127">
            <v>262.08999999999997</v>
          </cell>
          <cell r="G127">
            <v>344.29</v>
          </cell>
          <cell r="H127">
            <v>268.77999999999997</v>
          </cell>
          <cell r="I127">
            <v>297.70999999999998</v>
          </cell>
          <cell r="J127">
            <v>292.94</v>
          </cell>
          <cell r="K127">
            <v>257.74</v>
          </cell>
          <cell r="L127">
            <v>303.58</v>
          </cell>
          <cell r="M127">
            <v>281.44</v>
          </cell>
          <cell r="N127">
            <v>317.46000000000004</v>
          </cell>
          <cell r="O127">
            <v>297.16192812044682</v>
          </cell>
          <cell r="P127">
            <v>233.23</v>
          </cell>
          <cell r="Q127">
            <v>234.10615384615383</v>
          </cell>
          <cell r="R127">
            <v>156.80000000000001</v>
          </cell>
          <cell r="S127">
            <v>282.95999999999998</v>
          </cell>
          <cell r="T127">
            <v>295.88</v>
          </cell>
          <cell r="U127">
            <v>283.63</v>
          </cell>
          <cell r="V127">
            <v>280.06</v>
          </cell>
          <cell r="W127">
            <v>254.78</v>
          </cell>
          <cell r="X127">
            <v>268.11</v>
          </cell>
          <cell r="Y127">
            <v>340.28</v>
          </cell>
          <cell r="Z127">
            <v>490.18846153846152</v>
          </cell>
          <cell r="AA127">
            <v>3417.1865435050622</v>
          </cell>
          <cell r="AB127">
            <v>12</v>
          </cell>
          <cell r="AC127">
            <v>284.76554529208852</v>
          </cell>
          <cell r="AD127">
            <v>10.952520972772636</v>
          </cell>
        </row>
        <row r="128">
          <cell r="B128" t="str">
            <v>PO13352</v>
          </cell>
          <cell r="C128">
            <v>329.01</v>
          </cell>
          <cell r="D128">
            <v>314.57</v>
          </cell>
          <cell r="E128">
            <v>312.79000000000002</v>
          </cell>
          <cell r="F128">
            <v>237.9</v>
          </cell>
          <cell r="G128">
            <v>357.01</v>
          </cell>
          <cell r="H128">
            <v>266.81</v>
          </cell>
          <cell r="I128">
            <v>309.38</v>
          </cell>
          <cell r="J128">
            <v>276.86</v>
          </cell>
          <cell r="K128">
            <v>282.81</v>
          </cell>
          <cell r="L128">
            <v>317.64999999999998</v>
          </cell>
          <cell r="M128">
            <v>270.27999999999997</v>
          </cell>
          <cell r="N128">
            <v>274.18</v>
          </cell>
          <cell r="O128">
            <v>271.08760000000001</v>
          </cell>
          <cell r="P128">
            <v>240.35999999999999</v>
          </cell>
          <cell r="Q128">
            <v>222.78615384615384</v>
          </cell>
          <cell r="R128">
            <v>150.07615384615383</v>
          </cell>
          <cell r="S128">
            <v>259.17</v>
          </cell>
          <cell r="T128">
            <v>310.38</v>
          </cell>
          <cell r="U128">
            <v>283.69</v>
          </cell>
          <cell r="V128">
            <v>293.89</v>
          </cell>
          <cell r="W128">
            <v>228.59</v>
          </cell>
          <cell r="X128">
            <v>230.69</v>
          </cell>
          <cell r="Y128">
            <v>199.78461538461539</v>
          </cell>
          <cell r="Z128">
            <v>342.37307692307689</v>
          </cell>
          <cell r="AA128">
            <v>3032.8776000000003</v>
          </cell>
          <cell r="AB128">
            <v>12</v>
          </cell>
          <cell r="AC128">
            <v>252.73980000000003</v>
          </cell>
          <cell r="AD128">
            <v>9.7207615384615398</v>
          </cell>
        </row>
        <row r="129">
          <cell r="B129" t="str">
            <v>PO13453</v>
          </cell>
          <cell r="C129">
            <v>405.58</v>
          </cell>
          <cell r="D129">
            <v>301.74</v>
          </cell>
          <cell r="E129">
            <v>324.47000000000003</v>
          </cell>
          <cell r="F129">
            <v>251.64</v>
          </cell>
          <cell r="G129">
            <v>416.73</v>
          </cell>
          <cell r="H129">
            <v>294.92</v>
          </cell>
          <cell r="I129">
            <v>330.22</v>
          </cell>
          <cell r="J129">
            <v>342</v>
          </cell>
          <cell r="K129">
            <v>284.11</v>
          </cell>
          <cell r="L129">
            <v>264</v>
          </cell>
          <cell r="M129">
            <v>268.54000000000002</v>
          </cell>
          <cell r="N129">
            <v>337.03000000000003</v>
          </cell>
          <cell r="O129">
            <v>276.45800000000003</v>
          </cell>
          <cell r="P129">
            <v>272.70999999999998</v>
          </cell>
          <cell r="Q129">
            <v>267.13615384615389</v>
          </cell>
          <cell r="R129">
            <v>199.76076923076923</v>
          </cell>
          <cell r="S129">
            <v>320.26</v>
          </cell>
          <cell r="T129">
            <v>258.98</v>
          </cell>
          <cell r="U129">
            <v>305.20999999999998</v>
          </cell>
          <cell r="V129">
            <v>279.67</v>
          </cell>
          <cell r="W129">
            <v>234.29</v>
          </cell>
          <cell r="X129">
            <v>308.58</v>
          </cell>
          <cell r="Y129">
            <v>296.72000000000003</v>
          </cell>
          <cell r="Z129">
            <v>314.73962669988578</v>
          </cell>
          <cell r="AA129">
            <v>3334.514549776809</v>
          </cell>
          <cell r="AB129">
            <v>12</v>
          </cell>
          <cell r="AC129">
            <v>277.87621248140073</v>
          </cell>
          <cell r="AD129">
            <v>10.687546633900029</v>
          </cell>
        </row>
        <row r="130">
          <cell r="B130" t="str">
            <v>PO13554</v>
          </cell>
          <cell r="C130">
            <v>353.63</v>
          </cell>
          <cell r="D130">
            <v>305.55</v>
          </cell>
          <cell r="E130">
            <v>266.75</v>
          </cell>
          <cell r="F130">
            <v>260.58</v>
          </cell>
          <cell r="G130">
            <v>298.93</v>
          </cell>
          <cell r="H130">
            <v>245.93</v>
          </cell>
          <cell r="I130">
            <v>265.02999999999997</v>
          </cell>
          <cell r="J130">
            <v>281.23</v>
          </cell>
          <cell r="K130">
            <v>253.92</v>
          </cell>
          <cell r="L130">
            <v>265.62</v>
          </cell>
          <cell r="M130">
            <v>297.91000000000003</v>
          </cell>
          <cell r="N130">
            <v>300.32</v>
          </cell>
          <cell r="O130">
            <v>269.745</v>
          </cell>
          <cell r="P130">
            <v>257.08</v>
          </cell>
          <cell r="Q130">
            <v>227.31615384615384</v>
          </cell>
          <cell r="R130">
            <v>152.71615384615384</v>
          </cell>
          <cell r="S130">
            <v>260.13</v>
          </cell>
          <cell r="T130">
            <v>319</v>
          </cell>
          <cell r="U130">
            <v>292.77999999999997</v>
          </cell>
          <cell r="V130">
            <v>294.42</v>
          </cell>
          <cell r="W130">
            <v>240.74</v>
          </cell>
          <cell r="X130">
            <v>283.29000000000002</v>
          </cell>
          <cell r="Y130">
            <v>300.19</v>
          </cell>
          <cell r="Z130">
            <v>286.49461538461537</v>
          </cell>
          <cell r="AA130">
            <v>3183.9019230769227</v>
          </cell>
          <cell r="AB130">
            <v>12</v>
          </cell>
          <cell r="AC130">
            <v>265.32516025641024</v>
          </cell>
          <cell r="AD130">
            <v>10.204813856015779</v>
          </cell>
        </row>
        <row r="131">
          <cell r="B131" t="str">
            <v>PO1381</v>
          </cell>
          <cell r="C131">
            <v>334.35</v>
          </cell>
          <cell r="D131">
            <v>356.87</v>
          </cell>
          <cell r="E131">
            <v>352.99</v>
          </cell>
          <cell r="F131">
            <v>273.2</v>
          </cell>
          <cell r="G131">
            <v>315.17</v>
          </cell>
          <cell r="H131">
            <v>314.63</v>
          </cell>
          <cell r="I131">
            <v>286.3</v>
          </cell>
          <cell r="J131">
            <v>323.3</v>
          </cell>
          <cell r="K131">
            <v>252.15</v>
          </cell>
          <cell r="L131">
            <v>310.63</v>
          </cell>
          <cell r="M131">
            <v>330.89</v>
          </cell>
          <cell r="N131">
            <v>323.93</v>
          </cell>
          <cell r="O131">
            <v>317.72192812044682</v>
          </cell>
          <cell r="P131">
            <v>266.19</v>
          </cell>
          <cell r="Q131">
            <v>240.60615384615383</v>
          </cell>
          <cell r="R131">
            <v>152.07615384615383</v>
          </cell>
          <cell r="S131">
            <v>267.37</v>
          </cell>
          <cell r="T131">
            <v>297.64999999999998</v>
          </cell>
          <cell r="U131">
            <v>286.55</v>
          </cell>
          <cell r="V131">
            <v>300.29000000000002</v>
          </cell>
          <cell r="W131">
            <v>237.67</v>
          </cell>
          <cell r="X131">
            <v>228.19</v>
          </cell>
          <cell r="Y131">
            <v>309.95999999999998</v>
          </cell>
          <cell r="Z131">
            <v>349.21907311317085</v>
          </cell>
          <cell r="AA131">
            <v>3253.4933089259257</v>
          </cell>
          <cell r="AB131">
            <v>12</v>
          </cell>
          <cell r="AC131">
            <v>271.12444241049383</v>
          </cell>
          <cell r="AD131">
            <v>10.427863169634378</v>
          </cell>
        </row>
        <row r="132">
          <cell r="B132" t="str">
            <v>PO13817</v>
          </cell>
          <cell r="C132">
            <v>343.04</v>
          </cell>
          <cell r="D132">
            <v>290.48</v>
          </cell>
          <cell r="E132">
            <v>276.88</v>
          </cell>
          <cell r="F132">
            <v>251.73</v>
          </cell>
          <cell r="G132">
            <v>369.28</v>
          </cell>
          <cell r="H132">
            <v>263.67</v>
          </cell>
          <cell r="I132">
            <v>297</v>
          </cell>
          <cell r="J132">
            <v>287.97000000000003</v>
          </cell>
          <cell r="K132">
            <v>260.93</v>
          </cell>
          <cell r="L132">
            <v>264.92</v>
          </cell>
          <cell r="M132">
            <v>258.14</v>
          </cell>
          <cell r="N132">
            <v>256.93</v>
          </cell>
          <cell r="O132">
            <v>280.45640000000003</v>
          </cell>
          <cell r="P132">
            <v>245.51999999999998</v>
          </cell>
          <cell r="Q132">
            <v>234.69615384615383</v>
          </cell>
          <cell r="R132">
            <v>198.86461538461538</v>
          </cell>
          <cell r="S132">
            <v>267.52999999999997</v>
          </cell>
          <cell r="T132">
            <v>250.94</v>
          </cell>
          <cell r="U132">
            <v>254.49</v>
          </cell>
          <cell r="V132">
            <v>250.39</v>
          </cell>
          <cell r="W132">
            <v>234.09</v>
          </cell>
          <cell r="X132">
            <v>231.82</v>
          </cell>
          <cell r="Y132">
            <v>298.08999999999997</v>
          </cell>
          <cell r="Z132">
            <v>338.85</v>
          </cell>
          <cell r="AA132">
            <v>3085.7371692307697</v>
          </cell>
          <cell r="AB132">
            <v>12</v>
          </cell>
          <cell r="AC132">
            <v>257.14476410256412</v>
          </cell>
          <cell r="AD132">
            <v>9.8901832347140051</v>
          </cell>
        </row>
        <row r="133">
          <cell r="B133" t="str">
            <v>PO13969</v>
          </cell>
          <cell r="C133">
            <v>367.13</v>
          </cell>
          <cell r="D133">
            <v>341.99</v>
          </cell>
          <cell r="E133">
            <v>324.33999999999997</v>
          </cell>
          <cell r="F133">
            <v>269.16000000000003</v>
          </cell>
          <cell r="G133">
            <v>284.73</v>
          </cell>
          <cell r="H133">
            <v>280.11</v>
          </cell>
          <cell r="I133">
            <v>286.93</v>
          </cell>
          <cell r="J133">
            <v>300.36</v>
          </cell>
          <cell r="K133">
            <v>274.47000000000003</v>
          </cell>
          <cell r="L133">
            <v>282.73</v>
          </cell>
          <cell r="M133">
            <v>294.58</v>
          </cell>
          <cell r="N133">
            <v>287.20999999999998</v>
          </cell>
          <cell r="O133">
            <v>285.1114</v>
          </cell>
          <cell r="P133">
            <v>243.48</v>
          </cell>
          <cell r="Q133">
            <v>237.15615384615384</v>
          </cell>
          <cell r="R133">
            <v>193.5353846153846</v>
          </cell>
          <cell r="S133">
            <v>275.66000000000003</v>
          </cell>
          <cell r="T133">
            <v>334.38</v>
          </cell>
          <cell r="U133">
            <v>280.54000000000002</v>
          </cell>
          <cell r="V133">
            <v>296.64999999999998</v>
          </cell>
          <cell r="W133">
            <v>216.1</v>
          </cell>
          <cell r="X133">
            <v>203.51</v>
          </cell>
          <cell r="Y133">
            <v>357.37</v>
          </cell>
          <cell r="Z133">
            <v>393.08</v>
          </cell>
          <cell r="AA133">
            <v>3316.5729384615379</v>
          </cell>
          <cell r="AB133">
            <v>12</v>
          </cell>
          <cell r="AC133">
            <v>276.38107820512818</v>
          </cell>
          <cell r="AD133">
            <v>10.630041469428006</v>
          </cell>
        </row>
        <row r="134">
          <cell r="B134" t="str">
            <v>PO13999</v>
          </cell>
          <cell r="C134">
            <v>402.19</v>
          </cell>
          <cell r="D134">
            <v>402.59</v>
          </cell>
          <cell r="E134">
            <v>478.33</v>
          </cell>
          <cell r="F134">
            <v>327.7</v>
          </cell>
          <cell r="G134">
            <v>372.72</v>
          </cell>
          <cell r="H134">
            <v>340.66</v>
          </cell>
          <cell r="I134">
            <v>359.05</v>
          </cell>
          <cell r="J134">
            <v>372.55</v>
          </cell>
          <cell r="K134">
            <v>339.3</v>
          </cell>
          <cell r="L134">
            <v>371.22</v>
          </cell>
          <cell r="M134">
            <v>326.27</v>
          </cell>
          <cell r="N134">
            <v>309.83999999999997</v>
          </cell>
          <cell r="O134">
            <v>360.15192812044683</v>
          </cell>
          <cell r="P134">
            <v>247.99</v>
          </cell>
          <cell r="Q134">
            <v>226.72615384615384</v>
          </cell>
          <cell r="R134">
            <v>150.07615384615383</v>
          </cell>
          <cell r="S134">
            <v>270.7</v>
          </cell>
          <cell r="T134">
            <v>285.27</v>
          </cell>
          <cell r="U134">
            <v>276.62</v>
          </cell>
          <cell r="V134">
            <v>285.31</v>
          </cell>
          <cell r="W134">
            <v>219.94</v>
          </cell>
          <cell r="X134">
            <v>233.92230769230767</v>
          </cell>
          <cell r="Y134">
            <v>325.58</v>
          </cell>
          <cell r="Z134">
            <v>287.89251012145752</v>
          </cell>
          <cell r="AA134">
            <v>3170.1790536265198</v>
          </cell>
          <cell r="AB134">
            <v>12</v>
          </cell>
          <cell r="AC134">
            <v>264.18158780221</v>
          </cell>
          <cell r="AD134">
            <v>10.160830300084999</v>
          </cell>
        </row>
        <row r="135">
          <cell r="B135" t="str">
            <v>PO14030</v>
          </cell>
          <cell r="C135">
            <v>381.98</v>
          </cell>
          <cell r="D135">
            <v>299.08999999999997</v>
          </cell>
          <cell r="E135">
            <v>274.7</v>
          </cell>
          <cell r="F135">
            <v>249.56</v>
          </cell>
          <cell r="G135">
            <v>337.86</v>
          </cell>
          <cell r="H135">
            <v>291.94</v>
          </cell>
          <cell r="I135">
            <v>280.31</v>
          </cell>
          <cell r="J135">
            <v>288.86</v>
          </cell>
          <cell r="K135">
            <v>260</v>
          </cell>
          <cell r="L135">
            <v>326.98</v>
          </cell>
          <cell r="M135">
            <v>229.39</v>
          </cell>
          <cell r="N135">
            <v>178.31</v>
          </cell>
          <cell r="O135">
            <v>231.42699999999999</v>
          </cell>
          <cell r="P135">
            <v>253.28</v>
          </cell>
          <cell r="Q135">
            <v>222.78615384615384</v>
          </cell>
          <cell r="R135">
            <v>157.30615384615385</v>
          </cell>
          <cell r="S135">
            <v>250.59</v>
          </cell>
          <cell r="T135">
            <v>284.37</v>
          </cell>
          <cell r="U135">
            <v>282.45999999999998</v>
          </cell>
          <cell r="V135">
            <v>261.94</v>
          </cell>
          <cell r="W135">
            <v>224.55</v>
          </cell>
          <cell r="X135">
            <v>272.73</v>
          </cell>
          <cell r="Y135">
            <v>361.9</v>
          </cell>
          <cell r="Z135">
            <v>359.34894736842102</v>
          </cell>
          <cell r="AA135">
            <v>3162.6882550607288</v>
          </cell>
          <cell r="AB135">
            <v>12</v>
          </cell>
          <cell r="AC135">
            <v>263.55735458839405</v>
          </cell>
          <cell r="AD135">
            <v>10.136821330322848</v>
          </cell>
        </row>
        <row r="136">
          <cell r="B136" t="str">
            <v>PO14189</v>
          </cell>
          <cell r="C136">
            <v>479.44</v>
          </cell>
          <cell r="D136">
            <v>419.52</v>
          </cell>
          <cell r="E136">
            <v>354.78</v>
          </cell>
          <cell r="F136">
            <v>274.10000000000002</v>
          </cell>
          <cell r="G136">
            <v>411.77</v>
          </cell>
          <cell r="H136">
            <v>334.94</v>
          </cell>
          <cell r="I136">
            <v>275.7</v>
          </cell>
          <cell r="J136">
            <v>313.92</v>
          </cell>
          <cell r="K136">
            <v>418.4</v>
          </cell>
          <cell r="L136">
            <v>324.56</v>
          </cell>
          <cell r="M136">
            <v>424.84</v>
          </cell>
          <cell r="N136">
            <v>459.92</v>
          </cell>
          <cell r="O136">
            <v>444.59192812044682</v>
          </cell>
          <cell r="P136">
            <v>282.74</v>
          </cell>
          <cell r="Q136">
            <v>285.19615384615389</v>
          </cell>
          <cell r="R136">
            <v>137.16615384615383</v>
          </cell>
          <cell r="S136">
            <v>346.6</v>
          </cell>
          <cell r="T136">
            <v>397.21</v>
          </cell>
          <cell r="U136">
            <v>314.88</v>
          </cell>
          <cell r="V136">
            <v>327.76</v>
          </cell>
          <cell r="W136">
            <v>267.77</v>
          </cell>
          <cell r="X136">
            <v>298.68</v>
          </cell>
          <cell r="Y136">
            <v>453.59</v>
          </cell>
          <cell r="Z136">
            <v>514.05476383265852</v>
          </cell>
          <cell r="AA136">
            <v>4070.2389996454126</v>
          </cell>
          <cell r="AB136">
            <v>12</v>
          </cell>
          <cell r="AC136">
            <v>339.1865833037844</v>
          </cell>
          <cell r="AD136">
            <v>13.045637819376322</v>
          </cell>
        </row>
        <row r="137">
          <cell r="B137" t="str">
            <v>PO14255</v>
          </cell>
          <cell r="C137">
            <v>339.11</v>
          </cell>
          <cell r="D137">
            <v>347.81</v>
          </cell>
          <cell r="E137">
            <v>342.7</v>
          </cell>
          <cell r="F137">
            <v>295.22000000000003</v>
          </cell>
          <cell r="G137">
            <v>305.32</v>
          </cell>
          <cell r="H137">
            <v>282.97000000000003</v>
          </cell>
          <cell r="I137">
            <v>297.64</v>
          </cell>
          <cell r="J137">
            <v>296.41000000000003</v>
          </cell>
          <cell r="K137">
            <v>268.87</v>
          </cell>
          <cell r="L137">
            <v>271.04000000000002</v>
          </cell>
          <cell r="M137">
            <v>268.86</v>
          </cell>
          <cell r="N137">
            <v>274.18</v>
          </cell>
          <cell r="O137">
            <v>235.98399999999998</v>
          </cell>
          <cell r="P137">
            <v>248.07</v>
          </cell>
          <cell r="Q137">
            <v>225.95615384615385</v>
          </cell>
          <cell r="R137">
            <v>196.56692307692308</v>
          </cell>
          <cell r="S137">
            <v>279.62</v>
          </cell>
          <cell r="T137">
            <v>319.56</v>
          </cell>
          <cell r="U137">
            <v>276.54000000000002</v>
          </cell>
          <cell r="V137">
            <v>297.77</v>
          </cell>
          <cell r="W137">
            <v>239.69</v>
          </cell>
          <cell r="X137">
            <v>228.68</v>
          </cell>
          <cell r="Y137">
            <v>320.01</v>
          </cell>
          <cell r="Z137">
            <v>297.38712550607283</v>
          </cell>
          <cell r="AA137">
            <v>3165.8342024291496</v>
          </cell>
          <cell r="AB137">
            <v>12</v>
          </cell>
          <cell r="AC137">
            <v>263.81951686909582</v>
          </cell>
          <cell r="AD137">
            <v>10.146904494965224</v>
          </cell>
        </row>
        <row r="138">
          <cell r="B138" t="str">
            <v>PO14326</v>
          </cell>
          <cell r="C138">
            <v>428.78</v>
          </cell>
          <cell r="D138">
            <v>423.96</v>
          </cell>
          <cell r="E138">
            <v>413.32</v>
          </cell>
          <cell r="F138">
            <v>314.23</v>
          </cell>
          <cell r="G138">
            <v>365.56</v>
          </cell>
          <cell r="H138">
            <v>440.21</v>
          </cell>
          <cell r="I138">
            <v>446.9</v>
          </cell>
          <cell r="J138">
            <v>452.14</v>
          </cell>
          <cell r="K138">
            <v>369.89</v>
          </cell>
          <cell r="L138">
            <v>420.26</v>
          </cell>
          <cell r="M138">
            <v>475.96</v>
          </cell>
          <cell r="N138">
            <v>413.77000000000004</v>
          </cell>
          <cell r="O138">
            <v>455.19192812044679</v>
          </cell>
          <cell r="P138">
            <v>412.52</v>
          </cell>
          <cell r="Q138">
            <v>289.67615384615385</v>
          </cell>
          <cell r="R138">
            <v>150.07615384615383</v>
          </cell>
          <cell r="S138">
            <v>264.45999999999998</v>
          </cell>
          <cell r="T138">
            <v>303.3</v>
          </cell>
          <cell r="U138">
            <v>282.18</v>
          </cell>
          <cell r="V138">
            <v>313.52999999999997</v>
          </cell>
          <cell r="W138">
            <v>312.29000000000002</v>
          </cell>
          <cell r="X138">
            <v>265.08999999999997</v>
          </cell>
          <cell r="Y138">
            <v>283.13461538461536</v>
          </cell>
          <cell r="Z138">
            <v>280.50018893387318</v>
          </cell>
          <cell r="AA138">
            <v>3611.9490401312428</v>
          </cell>
          <cell r="AB138">
            <v>12</v>
          </cell>
          <cell r="AC138">
            <v>300.99575334427021</v>
          </cell>
          <cell r="AD138">
            <v>11.576759744010392</v>
          </cell>
        </row>
        <row r="139">
          <cell r="B139" t="str">
            <v>PO14332</v>
          </cell>
          <cell r="C139">
            <v>351.11</v>
          </cell>
          <cell r="D139">
            <v>311.33</v>
          </cell>
          <cell r="E139">
            <v>316.54000000000002</v>
          </cell>
          <cell r="F139">
            <v>262.10000000000002</v>
          </cell>
          <cell r="G139">
            <v>295.38</v>
          </cell>
          <cell r="H139">
            <v>282.97000000000003</v>
          </cell>
          <cell r="I139">
            <v>279.93</v>
          </cell>
          <cell r="J139">
            <v>297.77</v>
          </cell>
          <cell r="K139">
            <v>268.42</v>
          </cell>
          <cell r="L139">
            <v>273.83999999999997</v>
          </cell>
          <cell r="M139">
            <v>270.24</v>
          </cell>
          <cell r="N139">
            <v>287.21000000000004</v>
          </cell>
          <cell r="O139">
            <v>288.52192812044683</v>
          </cell>
          <cell r="P139">
            <v>237.41</v>
          </cell>
          <cell r="Q139">
            <v>226.15615384615384</v>
          </cell>
          <cell r="R139">
            <v>193.76692307692306</v>
          </cell>
          <cell r="S139">
            <v>281.45</v>
          </cell>
          <cell r="T139">
            <v>339.1</v>
          </cell>
          <cell r="U139">
            <v>274.02999999999997</v>
          </cell>
          <cell r="V139">
            <v>295.42</v>
          </cell>
          <cell r="W139">
            <v>216.1</v>
          </cell>
          <cell r="X139">
            <v>214.12</v>
          </cell>
          <cell r="Y139">
            <v>316.14999999999998</v>
          </cell>
          <cell r="Z139">
            <v>295.20352226720649</v>
          </cell>
          <cell r="AA139">
            <v>3177.4285273107303</v>
          </cell>
          <cell r="AB139">
            <v>12</v>
          </cell>
          <cell r="AC139">
            <v>264.78571060922752</v>
          </cell>
          <cell r="AD139">
            <v>10.184065792662597</v>
          </cell>
        </row>
        <row r="140">
          <cell r="B140" t="str">
            <v>PO14410</v>
          </cell>
          <cell r="C140">
            <v>345.02</v>
          </cell>
          <cell r="D140">
            <v>309.27</v>
          </cell>
          <cell r="E140">
            <v>328.53</v>
          </cell>
          <cell r="F140">
            <v>246.72</v>
          </cell>
          <cell r="G140">
            <v>287.83</v>
          </cell>
          <cell r="H140">
            <v>275.44</v>
          </cell>
          <cell r="I140">
            <v>311.74</v>
          </cell>
          <cell r="J140">
            <v>298.01</v>
          </cell>
          <cell r="K140">
            <v>273.52</v>
          </cell>
          <cell r="L140">
            <v>304.52999999999997</v>
          </cell>
          <cell r="M140">
            <v>276.74</v>
          </cell>
          <cell r="N140">
            <v>311.01</v>
          </cell>
          <cell r="O140">
            <v>258.916</v>
          </cell>
          <cell r="P140">
            <v>237.01999999999998</v>
          </cell>
          <cell r="Q140">
            <v>235.74615384615385</v>
          </cell>
          <cell r="R140">
            <v>153.01615384615383</v>
          </cell>
          <cell r="S140">
            <v>270.45999999999998</v>
          </cell>
          <cell r="T140">
            <v>285.27</v>
          </cell>
          <cell r="U140">
            <v>276.62</v>
          </cell>
          <cell r="V140">
            <v>296.21999999999997</v>
          </cell>
          <cell r="W140">
            <v>226.82</v>
          </cell>
          <cell r="X140">
            <v>223.02230769230769</v>
          </cell>
          <cell r="Y140">
            <v>314.89999999999998</v>
          </cell>
          <cell r="Z140">
            <v>286.37064497041422</v>
          </cell>
          <cell r="AA140">
            <v>3064.3812603550296</v>
          </cell>
          <cell r="AB140">
            <v>12</v>
          </cell>
          <cell r="AC140">
            <v>255.36510502958581</v>
          </cell>
          <cell r="AD140">
            <v>9.8217348088302234</v>
          </cell>
        </row>
        <row r="141">
          <cell r="B141" t="str">
            <v>PO14461</v>
          </cell>
          <cell r="C141">
            <v>377.84</v>
          </cell>
          <cell r="D141">
            <v>301.45</v>
          </cell>
          <cell r="E141">
            <v>320.13</v>
          </cell>
          <cell r="F141">
            <v>251.13</v>
          </cell>
          <cell r="G141">
            <v>290.41000000000003</v>
          </cell>
          <cell r="H141">
            <v>274.54000000000002</v>
          </cell>
          <cell r="I141">
            <v>270.70999999999998</v>
          </cell>
          <cell r="J141">
            <v>292.16000000000003</v>
          </cell>
          <cell r="K141">
            <v>264.66000000000003</v>
          </cell>
          <cell r="L141">
            <v>283.83</v>
          </cell>
          <cell r="M141">
            <v>274.27</v>
          </cell>
          <cell r="N141">
            <v>286.88</v>
          </cell>
          <cell r="R141">
            <v>70.52</v>
          </cell>
          <cell r="S141">
            <v>225.47</v>
          </cell>
          <cell r="T141">
            <v>218.94</v>
          </cell>
          <cell r="U141">
            <v>218.94</v>
          </cell>
          <cell r="V141">
            <v>228.07</v>
          </cell>
          <cell r="W141">
            <v>216.26</v>
          </cell>
          <cell r="X141">
            <v>237.23461538461538</v>
          </cell>
          <cell r="Y141">
            <v>287.99</v>
          </cell>
          <cell r="Z141">
            <v>343.21769230769235</v>
          </cell>
          <cell r="AA141">
            <v>2046.6423076923079</v>
          </cell>
          <cell r="AB141">
            <v>9</v>
          </cell>
          <cell r="AC141">
            <v>227.40470085470088</v>
          </cell>
          <cell r="AD141">
            <v>8.7463346482577258</v>
          </cell>
        </row>
        <row r="142">
          <cell r="B142" t="str">
            <v>PO14467</v>
          </cell>
          <cell r="C142">
            <v>418.81</v>
          </cell>
          <cell r="D142">
            <v>406.08</v>
          </cell>
          <cell r="E142">
            <v>288.43</v>
          </cell>
          <cell r="F142">
            <v>258.52999999999997</v>
          </cell>
          <cell r="G142">
            <v>412.85</v>
          </cell>
          <cell r="H142">
            <v>288.36</v>
          </cell>
          <cell r="I142">
            <v>301.39999999999998</v>
          </cell>
          <cell r="J142">
            <v>287.39</v>
          </cell>
          <cell r="K142">
            <v>265.52999999999997</v>
          </cell>
          <cell r="L142">
            <v>262.67</v>
          </cell>
          <cell r="M142">
            <v>252.13</v>
          </cell>
          <cell r="N142">
            <v>299.16000000000003</v>
          </cell>
          <cell r="O142">
            <v>326.90192812044683</v>
          </cell>
          <cell r="P142">
            <v>255.51999999999998</v>
          </cell>
          <cell r="Q142">
            <v>228.78615384615384</v>
          </cell>
          <cell r="R142">
            <v>204.70076923076923</v>
          </cell>
          <cell r="S142">
            <v>276.55</v>
          </cell>
          <cell r="T142">
            <v>251.55</v>
          </cell>
          <cell r="U142">
            <v>248.04</v>
          </cell>
          <cell r="V142">
            <v>265.43</v>
          </cell>
          <cell r="W142">
            <v>264.31</v>
          </cell>
          <cell r="X142">
            <v>267.67</v>
          </cell>
          <cell r="Y142">
            <v>372.12</v>
          </cell>
          <cell r="Z142">
            <v>416.41230769230771</v>
          </cell>
          <cell r="AA142">
            <v>3377.9911588896775</v>
          </cell>
          <cell r="AB142">
            <v>12</v>
          </cell>
          <cell r="AC142">
            <v>281.49926324080644</v>
          </cell>
          <cell r="AD142">
            <v>10.826894740031017</v>
          </cell>
        </row>
        <row r="143">
          <cell r="B143" t="str">
            <v>PO14479</v>
          </cell>
          <cell r="C143">
            <v>330.69</v>
          </cell>
          <cell r="D143">
            <v>320.81</v>
          </cell>
          <cell r="E143">
            <v>367.12</v>
          </cell>
          <cell r="F143">
            <v>227.69</v>
          </cell>
          <cell r="G143">
            <v>307.86</v>
          </cell>
          <cell r="H143">
            <v>302.81</v>
          </cell>
          <cell r="I143">
            <v>323.3</v>
          </cell>
          <cell r="J143">
            <v>331.01</v>
          </cell>
          <cell r="K143">
            <v>294.68</v>
          </cell>
          <cell r="L143">
            <v>330.95</v>
          </cell>
          <cell r="M143">
            <v>349.64</v>
          </cell>
          <cell r="N143">
            <v>348.37</v>
          </cell>
          <cell r="O143">
            <v>272.71439999999996</v>
          </cell>
          <cell r="P143">
            <v>323.18</v>
          </cell>
          <cell r="Q143">
            <v>231.63615384615383</v>
          </cell>
          <cell r="R143">
            <v>176.59153846153845</v>
          </cell>
          <cell r="S143">
            <v>282.37</v>
          </cell>
          <cell r="T143">
            <v>334.75</v>
          </cell>
          <cell r="U143">
            <v>287.23</v>
          </cell>
          <cell r="V143">
            <v>281.91000000000003</v>
          </cell>
          <cell r="W143">
            <v>203.36</v>
          </cell>
          <cell r="X143">
            <v>175.67461538461538</v>
          </cell>
          <cell r="Y143">
            <v>327.18</v>
          </cell>
          <cell r="Z143">
            <v>330.97122046506797</v>
          </cell>
          <cell r="AA143">
            <v>3227.5679281573748</v>
          </cell>
          <cell r="AB143">
            <v>12</v>
          </cell>
          <cell r="AC143">
            <v>268.96399401311459</v>
          </cell>
          <cell r="AD143">
            <v>10.344769000504407</v>
          </cell>
        </row>
        <row r="144">
          <cell r="B144" t="str">
            <v>PO14482</v>
          </cell>
          <cell r="C144">
            <v>369.99</v>
          </cell>
          <cell r="D144">
            <v>345.38</v>
          </cell>
          <cell r="E144">
            <v>374.84</v>
          </cell>
          <cell r="F144">
            <v>287.54000000000002</v>
          </cell>
          <cell r="G144">
            <v>315.91000000000003</v>
          </cell>
          <cell r="H144">
            <v>300.64</v>
          </cell>
          <cell r="I144">
            <v>313.73</v>
          </cell>
          <cell r="J144">
            <v>319.19</v>
          </cell>
          <cell r="K144">
            <v>287.54000000000002</v>
          </cell>
          <cell r="L144">
            <v>308.18</v>
          </cell>
          <cell r="M144">
            <v>308.67</v>
          </cell>
          <cell r="N144">
            <v>303.82</v>
          </cell>
          <cell r="O144">
            <v>280.52499999999998</v>
          </cell>
          <cell r="P144">
            <v>251.43</v>
          </cell>
          <cell r="Q144">
            <v>253.3753846153846</v>
          </cell>
          <cell r="R144">
            <v>167.75615384615384</v>
          </cell>
          <cell r="S144">
            <v>260.99</v>
          </cell>
          <cell r="T144">
            <v>245.98</v>
          </cell>
          <cell r="X144">
            <v>268.58</v>
          </cell>
          <cell r="Y144">
            <v>366.18</v>
          </cell>
          <cell r="Z144">
            <v>338.22326585695009</v>
          </cell>
          <cell r="AA144">
            <v>2433.0398043184882</v>
          </cell>
          <cell r="AB144">
            <v>9</v>
          </cell>
          <cell r="AC144">
            <v>270.3377560353876</v>
          </cell>
          <cell r="AD144">
            <v>10.397606001361062</v>
          </cell>
        </row>
        <row r="145">
          <cell r="B145" t="str">
            <v>PO14483</v>
          </cell>
          <cell r="C145">
            <v>333.32</v>
          </cell>
          <cell r="D145">
            <v>337.46</v>
          </cell>
          <cell r="E145">
            <v>316.39999999999998</v>
          </cell>
          <cell r="F145">
            <v>253.93</v>
          </cell>
          <cell r="G145">
            <v>286.25</v>
          </cell>
          <cell r="H145">
            <v>271.91000000000003</v>
          </cell>
          <cell r="I145">
            <v>273.51</v>
          </cell>
          <cell r="J145">
            <v>272.57</v>
          </cell>
          <cell r="K145">
            <v>262.60000000000002</v>
          </cell>
          <cell r="L145">
            <v>260.89</v>
          </cell>
          <cell r="M145">
            <v>280.62</v>
          </cell>
          <cell r="N145">
            <v>319.17</v>
          </cell>
          <cell r="O145">
            <v>284.78800000000001</v>
          </cell>
          <cell r="P145">
            <v>219.93</v>
          </cell>
          <cell r="Q145">
            <v>231.47615384615384</v>
          </cell>
          <cell r="R145">
            <v>150.07615384615383</v>
          </cell>
          <cell r="S145">
            <v>279.58999999999997</v>
          </cell>
          <cell r="T145">
            <v>291.02999999999997</v>
          </cell>
          <cell r="U145">
            <v>295.7</v>
          </cell>
          <cell r="V145">
            <v>310.51</v>
          </cell>
          <cell r="W145">
            <v>227.59</v>
          </cell>
          <cell r="X145">
            <v>238.01230769230767</v>
          </cell>
          <cell r="Y145">
            <v>319.06</v>
          </cell>
          <cell r="Z145">
            <v>291.83307692307693</v>
          </cell>
          <cell r="AA145">
            <v>3139.5956923076928</v>
          </cell>
          <cell r="AB145">
            <v>12</v>
          </cell>
          <cell r="AC145">
            <v>261.63297435897442</v>
          </cell>
          <cell r="AD145">
            <v>10.062806706114401</v>
          </cell>
        </row>
        <row r="146">
          <cell r="B146" t="str">
            <v>PO14544</v>
          </cell>
          <cell r="C146">
            <v>360.9</v>
          </cell>
          <cell r="D146">
            <v>296.13</v>
          </cell>
          <cell r="E146">
            <v>325.74</v>
          </cell>
          <cell r="F146">
            <v>211.04</v>
          </cell>
          <cell r="G146">
            <v>372.26</v>
          </cell>
          <cell r="H146">
            <v>318.86</v>
          </cell>
          <cell r="I146">
            <v>311.99</v>
          </cell>
          <cell r="J146">
            <v>294.01</v>
          </cell>
          <cell r="K146">
            <v>272.86</v>
          </cell>
          <cell r="L146">
            <v>280.2</v>
          </cell>
          <cell r="M146">
            <v>278.97000000000003</v>
          </cell>
          <cell r="N146">
            <v>309.28999999999996</v>
          </cell>
          <cell r="O146">
            <v>296.54192812044681</v>
          </cell>
          <cell r="P146">
            <v>251.39</v>
          </cell>
          <cell r="Q146">
            <v>235.88076923076923</v>
          </cell>
          <cell r="R146">
            <v>214.44384615384615</v>
          </cell>
          <cell r="S146">
            <v>250.59</v>
          </cell>
          <cell r="T146">
            <v>255.72</v>
          </cell>
          <cell r="U146">
            <v>253.62</v>
          </cell>
          <cell r="V146">
            <v>264.42</v>
          </cell>
          <cell r="W146">
            <v>245.36</v>
          </cell>
          <cell r="X146">
            <v>225.34</v>
          </cell>
          <cell r="Y146">
            <v>313.47000000000003</v>
          </cell>
          <cell r="Z146">
            <v>304.95348178137652</v>
          </cell>
          <cell r="AA146">
            <v>3111.7300252864388</v>
          </cell>
          <cell r="AB146">
            <v>12</v>
          </cell>
          <cell r="AC146">
            <v>259.31083544053655</v>
          </cell>
          <cell r="AD146">
            <v>9.9734936707898676</v>
          </cell>
        </row>
        <row r="147">
          <cell r="B147" t="str">
            <v>PO14545</v>
          </cell>
          <cell r="C147">
            <v>304.23</v>
          </cell>
          <cell r="D147">
            <v>262</v>
          </cell>
          <cell r="E147">
            <v>300.55</v>
          </cell>
          <cell r="F147">
            <v>220.2</v>
          </cell>
          <cell r="G147">
            <v>272.27</v>
          </cell>
          <cell r="H147">
            <v>254.73</v>
          </cell>
          <cell r="I147">
            <v>265.11</v>
          </cell>
          <cell r="J147">
            <v>258.58999999999997</v>
          </cell>
          <cell r="K147">
            <v>253.71</v>
          </cell>
          <cell r="L147">
            <v>231.07</v>
          </cell>
          <cell r="M147">
            <v>214.55</v>
          </cell>
          <cell r="N147">
            <v>287.70999999999998</v>
          </cell>
          <cell r="O147">
            <v>261.63060000000002</v>
          </cell>
          <cell r="P147">
            <v>217.5</v>
          </cell>
          <cell r="Q147">
            <v>225.62615384615384</v>
          </cell>
          <cell r="R147">
            <v>150.07615384615383</v>
          </cell>
          <cell r="S147">
            <v>276.47000000000003</v>
          </cell>
          <cell r="T147">
            <v>286.42</v>
          </cell>
          <cell r="U147">
            <v>283.98</v>
          </cell>
          <cell r="V147">
            <v>290.52</v>
          </cell>
          <cell r="W147">
            <v>225.63</v>
          </cell>
          <cell r="X147">
            <v>218.87230769230769</v>
          </cell>
          <cell r="Y147">
            <v>387.6</v>
          </cell>
          <cell r="Z147">
            <v>322.46595141700408</v>
          </cell>
          <cell r="AA147">
            <v>3146.7911668016195</v>
          </cell>
          <cell r="AB147">
            <v>12</v>
          </cell>
          <cell r="AC147">
            <v>262.23259723346831</v>
          </cell>
          <cell r="AD147">
            <v>10.085869124364166</v>
          </cell>
        </row>
        <row r="148">
          <cell r="B148" t="str">
            <v>PO14573</v>
          </cell>
          <cell r="C148">
            <v>249.27</v>
          </cell>
          <cell r="D148">
            <v>301.68</v>
          </cell>
          <cell r="E148">
            <v>323.33</v>
          </cell>
          <cell r="F148">
            <v>226.97</v>
          </cell>
          <cell r="G148">
            <v>311.76</v>
          </cell>
          <cell r="H148">
            <v>264.82</v>
          </cell>
          <cell r="I148">
            <v>259.52999999999997</v>
          </cell>
          <cell r="J148">
            <v>269.24</v>
          </cell>
          <cell r="K148">
            <v>251.13</v>
          </cell>
          <cell r="L148">
            <v>259.94</v>
          </cell>
          <cell r="M148">
            <v>267.33</v>
          </cell>
          <cell r="N148">
            <v>240.15000000000003</v>
          </cell>
          <cell r="O148">
            <v>273.59640000000002</v>
          </cell>
          <cell r="P148">
            <v>252.91</v>
          </cell>
          <cell r="Q148">
            <v>230.53615384615384</v>
          </cell>
          <cell r="R148">
            <v>139.96846153846155</v>
          </cell>
          <cell r="S148">
            <v>241.24</v>
          </cell>
          <cell r="T148">
            <v>291.35000000000002</v>
          </cell>
          <cell r="U148">
            <v>278.92</v>
          </cell>
          <cell r="V148">
            <v>250.67</v>
          </cell>
          <cell r="W148">
            <v>242.01</v>
          </cell>
          <cell r="X148">
            <v>209.07</v>
          </cell>
          <cell r="Y148">
            <v>287.12</v>
          </cell>
          <cell r="Z148">
            <v>444.52618059794457</v>
          </cell>
          <cell r="AA148">
            <v>3141.9171959825603</v>
          </cell>
          <cell r="AB148">
            <v>12</v>
          </cell>
          <cell r="AC148">
            <v>261.82643299854669</v>
          </cell>
          <cell r="AD148">
            <v>10.070247423021026</v>
          </cell>
        </row>
        <row r="149">
          <cell r="B149" t="str">
            <v>PO14584</v>
          </cell>
          <cell r="C149">
            <v>343.21</v>
          </cell>
          <cell r="D149">
            <v>313.36</v>
          </cell>
          <cell r="E149">
            <v>347.05</v>
          </cell>
          <cell r="F149">
            <v>257.33</v>
          </cell>
          <cell r="G149">
            <v>398.51</v>
          </cell>
          <cell r="H149">
            <v>297.83999999999997</v>
          </cell>
          <cell r="I149">
            <v>312.68</v>
          </cell>
          <cell r="J149">
            <v>303.89999999999998</v>
          </cell>
          <cell r="K149">
            <v>283.64999999999998</v>
          </cell>
          <cell r="L149">
            <v>268.62</v>
          </cell>
          <cell r="M149">
            <v>252.29</v>
          </cell>
          <cell r="N149">
            <v>313.69</v>
          </cell>
          <cell r="O149">
            <v>271.54819999999995</v>
          </cell>
          <cell r="P149">
            <v>274.40999999999997</v>
          </cell>
          <cell r="Q149">
            <v>240.59615384615384</v>
          </cell>
          <cell r="R149">
            <v>195.08461538461538</v>
          </cell>
          <cell r="S149">
            <v>281.18</v>
          </cell>
          <cell r="T149">
            <v>273.70999999999998</v>
          </cell>
          <cell r="U149">
            <v>266.53000000000003</v>
          </cell>
          <cell r="V149">
            <v>278.66000000000003</v>
          </cell>
          <cell r="W149">
            <v>242.35</v>
          </cell>
          <cell r="X149">
            <v>301</v>
          </cell>
          <cell r="Y149">
            <v>309.92</v>
          </cell>
          <cell r="Z149">
            <v>315.17296896086367</v>
          </cell>
          <cell r="AA149">
            <v>3250.161938191633</v>
          </cell>
          <cell r="AB149">
            <v>12</v>
          </cell>
          <cell r="AC149">
            <v>270.8468281826361</v>
          </cell>
          <cell r="AD149">
            <v>10.417185699332158</v>
          </cell>
        </row>
        <row r="150">
          <cell r="B150" t="str">
            <v>PO14707</v>
          </cell>
          <cell r="C150">
            <v>343.1</v>
          </cell>
          <cell r="D150">
            <v>303.39</v>
          </cell>
          <cell r="E150">
            <v>322.77999999999997</v>
          </cell>
          <cell r="F150">
            <v>257.60000000000002</v>
          </cell>
          <cell r="G150">
            <v>273.54000000000002</v>
          </cell>
          <cell r="H150">
            <v>274.51</v>
          </cell>
          <cell r="I150">
            <v>286.45</v>
          </cell>
          <cell r="J150">
            <v>282.67</v>
          </cell>
          <cell r="K150">
            <v>253.88</v>
          </cell>
          <cell r="L150">
            <v>267.33</v>
          </cell>
          <cell r="M150">
            <v>277.12</v>
          </cell>
          <cell r="N150">
            <v>271.97000000000003</v>
          </cell>
          <cell r="O150">
            <v>270.4212</v>
          </cell>
          <cell r="P150">
            <v>250.81</v>
          </cell>
          <cell r="Q150">
            <v>221.30615384615385</v>
          </cell>
          <cell r="R150">
            <v>209.66923076923078</v>
          </cell>
          <cell r="S150">
            <v>325.74</v>
          </cell>
          <cell r="T150">
            <v>320.56</v>
          </cell>
          <cell r="U150">
            <v>277.89</v>
          </cell>
          <cell r="V150">
            <v>282.18</v>
          </cell>
          <cell r="W150">
            <v>222.69</v>
          </cell>
          <cell r="X150">
            <v>230.95461538461538</v>
          </cell>
          <cell r="Y150">
            <v>239.61</v>
          </cell>
          <cell r="Z150">
            <v>264.16230769230771</v>
          </cell>
          <cell r="AA150">
            <v>3115.993507692308</v>
          </cell>
          <cell r="AB150">
            <v>12</v>
          </cell>
          <cell r="AC150">
            <v>259.66612564102564</v>
          </cell>
          <cell r="AD150">
            <v>9.987158678500986</v>
          </cell>
        </row>
        <row r="151">
          <cell r="B151" t="str">
            <v>PO14778</v>
          </cell>
          <cell r="C151">
            <v>302.2</v>
          </cell>
          <cell r="D151">
            <v>339.39</v>
          </cell>
          <cell r="E151">
            <v>368.29</v>
          </cell>
          <cell r="F151">
            <v>271.89</v>
          </cell>
          <cell r="G151">
            <v>292.64999999999998</v>
          </cell>
          <cell r="H151">
            <v>285.57</v>
          </cell>
          <cell r="I151">
            <v>283.66000000000003</v>
          </cell>
          <cell r="J151">
            <v>315.08</v>
          </cell>
          <cell r="K151">
            <v>251.16</v>
          </cell>
          <cell r="L151">
            <v>306.33999999999997</v>
          </cell>
          <cell r="M151">
            <v>287.98</v>
          </cell>
          <cell r="N151">
            <v>292.92</v>
          </cell>
          <cell r="O151">
            <v>288.39192812044678</v>
          </cell>
          <cell r="P151">
            <v>237.89</v>
          </cell>
          <cell r="Q151">
            <v>226.25615384615384</v>
          </cell>
          <cell r="R151">
            <v>154.63615384615383</v>
          </cell>
          <cell r="S151">
            <v>268.02999999999997</v>
          </cell>
          <cell r="T151">
            <v>279.5</v>
          </cell>
          <cell r="U151">
            <v>259.83</v>
          </cell>
          <cell r="V151">
            <v>276.16000000000003</v>
          </cell>
          <cell r="W151">
            <v>247.23</v>
          </cell>
          <cell r="X151">
            <v>255.34923076923076</v>
          </cell>
          <cell r="Y151">
            <v>272.95999999999998</v>
          </cell>
          <cell r="Z151">
            <v>286.49967611336035</v>
          </cell>
          <cell r="AA151">
            <v>3052.7331426953456</v>
          </cell>
          <cell r="AB151">
            <v>12</v>
          </cell>
          <cell r="AC151">
            <v>254.39442855794547</v>
          </cell>
          <cell r="AD151">
            <v>9.7844010983825189</v>
          </cell>
        </row>
        <row r="152">
          <cell r="B152" t="str">
            <v>PO14814</v>
          </cell>
          <cell r="C152">
            <v>326.95999999999998</v>
          </cell>
          <cell r="D152">
            <v>350.69</v>
          </cell>
          <cell r="E152">
            <v>381.68</v>
          </cell>
          <cell r="F152">
            <v>288.17</v>
          </cell>
          <cell r="G152">
            <v>295.12</v>
          </cell>
          <cell r="H152">
            <v>297.18</v>
          </cell>
          <cell r="I152">
            <v>306.14999999999998</v>
          </cell>
          <cell r="J152">
            <v>322.18</v>
          </cell>
          <cell r="K152">
            <v>249.51</v>
          </cell>
          <cell r="L152">
            <v>264.68</v>
          </cell>
          <cell r="M152">
            <v>266.77999999999997</v>
          </cell>
          <cell r="N152">
            <v>301.3</v>
          </cell>
          <cell r="O152">
            <v>299.7419281204468</v>
          </cell>
          <cell r="P152">
            <v>210.26</v>
          </cell>
          <cell r="Q152">
            <v>227.18615384615384</v>
          </cell>
          <cell r="R152">
            <v>162.30615384615385</v>
          </cell>
          <cell r="S152">
            <v>280.77999999999997</v>
          </cell>
          <cell r="T152">
            <v>278.45</v>
          </cell>
          <cell r="U152">
            <v>259.71000000000004</v>
          </cell>
          <cell r="V152">
            <v>256.86</v>
          </cell>
          <cell r="W152">
            <v>230.45</v>
          </cell>
          <cell r="X152">
            <v>237.57999999999998</v>
          </cell>
          <cell r="Y152">
            <v>267.83999999999997</v>
          </cell>
          <cell r="Z152">
            <v>222.81878542510123</v>
          </cell>
          <cell r="AA152">
            <v>2933.9830212378556</v>
          </cell>
          <cell r="AB152">
            <v>12</v>
          </cell>
          <cell r="AC152">
            <v>244.49858510315462</v>
          </cell>
          <cell r="AD152">
            <v>9.4037917347367159</v>
          </cell>
        </row>
        <row r="153">
          <cell r="B153" t="str">
            <v>PO14834</v>
          </cell>
          <cell r="C153">
            <v>375.99</v>
          </cell>
          <cell r="D153">
            <v>332.66</v>
          </cell>
          <cell r="E153">
            <v>338.26</v>
          </cell>
          <cell r="F153">
            <v>265.42</v>
          </cell>
          <cell r="G153">
            <v>382.62</v>
          </cell>
          <cell r="H153">
            <v>301.70999999999998</v>
          </cell>
          <cell r="I153">
            <v>317.33999999999997</v>
          </cell>
          <cell r="J153">
            <v>296.8</v>
          </cell>
          <cell r="K153">
            <v>294.37</v>
          </cell>
          <cell r="L153">
            <v>275.14999999999998</v>
          </cell>
          <cell r="M153">
            <v>314.77999999999997</v>
          </cell>
          <cell r="N153">
            <v>303.39999999999998</v>
          </cell>
          <cell r="O153">
            <v>304.90192812044683</v>
          </cell>
          <cell r="P153">
            <v>15.88</v>
          </cell>
          <cell r="Q153">
            <v>230.05615384615385</v>
          </cell>
          <cell r="R153">
            <v>197.82076923076923</v>
          </cell>
          <cell r="S153">
            <v>269.89999999999998</v>
          </cell>
          <cell r="T153">
            <v>267.33</v>
          </cell>
          <cell r="U153">
            <v>263.22000000000003</v>
          </cell>
          <cell r="V153">
            <v>297.17</v>
          </cell>
          <cell r="W153">
            <v>227.59</v>
          </cell>
          <cell r="X153">
            <v>292.35000000000002</v>
          </cell>
          <cell r="Y153">
            <v>215.07</v>
          </cell>
          <cell r="Z153">
            <v>397.61233207122973</v>
          </cell>
          <cell r="AA153">
            <v>2978.9011832686001</v>
          </cell>
          <cell r="AB153">
            <v>12</v>
          </cell>
          <cell r="AC153">
            <v>248.24176527238333</v>
          </cell>
          <cell r="AD153">
            <v>9.5477602027839747</v>
          </cell>
        </row>
        <row r="154">
          <cell r="B154" t="str">
            <v>PO14838</v>
          </cell>
          <cell r="C154">
            <v>375.77</v>
          </cell>
          <cell r="D154">
            <v>332.3</v>
          </cell>
          <cell r="E154">
            <v>319.05</v>
          </cell>
          <cell r="F154">
            <v>264.08</v>
          </cell>
          <cell r="G154">
            <v>287.52</v>
          </cell>
          <cell r="H154">
            <v>277.31</v>
          </cell>
          <cell r="I154">
            <v>294.32</v>
          </cell>
          <cell r="J154">
            <v>304.20999999999998</v>
          </cell>
          <cell r="K154">
            <v>279.47000000000003</v>
          </cell>
          <cell r="L154">
            <v>261.74</v>
          </cell>
          <cell r="M154">
            <v>287.70999999999998</v>
          </cell>
          <cell r="N154">
            <v>292.81000000000006</v>
          </cell>
          <cell r="O154">
            <v>278.26119999999997</v>
          </cell>
          <cell r="P154">
            <v>254.81</v>
          </cell>
          <cell r="Q154">
            <v>225.99615384615385</v>
          </cell>
          <cell r="R154">
            <v>215.21923076923076</v>
          </cell>
          <cell r="S154">
            <v>313.24</v>
          </cell>
          <cell r="T154">
            <v>339.58</v>
          </cell>
          <cell r="U154">
            <v>274.52</v>
          </cell>
          <cell r="V154">
            <v>271.42</v>
          </cell>
          <cell r="W154">
            <v>214.12</v>
          </cell>
          <cell r="X154">
            <v>244.87</v>
          </cell>
          <cell r="Y154">
            <v>324.04000000000002</v>
          </cell>
          <cell r="Z154">
            <v>429.40230769230772</v>
          </cell>
          <cell r="AA154">
            <v>3385.4788923076917</v>
          </cell>
          <cell r="AB154">
            <v>12</v>
          </cell>
          <cell r="AC154">
            <v>282.12324102564099</v>
          </cell>
          <cell r="AD154">
            <v>10.850893885601577</v>
          </cell>
        </row>
        <row r="155">
          <cell r="B155" t="str">
            <v>PO1487</v>
          </cell>
          <cell r="C155">
            <v>428.04</v>
          </cell>
          <cell r="D155">
            <v>369.11</v>
          </cell>
          <cell r="E155">
            <v>353.83</v>
          </cell>
          <cell r="F155">
            <v>297.08999999999997</v>
          </cell>
          <cell r="G155">
            <v>322.19</v>
          </cell>
          <cell r="H155">
            <v>310.18</v>
          </cell>
          <cell r="I155">
            <v>310.18</v>
          </cell>
          <cell r="J155">
            <v>345.1</v>
          </cell>
          <cell r="K155">
            <v>313.45999999999998</v>
          </cell>
          <cell r="L155">
            <v>306.87</v>
          </cell>
          <cell r="M155">
            <v>329.76</v>
          </cell>
          <cell r="N155">
            <v>344.56</v>
          </cell>
          <cell r="O155">
            <v>320.17192812044681</v>
          </cell>
          <cell r="P155">
            <v>264.23</v>
          </cell>
          <cell r="Q155">
            <v>256.44538461538463</v>
          </cell>
          <cell r="R155">
            <v>169.75615384615384</v>
          </cell>
          <cell r="S155">
            <v>306.63</v>
          </cell>
          <cell r="T155">
            <v>337.46</v>
          </cell>
          <cell r="U155">
            <v>310.18</v>
          </cell>
          <cell r="V155">
            <v>315.64000000000004</v>
          </cell>
          <cell r="W155">
            <v>286.72000000000003</v>
          </cell>
          <cell r="X155">
            <v>296</v>
          </cell>
          <cell r="Y155">
            <v>326</v>
          </cell>
          <cell r="Z155">
            <v>332.86246963562758</v>
          </cell>
          <cell r="AA155">
            <v>3522.0959362176127</v>
          </cell>
          <cell r="AB155">
            <v>12</v>
          </cell>
          <cell r="AC155">
            <v>293.50799468480108</v>
          </cell>
          <cell r="AD155">
            <v>11.288769026338503</v>
          </cell>
        </row>
        <row r="156">
          <cell r="B156" t="str">
            <v>PO14918</v>
          </cell>
          <cell r="C156">
            <v>397.06</v>
          </cell>
          <cell r="D156">
            <v>400.3</v>
          </cell>
          <cell r="E156">
            <v>329.28</v>
          </cell>
          <cell r="F156">
            <v>242.47</v>
          </cell>
          <cell r="G156">
            <v>410.54</v>
          </cell>
          <cell r="H156">
            <v>291.26</v>
          </cell>
          <cell r="I156">
            <v>324.44</v>
          </cell>
          <cell r="J156">
            <v>317.33999999999997</v>
          </cell>
          <cell r="K156">
            <v>268.87</v>
          </cell>
          <cell r="L156">
            <v>271.39</v>
          </cell>
          <cell r="M156">
            <v>259.7</v>
          </cell>
          <cell r="N156">
            <v>298.40999999999997</v>
          </cell>
          <cell r="O156">
            <v>307.02192812044683</v>
          </cell>
          <cell r="P156">
            <v>251.99</v>
          </cell>
          <cell r="Q156">
            <v>222.78615384615384</v>
          </cell>
          <cell r="R156">
            <v>190.68076923076922</v>
          </cell>
          <cell r="S156">
            <v>252.62</v>
          </cell>
          <cell r="T156">
            <v>262.23</v>
          </cell>
          <cell r="U156">
            <v>257.05</v>
          </cell>
          <cell r="V156">
            <v>257.05</v>
          </cell>
          <cell r="W156">
            <v>199.33999999999997</v>
          </cell>
          <cell r="X156">
            <v>260.32461538461541</v>
          </cell>
          <cell r="Y156">
            <v>266.41000000000003</v>
          </cell>
          <cell r="Z156">
            <v>348.40769230769234</v>
          </cell>
          <cell r="AA156">
            <v>3075.9111588896772</v>
          </cell>
          <cell r="AB156">
            <v>12</v>
          </cell>
          <cell r="AC156">
            <v>256.3259299074731</v>
          </cell>
          <cell r="AD156">
            <v>9.8586896118258878</v>
          </cell>
        </row>
        <row r="157">
          <cell r="B157" t="str">
            <v>PO14926</v>
          </cell>
          <cell r="C157">
            <v>272.92</v>
          </cell>
          <cell r="D157">
            <v>340.27</v>
          </cell>
          <cell r="E157">
            <v>344.92</v>
          </cell>
          <cell r="F157">
            <v>283.82</v>
          </cell>
          <cell r="G157">
            <v>309.11</v>
          </cell>
          <cell r="H157">
            <v>290.79000000000002</v>
          </cell>
          <cell r="I157">
            <v>310.41000000000003</v>
          </cell>
          <cell r="J157">
            <v>317.27</v>
          </cell>
          <cell r="K157">
            <v>283.85000000000002</v>
          </cell>
          <cell r="L157">
            <v>276.79000000000002</v>
          </cell>
          <cell r="N157">
            <v>0</v>
          </cell>
          <cell r="P157">
            <v>290.30230769230769</v>
          </cell>
          <cell r="Q157">
            <v>248.45307692307694</v>
          </cell>
          <cell r="R157">
            <v>188.31153846153845</v>
          </cell>
          <cell r="S157">
            <v>276.51</v>
          </cell>
          <cell r="T157">
            <v>337.9</v>
          </cell>
          <cell r="U157">
            <v>316</v>
          </cell>
          <cell r="V157">
            <v>277.52000000000004</v>
          </cell>
          <cell r="W157">
            <v>246.77</v>
          </cell>
          <cell r="X157">
            <v>252.12</v>
          </cell>
          <cell r="Y157">
            <v>244.52</v>
          </cell>
          <cell r="Z157">
            <v>245.49659919028335</v>
          </cell>
          <cell r="AA157">
            <v>2923.903522267206</v>
          </cell>
          <cell r="AB157">
            <v>11</v>
          </cell>
          <cell r="AC157">
            <v>265.80941111520053</v>
          </cell>
          <cell r="AD157">
            <v>10.223438889046175</v>
          </cell>
        </row>
        <row r="158">
          <cell r="B158" t="str">
            <v>PO14955</v>
          </cell>
          <cell r="C158">
            <v>379.24</v>
          </cell>
          <cell r="D158">
            <v>334.06</v>
          </cell>
          <cell r="E158">
            <v>344.18</v>
          </cell>
          <cell r="F158">
            <v>264.97000000000003</v>
          </cell>
          <cell r="G158">
            <v>291.83999999999997</v>
          </cell>
          <cell r="H158">
            <v>280.11</v>
          </cell>
          <cell r="I158">
            <v>326.95999999999998</v>
          </cell>
          <cell r="J158">
            <v>309.95999999999998</v>
          </cell>
          <cell r="K158">
            <v>279.99</v>
          </cell>
          <cell r="L158">
            <v>272.64999999999998</v>
          </cell>
          <cell r="M158">
            <v>300.62</v>
          </cell>
          <cell r="N158">
            <v>311.72999999999996</v>
          </cell>
          <cell r="O158">
            <v>285.01339999999999</v>
          </cell>
          <cell r="P158">
            <v>265.54000000000002</v>
          </cell>
          <cell r="Q158">
            <v>226.42615384615385</v>
          </cell>
          <cell r="R158">
            <v>255.49</v>
          </cell>
          <cell r="S158">
            <v>330.1</v>
          </cell>
          <cell r="T158">
            <v>339.58</v>
          </cell>
          <cell r="U158">
            <v>271.64</v>
          </cell>
          <cell r="V158">
            <v>287.11</v>
          </cell>
          <cell r="W158">
            <v>195.88</v>
          </cell>
          <cell r="X158">
            <v>268.91000000000003</v>
          </cell>
          <cell r="Y158">
            <v>255.98</v>
          </cell>
          <cell r="Z158">
            <v>293.91769230769233</v>
          </cell>
          <cell r="AA158">
            <v>3275.5872461538461</v>
          </cell>
          <cell r="AB158">
            <v>12</v>
          </cell>
          <cell r="AC158">
            <v>272.96560384615384</v>
          </cell>
          <cell r="AD158">
            <v>10.498677071005917</v>
          </cell>
        </row>
        <row r="159">
          <cell r="B159" t="str">
            <v>PO15004</v>
          </cell>
          <cell r="C159">
            <v>385.14</v>
          </cell>
          <cell r="D159">
            <v>324.77999999999997</v>
          </cell>
          <cell r="E159">
            <v>317.33999999999997</v>
          </cell>
          <cell r="F159">
            <v>256.72000000000003</v>
          </cell>
          <cell r="G159">
            <v>283.85000000000002</v>
          </cell>
          <cell r="H159">
            <v>277.11</v>
          </cell>
          <cell r="I159">
            <v>294.02</v>
          </cell>
          <cell r="J159">
            <v>295.88</v>
          </cell>
          <cell r="K159">
            <v>271.52</v>
          </cell>
          <cell r="L159">
            <v>276.36</v>
          </cell>
          <cell r="M159">
            <v>271.18</v>
          </cell>
          <cell r="N159">
            <v>313.04000000000002</v>
          </cell>
          <cell r="O159">
            <v>301.41192812044682</v>
          </cell>
          <cell r="P159">
            <v>234.14</v>
          </cell>
          <cell r="Q159">
            <v>225.96615384615384</v>
          </cell>
          <cell r="R159">
            <v>150.07615384615383</v>
          </cell>
          <cell r="S159">
            <v>273.58999999999997</v>
          </cell>
          <cell r="T159">
            <v>241.05</v>
          </cell>
          <cell r="U159">
            <v>282.38</v>
          </cell>
          <cell r="V159">
            <v>273</v>
          </cell>
          <cell r="W159">
            <v>224.71</v>
          </cell>
          <cell r="X159">
            <v>261.01</v>
          </cell>
          <cell r="Y159">
            <v>255.8</v>
          </cell>
          <cell r="Z159">
            <v>286.30076923076922</v>
          </cell>
          <cell r="AA159">
            <v>3009.4350050435241</v>
          </cell>
          <cell r="AB159">
            <v>12</v>
          </cell>
          <cell r="AC159">
            <v>250.78625042029367</v>
          </cell>
          <cell r="AD159">
            <v>9.6456250161651411</v>
          </cell>
        </row>
        <row r="160">
          <cell r="B160" t="str">
            <v>PO15008</v>
          </cell>
          <cell r="C160">
            <v>396.91</v>
          </cell>
          <cell r="D160">
            <v>403.17</v>
          </cell>
          <cell r="E160">
            <v>386.69</v>
          </cell>
          <cell r="F160">
            <v>318.76</v>
          </cell>
          <cell r="G160">
            <v>357.19</v>
          </cell>
          <cell r="H160">
            <v>315.37</v>
          </cell>
          <cell r="I160">
            <v>310.2</v>
          </cell>
          <cell r="J160">
            <v>341.41</v>
          </cell>
          <cell r="K160">
            <v>259.12</v>
          </cell>
          <cell r="L160">
            <v>351.58</v>
          </cell>
          <cell r="M160">
            <v>301.61</v>
          </cell>
          <cell r="N160">
            <v>442.87</v>
          </cell>
          <cell r="O160">
            <v>461.6219281204468</v>
          </cell>
          <cell r="P160">
            <v>276.77</v>
          </cell>
          <cell r="Q160">
            <v>233.56615384615384</v>
          </cell>
          <cell r="R160">
            <v>150.07615384615383</v>
          </cell>
          <cell r="S160">
            <v>303.06</v>
          </cell>
          <cell r="T160">
            <v>315.97000000000003</v>
          </cell>
          <cell r="U160">
            <v>284.87</v>
          </cell>
          <cell r="V160">
            <v>321.42</v>
          </cell>
          <cell r="W160">
            <v>245.52</v>
          </cell>
          <cell r="X160">
            <v>288.34461538461539</v>
          </cell>
          <cell r="Y160">
            <v>308.7</v>
          </cell>
          <cell r="Z160">
            <v>399.47097928419322</v>
          </cell>
          <cell r="AA160">
            <v>3589.389830481563</v>
          </cell>
          <cell r="AB160">
            <v>12</v>
          </cell>
          <cell r="AC160">
            <v>299.11581920679691</v>
          </cell>
          <cell r="AD160">
            <v>11.504454584876804</v>
          </cell>
        </row>
        <row r="161">
          <cell r="B161" t="str">
            <v>PO15108</v>
          </cell>
          <cell r="C161">
            <v>353.43</v>
          </cell>
          <cell r="D161">
            <v>314.51</v>
          </cell>
          <cell r="E161">
            <v>317.27999999999997</v>
          </cell>
          <cell r="F161">
            <v>243.24</v>
          </cell>
          <cell r="G161">
            <v>283.33999999999997</v>
          </cell>
          <cell r="H161">
            <v>270.47000000000003</v>
          </cell>
          <cell r="I161">
            <v>284.55</v>
          </cell>
          <cell r="J161">
            <v>280.23</v>
          </cell>
          <cell r="K161">
            <v>259.52</v>
          </cell>
          <cell r="L161">
            <v>264.62</v>
          </cell>
          <cell r="M161">
            <v>273.25</v>
          </cell>
          <cell r="N161">
            <v>288.14999999999998</v>
          </cell>
          <cell r="O161">
            <v>288.0519281204468</v>
          </cell>
          <cell r="P161">
            <v>266.06</v>
          </cell>
          <cell r="Q161">
            <v>237.49615384615385</v>
          </cell>
          <cell r="R161">
            <v>150.07615384615383</v>
          </cell>
          <cell r="S161">
            <v>267.82</v>
          </cell>
          <cell r="T161">
            <v>323.61</v>
          </cell>
          <cell r="U161">
            <v>299.45</v>
          </cell>
          <cell r="V161">
            <v>290.54000000000002</v>
          </cell>
          <cell r="W161">
            <v>244.31</v>
          </cell>
          <cell r="X161">
            <v>262.11</v>
          </cell>
          <cell r="Y161">
            <v>316.91000000000003</v>
          </cell>
          <cell r="Z161">
            <v>340.15995951417005</v>
          </cell>
          <cell r="AA161">
            <v>3286.5941953269248</v>
          </cell>
          <cell r="AB161">
            <v>12</v>
          </cell>
          <cell r="AC161">
            <v>273.88284961057707</v>
          </cell>
          <cell r="AD161">
            <v>10.533955754252965</v>
          </cell>
        </row>
        <row r="162">
          <cell r="B162" t="str">
            <v>PO15116</v>
          </cell>
          <cell r="C162">
            <v>349.49</v>
          </cell>
          <cell r="D162">
            <v>313.39999999999998</v>
          </cell>
          <cell r="E162">
            <v>309.42</v>
          </cell>
          <cell r="F162">
            <v>252.01</v>
          </cell>
          <cell r="G162">
            <v>287.52</v>
          </cell>
          <cell r="H162">
            <v>276.73</v>
          </cell>
          <cell r="I162">
            <v>257.83</v>
          </cell>
          <cell r="J162">
            <v>296.54000000000002</v>
          </cell>
          <cell r="K162">
            <v>258</v>
          </cell>
          <cell r="L162">
            <v>248.24</v>
          </cell>
          <cell r="M162">
            <v>281.72000000000003</v>
          </cell>
          <cell r="N162">
            <v>277.82</v>
          </cell>
          <cell r="O162">
            <v>277.28120000000001</v>
          </cell>
          <cell r="P162">
            <v>253.87</v>
          </cell>
          <cell r="Q162">
            <v>225.59615384615384</v>
          </cell>
          <cell r="R162">
            <v>177.90153846153845</v>
          </cell>
          <cell r="S162">
            <v>278.55</v>
          </cell>
          <cell r="T162">
            <v>325.57</v>
          </cell>
          <cell r="U162">
            <v>268.26</v>
          </cell>
          <cell r="V162">
            <v>280.77</v>
          </cell>
          <cell r="W162">
            <v>195.88</v>
          </cell>
          <cell r="X162">
            <v>214.16461538461539</v>
          </cell>
          <cell r="Y162">
            <v>255.48</v>
          </cell>
          <cell r="Z162">
            <v>1.7813765182097541E-3</v>
          </cell>
          <cell r="AA162">
            <v>2753.3252890688254</v>
          </cell>
          <cell r="AB162">
            <v>12</v>
          </cell>
          <cell r="AC162">
            <v>229.4437740890688</v>
          </cell>
          <cell r="AD162">
            <v>8.8247605418872617</v>
          </cell>
        </row>
        <row r="163">
          <cell r="B163" t="str">
            <v>PO15131</v>
          </cell>
          <cell r="C163">
            <v>318.62</v>
          </cell>
          <cell r="D163">
            <v>328.15</v>
          </cell>
          <cell r="E163">
            <v>333.12</v>
          </cell>
          <cell r="F163">
            <v>256.72000000000003</v>
          </cell>
          <cell r="G163">
            <v>291.85000000000002</v>
          </cell>
          <cell r="H163">
            <v>309.42</v>
          </cell>
          <cell r="I163">
            <v>308.94</v>
          </cell>
          <cell r="J163">
            <v>292.16000000000003</v>
          </cell>
          <cell r="K163">
            <v>265.11</v>
          </cell>
          <cell r="L163">
            <v>254.86</v>
          </cell>
          <cell r="M163">
            <v>242.99</v>
          </cell>
          <cell r="N163">
            <v>304.70999999999998</v>
          </cell>
          <cell r="O163">
            <v>270.10759999999999</v>
          </cell>
          <cell r="P163">
            <v>224.7</v>
          </cell>
          <cell r="Q163">
            <v>224.84615384615384</v>
          </cell>
          <cell r="R163">
            <v>153.91999999999999</v>
          </cell>
          <cell r="S163">
            <v>285.36</v>
          </cell>
          <cell r="T163">
            <v>293.92</v>
          </cell>
          <cell r="U163">
            <v>292.23</v>
          </cell>
          <cell r="V163">
            <v>309.14</v>
          </cell>
          <cell r="W163">
            <v>227.87</v>
          </cell>
          <cell r="X163">
            <v>276.79000000000002</v>
          </cell>
          <cell r="Y163">
            <v>303.60000000000002</v>
          </cell>
          <cell r="Z163">
            <v>365.14076923076925</v>
          </cell>
          <cell r="AA163">
            <v>3227.6245230769227</v>
          </cell>
          <cell r="AB163">
            <v>12</v>
          </cell>
          <cell r="AC163">
            <v>268.96871025641025</v>
          </cell>
          <cell r="AD163">
            <v>10.344950394477317</v>
          </cell>
        </row>
        <row r="164">
          <cell r="B164" t="str">
            <v>PO15165</v>
          </cell>
          <cell r="C164">
            <v>366.19</v>
          </cell>
          <cell r="D164">
            <v>321.67</v>
          </cell>
          <cell r="E164">
            <v>316.79000000000002</v>
          </cell>
          <cell r="F164">
            <v>257.14</v>
          </cell>
          <cell r="G164">
            <v>304.42</v>
          </cell>
          <cell r="H164">
            <v>270.32</v>
          </cell>
          <cell r="I164">
            <v>279.10000000000002</v>
          </cell>
          <cell r="J164">
            <v>283.76</v>
          </cell>
          <cell r="K164">
            <v>271.16000000000003</v>
          </cell>
          <cell r="L164">
            <v>267.91000000000003</v>
          </cell>
          <cell r="M164">
            <v>295.22000000000003</v>
          </cell>
          <cell r="N164">
            <v>304.38</v>
          </cell>
          <cell r="O164">
            <v>291.50192812044679</v>
          </cell>
          <cell r="P164">
            <v>227.57999999999998</v>
          </cell>
          <cell r="Q164">
            <v>224.89615384615385</v>
          </cell>
          <cell r="R164">
            <v>163.46615384615384</v>
          </cell>
          <cell r="S164">
            <v>274.08</v>
          </cell>
          <cell r="T164">
            <v>300.79000000000002</v>
          </cell>
          <cell r="U164">
            <v>276.62</v>
          </cell>
          <cell r="V164">
            <v>284.31</v>
          </cell>
          <cell r="W164">
            <v>230.48</v>
          </cell>
          <cell r="X164">
            <v>241.26</v>
          </cell>
          <cell r="Y164">
            <v>273.26</v>
          </cell>
          <cell r="Z164">
            <v>306.90307692307692</v>
          </cell>
          <cell r="AA164">
            <v>3095.1473127358313</v>
          </cell>
          <cell r="AB164">
            <v>12</v>
          </cell>
          <cell r="AC164">
            <v>257.92894272798594</v>
          </cell>
          <cell r="AD164">
            <v>9.9203439510763829</v>
          </cell>
        </row>
        <row r="165">
          <cell r="B165" t="str">
            <v>PO15182</v>
          </cell>
          <cell r="C165">
            <v>340.38</v>
          </cell>
          <cell r="D165">
            <v>259.88</v>
          </cell>
          <cell r="E165">
            <v>277.04000000000002</v>
          </cell>
          <cell r="F165">
            <v>268.63</v>
          </cell>
          <cell r="G165">
            <v>291.77</v>
          </cell>
          <cell r="H165">
            <v>244.26</v>
          </cell>
          <cell r="I165">
            <v>217.78</v>
          </cell>
          <cell r="J165">
            <v>273.07</v>
          </cell>
          <cell r="K165">
            <v>267.91000000000003</v>
          </cell>
          <cell r="L165">
            <v>221.72</v>
          </cell>
          <cell r="M165">
            <v>293.95999999999998</v>
          </cell>
          <cell r="N165">
            <v>339.51</v>
          </cell>
          <cell r="O165">
            <v>329.9319281204468</v>
          </cell>
          <cell r="P165">
            <v>217.51</v>
          </cell>
          <cell r="Q165">
            <v>224.48615384615383</v>
          </cell>
          <cell r="R165">
            <v>146.22999999999999</v>
          </cell>
          <cell r="S165">
            <v>288.51</v>
          </cell>
          <cell r="T165">
            <v>287.64999999999998</v>
          </cell>
          <cell r="U165">
            <v>268.36</v>
          </cell>
          <cell r="V165">
            <v>290.31</v>
          </cell>
          <cell r="W165">
            <v>227.77</v>
          </cell>
          <cell r="X165">
            <v>255.64461538461538</v>
          </cell>
          <cell r="Y165">
            <v>282.45</v>
          </cell>
          <cell r="Z165">
            <v>306.02692307692308</v>
          </cell>
          <cell r="AA165">
            <v>3124.8796204281393</v>
          </cell>
          <cell r="AB165">
            <v>12</v>
          </cell>
          <cell r="AC165">
            <v>260.40663503567828</v>
          </cell>
          <cell r="AD165">
            <v>10.015639809064549</v>
          </cell>
        </row>
        <row r="166">
          <cell r="B166" t="str">
            <v>PO15209</v>
          </cell>
          <cell r="E166">
            <v>159.78</v>
          </cell>
          <cell r="F166">
            <v>230.62</v>
          </cell>
          <cell r="G166">
            <v>313.73</v>
          </cell>
          <cell r="H166">
            <v>307.18</v>
          </cell>
          <cell r="I166">
            <v>327.71</v>
          </cell>
          <cell r="J166">
            <v>322.02999999999997</v>
          </cell>
          <cell r="K166">
            <v>294.08999999999997</v>
          </cell>
          <cell r="L166">
            <v>303.91000000000003</v>
          </cell>
          <cell r="M166">
            <v>301.11</v>
          </cell>
          <cell r="N166">
            <v>319.19000000000005</v>
          </cell>
          <cell r="O166">
            <v>294.88192812044679</v>
          </cell>
          <cell r="P166">
            <v>248.38</v>
          </cell>
          <cell r="Q166">
            <v>252.6253846153846</v>
          </cell>
          <cell r="R166">
            <v>217.90076923076921</v>
          </cell>
          <cell r="S166">
            <v>267.12</v>
          </cell>
          <cell r="T166">
            <v>347.69</v>
          </cell>
          <cell r="U166">
            <v>315.60999999999996</v>
          </cell>
          <cell r="V166">
            <v>302.10000000000002</v>
          </cell>
          <cell r="W166">
            <v>267.02</v>
          </cell>
          <cell r="X166">
            <v>293.28999999999996</v>
          </cell>
          <cell r="Y166">
            <v>312.79000000000002</v>
          </cell>
          <cell r="Z166">
            <v>328.32308195891198</v>
          </cell>
          <cell r="AA166">
            <v>3447.7311639255126</v>
          </cell>
          <cell r="AB166">
            <v>12</v>
          </cell>
          <cell r="AC166">
            <v>287.31093032712607</v>
          </cell>
          <cell r="AD166">
            <v>11.050420397197156</v>
          </cell>
        </row>
        <row r="167">
          <cell r="B167" t="str">
            <v>PO15236</v>
          </cell>
          <cell r="C167">
            <v>450.45</v>
          </cell>
          <cell r="D167">
            <v>436.27</v>
          </cell>
          <cell r="E167">
            <v>446.77</v>
          </cell>
          <cell r="F167">
            <v>268.19</v>
          </cell>
          <cell r="G167">
            <v>364.73</v>
          </cell>
          <cell r="H167">
            <v>293.52</v>
          </cell>
          <cell r="I167">
            <v>297.14999999999998</v>
          </cell>
          <cell r="J167">
            <v>383.07</v>
          </cell>
          <cell r="K167">
            <v>295.29000000000002</v>
          </cell>
          <cell r="L167">
            <v>273.76</v>
          </cell>
          <cell r="M167">
            <v>293.42</v>
          </cell>
          <cell r="N167">
            <v>338.1</v>
          </cell>
          <cell r="O167">
            <v>312.2419281204468</v>
          </cell>
          <cell r="P167">
            <v>237.81</v>
          </cell>
          <cell r="Q167">
            <v>246.85615384615383</v>
          </cell>
          <cell r="R167">
            <v>162.76615384615383</v>
          </cell>
          <cell r="S167">
            <v>355.88</v>
          </cell>
          <cell r="T167">
            <v>317.64999999999998</v>
          </cell>
          <cell r="U167">
            <v>344.08</v>
          </cell>
          <cell r="V167">
            <v>449.38</v>
          </cell>
          <cell r="W167">
            <v>238.2</v>
          </cell>
          <cell r="X167">
            <v>269.43230769230769</v>
          </cell>
          <cell r="Y167">
            <v>279.76</v>
          </cell>
          <cell r="Z167">
            <v>334.01680161943318</v>
          </cell>
          <cell r="AA167">
            <v>3548.0733451244951</v>
          </cell>
          <cell r="AB167">
            <v>12</v>
          </cell>
          <cell r="AC167">
            <v>295.67277876037457</v>
          </cell>
          <cell r="AD167">
            <v>11.372029952322098</v>
          </cell>
        </row>
        <row r="168">
          <cell r="B168" t="str">
            <v>PO15253</v>
          </cell>
          <cell r="C168">
            <v>292.91000000000003</v>
          </cell>
          <cell r="D168">
            <v>300.60000000000002</v>
          </cell>
          <cell r="E168">
            <v>307.01</v>
          </cell>
          <cell r="F168">
            <v>203.83</v>
          </cell>
          <cell r="G168">
            <v>290.41000000000003</v>
          </cell>
          <cell r="H168">
            <v>284.43</v>
          </cell>
          <cell r="I168">
            <v>259.52</v>
          </cell>
          <cell r="J168">
            <v>280.97000000000003</v>
          </cell>
          <cell r="K168">
            <v>273.51</v>
          </cell>
          <cell r="L168">
            <v>248.06</v>
          </cell>
          <cell r="M168">
            <v>267.95999999999998</v>
          </cell>
          <cell r="N168">
            <v>295.69000000000005</v>
          </cell>
          <cell r="O168">
            <v>294.70192812044678</v>
          </cell>
          <cell r="P168">
            <v>218.92</v>
          </cell>
          <cell r="Q168">
            <v>224.43615384615384</v>
          </cell>
          <cell r="R168">
            <v>150.07615384615383</v>
          </cell>
          <cell r="S168">
            <v>277.35000000000002</v>
          </cell>
          <cell r="T168">
            <v>288.14999999999998</v>
          </cell>
          <cell r="U168">
            <v>286.65999999999997</v>
          </cell>
          <cell r="V168">
            <v>324.24</v>
          </cell>
          <cell r="W168">
            <v>247.55</v>
          </cell>
          <cell r="X168">
            <v>264.3523076923077</v>
          </cell>
          <cell r="Y168">
            <v>318.27</v>
          </cell>
          <cell r="Z168">
            <v>383.55494410478951</v>
          </cell>
          <cell r="AA168">
            <v>3278.2614876098519</v>
          </cell>
          <cell r="AB168">
            <v>12</v>
          </cell>
          <cell r="AC168">
            <v>273.18845730082097</v>
          </cell>
          <cell r="AD168">
            <v>10.507248357723883</v>
          </cell>
        </row>
        <row r="169">
          <cell r="B169" t="str">
            <v>PO15281</v>
          </cell>
          <cell r="C169">
            <v>384.51</v>
          </cell>
          <cell r="D169">
            <v>346.35</v>
          </cell>
          <cell r="E169">
            <v>309.38</v>
          </cell>
          <cell r="F169">
            <v>270.12</v>
          </cell>
          <cell r="G169">
            <v>298.81</v>
          </cell>
          <cell r="H169">
            <v>283.75</v>
          </cell>
          <cell r="I169">
            <v>298.38</v>
          </cell>
          <cell r="J169">
            <v>316.31</v>
          </cell>
          <cell r="K169">
            <v>267.72000000000003</v>
          </cell>
          <cell r="L169">
            <v>287.19</v>
          </cell>
          <cell r="M169">
            <v>280.95</v>
          </cell>
          <cell r="N169">
            <v>291.53000000000003</v>
          </cell>
          <cell r="O169">
            <v>302.95192812044678</v>
          </cell>
          <cell r="P169">
            <v>232.81</v>
          </cell>
          <cell r="Q169">
            <v>231.79615384615383</v>
          </cell>
          <cell r="R169">
            <v>149.07615384615383</v>
          </cell>
          <cell r="S169">
            <v>262.45999999999998</v>
          </cell>
          <cell r="T169">
            <v>293.92</v>
          </cell>
          <cell r="U169">
            <v>270.27</v>
          </cell>
          <cell r="V169">
            <v>301.08999999999997</v>
          </cell>
          <cell r="W169">
            <v>217.91</v>
          </cell>
          <cell r="X169">
            <v>253.68230769230772</v>
          </cell>
          <cell r="Y169">
            <v>261.49</v>
          </cell>
          <cell r="Z169">
            <v>419.90925775978411</v>
          </cell>
          <cell r="AA169">
            <v>3197.3658012648466</v>
          </cell>
          <cell r="AB169">
            <v>12</v>
          </cell>
          <cell r="AC169">
            <v>266.44715010540386</v>
          </cell>
          <cell r="AD169">
            <v>10.247967311746303</v>
          </cell>
        </row>
        <row r="170">
          <cell r="B170" t="str">
            <v>PO15301</v>
          </cell>
          <cell r="C170">
            <v>372.19</v>
          </cell>
          <cell r="D170">
            <v>301.16000000000003</v>
          </cell>
          <cell r="E170">
            <v>321.72000000000003</v>
          </cell>
          <cell r="F170">
            <v>233.6</v>
          </cell>
          <cell r="G170">
            <v>293.62</v>
          </cell>
          <cell r="H170">
            <v>276.81</v>
          </cell>
          <cell r="I170">
            <v>282.83</v>
          </cell>
          <cell r="J170">
            <v>292.16000000000003</v>
          </cell>
          <cell r="K170">
            <v>276.70999999999998</v>
          </cell>
          <cell r="L170">
            <v>265.45</v>
          </cell>
          <cell r="M170">
            <v>288.43</v>
          </cell>
          <cell r="N170">
            <v>307.59000000000003</v>
          </cell>
          <cell r="O170">
            <v>299.02192812044683</v>
          </cell>
          <cell r="P170">
            <v>227.13</v>
          </cell>
          <cell r="Q170">
            <v>244.02615384615385</v>
          </cell>
          <cell r="R170">
            <v>155.67615384615385</v>
          </cell>
          <cell r="S170">
            <v>284.02</v>
          </cell>
          <cell r="T170">
            <v>301.73</v>
          </cell>
          <cell r="U170">
            <v>242.85</v>
          </cell>
          <cell r="V170">
            <v>284.54000000000002</v>
          </cell>
          <cell r="W170">
            <v>250.66</v>
          </cell>
          <cell r="X170">
            <v>252.76461538461538</v>
          </cell>
          <cell r="Y170">
            <v>289.95999999999998</v>
          </cell>
          <cell r="Z170">
            <v>375.30538461538458</v>
          </cell>
          <cell r="AA170">
            <v>3207.6842358127542</v>
          </cell>
          <cell r="AB170">
            <v>12</v>
          </cell>
          <cell r="AC170">
            <v>267.30701965106283</v>
          </cell>
          <cell r="AD170">
            <v>10.281039217348571</v>
          </cell>
        </row>
        <row r="171">
          <cell r="B171" t="str">
            <v>PO15302</v>
          </cell>
          <cell r="C171">
            <v>311.06</v>
          </cell>
          <cell r="D171">
            <v>272.01</v>
          </cell>
          <cell r="E171">
            <v>299.12</v>
          </cell>
          <cell r="F171">
            <v>216.76</v>
          </cell>
          <cell r="G171">
            <v>308.06</v>
          </cell>
          <cell r="H171">
            <v>247.01</v>
          </cell>
          <cell r="I171">
            <v>243.87</v>
          </cell>
          <cell r="J171">
            <v>277.3</v>
          </cell>
          <cell r="K171">
            <v>253.92</v>
          </cell>
          <cell r="L171">
            <v>253.92</v>
          </cell>
          <cell r="M171">
            <v>260.05</v>
          </cell>
          <cell r="N171">
            <v>310.76</v>
          </cell>
          <cell r="O171">
            <v>294.08192812044678</v>
          </cell>
          <cell r="P171">
            <v>218.87</v>
          </cell>
          <cell r="Q171">
            <v>224.34615384615384</v>
          </cell>
          <cell r="R171">
            <v>149.07615384615383</v>
          </cell>
          <cell r="S171">
            <v>275.61</v>
          </cell>
          <cell r="T171">
            <v>285.27</v>
          </cell>
          <cell r="U171">
            <v>282.38</v>
          </cell>
          <cell r="V171">
            <v>320.69</v>
          </cell>
          <cell r="W171">
            <v>224.81</v>
          </cell>
          <cell r="X171">
            <v>305.15999999999997</v>
          </cell>
          <cell r="Y171">
            <v>330.74</v>
          </cell>
          <cell r="Z171">
            <v>351.01232118758435</v>
          </cell>
          <cell r="AA171">
            <v>3262.0465570003389</v>
          </cell>
          <cell r="AB171">
            <v>12</v>
          </cell>
          <cell r="AC171">
            <v>271.83721308336158</v>
          </cell>
          <cell r="AD171">
            <v>10.455277426283137</v>
          </cell>
        </row>
        <row r="172">
          <cell r="B172" t="str">
            <v>PO15308</v>
          </cell>
          <cell r="C172">
            <v>345.07</v>
          </cell>
          <cell r="D172">
            <v>291.75</v>
          </cell>
          <cell r="E172">
            <v>323.26</v>
          </cell>
          <cell r="F172">
            <v>266.49</v>
          </cell>
          <cell r="G172">
            <v>363.28</v>
          </cell>
          <cell r="H172">
            <v>298.51</v>
          </cell>
          <cell r="I172">
            <v>303.66000000000003</v>
          </cell>
          <cell r="J172">
            <v>308.66000000000003</v>
          </cell>
          <cell r="K172">
            <v>366.28</v>
          </cell>
          <cell r="L172">
            <v>291</v>
          </cell>
          <cell r="M172">
            <v>274.04000000000002</v>
          </cell>
          <cell r="N172">
            <v>294.61</v>
          </cell>
          <cell r="O172">
            <v>303.82192812044678</v>
          </cell>
          <cell r="P172">
            <v>228.35</v>
          </cell>
          <cell r="Q172">
            <v>261.88615384615389</v>
          </cell>
          <cell r="R172">
            <v>169.22615384615384</v>
          </cell>
          <cell r="S172">
            <v>304.45</v>
          </cell>
          <cell r="T172">
            <v>306.94</v>
          </cell>
          <cell r="U172">
            <v>316.21999999999997</v>
          </cell>
          <cell r="V172">
            <v>303.21999999999997</v>
          </cell>
          <cell r="W172">
            <v>260.79000000000002</v>
          </cell>
          <cell r="X172">
            <v>255.28</v>
          </cell>
          <cell r="Y172">
            <v>296.67</v>
          </cell>
          <cell r="Z172">
            <v>321.55515805385483</v>
          </cell>
          <cell r="AA172">
            <v>3328.4093938666097</v>
          </cell>
          <cell r="AB172">
            <v>12</v>
          </cell>
          <cell r="AC172">
            <v>277.36744948888412</v>
          </cell>
          <cell r="AD172">
            <v>10.667978826495544</v>
          </cell>
        </row>
        <row r="173">
          <cell r="B173" t="str">
            <v>PO15362</v>
          </cell>
          <cell r="C173">
            <v>437.36</v>
          </cell>
          <cell r="D173">
            <v>354.17</v>
          </cell>
          <cell r="E173">
            <v>490.67</v>
          </cell>
          <cell r="F173">
            <v>308.12</v>
          </cell>
          <cell r="G173">
            <v>444.32</v>
          </cell>
          <cell r="H173">
            <v>358.01</v>
          </cell>
          <cell r="I173">
            <v>277.7</v>
          </cell>
          <cell r="J173">
            <v>307.04000000000002</v>
          </cell>
          <cell r="K173">
            <v>274.02</v>
          </cell>
          <cell r="L173">
            <v>293.66000000000003</v>
          </cell>
          <cell r="M173">
            <v>338.79</v>
          </cell>
          <cell r="N173">
            <v>445.7</v>
          </cell>
          <cell r="O173">
            <v>417.00192812044679</v>
          </cell>
          <cell r="P173">
            <v>307.98</v>
          </cell>
          <cell r="Q173">
            <v>309.15615384615387</v>
          </cell>
          <cell r="R173">
            <v>165.74615384615385</v>
          </cell>
          <cell r="S173">
            <v>363.3</v>
          </cell>
          <cell r="T173">
            <v>398.99</v>
          </cell>
          <cell r="U173">
            <v>349.2</v>
          </cell>
          <cell r="V173">
            <v>342.28</v>
          </cell>
          <cell r="W173">
            <v>250.91</v>
          </cell>
          <cell r="X173">
            <v>284.45999999999998</v>
          </cell>
          <cell r="Y173">
            <v>368.36</v>
          </cell>
          <cell r="Z173">
            <v>447.23000571634645</v>
          </cell>
          <cell r="AA173">
            <v>4004.614241529101</v>
          </cell>
          <cell r="AB173">
            <v>12</v>
          </cell>
          <cell r="AC173">
            <v>333.71785346075842</v>
          </cell>
          <cell r="AD173">
            <v>12.835302056183016</v>
          </cell>
        </row>
        <row r="174">
          <cell r="B174" t="str">
            <v>PO1538</v>
          </cell>
          <cell r="C174">
            <v>345.68</v>
          </cell>
          <cell r="D174">
            <v>322.72000000000003</v>
          </cell>
          <cell r="E174">
            <v>321.94</v>
          </cell>
          <cell r="F174">
            <v>264.79000000000002</v>
          </cell>
          <cell r="G174">
            <v>265.77999999999997</v>
          </cell>
          <cell r="H174">
            <v>277.13</v>
          </cell>
          <cell r="I174">
            <v>281.27</v>
          </cell>
          <cell r="J174">
            <v>325.45</v>
          </cell>
          <cell r="K174">
            <v>288.85000000000002</v>
          </cell>
          <cell r="L174">
            <v>304.23</v>
          </cell>
          <cell r="M174">
            <v>309.06</v>
          </cell>
          <cell r="N174">
            <v>313.11</v>
          </cell>
          <cell r="O174">
            <v>318.86192812044681</v>
          </cell>
          <cell r="P174">
            <v>297.45999999999998</v>
          </cell>
          <cell r="Q174">
            <v>231.60615384615383</v>
          </cell>
          <cell r="R174">
            <v>152.07615384615383</v>
          </cell>
          <cell r="S174">
            <v>261.17</v>
          </cell>
          <cell r="T174">
            <v>293.5</v>
          </cell>
          <cell r="U174">
            <v>290.45999999999998</v>
          </cell>
          <cell r="V174">
            <v>263.64</v>
          </cell>
          <cell r="W174">
            <v>258.22000000000003</v>
          </cell>
          <cell r="X174">
            <v>275.57</v>
          </cell>
          <cell r="Y174">
            <v>258.24</v>
          </cell>
          <cell r="Z174">
            <v>291.2393522267206</v>
          </cell>
          <cell r="AA174">
            <v>3192.0435880394757</v>
          </cell>
          <cell r="AB174">
            <v>12</v>
          </cell>
          <cell r="AC174">
            <v>266.00363233662296</v>
          </cell>
          <cell r="AD174">
            <v>10.23090893602396</v>
          </cell>
        </row>
        <row r="175">
          <cell r="B175" t="str">
            <v>PO15380</v>
          </cell>
          <cell r="C175">
            <v>293.3</v>
          </cell>
          <cell r="D175">
            <v>278.66000000000003</v>
          </cell>
          <cell r="E175">
            <v>357.71</v>
          </cell>
          <cell r="F175">
            <v>322.22000000000003</v>
          </cell>
          <cell r="G175">
            <v>324.44</v>
          </cell>
          <cell r="H175">
            <v>262.76</v>
          </cell>
          <cell r="I175">
            <v>286.45</v>
          </cell>
          <cell r="J175">
            <v>284.22000000000003</v>
          </cell>
          <cell r="K175">
            <v>251.09</v>
          </cell>
          <cell r="L175">
            <v>258.94</v>
          </cell>
          <cell r="M175">
            <v>259.87</v>
          </cell>
          <cell r="N175">
            <v>265.51</v>
          </cell>
          <cell r="O175">
            <v>263.91399999999999</v>
          </cell>
          <cell r="P175">
            <v>249.51</v>
          </cell>
          <cell r="Q175">
            <v>224.94615384615383</v>
          </cell>
          <cell r="R175">
            <v>177.28461538461539</v>
          </cell>
          <cell r="S175">
            <v>272.77999999999997</v>
          </cell>
          <cell r="T175">
            <v>315.74</v>
          </cell>
          <cell r="U175">
            <v>262.5</v>
          </cell>
          <cell r="V175">
            <v>335.82</v>
          </cell>
          <cell r="W175">
            <v>258.45999999999998</v>
          </cell>
          <cell r="X175">
            <v>233.87</v>
          </cell>
          <cell r="Y175">
            <v>255.99</v>
          </cell>
          <cell r="Z175">
            <v>281.25372648707565</v>
          </cell>
          <cell r="AA175">
            <v>3132.0684957178451</v>
          </cell>
          <cell r="AB175">
            <v>12</v>
          </cell>
          <cell r="AC175">
            <v>261.00570797648709</v>
          </cell>
          <cell r="AD175">
            <v>10.038681076018735</v>
          </cell>
        </row>
        <row r="176">
          <cell r="B176" t="str">
            <v>PO15410</v>
          </cell>
          <cell r="C176">
            <v>399.65</v>
          </cell>
          <cell r="D176">
            <v>424.68</v>
          </cell>
          <cell r="E176">
            <v>327.76</v>
          </cell>
          <cell r="F176">
            <v>256.31</v>
          </cell>
          <cell r="G176">
            <v>396.65</v>
          </cell>
          <cell r="H176">
            <v>283.67</v>
          </cell>
          <cell r="I176">
            <v>319.58</v>
          </cell>
          <cell r="J176">
            <v>317.89</v>
          </cell>
          <cell r="K176">
            <v>265.77999999999997</v>
          </cell>
          <cell r="L176">
            <v>270.85000000000002</v>
          </cell>
          <cell r="M176">
            <v>259.52999999999997</v>
          </cell>
          <cell r="N176">
            <v>304.71000000000004</v>
          </cell>
          <cell r="O176">
            <v>287.75192812044679</v>
          </cell>
          <cell r="P176">
            <v>267.2</v>
          </cell>
          <cell r="Q176">
            <v>238.84615384615384</v>
          </cell>
          <cell r="R176">
            <v>196.55076923076922</v>
          </cell>
          <cell r="S176">
            <v>255.51</v>
          </cell>
          <cell r="T176">
            <v>263.43</v>
          </cell>
          <cell r="U176">
            <v>256.79000000000002</v>
          </cell>
          <cell r="V176">
            <v>253.39</v>
          </cell>
          <cell r="W176">
            <v>236.39</v>
          </cell>
          <cell r="X176">
            <v>276.39999999999998</v>
          </cell>
          <cell r="Y176">
            <v>270.95</v>
          </cell>
          <cell r="Z176">
            <v>382.08862348178138</v>
          </cell>
          <cell r="AA176">
            <v>3185.297474679151</v>
          </cell>
          <cell r="AB176">
            <v>12</v>
          </cell>
          <cell r="AC176">
            <v>265.44145622326261</v>
          </cell>
          <cell r="AD176">
            <v>10.209286777817793</v>
          </cell>
        </row>
        <row r="177">
          <cell r="B177" t="str">
            <v>PO15446</v>
          </cell>
          <cell r="C177">
            <v>321.27</v>
          </cell>
          <cell r="D177">
            <v>270.16000000000003</v>
          </cell>
          <cell r="E177">
            <v>260.18</v>
          </cell>
          <cell r="F177">
            <v>251.49</v>
          </cell>
          <cell r="G177">
            <v>272.94</v>
          </cell>
          <cell r="H177">
            <v>250.66</v>
          </cell>
          <cell r="I177">
            <v>284.95999999999998</v>
          </cell>
          <cell r="J177">
            <v>287.27999999999997</v>
          </cell>
          <cell r="K177">
            <v>262.32</v>
          </cell>
          <cell r="L177">
            <v>270.22000000000003</v>
          </cell>
          <cell r="M177">
            <v>269.47000000000003</v>
          </cell>
          <cell r="N177">
            <v>281.54000000000002</v>
          </cell>
          <cell r="O177">
            <v>268.36319999999995</v>
          </cell>
          <cell r="P177">
            <v>254.5</v>
          </cell>
          <cell r="Q177">
            <v>233.99615384615385</v>
          </cell>
          <cell r="R177">
            <v>149.07615384615383</v>
          </cell>
          <cell r="S177">
            <v>268.33</v>
          </cell>
          <cell r="T177">
            <v>304.83</v>
          </cell>
          <cell r="U177">
            <v>299.45</v>
          </cell>
          <cell r="V177">
            <v>279.83999999999997</v>
          </cell>
          <cell r="W177">
            <v>227.11</v>
          </cell>
          <cell r="X177">
            <v>258.3169230769231</v>
          </cell>
          <cell r="Y177">
            <v>279.02999999999997</v>
          </cell>
          <cell r="Z177">
            <v>277.86454091664069</v>
          </cell>
          <cell r="AA177">
            <v>3100.7069716858718</v>
          </cell>
          <cell r="AB177">
            <v>12</v>
          </cell>
          <cell r="AC177">
            <v>258.3922476404893</v>
          </cell>
          <cell r="AD177">
            <v>9.9381633707880503</v>
          </cell>
        </row>
        <row r="178">
          <cell r="B178" t="str">
            <v>PO15506</v>
          </cell>
          <cell r="C178">
            <v>363.92</v>
          </cell>
          <cell r="D178">
            <v>341.24</v>
          </cell>
          <cell r="E178">
            <v>307.42</v>
          </cell>
          <cell r="F178">
            <v>247.33</v>
          </cell>
          <cell r="G178">
            <v>311.02999999999997</v>
          </cell>
          <cell r="H178">
            <v>265.35000000000002</v>
          </cell>
          <cell r="I178">
            <v>256.5</v>
          </cell>
          <cell r="J178">
            <v>280.58</v>
          </cell>
          <cell r="K178">
            <v>259.27999999999997</v>
          </cell>
          <cell r="L178">
            <v>268.45</v>
          </cell>
          <cell r="M178">
            <v>271.22000000000003</v>
          </cell>
          <cell r="N178">
            <v>282.08999999999997</v>
          </cell>
          <cell r="O178">
            <v>287.51192812044678</v>
          </cell>
          <cell r="P178">
            <v>235.25</v>
          </cell>
          <cell r="Q178">
            <v>222.06615384615384</v>
          </cell>
          <cell r="R178">
            <v>194.42076923076922</v>
          </cell>
          <cell r="S178">
            <v>234.77</v>
          </cell>
          <cell r="W178">
            <v>251.65</v>
          </cell>
          <cell r="X178">
            <v>197.8869230769231</v>
          </cell>
          <cell r="Y178">
            <v>323.97000000000003</v>
          </cell>
          <cell r="Z178">
            <v>385.23368313314438</v>
          </cell>
          <cell r="AA178">
            <v>2332.7594574074374</v>
          </cell>
          <cell r="AB178">
            <v>9</v>
          </cell>
          <cell r="AC178">
            <v>259.19549526749302</v>
          </cell>
          <cell r="AD178">
            <v>9.9690575102881933</v>
          </cell>
        </row>
        <row r="179">
          <cell r="B179" t="str">
            <v>PO15541</v>
          </cell>
          <cell r="C179">
            <v>358.38</v>
          </cell>
          <cell r="D179">
            <v>306.82</v>
          </cell>
          <cell r="E179">
            <v>322.25</v>
          </cell>
          <cell r="F179">
            <v>258.14999999999998</v>
          </cell>
          <cell r="G179">
            <v>301.31</v>
          </cell>
          <cell r="H179">
            <v>285.44</v>
          </cell>
          <cell r="I179">
            <v>291.22000000000003</v>
          </cell>
          <cell r="J179">
            <v>289.36</v>
          </cell>
          <cell r="K179">
            <v>273.91000000000003</v>
          </cell>
          <cell r="L179">
            <v>262.32</v>
          </cell>
          <cell r="M179">
            <v>276.83</v>
          </cell>
          <cell r="N179">
            <v>298.63</v>
          </cell>
          <cell r="O179">
            <v>301.32192812044678</v>
          </cell>
          <cell r="P179">
            <v>235.38</v>
          </cell>
          <cell r="Q179">
            <v>225.02615384615385</v>
          </cell>
          <cell r="R179">
            <v>159.80615384615385</v>
          </cell>
          <cell r="S179">
            <v>241.23</v>
          </cell>
          <cell r="T179">
            <v>258.58</v>
          </cell>
          <cell r="U179">
            <v>302.05</v>
          </cell>
          <cell r="V179">
            <v>309.83</v>
          </cell>
          <cell r="W179">
            <v>245.62</v>
          </cell>
          <cell r="X179">
            <v>297.16230769230765</v>
          </cell>
          <cell r="Y179">
            <v>300.52</v>
          </cell>
          <cell r="Z179">
            <v>376.08307692307693</v>
          </cell>
          <cell r="AA179">
            <v>3252.6096204281389</v>
          </cell>
          <cell r="AB179">
            <v>12</v>
          </cell>
          <cell r="AC179">
            <v>271.05080170234493</v>
          </cell>
          <cell r="AD179">
            <v>10.425030834705574</v>
          </cell>
        </row>
        <row r="180">
          <cell r="B180" t="str">
            <v>PO15552</v>
          </cell>
          <cell r="C180">
            <v>355.2</v>
          </cell>
          <cell r="D180">
            <v>342.21</v>
          </cell>
          <cell r="E180">
            <v>367.44</v>
          </cell>
          <cell r="F180">
            <v>263.25</v>
          </cell>
          <cell r="G180">
            <v>290.18</v>
          </cell>
          <cell r="H180">
            <v>265.95999999999998</v>
          </cell>
          <cell r="I180">
            <v>278.39999999999998</v>
          </cell>
          <cell r="J180">
            <v>295.05</v>
          </cell>
          <cell r="K180">
            <v>267.32</v>
          </cell>
          <cell r="L180">
            <v>291.31</v>
          </cell>
          <cell r="M180">
            <v>297.02999999999997</v>
          </cell>
          <cell r="N180">
            <v>328.65999999999997</v>
          </cell>
          <cell r="O180">
            <v>316.84192812044682</v>
          </cell>
          <cell r="P180">
            <v>234.24</v>
          </cell>
          <cell r="Q180">
            <v>217.60615384615383</v>
          </cell>
          <cell r="R180">
            <v>149.07615384615383</v>
          </cell>
          <cell r="S180">
            <v>272.37</v>
          </cell>
          <cell r="T180">
            <v>314.05</v>
          </cell>
          <cell r="U180">
            <v>228.26</v>
          </cell>
          <cell r="V180">
            <v>273.74</v>
          </cell>
          <cell r="W180">
            <v>218.94</v>
          </cell>
          <cell r="X180">
            <v>259.23</v>
          </cell>
          <cell r="Y180">
            <v>209.08461538461538</v>
          </cell>
          <cell r="Z180">
            <v>330.2996555622048</v>
          </cell>
          <cell r="AA180">
            <v>3023.7385067595746</v>
          </cell>
          <cell r="AB180">
            <v>12</v>
          </cell>
          <cell r="AC180">
            <v>251.97820889663123</v>
          </cell>
          <cell r="AD180">
            <v>9.691469572947355</v>
          </cell>
        </row>
        <row r="181">
          <cell r="B181" t="str">
            <v>PO15648</v>
          </cell>
          <cell r="C181">
            <v>369.98</v>
          </cell>
          <cell r="D181">
            <v>324.72000000000003</v>
          </cell>
          <cell r="E181">
            <v>355.21</v>
          </cell>
          <cell r="F181">
            <v>237.85</v>
          </cell>
          <cell r="G181">
            <v>285.10000000000002</v>
          </cell>
          <cell r="H181">
            <v>258.77999999999997</v>
          </cell>
          <cell r="I181">
            <v>274.61</v>
          </cell>
          <cell r="J181">
            <v>294.33</v>
          </cell>
          <cell r="K181">
            <v>245.56</v>
          </cell>
          <cell r="L181">
            <v>287.79000000000002</v>
          </cell>
          <cell r="M181">
            <v>280.16000000000003</v>
          </cell>
          <cell r="N181">
            <v>297.11</v>
          </cell>
          <cell r="O181">
            <v>270.48</v>
          </cell>
          <cell r="P181">
            <v>234.24</v>
          </cell>
          <cell r="Q181">
            <v>224.73615384615383</v>
          </cell>
          <cell r="R181">
            <v>149.07615384615383</v>
          </cell>
          <cell r="S181">
            <v>284.49</v>
          </cell>
          <cell r="T181">
            <v>304.52999999999997</v>
          </cell>
          <cell r="U181">
            <v>272.95</v>
          </cell>
          <cell r="V181">
            <v>293.81</v>
          </cell>
          <cell r="W181">
            <v>247.78</v>
          </cell>
          <cell r="X181">
            <v>258.72000000000003</v>
          </cell>
          <cell r="Y181">
            <v>284.75</v>
          </cell>
          <cell r="Z181">
            <v>336.48057640402789</v>
          </cell>
          <cell r="AA181">
            <v>3162.0428840963355</v>
          </cell>
          <cell r="AB181">
            <v>12</v>
          </cell>
          <cell r="AC181">
            <v>263.50357367469462</v>
          </cell>
          <cell r="AD181">
            <v>10.1347528336421</v>
          </cell>
        </row>
        <row r="182">
          <cell r="B182" t="str">
            <v>PO15683</v>
          </cell>
          <cell r="C182">
            <v>379.32</v>
          </cell>
          <cell r="D182">
            <v>329.94</v>
          </cell>
          <cell r="E182">
            <v>340.83</v>
          </cell>
          <cell r="F182">
            <v>244.17</v>
          </cell>
          <cell r="G182">
            <v>280.62</v>
          </cell>
          <cell r="H182">
            <v>315.55</v>
          </cell>
          <cell r="I182">
            <v>307</v>
          </cell>
          <cell r="J182">
            <v>320</v>
          </cell>
          <cell r="K182">
            <v>279.67</v>
          </cell>
          <cell r="L182">
            <v>293.04000000000002</v>
          </cell>
          <cell r="M182">
            <v>290.18</v>
          </cell>
          <cell r="N182">
            <v>303.62</v>
          </cell>
          <cell r="O182">
            <v>268.6474</v>
          </cell>
          <cell r="P182">
            <v>255.99</v>
          </cell>
          <cell r="Q182">
            <v>252.80384615384617</v>
          </cell>
          <cell r="R182">
            <v>191.68538461538461</v>
          </cell>
          <cell r="S182">
            <v>286.51</v>
          </cell>
          <cell r="T182">
            <v>322.58999999999997</v>
          </cell>
          <cell r="U182">
            <v>279.02</v>
          </cell>
          <cell r="V182">
            <v>291.60000000000002</v>
          </cell>
          <cell r="W182">
            <v>223.06</v>
          </cell>
          <cell r="X182">
            <v>231.62</v>
          </cell>
          <cell r="Y182">
            <v>214.34846153846155</v>
          </cell>
          <cell r="Z182">
            <v>277.34241700750891</v>
          </cell>
          <cell r="AA182">
            <v>3095.2175093152009</v>
          </cell>
          <cell r="AB182">
            <v>12</v>
          </cell>
          <cell r="AC182">
            <v>257.93479244293343</v>
          </cell>
          <cell r="AD182">
            <v>9.9205689401128243</v>
          </cell>
        </row>
        <row r="183">
          <cell r="B183" t="str">
            <v>PO1569</v>
          </cell>
          <cell r="C183">
            <v>513.91</v>
          </cell>
          <cell r="D183">
            <v>381.31</v>
          </cell>
          <cell r="E183">
            <v>373.22</v>
          </cell>
          <cell r="F183">
            <v>327.57</v>
          </cell>
          <cell r="G183">
            <v>391.86</v>
          </cell>
          <cell r="H183">
            <v>422.14</v>
          </cell>
          <cell r="I183">
            <v>549.16999999999996</v>
          </cell>
          <cell r="J183">
            <v>504.16</v>
          </cell>
          <cell r="K183">
            <v>450.92</v>
          </cell>
          <cell r="L183">
            <v>392.64</v>
          </cell>
          <cell r="M183">
            <v>395.19</v>
          </cell>
          <cell r="N183">
            <v>372.48</v>
          </cell>
          <cell r="O183">
            <v>251.4778</v>
          </cell>
          <cell r="P183">
            <v>433.91</v>
          </cell>
          <cell r="Q183">
            <v>232.75615384615384</v>
          </cell>
          <cell r="R183">
            <v>216.83307692307693</v>
          </cell>
          <cell r="S183">
            <v>277.66000000000003</v>
          </cell>
          <cell r="T183">
            <v>334.48</v>
          </cell>
          <cell r="U183">
            <v>288.05</v>
          </cell>
          <cell r="V183">
            <v>291.89999999999998</v>
          </cell>
          <cell r="W183">
            <v>248.81</v>
          </cell>
          <cell r="X183">
            <v>236.57461538461538</v>
          </cell>
          <cell r="Y183">
            <v>257.58</v>
          </cell>
          <cell r="Z183">
            <v>285.55404264766952</v>
          </cell>
          <cell r="AA183">
            <v>3355.5856888015155</v>
          </cell>
          <cell r="AB183">
            <v>12</v>
          </cell>
          <cell r="AC183">
            <v>279.63214073345961</v>
          </cell>
          <cell r="AD183">
            <v>10.755082335902292</v>
          </cell>
        </row>
        <row r="184">
          <cell r="B184" t="str">
            <v>PO15708</v>
          </cell>
          <cell r="C184">
            <v>376.08</v>
          </cell>
          <cell r="D184">
            <v>373.81</v>
          </cell>
          <cell r="E184">
            <v>383.2</v>
          </cell>
          <cell r="F184">
            <v>300.64</v>
          </cell>
          <cell r="G184">
            <v>302.54000000000002</v>
          </cell>
          <cell r="H184">
            <v>313.20999999999998</v>
          </cell>
          <cell r="I184">
            <v>329.73</v>
          </cell>
          <cell r="J184">
            <v>325.48</v>
          </cell>
          <cell r="K184">
            <v>297.14999999999998</v>
          </cell>
          <cell r="L184">
            <v>305.42</v>
          </cell>
          <cell r="M184">
            <v>318.27</v>
          </cell>
          <cell r="N184">
            <v>312.83000000000004</v>
          </cell>
          <cell r="O184">
            <v>292.5519281204468</v>
          </cell>
          <cell r="P184">
            <v>301.45999999999998</v>
          </cell>
          <cell r="Q184">
            <v>228.60615384615383</v>
          </cell>
          <cell r="R184">
            <v>153.01615384615383</v>
          </cell>
          <cell r="S184">
            <v>255.09</v>
          </cell>
          <cell r="T184">
            <v>276.88</v>
          </cell>
          <cell r="U184">
            <v>283.99</v>
          </cell>
          <cell r="V184">
            <v>278.68</v>
          </cell>
          <cell r="W184">
            <v>301.2</v>
          </cell>
          <cell r="X184">
            <v>330.71999999999997</v>
          </cell>
          <cell r="Y184">
            <v>288.10000000000002</v>
          </cell>
          <cell r="Z184">
            <v>282.58579018822752</v>
          </cell>
          <cell r="AA184">
            <v>3272.8800260009812</v>
          </cell>
          <cell r="AB184">
            <v>12</v>
          </cell>
          <cell r="AC184">
            <v>272.74000216674841</v>
          </cell>
          <cell r="AD184">
            <v>10.490000083336477</v>
          </cell>
        </row>
        <row r="185">
          <cell r="B185" t="str">
            <v>PO15710</v>
          </cell>
          <cell r="C185">
            <v>15.98</v>
          </cell>
          <cell r="D185">
            <v>331.95</v>
          </cell>
          <cell r="E185">
            <v>354.72</v>
          </cell>
          <cell r="F185">
            <v>305.60000000000002</v>
          </cell>
          <cell r="G185">
            <v>359.68</v>
          </cell>
          <cell r="H185">
            <v>317.25</v>
          </cell>
          <cell r="I185">
            <v>255.72</v>
          </cell>
          <cell r="J185">
            <v>283.2</v>
          </cell>
          <cell r="K185">
            <v>311.89999999999998</v>
          </cell>
          <cell r="L185">
            <v>284.38</v>
          </cell>
          <cell r="M185">
            <v>348.4</v>
          </cell>
          <cell r="N185">
            <v>317.40000000000003</v>
          </cell>
          <cell r="O185">
            <v>365.96192812044683</v>
          </cell>
          <cell r="P185">
            <v>234.35</v>
          </cell>
          <cell r="Q185">
            <v>302.36615384615385</v>
          </cell>
          <cell r="R185">
            <v>157.87615384615384</v>
          </cell>
          <cell r="S185">
            <v>292.19</v>
          </cell>
          <cell r="T185">
            <v>316.33</v>
          </cell>
          <cell r="U185">
            <v>274.83999999999997</v>
          </cell>
          <cell r="V185">
            <v>306.14</v>
          </cell>
          <cell r="W185">
            <v>268.26</v>
          </cell>
          <cell r="X185">
            <v>290.83999999999997</v>
          </cell>
          <cell r="Y185">
            <v>340.93</v>
          </cell>
          <cell r="Z185">
            <v>447.52530605919372</v>
          </cell>
          <cell r="AA185">
            <v>3597.6095418719478</v>
          </cell>
          <cell r="AB185">
            <v>12</v>
          </cell>
          <cell r="AC185">
            <v>299.80079515599567</v>
          </cell>
          <cell r="AD185">
            <v>11.530799813692141</v>
          </cell>
        </row>
        <row r="186">
          <cell r="B186" t="str">
            <v>PO15745</v>
          </cell>
          <cell r="C186">
            <v>333.85</v>
          </cell>
          <cell r="D186">
            <v>335.64</v>
          </cell>
          <cell r="E186">
            <v>336.88</v>
          </cell>
          <cell r="F186">
            <v>242.4</v>
          </cell>
          <cell r="G186">
            <v>281.11</v>
          </cell>
          <cell r="H186">
            <v>277.58</v>
          </cell>
          <cell r="I186">
            <v>282.57</v>
          </cell>
          <cell r="J186">
            <v>279.79000000000002</v>
          </cell>
          <cell r="K186">
            <v>248.14</v>
          </cell>
          <cell r="L186">
            <v>265.42</v>
          </cell>
          <cell r="M186">
            <v>288.64</v>
          </cell>
          <cell r="N186">
            <v>288.57</v>
          </cell>
          <cell r="O186">
            <v>283.0926</v>
          </cell>
          <cell r="P186">
            <v>237.19</v>
          </cell>
          <cell r="Q186">
            <v>224.70615384615385</v>
          </cell>
          <cell r="R186">
            <v>149.07615384615383</v>
          </cell>
          <cell r="S186">
            <v>278.58999999999997</v>
          </cell>
          <cell r="T186">
            <v>288.64999999999998</v>
          </cell>
          <cell r="U186">
            <v>275.26</v>
          </cell>
          <cell r="V186">
            <v>291.86</v>
          </cell>
          <cell r="W186">
            <v>234.16</v>
          </cell>
          <cell r="X186">
            <v>257.74</v>
          </cell>
          <cell r="Y186">
            <v>248.26</v>
          </cell>
          <cell r="Z186">
            <v>305.21668016194337</v>
          </cell>
          <cell r="AA186">
            <v>3073.801587854251</v>
          </cell>
          <cell r="AB186">
            <v>12</v>
          </cell>
          <cell r="AC186">
            <v>256.15013232118758</v>
          </cell>
          <cell r="AD186">
            <v>9.8519281661995226</v>
          </cell>
        </row>
        <row r="187">
          <cell r="B187" t="str">
            <v>PO15748</v>
          </cell>
          <cell r="C187">
            <v>387.63</v>
          </cell>
          <cell r="D187">
            <v>390.43</v>
          </cell>
          <cell r="E187">
            <v>423.11</v>
          </cell>
          <cell r="F187">
            <v>353.71</v>
          </cell>
          <cell r="G187">
            <v>371.96</v>
          </cell>
          <cell r="H187">
            <v>351.44</v>
          </cell>
          <cell r="I187">
            <v>313.91000000000003</v>
          </cell>
          <cell r="J187">
            <v>428.01</v>
          </cell>
          <cell r="K187">
            <v>263.45999999999998</v>
          </cell>
          <cell r="L187">
            <v>327.08999999999997</v>
          </cell>
          <cell r="M187">
            <v>379.28</v>
          </cell>
          <cell r="N187">
            <v>287.54999999999995</v>
          </cell>
          <cell r="O187">
            <v>308.54192812044681</v>
          </cell>
          <cell r="P187">
            <v>346.65</v>
          </cell>
          <cell r="Q187">
            <v>268.37615384615384</v>
          </cell>
          <cell r="R187">
            <v>149.07615384615383</v>
          </cell>
          <cell r="S187">
            <v>269.7</v>
          </cell>
          <cell r="T187">
            <v>292.76</v>
          </cell>
          <cell r="U187">
            <v>282.7</v>
          </cell>
          <cell r="V187">
            <v>302.02</v>
          </cell>
          <cell r="W187">
            <v>239.26</v>
          </cell>
          <cell r="X187">
            <v>308.78230769230765</v>
          </cell>
          <cell r="Y187">
            <v>291.10000000000002</v>
          </cell>
          <cell r="Z187">
            <v>412.68126422513433</v>
          </cell>
          <cell r="AA187">
            <v>3471.6478077301967</v>
          </cell>
          <cell r="AB187">
            <v>12</v>
          </cell>
          <cell r="AC187">
            <v>289.3039839775164</v>
          </cell>
          <cell r="AD187">
            <v>11.127076306827554</v>
          </cell>
        </row>
        <row r="188">
          <cell r="B188" t="str">
            <v>PO15752</v>
          </cell>
          <cell r="C188">
            <v>336.48</v>
          </cell>
          <cell r="D188">
            <v>316.41000000000003</v>
          </cell>
          <cell r="E188">
            <v>306.43</v>
          </cell>
          <cell r="F188">
            <v>247.53</v>
          </cell>
          <cell r="G188">
            <v>304.51</v>
          </cell>
          <cell r="K188">
            <v>64.819999999999993</v>
          </cell>
          <cell r="L188">
            <v>256.18</v>
          </cell>
          <cell r="M188">
            <v>266.45999999999998</v>
          </cell>
          <cell r="N188">
            <v>295.83999999999997</v>
          </cell>
          <cell r="O188">
            <v>304.01192812044678</v>
          </cell>
          <cell r="P188">
            <v>225.76</v>
          </cell>
          <cell r="Q188">
            <v>227.83615384615385</v>
          </cell>
          <cell r="R188">
            <v>149.07615384615383</v>
          </cell>
          <cell r="S188">
            <v>229.33</v>
          </cell>
          <cell r="T188">
            <v>308.02</v>
          </cell>
          <cell r="U188">
            <v>272.17</v>
          </cell>
          <cell r="V188">
            <v>305.45999999999998</v>
          </cell>
          <cell r="W188">
            <v>228.2</v>
          </cell>
          <cell r="X188">
            <v>290.50461538461542</v>
          </cell>
          <cell r="Y188">
            <v>340.96</v>
          </cell>
          <cell r="Z188">
            <v>328.94110959891952</v>
          </cell>
          <cell r="AA188">
            <v>3210.2699607962895</v>
          </cell>
          <cell r="AB188">
            <v>12</v>
          </cell>
          <cell r="AC188">
            <v>267.52249673302413</v>
          </cell>
          <cell r="AD188">
            <v>10.289326797424005</v>
          </cell>
        </row>
        <row r="189">
          <cell r="B189" t="str">
            <v>PO15759</v>
          </cell>
          <cell r="C189">
            <v>373.11</v>
          </cell>
          <cell r="D189">
            <v>315.79000000000002</v>
          </cell>
          <cell r="E189">
            <v>318.25</v>
          </cell>
          <cell r="F189">
            <v>260.69</v>
          </cell>
          <cell r="G189">
            <v>290.77</v>
          </cell>
          <cell r="H189">
            <v>279.93</v>
          </cell>
          <cell r="I189">
            <v>258.52</v>
          </cell>
          <cell r="J189">
            <v>272.51</v>
          </cell>
          <cell r="K189">
            <v>279.97000000000003</v>
          </cell>
          <cell r="L189">
            <v>264.12</v>
          </cell>
          <cell r="M189">
            <v>303.68</v>
          </cell>
          <cell r="N189">
            <v>376.18</v>
          </cell>
          <cell r="O189">
            <v>364.66192812044682</v>
          </cell>
          <cell r="P189">
            <v>253.63</v>
          </cell>
          <cell r="Q189">
            <v>234.15615384615384</v>
          </cell>
          <cell r="R189">
            <v>149.07615384615383</v>
          </cell>
          <cell r="S189">
            <v>284.55</v>
          </cell>
          <cell r="T189">
            <v>301.18</v>
          </cell>
          <cell r="U189">
            <v>272.73</v>
          </cell>
          <cell r="V189">
            <v>289.31</v>
          </cell>
          <cell r="W189">
            <v>243.89</v>
          </cell>
          <cell r="X189">
            <v>253.01999999999998</v>
          </cell>
          <cell r="Y189">
            <v>300.92</v>
          </cell>
          <cell r="Z189">
            <v>347.18048582995948</v>
          </cell>
          <cell r="AA189">
            <v>3294.304721642714</v>
          </cell>
          <cell r="AB189">
            <v>12</v>
          </cell>
          <cell r="AC189">
            <v>274.52539347022616</v>
          </cell>
          <cell r="AD189">
            <v>10.558668979624084</v>
          </cell>
        </row>
        <row r="190">
          <cell r="B190" t="str">
            <v>PO1576</v>
          </cell>
          <cell r="C190">
            <v>342.02</v>
          </cell>
          <cell r="D190">
            <v>338.22</v>
          </cell>
          <cell r="E190">
            <v>305.42</v>
          </cell>
          <cell r="F190">
            <v>251.33</v>
          </cell>
          <cell r="G190">
            <v>328.5</v>
          </cell>
          <cell r="H190">
            <v>249.93</v>
          </cell>
          <cell r="I190">
            <v>283.97000000000003</v>
          </cell>
          <cell r="J190">
            <v>258.39</v>
          </cell>
          <cell r="K190">
            <v>250.87</v>
          </cell>
          <cell r="L190">
            <v>268.12</v>
          </cell>
          <cell r="M190">
            <v>250.65</v>
          </cell>
          <cell r="N190">
            <v>297.01</v>
          </cell>
          <cell r="O190">
            <v>277.26160000000004</v>
          </cell>
          <cell r="P190">
            <v>233.2</v>
          </cell>
          <cell r="Q190">
            <v>227.52615384615385</v>
          </cell>
          <cell r="R190">
            <v>223.06846153846155</v>
          </cell>
          <cell r="S190">
            <v>246.88</v>
          </cell>
          <cell r="T190">
            <v>245.93</v>
          </cell>
          <cell r="U190">
            <v>244.13</v>
          </cell>
          <cell r="V190">
            <v>266.98</v>
          </cell>
          <cell r="W190">
            <v>206.07999999999998</v>
          </cell>
          <cell r="X190">
            <v>194.1969230769231</v>
          </cell>
          <cell r="Y190">
            <v>307.17</v>
          </cell>
          <cell r="Z190">
            <v>348.1141565452092</v>
          </cell>
          <cell r="AA190">
            <v>3020.5372950067476</v>
          </cell>
          <cell r="AB190">
            <v>12</v>
          </cell>
          <cell r="AC190">
            <v>251.7114412505623</v>
          </cell>
          <cell r="AD190">
            <v>9.6812092788677813</v>
          </cell>
        </row>
        <row r="191">
          <cell r="B191" t="str">
            <v>PO15761</v>
          </cell>
          <cell r="C191">
            <v>347.29</v>
          </cell>
          <cell r="D191">
            <v>311.27999999999997</v>
          </cell>
          <cell r="E191">
            <v>324.92</v>
          </cell>
          <cell r="F191">
            <v>247.33</v>
          </cell>
          <cell r="G191">
            <v>306.10000000000002</v>
          </cell>
          <cell r="H191">
            <v>275.87</v>
          </cell>
          <cell r="I191">
            <v>275.3</v>
          </cell>
          <cell r="J191">
            <v>288.36</v>
          </cell>
          <cell r="K191">
            <v>269.70999999999998</v>
          </cell>
          <cell r="L191">
            <v>272.51</v>
          </cell>
          <cell r="M191">
            <v>282.42</v>
          </cell>
          <cell r="N191">
            <v>307.79000000000002</v>
          </cell>
          <cell r="O191">
            <v>304.23192812044681</v>
          </cell>
          <cell r="P191">
            <v>218.2</v>
          </cell>
          <cell r="Q191">
            <v>234.34615384615384</v>
          </cell>
          <cell r="R191">
            <v>149.07615384615383</v>
          </cell>
          <cell r="S191">
            <v>286.93</v>
          </cell>
          <cell r="T191">
            <v>318.82</v>
          </cell>
          <cell r="U191">
            <v>340.40999999999997</v>
          </cell>
          <cell r="V191">
            <v>307.55</v>
          </cell>
          <cell r="W191">
            <v>269.33</v>
          </cell>
          <cell r="X191">
            <v>258.27</v>
          </cell>
          <cell r="Y191">
            <v>287.2</v>
          </cell>
          <cell r="Z191">
            <v>484.13538461538462</v>
          </cell>
          <cell r="AA191">
            <v>3458.4996204281392</v>
          </cell>
          <cell r="AB191">
            <v>12</v>
          </cell>
          <cell r="AC191">
            <v>288.20830170234495</v>
          </cell>
          <cell r="AD191">
            <v>11.084934680859421</v>
          </cell>
        </row>
        <row r="192">
          <cell r="B192" t="str">
            <v>PO15766</v>
          </cell>
          <cell r="C192">
            <v>260.81</v>
          </cell>
          <cell r="D192">
            <v>318.26</v>
          </cell>
          <cell r="E192">
            <v>298.33999999999997</v>
          </cell>
          <cell r="F192">
            <v>226.04</v>
          </cell>
          <cell r="G192">
            <v>243.11</v>
          </cell>
          <cell r="H192">
            <v>286.48</v>
          </cell>
          <cell r="I192">
            <v>319.94</v>
          </cell>
          <cell r="J192">
            <v>291.35000000000002</v>
          </cell>
          <cell r="K192">
            <v>255.68</v>
          </cell>
          <cell r="L192">
            <v>288.63</v>
          </cell>
          <cell r="M192">
            <v>302.45</v>
          </cell>
          <cell r="N192">
            <v>330.57</v>
          </cell>
          <cell r="O192">
            <v>277.06559999999996</v>
          </cell>
          <cell r="P192">
            <v>298.71999999999997</v>
          </cell>
          <cell r="Q192">
            <v>221.08615384615385</v>
          </cell>
          <cell r="R192">
            <v>132.69615384615383</v>
          </cell>
          <cell r="S192">
            <v>264.17</v>
          </cell>
          <cell r="T192">
            <v>308.61</v>
          </cell>
          <cell r="U192">
            <v>290.33999999999997</v>
          </cell>
          <cell r="V192">
            <v>266.04000000000002</v>
          </cell>
          <cell r="W192">
            <v>249.66</v>
          </cell>
          <cell r="X192">
            <v>257.91000000000003</v>
          </cell>
          <cell r="Y192">
            <v>243.16461538461539</v>
          </cell>
          <cell r="Z192">
            <v>284.76189911242602</v>
          </cell>
          <cell r="AA192">
            <v>3094.2244221893488</v>
          </cell>
          <cell r="AB192">
            <v>12</v>
          </cell>
          <cell r="AC192">
            <v>257.85203518244572</v>
          </cell>
          <cell r="AD192">
            <v>9.9173859685556049</v>
          </cell>
        </row>
        <row r="193">
          <cell r="B193" t="str">
            <v>PO15773</v>
          </cell>
          <cell r="C193">
            <v>330.35</v>
          </cell>
          <cell r="D193">
            <v>334.85</v>
          </cell>
          <cell r="E193">
            <v>331.58</v>
          </cell>
          <cell r="F193">
            <v>259.8</v>
          </cell>
          <cell r="G193">
            <v>289.73</v>
          </cell>
          <cell r="H193">
            <v>273.51</v>
          </cell>
          <cell r="I193">
            <v>299.44</v>
          </cell>
          <cell r="J193">
            <v>297.20999999999998</v>
          </cell>
          <cell r="K193">
            <v>272.47000000000003</v>
          </cell>
          <cell r="L193">
            <v>274.73</v>
          </cell>
          <cell r="M193">
            <v>281.72000000000003</v>
          </cell>
          <cell r="N193">
            <v>289.01000000000005</v>
          </cell>
          <cell r="O193">
            <v>274.4588</v>
          </cell>
          <cell r="P193">
            <v>250.66</v>
          </cell>
          <cell r="Q193">
            <v>228.13615384615383</v>
          </cell>
          <cell r="R193">
            <v>179.37692307692308</v>
          </cell>
          <cell r="S193">
            <v>277.26</v>
          </cell>
          <cell r="T193">
            <v>324.97000000000003</v>
          </cell>
          <cell r="U193">
            <v>275.92</v>
          </cell>
          <cell r="V193">
            <v>291.43</v>
          </cell>
          <cell r="W193">
            <v>210.25</v>
          </cell>
          <cell r="X193">
            <v>223.20461538461538</v>
          </cell>
          <cell r="Y193">
            <v>285.95</v>
          </cell>
          <cell r="Z193">
            <v>298.27230769230766</v>
          </cell>
          <cell r="AA193">
            <v>3119.8887999999997</v>
          </cell>
          <cell r="AB193">
            <v>12</v>
          </cell>
          <cell r="AC193">
            <v>259.99073333333331</v>
          </cell>
          <cell r="AD193">
            <v>9.999643589743588</v>
          </cell>
        </row>
        <row r="194">
          <cell r="B194" t="str">
            <v>PO15774</v>
          </cell>
          <cell r="C194">
            <v>279</v>
          </cell>
          <cell r="D194">
            <v>192.17</v>
          </cell>
          <cell r="E194">
            <v>225.74</v>
          </cell>
          <cell r="F194">
            <v>212.67</v>
          </cell>
          <cell r="G194">
            <v>244.75</v>
          </cell>
          <cell r="H194">
            <v>245.78</v>
          </cell>
          <cell r="I194">
            <v>233.12</v>
          </cell>
          <cell r="J194">
            <v>226.04</v>
          </cell>
          <cell r="K194">
            <v>210.96</v>
          </cell>
          <cell r="L194">
            <v>218.72</v>
          </cell>
          <cell r="M194">
            <v>217.98</v>
          </cell>
          <cell r="N194">
            <v>68.53</v>
          </cell>
          <cell r="O194">
            <v>217.16800000000001</v>
          </cell>
          <cell r="P194">
            <v>253.92</v>
          </cell>
          <cell r="Q194">
            <v>227.01615384615383</v>
          </cell>
          <cell r="R194">
            <v>208.11615384615385</v>
          </cell>
          <cell r="S194">
            <v>240.61</v>
          </cell>
          <cell r="T194">
            <v>227.51</v>
          </cell>
          <cell r="U194">
            <v>229.76</v>
          </cell>
          <cell r="V194">
            <v>210.27</v>
          </cell>
          <cell r="W194">
            <v>233.74</v>
          </cell>
          <cell r="X194">
            <v>219.2</v>
          </cell>
          <cell r="Y194">
            <v>248.3</v>
          </cell>
          <cell r="Z194">
            <v>340.66063863801509</v>
          </cell>
          <cell r="AA194">
            <v>2856.2709463303222</v>
          </cell>
          <cell r="AB194">
            <v>12</v>
          </cell>
          <cell r="AC194">
            <v>238.02257886086019</v>
          </cell>
          <cell r="AD194">
            <v>9.1547145715715459</v>
          </cell>
        </row>
        <row r="195">
          <cell r="B195" t="str">
            <v>PO15798</v>
          </cell>
          <cell r="C195">
            <v>395.09</v>
          </cell>
          <cell r="D195">
            <v>448.18</v>
          </cell>
          <cell r="E195">
            <v>328.77</v>
          </cell>
          <cell r="F195">
            <v>261.24</v>
          </cell>
          <cell r="G195">
            <v>392.67</v>
          </cell>
          <cell r="H195">
            <v>307.94</v>
          </cell>
          <cell r="I195">
            <v>346.97</v>
          </cell>
          <cell r="J195">
            <v>331.19</v>
          </cell>
          <cell r="K195">
            <v>266.69</v>
          </cell>
          <cell r="L195">
            <v>257.04000000000002</v>
          </cell>
          <cell r="M195">
            <v>256.76</v>
          </cell>
          <cell r="N195">
            <v>298.42</v>
          </cell>
          <cell r="O195">
            <v>303.08192812044678</v>
          </cell>
          <cell r="P195">
            <v>267.56</v>
          </cell>
          <cell r="Q195">
            <v>248.81615384615384</v>
          </cell>
          <cell r="R195">
            <v>209.86230769230767</v>
          </cell>
          <cell r="S195">
            <v>268.26</v>
          </cell>
          <cell r="T195">
            <v>257.02999999999997</v>
          </cell>
          <cell r="U195">
            <v>282.85000000000002</v>
          </cell>
          <cell r="V195">
            <v>291.64</v>
          </cell>
          <cell r="W195">
            <v>232.58</v>
          </cell>
          <cell r="X195">
            <v>276.99</v>
          </cell>
          <cell r="Y195">
            <v>277.07</v>
          </cell>
          <cell r="Z195">
            <v>368.05461538461543</v>
          </cell>
          <cell r="AA195">
            <v>3283.7950050435234</v>
          </cell>
          <cell r="AB195">
            <v>12</v>
          </cell>
          <cell r="AC195">
            <v>273.64958375362693</v>
          </cell>
          <cell r="AD195">
            <v>10.524983990524113</v>
          </cell>
        </row>
        <row r="196">
          <cell r="B196" t="str">
            <v>PO15804</v>
          </cell>
          <cell r="C196">
            <v>392.92</v>
          </cell>
          <cell r="D196">
            <v>334.98</v>
          </cell>
          <cell r="E196">
            <v>408.49</v>
          </cell>
          <cell r="F196">
            <v>294.43</v>
          </cell>
          <cell r="G196">
            <v>411.8</v>
          </cell>
          <cell r="H196">
            <v>332.94</v>
          </cell>
          <cell r="I196">
            <v>272.51</v>
          </cell>
          <cell r="J196">
            <v>304.47000000000003</v>
          </cell>
          <cell r="K196">
            <v>365.21</v>
          </cell>
          <cell r="L196">
            <v>319.11</v>
          </cell>
          <cell r="M196">
            <v>276.83999999999997</v>
          </cell>
          <cell r="N196">
            <v>314.72000000000003</v>
          </cell>
          <cell r="O196">
            <v>316.09192812044682</v>
          </cell>
          <cell r="P196">
            <v>219.48</v>
          </cell>
          <cell r="Q196">
            <v>302.21615384615387</v>
          </cell>
          <cell r="R196">
            <v>179.22</v>
          </cell>
          <cell r="S196">
            <v>345.56</v>
          </cell>
          <cell r="T196">
            <v>317.22000000000003</v>
          </cell>
          <cell r="U196">
            <v>272.73</v>
          </cell>
          <cell r="V196">
            <v>286.19</v>
          </cell>
          <cell r="W196">
            <v>256.22000000000003</v>
          </cell>
          <cell r="X196">
            <v>310.77999999999997</v>
          </cell>
          <cell r="Y196">
            <v>336.71</v>
          </cell>
          <cell r="Z196">
            <v>379.84076923076924</v>
          </cell>
          <cell r="AA196">
            <v>3522.2588511973699</v>
          </cell>
          <cell r="AB196">
            <v>12</v>
          </cell>
          <cell r="AC196">
            <v>293.52157093311416</v>
          </cell>
          <cell r="AD196">
            <v>11.28929118973516</v>
          </cell>
        </row>
        <row r="197">
          <cell r="B197" t="str">
            <v>PO15810</v>
          </cell>
          <cell r="C197">
            <v>361.96</v>
          </cell>
          <cell r="D197">
            <v>332.71</v>
          </cell>
          <cell r="E197">
            <v>324.04000000000002</v>
          </cell>
          <cell r="F197">
            <v>254.13</v>
          </cell>
          <cell r="G197">
            <v>277.17</v>
          </cell>
          <cell r="H197">
            <v>296.35000000000002</v>
          </cell>
          <cell r="I197">
            <v>337.61</v>
          </cell>
          <cell r="J197">
            <v>318</v>
          </cell>
          <cell r="K197">
            <v>311.68</v>
          </cell>
          <cell r="L197">
            <v>266.3</v>
          </cell>
          <cell r="M197">
            <v>303.64</v>
          </cell>
          <cell r="N197">
            <v>305.48</v>
          </cell>
          <cell r="O197">
            <v>277.28120000000001</v>
          </cell>
          <cell r="P197">
            <v>277.35000000000002</v>
          </cell>
          <cell r="Q197">
            <v>179.21615384615384</v>
          </cell>
          <cell r="R197">
            <v>133.70076923076923</v>
          </cell>
          <cell r="S197">
            <v>272.58999999999997</v>
          </cell>
          <cell r="T197">
            <v>290.12</v>
          </cell>
          <cell r="U197">
            <v>278.57</v>
          </cell>
          <cell r="V197">
            <v>268.92</v>
          </cell>
          <cell r="W197">
            <v>235.72</v>
          </cell>
          <cell r="X197">
            <v>251.69</v>
          </cell>
          <cell r="Y197">
            <v>260.81</v>
          </cell>
          <cell r="Z197">
            <v>298.72769230769234</v>
          </cell>
          <cell r="AA197">
            <v>3024.6958153846153</v>
          </cell>
          <cell r="AB197">
            <v>12</v>
          </cell>
          <cell r="AC197">
            <v>252.05798461538461</v>
          </cell>
          <cell r="AD197">
            <v>9.6945378698224847</v>
          </cell>
        </row>
        <row r="198">
          <cell r="B198" t="str">
            <v>PO15816</v>
          </cell>
          <cell r="D198">
            <v>308.57</v>
          </cell>
          <cell r="E198">
            <v>335.58</v>
          </cell>
          <cell r="F198">
            <v>254.88</v>
          </cell>
          <cell r="G198">
            <v>302.81</v>
          </cell>
          <cell r="H198">
            <v>285.06</v>
          </cell>
          <cell r="I198">
            <v>300.27</v>
          </cell>
          <cell r="J198">
            <v>266.51</v>
          </cell>
          <cell r="K198">
            <v>267.73</v>
          </cell>
          <cell r="L198">
            <v>272.18</v>
          </cell>
          <cell r="M198">
            <v>263.79000000000002</v>
          </cell>
          <cell r="N198">
            <v>306.68</v>
          </cell>
          <cell r="O198">
            <v>269.70579999999995</v>
          </cell>
          <cell r="P198">
            <v>245.96</v>
          </cell>
          <cell r="Q198">
            <v>217.20615384615385</v>
          </cell>
          <cell r="R198">
            <v>162.61615384615385</v>
          </cell>
          <cell r="S198">
            <v>263.94</v>
          </cell>
          <cell r="T198">
            <v>290.02999999999997</v>
          </cell>
          <cell r="U198">
            <v>284.83999999999997</v>
          </cell>
          <cell r="V198">
            <v>276.79000000000002</v>
          </cell>
          <cell r="W198">
            <v>218.73</v>
          </cell>
          <cell r="X198">
            <v>262.26230769230767</v>
          </cell>
          <cell r="Y198">
            <v>255.96</v>
          </cell>
          <cell r="Z198">
            <v>301.35493927125509</v>
          </cell>
          <cell r="AA198">
            <v>3049.3953546558705</v>
          </cell>
          <cell r="AB198">
            <v>12</v>
          </cell>
          <cell r="AC198">
            <v>254.11627955465588</v>
          </cell>
          <cell r="AD198">
            <v>9.7737030597944567</v>
          </cell>
        </row>
        <row r="199">
          <cell r="B199" t="str">
            <v>PO15817</v>
          </cell>
          <cell r="C199">
            <v>401</v>
          </cell>
          <cell r="D199">
            <v>438</v>
          </cell>
          <cell r="E199">
            <v>442.01</v>
          </cell>
          <cell r="F199">
            <v>284.97000000000003</v>
          </cell>
          <cell r="G199">
            <v>317.58</v>
          </cell>
          <cell r="H199">
            <v>286.49</v>
          </cell>
          <cell r="I199">
            <v>332.24</v>
          </cell>
          <cell r="J199">
            <v>312</v>
          </cell>
          <cell r="K199">
            <v>255.95</v>
          </cell>
          <cell r="L199">
            <v>322.44</v>
          </cell>
          <cell r="M199">
            <v>291.20999999999998</v>
          </cell>
          <cell r="N199">
            <v>317.56000000000006</v>
          </cell>
          <cell r="O199">
            <v>335.16192812044682</v>
          </cell>
          <cell r="P199">
            <v>254.41</v>
          </cell>
          <cell r="Q199">
            <v>226.12615384615384</v>
          </cell>
          <cell r="R199">
            <v>144.74615384615385</v>
          </cell>
          <cell r="S199">
            <v>288.93</v>
          </cell>
          <cell r="T199">
            <v>287.95</v>
          </cell>
          <cell r="U199">
            <v>287.45999999999998</v>
          </cell>
          <cell r="V199">
            <v>280.45999999999998</v>
          </cell>
          <cell r="W199">
            <v>264.33999999999997</v>
          </cell>
          <cell r="X199">
            <v>261.34000000000003</v>
          </cell>
          <cell r="Y199">
            <v>264.87</v>
          </cell>
          <cell r="Z199">
            <v>288.52538461538461</v>
          </cell>
          <cell r="AA199">
            <v>3184.3196204281394</v>
          </cell>
          <cell r="AB199">
            <v>12</v>
          </cell>
          <cell r="AC199">
            <v>265.3599683690116</v>
          </cell>
          <cell r="AD199">
            <v>10.206152629577369</v>
          </cell>
        </row>
        <row r="200">
          <cell r="B200" t="str">
            <v>PO15819</v>
          </cell>
          <cell r="C200">
            <v>349.12</v>
          </cell>
          <cell r="D200">
            <v>318.3</v>
          </cell>
          <cell r="E200">
            <v>321.91000000000003</v>
          </cell>
          <cell r="F200">
            <v>259.85000000000002</v>
          </cell>
          <cell r="G200">
            <v>292.01</v>
          </cell>
          <cell r="H200">
            <v>296.95</v>
          </cell>
          <cell r="I200">
            <v>267.49</v>
          </cell>
          <cell r="J200">
            <v>291.85000000000002</v>
          </cell>
          <cell r="K200">
            <v>252.38</v>
          </cell>
          <cell r="L200">
            <v>260.33999999999997</v>
          </cell>
          <cell r="M200">
            <v>286.99</v>
          </cell>
          <cell r="N200">
            <v>301.58999999999997</v>
          </cell>
          <cell r="O200">
            <v>285.45439999999996</v>
          </cell>
          <cell r="P200">
            <v>216.19</v>
          </cell>
          <cell r="Q200">
            <v>230.77615384615385</v>
          </cell>
          <cell r="R200">
            <v>150.24615384615385</v>
          </cell>
          <cell r="S200">
            <v>273.33</v>
          </cell>
          <cell r="T200">
            <v>297.43</v>
          </cell>
          <cell r="U200">
            <v>264.08</v>
          </cell>
          <cell r="V200">
            <v>254.82999999999998</v>
          </cell>
          <cell r="Y200">
            <v>17.07</v>
          </cell>
          <cell r="Z200">
            <v>289.24076923076922</v>
          </cell>
          <cell r="AA200">
            <v>2278.6474769230767</v>
          </cell>
          <cell r="AB200">
            <v>10</v>
          </cell>
          <cell r="AC200">
            <v>227.86474769230767</v>
          </cell>
          <cell r="AD200">
            <v>8.7640287573964493</v>
          </cell>
        </row>
        <row r="201">
          <cell r="B201" t="str">
            <v>PO15821</v>
          </cell>
          <cell r="C201">
            <v>335.32</v>
          </cell>
          <cell r="D201">
            <v>293.89</v>
          </cell>
          <cell r="E201">
            <v>301.48</v>
          </cell>
          <cell r="F201">
            <v>222.41</v>
          </cell>
          <cell r="G201">
            <v>271.98</v>
          </cell>
          <cell r="H201">
            <v>249.67</v>
          </cell>
          <cell r="I201">
            <v>226.11</v>
          </cell>
          <cell r="J201">
            <v>274.37</v>
          </cell>
          <cell r="K201">
            <v>255.27</v>
          </cell>
          <cell r="L201">
            <v>247.15</v>
          </cell>
          <cell r="M201">
            <v>266.8</v>
          </cell>
          <cell r="N201">
            <v>293.7</v>
          </cell>
          <cell r="O201">
            <v>293.22192812044682</v>
          </cell>
          <cell r="P201">
            <v>183.17</v>
          </cell>
          <cell r="Q201">
            <v>231.67615384615385</v>
          </cell>
          <cell r="R201">
            <v>202.16615384615383</v>
          </cell>
          <cell r="S201">
            <v>268.89999999999998</v>
          </cell>
          <cell r="T201">
            <v>282.98</v>
          </cell>
          <cell r="U201">
            <v>269.88</v>
          </cell>
          <cell r="V201">
            <v>268.11</v>
          </cell>
          <cell r="W201">
            <v>229.48</v>
          </cell>
          <cell r="X201">
            <v>264.33</v>
          </cell>
          <cell r="Y201">
            <v>294.25</v>
          </cell>
          <cell r="Z201">
            <v>303.57243935230133</v>
          </cell>
          <cell r="AA201">
            <v>3091.7366751650561</v>
          </cell>
          <cell r="AB201">
            <v>12</v>
          </cell>
          <cell r="AC201">
            <v>257.64472293042132</v>
          </cell>
          <cell r="AD201">
            <v>9.9094124204008196</v>
          </cell>
        </row>
        <row r="202">
          <cell r="B202" t="str">
            <v>PO15832</v>
          </cell>
          <cell r="C202">
            <v>338.65</v>
          </cell>
          <cell r="D202">
            <v>226.02</v>
          </cell>
          <cell r="E202">
            <v>283.7</v>
          </cell>
          <cell r="F202">
            <v>252.45</v>
          </cell>
          <cell r="G202">
            <v>281.75</v>
          </cell>
          <cell r="H202">
            <v>263.57</v>
          </cell>
          <cell r="I202">
            <v>264.11</v>
          </cell>
          <cell r="J202">
            <v>282.33</v>
          </cell>
          <cell r="K202">
            <v>280.89999999999998</v>
          </cell>
          <cell r="L202">
            <v>266.82</v>
          </cell>
          <cell r="M202">
            <v>273.17</v>
          </cell>
          <cell r="N202">
            <v>303.88</v>
          </cell>
          <cell r="O202">
            <v>290.2419281204468</v>
          </cell>
          <cell r="P202">
            <v>231.17</v>
          </cell>
          <cell r="Q202">
            <v>227.39615384615385</v>
          </cell>
          <cell r="R202">
            <v>149.07615384615383</v>
          </cell>
          <cell r="S202">
            <v>287.24</v>
          </cell>
          <cell r="T202">
            <v>295.39999999999998</v>
          </cell>
          <cell r="U202">
            <v>250.65</v>
          </cell>
          <cell r="V202">
            <v>270.24</v>
          </cell>
          <cell r="W202">
            <v>241.5</v>
          </cell>
          <cell r="X202">
            <v>245.67461538461538</v>
          </cell>
          <cell r="Y202">
            <v>270.79000000000002</v>
          </cell>
          <cell r="Z202">
            <v>292.71349527665313</v>
          </cell>
          <cell r="AA202">
            <v>3052.0923464740231</v>
          </cell>
          <cell r="AB202">
            <v>12</v>
          </cell>
          <cell r="AC202">
            <v>254.34102887283527</v>
          </cell>
          <cell r="AD202">
            <v>9.7823472643398173</v>
          </cell>
        </row>
        <row r="203">
          <cell r="B203" t="str">
            <v>PO15835</v>
          </cell>
          <cell r="E203">
            <v>342.47</v>
          </cell>
          <cell r="F203">
            <v>297.93</v>
          </cell>
          <cell r="G203">
            <v>346.38</v>
          </cell>
          <cell r="H203">
            <v>353</v>
          </cell>
          <cell r="I203">
            <v>283.51</v>
          </cell>
          <cell r="J203">
            <v>357.29</v>
          </cell>
          <cell r="K203">
            <v>296.3</v>
          </cell>
          <cell r="L203">
            <v>311.31</v>
          </cell>
          <cell r="M203">
            <v>312.95999999999998</v>
          </cell>
          <cell r="N203">
            <v>314.81</v>
          </cell>
          <cell r="O203">
            <v>378.41192812044682</v>
          </cell>
          <cell r="P203">
            <v>293.3</v>
          </cell>
          <cell r="Q203">
            <v>239.99615384615385</v>
          </cell>
          <cell r="R203">
            <v>146.00615384615384</v>
          </cell>
          <cell r="S203">
            <v>314.42</v>
          </cell>
          <cell r="T203">
            <v>335.07</v>
          </cell>
          <cell r="U203">
            <v>316.68</v>
          </cell>
          <cell r="V203">
            <v>321.73</v>
          </cell>
          <cell r="W203">
            <v>271.20999999999998</v>
          </cell>
          <cell r="X203">
            <v>263.19461538461542</v>
          </cell>
          <cell r="Y203">
            <v>369.88</v>
          </cell>
          <cell r="Z203">
            <v>373.18607224759324</v>
          </cell>
          <cell r="AA203">
            <v>3623.0849234449634</v>
          </cell>
          <cell r="AB203">
            <v>12</v>
          </cell>
          <cell r="AC203">
            <v>301.92374362041363</v>
          </cell>
          <cell r="AD203">
            <v>11.612451677708217</v>
          </cell>
        </row>
        <row r="204">
          <cell r="B204" t="str">
            <v>PO15839</v>
          </cell>
          <cell r="C204">
            <v>301.73</v>
          </cell>
          <cell r="D204">
            <v>287.06</v>
          </cell>
          <cell r="E204">
            <v>292.58999999999997</v>
          </cell>
          <cell r="F204">
            <v>250.13</v>
          </cell>
          <cell r="G204">
            <v>286.02999999999997</v>
          </cell>
          <cell r="H204">
            <v>275.54000000000002</v>
          </cell>
          <cell r="I204">
            <v>281.83</v>
          </cell>
          <cell r="J204">
            <v>282.33</v>
          </cell>
          <cell r="K204">
            <v>258.06</v>
          </cell>
          <cell r="L204">
            <v>272.51</v>
          </cell>
          <cell r="M204">
            <v>288.42</v>
          </cell>
          <cell r="N204">
            <v>286.26</v>
          </cell>
          <cell r="O204">
            <v>305.54192812044681</v>
          </cell>
          <cell r="P204">
            <v>203.74</v>
          </cell>
          <cell r="Q204">
            <v>246.22615384615384</v>
          </cell>
          <cell r="R204">
            <v>149.07615384615383</v>
          </cell>
          <cell r="S204">
            <v>271.02</v>
          </cell>
          <cell r="T204">
            <v>276.19</v>
          </cell>
          <cell r="U204">
            <v>285.05</v>
          </cell>
          <cell r="V204">
            <v>286.42</v>
          </cell>
          <cell r="W204">
            <v>245.55</v>
          </cell>
          <cell r="X204">
            <v>254.34</v>
          </cell>
          <cell r="Y204">
            <v>287.45</v>
          </cell>
          <cell r="Z204">
            <v>415.98331983805667</v>
          </cell>
          <cell r="AA204">
            <v>3226.5875556508113</v>
          </cell>
          <cell r="AB204">
            <v>12</v>
          </cell>
          <cell r="AC204">
            <v>268.88229630423427</v>
          </cell>
          <cell r="AD204">
            <v>10.341626780932087</v>
          </cell>
        </row>
        <row r="205">
          <cell r="B205" t="str">
            <v>PO15851</v>
          </cell>
          <cell r="C205">
            <v>337.98</v>
          </cell>
          <cell r="D205">
            <v>301.93</v>
          </cell>
          <cell r="E205">
            <v>312.87</v>
          </cell>
          <cell r="F205">
            <v>233.87</v>
          </cell>
          <cell r="G205">
            <v>266.91000000000003</v>
          </cell>
          <cell r="H205">
            <v>279.17</v>
          </cell>
          <cell r="I205">
            <v>314.36</v>
          </cell>
          <cell r="J205">
            <v>297.20999999999998</v>
          </cell>
          <cell r="K205">
            <v>242.79</v>
          </cell>
          <cell r="L205">
            <v>263.54000000000002</v>
          </cell>
          <cell r="M205">
            <v>252.07</v>
          </cell>
          <cell r="N205">
            <v>277.82000000000005</v>
          </cell>
          <cell r="O205">
            <v>277.78100000000001</v>
          </cell>
          <cell r="P205">
            <v>253.62</v>
          </cell>
          <cell r="Q205">
            <v>224.58615384615385</v>
          </cell>
          <cell r="R205">
            <v>170.47307692307695</v>
          </cell>
          <cell r="S205">
            <v>274.08999999999997</v>
          </cell>
          <cell r="T205">
            <v>329.02</v>
          </cell>
          <cell r="U205">
            <v>273.02999999999997</v>
          </cell>
          <cell r="V205">
            <v>292.87</v>
          </cell>
          <cell r="W205">
            <v>224.56</v>
          </cell>
          <cell r="X205">
            <v>248.59</v>
          </cell>
          <cell r="Y205">
            <v>242.43</v>
          </cell>
          <cell r="Z205">
            <v>282.38230769230768</v>
          </cell>
          <cell r="AA205">
            <v>3093.4325384615386</v>
          </cell>
          <cell r="AB205">
            <v>12</v>
          </cell>
          <cell r="AC205">
            <v>257.7860448717949</v>
          </cell>
          <cell r="AD205">
            <v>9.9148478796844195</v>
          </cell>
        </row>
        <row r="206">
          <cell r="B206" t="str">
            <v>PO15857</v>
          </cell>
          <cell r="C206">
            <v>391.11</v>
          </cell>
          <cell r="D206">
            <v>296.67</v>
          </cell>
          <cell r="E206">
            <v>394.43</v>
          </cell>
          <cell r="F206">
            <v>280.38</v>
          </cell>
          <cell r="G206">
            <v>323.61</v>
          </cell>
          <cell r="H206">
            <v>320.19</v>
          </cell>
          <cell r="I206">
            <v>379.88</v>
          </cell>
          <cell r="J206">
            <v>313.67</v>
          </cell>
          <cell r="K206">
            <v>294.45</v>
          </cell>
          <cell r="L206">
            <v>311.72000000000003</v>
          </cell>
          <cell r="M206">
            <v>341.8</v>
          </cell>
          <cell r="N206">
            <v>344.46999999999997</v>
          </cell>
          <cell r="O206">
            <v>341.7419281204468</v>
          </cell>
          <cell r="P206">
            <v>339.93</v>
          </cell>
          <cell r="Q206">
            <v>234.87615384615384</v>
          </cell>
          <cell r="R206">
            <v>206.86615384615385</v>
          </cell>
          <cell r="S206">
            <v>258.35000000000002</v>
          </cell>
          <cell r="T206">
            <v>264.45999999999998</v>
          </cell>
          <cell r="U206">
            <v>282.5</v>
          </cell>
          <cell r="V206">
            <v>282.27</v>
          </cell>
          <cell r="W206">
            <v>258.36</v>
          </cell>
          <cell r="X206">
            <v>235.91</v>
          </cell>
          <cell r="Y206">
            <v>295.27</v>
          </cell>
          <cell r="Z206">
            <v>348.48910931174089</v>
          </cell>
          <cell r="AA206">
            <v>3349.0233451244953</v>
          </cell>
          <cell r="AB206">
            <v>12</v>
          </cell>
          <cell r="AC206">
            <v>279.08527876037459</v>
          </cell>
          <cell r="AD206">
            <v>10.734049183091331</v>
          </cell>
        </row>
        <row r="207">
          <cell r="B207" t="str">
            <v>PO15895</v>
          </cell>
          <cell r="C207">
            <v>404.34</v>
          </cell>
          <cell r="D207">
            <v>272.07</v>
          </cell>
          <cell r="E207">
            <v>363.85</v>
          </cell>
          <cell r="F207">
            <v>260.97000000000003</v>
          </cell>
          <cell r="G207">
            <v>287.43</v>
          </cell>
          <cell r="H207">
            <v>264.36</v>
          </cell>
          <cell r="I207">
            <v>263.64</v>
          </cell>
          <cell r="M207">
            <v>58.51</v>
          </cell>
          <cell r="N207">
            <v>32.180000000000007</v>
          </cell>
          <cell r="O207">
            <v>292.1219281204468</v>
          </cell>
          <cell r="P207">
            <v>223.44</v>
          </cell>
          <cell r="Q207">
            <v>222.84615384615384</v>
          </cell>
          <cell r="R207">
            <v>149.07615384615383</v>
          </cell>
          <cell r="S207">
            <v>246.16</v>
          </cell>
          <cell r="T207">
            <v>313.77999999999997</v>
          </cell>
          <cell r="U207">
            <v>279.75</v>
          </cell>
          <cell r="V207">
            <v>287.83999999999997</v>
          </cell>
          <cell r="W207">
            <v>218.35</v>
          </cell>
          <cell r="X207">
            <v>256.25</v>
          </cell>
          <cell r="Y207">
            <v>280.85000000000002</v>
          </cell>
          <cell r="Z207">
            <v>294.92815257618514</v>
          </cell>
          <cell r="AA207">
            <v>3065.3923883889397</v>
          </cell>
          <cell r="AB207">
            <v>12</v>
          </cell>
          <cell r="AC207">
            <v>255.4493656990783</v>
          </cell>
          <cell r="AD207">
            <v>9.824975603810703</v>
          </cell>
        </row>
        <row r="208">
          <cell r="B208" t="str">
            <v>PO1591</v>
          </cell>
          <cell r="C208">
            <v>360.47</v>
          </cell>
          <cell r="D208">
            <v>294.76</v>
          </cell>
          <cell r="E208">
            <v>332.01</v>
          </cell>
          <cell r="F208">
            <v>259.72000000000003</v>
          </cell>
          <cell r="G208">
            <v>290.37</v>
          </cell>
          <cell r="H208">
            <v>279.81</v>
          </cell>
          <cell r="I208">
            <v>294.22000000000003</v>
          </cell>
          <cell r="J208">
            <v>289.36</v>
          </cell>
          <cell r="K208">
            <v>270.91000000000003</v>
          </cell>
          <cell r="L208">
            <v>291.43</v>
          </cell>
          <cell r="M208">
            <v>283.64</v>
          </cell>
          <cell r="N208">
            <v>300.35000000000002</v>
          </cell>
          <cell r="O208">
            <v>308.06192812044679</v>
          </cell>
          <cell r="P208">
            <v>226.06</v>
          </cell>
          <cell r="Q208">
            <v>231.36615384615385</v>
          </cell>
          <cell r="R208">
            <v>158.54615384615383</v>
          </cell>
          <cell r="S208">
            <v>279.83</v>
          </cell>
          <cell r="T208">
            <v>298.79000000000002</v>
          </cell>
          <cell r="U208">
            <v>227.67</v>
          </cell>
          <cell r="V208">
            <v>234.63</v>
          </cell>
          <cell r="W208">
            <v>244.01</v>
          </cell>
          <cell r="X208">
            <v>260.11</v>
          </cell>
          <cell r="Y208">
            <v>282.73</v>
          </cell>
          <cell r="Z208">
            <v>288.476749465208</v>
          </cell>
          <cell r="AA208">
            <v>3040.2809852779628</v>
          </cell>
          <cell r="AB208">
            <v>12</v>
          </cell>
          <cell r="AC208">
            <v>253.35674877316356</v>
          </cell>
          <cell r="AD208">
            <v>9.744490337429367</v>
          </cell>
        </row>
        <row r="209">
          <cell r="B209" t="str">
            <v>PO15969</v>
          </cell>
          <cell r="C209">
            <v>315.83999999999997</v>
          </cell>
          <cell r="D209">
            <v>269.36</v>
          </cell>
          <cell r="E209">
            <v>356.38</v>
          </cell>
          <cell r="F209">
            <v>293.08999999999997</v>
          </cell>
          <cell r="G209">
            <v>367.3</v>
          </cell>
          <cell r="H209">
            <v>354.2</v>
          </cell>
          <cell r="I209">
            <v>316.87</v>
          </cell>
          <cell r="J209">
            <v>334.56</v>
          </cell>
          <cell r="K209">
            <v>309.45999999999998</v>
          </cell>
          <cell r="L209">
            <v>306.18</v>
          </cell>
          <cell r="M209">
            <v>319.77</v>
          </cell>
          <cell r="N209">
            <v>330.73</v>
          </cell>
          <cell r="O209">
            <v>320.22192812044676</v>
          </cell>
          <cell r="P209">
            <v>238.27</v>
          </cell>
          <cell r="Q209">
            <v>252.99538461538461</v>
          </cell>
          <cell r="R209">
            <v>166.75615384615384</v>
          </cell>
          <cell r="S209">
            <v>303.63</v>
          </cell>
          <cell r="T209">
            <v>334.46</v>
          </cell>
          <cell r="U209">
            <v>313.70999999999998</v>
          </cell>
          <cell r="V209">
            <v>315.37</v>
          </cell>
          <cell r="W209">
            <v>280.99</v>
          </cell>
          <cell r="X209">
            <v>294.56</v>
          </cell>
          <cell r="Y209">
            <v>329.72</v>
          </cell>
          <cell r="Z209">
            <v>360.82863697705807</v>
          </cell>
          <cell r="AA209">
            <v>3511.5121035590432</v>
          </cell>
          <cell r="AB209">
            <v>12</v>
          </cell>
          <cell r="AC209">
            <v>292.62600862992025</v>
          </cell>
          <cell r="AD209">
            <v>11.254846485766164</v>
          </cell>
        </row>
        <row r="210">
          <cell r="B210" t="str">
            <v>PO16025</v>
          </cell>
          <cell r="C210">
            <v>379.91</v>
          </cell>
          <cell r="D210">
            <v>318.13</v>
          </cell>
          <cell r="E210">
            <v>332.53</v>
          </cell>
          <cell r="F210">
            <v>254.72</v>
          </cell>
          <cell r="G210">
            <v>403.93</v>
          </cell>
          <cell r="H210">
            <v>294.42</v>
          </cell>
          <cell r="I210">
            <v>307.94</v>
          </cell>
          <cell r="J210">
            <v>279.8</v>
          </cell>
          <cell r="K210">
            <v>255.72</v>
          </cell>
          <cell r="L210">
            <v>265.05</v>
          </cell>
          <cell r="M210">
            <v>259.70999999999998</v>
          </cell>
          <cell r="N210">
            <v>293.95</v>
          </cell>
          <cell r="O210">
            <v>277.6046</v>
          </cell>
          <cell r="P210">
            <v>242.9</v>
          </cell>
          <cell r="Q210">
            <v>252.05615384615385</v>
          </cell>
          <cell r="R210">
            <v>196.37076923076921</v>
          </cell>
          <cell r="S210">
            <v>289.42</v>
          </cell>
          <cell r="T210">
            <v>269.95</v>
          </cell>
          <cell r="U210">
            <v>259.10000000000002</v>
          </cell>
          <cell r="V210">
            <v>260.88</v>
          </cell>
          <cell r="W210">
            <v>199.31</v>
          </cell>
          <cell r="X210">
            <v>196.4469230769231</v>
          </cell>
          <cell r="Y210">
            <v>318.17</v>
          </cell>
          <cell r="Z210">
            <v>355.70846153846156</v>
          </cell>
          <cell r="AA210">
            <v>3117.9169076923081</v>
          </cell>
          <cell r="AB210">
            <v>12</v>
          </cell>
          <cell r="AC210">
            <v>259.82640897435903</v>
          </cell>
          <cell r="AD210">
            <v>9.9933234220907323</v>
          </cell>
        </row>
        <row r="211">
          <cell r="B211" t="str">
            <v>PO16027</v>
          </cell>
          <cell r="C211">
            <v>373.23</v>
          </cell>
          <cell r="D211">
            <v>323.32</v>
          </cell>
          <cell r="E211">
            <v>358.66</v>
          </cell>
          <cell r="F211">
            <v>266.51</v>
          </cell>
          <cell r="G211">
            <v>314.91000000000003</v>
          </cell>
          <cell r="H211">
            <v>309.45999999999998</v>
          </cell>
          <cell r="I211">
            <v>322.55</v>
          </cell>
          <cell r="J211">
            <v>328.01</v>
          </cell>
          <cell r="K211">
            <v>299.64</v>
          </cell>
          <cell r="L211">
            <v>293.08999999999997</v>
          </cell>
          <cell r="M211">
            <v>299.64</v>
          </cell>
          <cell r="N211">
            <v>308.37</v>
          </cell>
          <cell r="O211">
            <v>300.35192812044681</v>
          </cell>
          <cell r="P211">
            <v>260.23</v>
          </cell>
          <cell r="Q211">
            <v>251.35538461538462</v>
          </cell>
          <cell r="R211">
            <v>194.39153846153846</v>
          </cell>
          <cell r="S211">
            <v>266.81</v>
          </cell>
          <cell r="T211">
            <v>317.70999999999998</v>
          </cell>
          <cell r="U211">
            <v>300.64</v>
          </cell>
          <cell r="V211">
            <v>306.09000000000003</v>
          </cell>
          <cell r="W211">
            <v>254.8</v>
          </cell>
          <cell r="X211">
            <v>326.84999999999997</v>
          </cell>
          <cell r="Y211">
            <v>307.81</v>
          </cell>
          <cell r="Z211">
            <v>326.61</v>
          </cell>
          <cell r="AA211">
            <v>3413.6488511973703</v>
          </cell>
          <cell r="AB211">
            <v>12</v>
          </cell>
          <cell r="AC211">
            <v>284.47073759978088</v>
          </cell>
          <cell r="AD211">
            <v>10.941182215376188</v>
          </cell>
        </row>
        <row r="212">
          <cell r="B212" t="str">
            <v>PO16035</v>
          </cell>
          <cell r="C212">
            <v>415.86</v>
          </cell>
          <cell r="D212">
            <v>344.41</v>
          </cell>
          <cell r="E212">
            <v>324.95</v>
          </cell>
          <cell r="F212">
            <v>304.38</v>
          </cell>
          <cell r="G212">
            <v>328.64</v>
          </cell>
          <cell r="H212">
            <v>301.58999999999997</v>
          </cell>
          <cell r="I212">
            <v>331.7</v>
          </cell>
          <cell r="J212">
            <v>349.56</v>
          </cell>
          <cell r="K212">
            <v>267.27</v>
          </cell>
          <cell r="L212">
            <v>336.41</v>
          </cell>
          <cell r="M212">
            <v>320.44</v>
          </cell>
          <cell r="N212">
            <v>307.06</v>
          </cell>
          <cell r="O212">
            <v>291.1219281204468</v>
          </cell>
          <cell r="P212">
            <v>263.28000000000003</v>
          </cell>
          <cell r="Q212">
            <v>223.55615384615385</v>
          </cell>
          <cell r="R212">
            <v>152.00615384615384</v>
          </cell>
          <cell r="S212">
            <v>275.47000000000003</v>
          </cell>
          <cell r="T212">
            <v>293.43</v>
          </cell>
          <cell r="U212">
            <v>279.33999999999997</v>
          </cell>
          <cell r="V212">
            <v>338.25</v>
          </cell>
          <cell r="W212">
            <v>231.4</v>
          </cell>
          <cell r="X212">
            <v>261.51</v>
          </cell>
          <cell r="Y212">
            <v>280</v>
          </cell>
          <cell r="Z212">
            <v>343.08858299595147</v>
          </cell>
          <cell r="AA212">
            <v>3232.4528188087061</v>
          </cell>
          <cell r="AB212">
            <v>12</v>
          </cell>
          <cell r="AC212">
            <v>269.37106823405884</v>
          </cell>
          <cell r="AD212">
            <v>10.360425701309955</v>
          </cell>
        </row>
        <row r="213">
          <cell r="B213" t="str">
            <v>PO16036</v>
          </cell>
          <cell r="C213">
            <v>381.81</v>
          </cell>
          <cell r="D213">
            <v>319.14</v>
          </cell>
          <cell r="E213">
            <v>343.26</v>
          </cell>
          <cell r="F213">
            <v>250.55</v>
          </cell>
          <cell r="G213">
            <v>298.82</v>
          </cell>
          <cell r="H213">
            <v>272.95</v>
          </cell>
          <cell r="I213">
            <v>286.35000000000002</v>
          </cell>
          <cell r="J213">
            <v>287.62</v>
          </cell>
          <cell r="K213">
            <v>258.11</v>
          </cell>
          <cell r="L213">
            <v>263.63</v>
          </cell>
          <cell r="M213">
            <v>283.44</v>
          </cell>
          <cell r="N213">
            <v>287.14</v>
          </cell>
          <cell r="O213">
            <v>284.69</v>
          </cell>
          <cell r="P213">
            <v>258.45</v>
          </cell>
          <cell r="Q213">
            <v>228.80615384615385</v>
          </cell>
          <cell r="R213">
            <v>148.07615384615383</v>
          </cell>
          <cell r="S213">
            <v>266.82</v>
          </cell>
          <cell r="T213">
            <v>310.94</v>
          </cell>
          <cell r="U213">
            <v>271.73</v>
          </cell>
          <cell r="V213">
            <v>286.64999999999998</v>
          </cell>
          <cell r="W213">
            <v>223.71</v>
          </cell>
          <cell r="X213">
            <v>237.16</v>
          </cell>
          <cell r="Y213">
            <v>212.1546153846154</v>
          </cell>
          <cell r="Z213">
            <v>298.91000000000003</v>
          </cell>
          <cell r="AA213">
            <v>3028.0969230769228</v>
          </cell>
          <cell r="AB213">
            <v>12</v>
          </cell>
          <cell r="AC213">
            <v>252.34141025641023</v>
          </cell>
          <cell r="AD213">
            <v>9.7054388560157783</v>
          </cell>
        </row>
        <row r="214">
          <cell r="B214" t="str">
            <v>PO16051</v>
          </cell>
          <cell r="C214">
            <v>282.38</v>
          </cell>
          <cell r="D214">
            <v>264.63</v>
          </cell>
          <cell r="E214">
            <v>254.94</v>
          </cell>
          <cell r="F214">
            <v>211.72</v>
          </cell>
          <cell r="G214">
            <v>244.56</v>
          </cell>
          <cell r="H214">
            <v>225.95</v>
          </cell>
          <cell r="I214">
            <v>256.55</v>
          </cell>
          <cell r="J214">
            <v>257.83999999999997</v>
          </cell>
          <cell r="K214">
            <v>238.9</v>
          </cell>
          <cell r="L214">
            <v>257.94</v>
          </cell>
          <cell r="M214">
            <v>246.66</v>
          </cell>
          <cell r="N214">
            <v>254.44</v>
          </cell>
          <cell r="O214">
            <v>247.02859999999998</v>
          </cell>
          <cell r="P214">
            <v>242.64</v>
          </cell>
          <cell r="Q214">
            <v>222.51615384615383</v>
          </cell>
          <cell r="R214">
            <v>187.22307692307695</v>
          </cell>
          <cell r="S214">
            <v>240.1</v>
          </cell>
          <cell r="T214">
            <v>252.12</v>
          </cell>
          <cell r="U214">
            <v>243.96</v>
          </cell>
          <cell r="V214">
            <v>261.92</v>
          </cell>
          <cell r="W214">
            <v>210.25</v>
          </cell>
          <cell r="X214">
            <v>237.13</v>
          </cell>
          <cell r="Y214">
            <v>238.57</v>
          </cell>
          <cell r="Z214">
            <v>244.13117408906882</v>
          </cell>
          <cell r="AA214">
            <v>2827.5890048583001</v>
          </cell>
          <cell r="AB214">
            <v>12</v>
          </cell>
          <cell r="AC214">
            <v>235.632417071525</v>
          </cell>
          <cell r="AD214">
            <v>9.0627852719817312</v>
          </cell>
        </row>
        <row r="215">
          <cell r="B215" t="str">
            <v>PO16102</v>
          </cell>
          <cell r="C215">
            <v>372.41</v>
          </cell>
          <cell r="D215">
            <v>310.22000000000003</v>
          </cell>
          <cell r="E215">
            <v>322.23</v>
          </cell>
          <cell r="F215">
            <v>241.93</v>
          </cell>
          <cell r="G215">
            <v>318.8</v>
          </cell>
          <cell r="H215">
            <v>282.17</v>
          </cell>
          <cell r="I215">
            <v>279.02999999999997</v>
          </cell>
          <cell r="J215">
            <v>293.95</v>
          </cell>
          <cell r="K215">
            <v>268.18</v>
          </cell>
          <cell r="L215">
            <v>272.64999999999998</v>
          </cell>
          <cell r="M215">
            <v>295.75</v>
          </cell>
          <cell r="N215">
            <v>365.72999999999996</v>
          </cell>
          <cell r="O215">
            <v>349.71192812044683</v>
          </cell>
          <cell r="P215">
            <v>220.51999999999998</v>
          </cell>
          <cell r="Q215">
            <v>238.55615384615385</v>
          </cell>
          <cell r="R215">
            <v>154.07615384615383</v>
          </cell>
          <cell r="S215">
            <v>303.83999999999997</v>
          </cell>
          <cell r="T215">
            <v>322.70999999999998</v>
          </cell>
          <cell r="U215">
            <v>325.5</v>
          </cell>
          <cell r="V215">
            <v>290.57</v>
          </cell>
          <cell r="W215">
            <v>254.2</v>
          </cell>
          <cell r="X215">
            <v>273.89</v>
          </cell>
          <cell r="Y215">
            <v>377.2</v>
          </cell>
          <cell r="Z215">
            <v>443.30076923076928</v>
          </cell>
          <cell r="AA215">
            <v>3554.0750050435231</v>
          </cell>
          <cell r="AB215">
            <v>12</v>
          </cell>
          <cell r="AC215">
            <v>296.17291708696024</v>
          </cell>
          <cell r="AD215">
            <v>11.391266041806164</v>
          </cell>
        </row>
        <row r="216">
          <cell r="B216" t="str">
            <v>PO16132</v>
          </cell>
          <cell r="C216">
            <v>278.37</v>
          </cell>
          <cell r="D216">
            <v>243.02</v>
          </cell>
          <cell r="E216">
            <v>305.25</v>
          </cell>
          <cell r="F216">
            <v>235.12</v>
          </cell>
          <cell r="G216">
            <v>305.56</v>
          </cell>
          <cell r="H216">
            <v>219.35</v>
          </cell>
          <cell r="I216">
            <v>236.1</v>
          </cell>
          <cell r="J216">
            <v>273.94</v>
          </cell>
          <cell r="K216">
            <v>258.06</v>
          </cell>
          <cell r="L216">
            <v>287.33999999999997</v>
          </cell>
          <cell r="M216">
            <v>274.19</v>
          </cell>
          <cell r="N216">
            <v>294.85000000000002</v>
          </cell>
          <cell r="O216">
            <v>286.44192812044679</v>
          </cell>
          <cell r="P216">
            <v>227.93</v>
          </cell>
          <cell r="Q216">
            <v>219.08615384615385</v>
          </cell>
          <cell r="R216">
            <v>150.95615384615385</v>
          </cell>
          <cell r="S216">
            <v>274.95999999999998</v>
          </cell>
          <cell r="T216">
            <v>294.39</v>
          </cell>
          <cell r="U216">
            <v>266.96000000000004</v>
          </cell>
          <cell r="V216">
            <v>252.47</v>
          </cell>
          <cell r="W216">
            <v>217.94</v>
          </cell>
          <cell r="X216">
            <v>239.66</v>
          </cell>
          <cell r="Y216">
            <v>219.36</v>
          </cell>
          <cell r="Z216">
            <v>280.65024291497974</v>
          </cell>
          <cell r="AA216">
            <v>2930.804478727734</v>
          </cell>
          <cell r="AB216">
            <v>12</v>
          </cell>
          <cell r="AC216">
            <v>244.23370656064449</v>
          </cell>
          <cell r="AD216">
            <v>9.3936040984863265</v>
          </cell>
        </row>
        <row r="217">
          <cell r="B217" t="str">
            <v>PO16146</v>
          </cell>
          <cell r="C217">
            <v>352.74</v>
          </cell>
          <cell r="D217">
            <v>302.32</v>
          </cell>
          <cell r="E217">
            <v>302.04000000000002</v>
          </cell>
          <cell r="F217">
            <v>257.58999999999997</v>
          </cell>
          <cell r="G217">
            <v>291.27999999999997</v>
          </cell>
          <cell r="H217">
            <v>279.04000000000002</v>
          </cell>
          <cell r="I217">
            <v>270.99</v>
          </cell>
          <cell r="J217">
            <v>272.02999999999997</v>
          </cell>
          <cell r="K217">
            <v>241.36</v>
          </cell>
          <cell r="L217">
            <v>257.13</v>
          </cell>
          <cell r="M217">
            <v>278.72000000000003</v>
          </cell>
          <cell r="N217">
            <v>288.01</v>
          </cell>
          <cell r="O217">
            <v>263.29660000000001</v>
          </cell>
          <cell r="P217">
            <v>203.89</v>
          </cell>
          <cell r="Q217">
            <v>241.86615384615385</v>
          </cell>
          <cell r="R217">
            <v>223.35</v>
          </cell>
          <cell r="S217">
            <v>323.74</v>
          </cell>
          <cell r="T217">
            <v>330.27</v>
          </cell>
          <cell r="U217">
            <v>273.52</v>
          </cell>
          <cell r="V217">
            <v>265.48</v>
          </cell>
          <cell r="W217">
            <v>212.79</v>
          </cell>
          <cell r="X217">
            <v>261.2</v>
          </cell>
          <cell r="Y217">
            <v>300.68</v>
          </cell>
          <cell r="Z217">
            <v>373.66924426450737</v>
          </cell>
          <cell r="AA217">
            <v>3273.7519981106607</v>
          </cell>
          <cell r="AB217">
            <v>12</v>
          </cell>
          <cell r="AC217">
            <v>272.81266650922174</v>
          </cell>
          <cell r="AD217">
            <v>10.492794865739297</v>
          </cell>
        </row>
        <row r="218">
          <cell r="B218" t="str">
            <v>PO16149</v>
          </cell>
          <cell r="C218">
            <v>364.6</v>
          </cell>
          <cell r="D218">
            <v>299.16000000000003</v>
          </cell>
          <cell r="E218">
            <v>315.14</v>
          </cell>
          <cell r="F218">
            <v>247.61</v>
          </cell>
          <cell r="G218">
            <v>320.72000000000003</v>
          </cell>
          <cell r="H218">
            <v>281.47000000000003</v>
          </cell>
          <cell r="I218">
            <v>227.48</v>
          </cell>
          <cell r="J218">
            <v>273.79000000000002</v>
          </cell>
          <cell r="K218">
            <v>283.67</v>
          </cell>
          <cell r="L218">
            <v>260.70999999999998</v>
          </cell>
          <cell r="M218">
            <v>301.23</v>
          </cell>
          <cell r="N218">
            <v>404.9</v>
          </cell>
          <cell r="O218">
            <v>364.89192812044678</v>
          </cell>
          <cell r="P218">
            <v>267.14</v>
          </cell>
          <cell r="Q218">
            <v>240.48615384615383</v>
          </cell>
          <cell r="R218">
            <v>151.51615384615383</v>
          </cell>
          <cell r="S218">
            <v>295.73</v>
          </cell>
          <cell r="T218">
            <v>324.91000000000003</v>
          </cell>
          <cell r="U218">
            <v>267.67</v>
          </cell>
          <cell r="V218">
            <v>281.33</v>
          </cell>
          <cell r="W218">
            <v>248.4</v>
          </cell>
          <cell r="X218">
            <v>274.7</v>
          </cell>
          <cell r="Y218">
            <v>304.16000000000003</v>
          </cell>
          <cell r="Z218">
            <v>419.58820512820517</v>
          </cell>
          <cell r="AA218">
            <v>3440.5224409409593</v>
          </cell>
          <cell r="AB218">
            <v>12</v>
          </cell>
          <cell r="AC218">
            <v>286.71020341174659</v>
          </cell>
          <cell r="AD218">
            <v>11.027315515836408</v>
          </cell>
        </row>
        <row r="219">
          <cell r="B219" t="str">
            <v>PO16190</v>
          </cell>
          <cell r="C219">
            <v>315.22000000000003</v>
          </cell>
          <cell r="D219">
            <v>287.43</v>
          </cell>
          <cell r="E219">
            <v>327.86</v>
          </cell>
          <cell r="F219">
            <v>231.95</v>
          </cell>
          <cell r="G219">
            <v>325.35000000000002</v>
          </cell>
          <cell r="H219">
            <v>251.93</v>
          </cell>
          <cell r="I219">
            <v>269.64</v>
          </cell>
          <cell r="J219">
            <v>257.58999999999997</v>
          </cell>
          <cell r="K219">
            <v>255.72</v>
          </cell>
          <cell r="L219">
            <v>241.73</v>
          </cell>
          <cell r="M219">
            <v>237.87</v>
          </cell>
          <cell r="N219">
            <v>297.92</v>
          </cell>
          <cell r="O219">
            <v>327.17192812044681</v>
          </cell>
          <cell r="P219">
            <v>218.44</v>
          </cell>
          <cell r="Q219">
            <v>218.70615384615385</v>
          </cell>
          <cell r="R219">
            <v>155.76615384615383</v>
          </cell>
          <cell r="S219">
            <v>265.82</v>
          </cell>
          <cell r="T219">
            <v>278.29000000000002</v>
          </cell>
          <cell r="U219">
            <v>289.12</v>
          </cell>
          <cell r="V219">
            <v>281.48</v>
          </cell>
          <cell r="W219">
            <v>242.05</v>
          </cell>
          <cell r="X219">
            <v>252.85999999999999</v>
          </cell>
          <cell r="Y219">
            <v>337.12</v>
          </cell>
          <cell r="Z219">
            <v>383.51863697705807</v>
          </cell>
          <cell r="AA219">
            <v>3250.3428727898126</v>
          </cell>
          <cell r="AB219">
            <v>12</v>
          </cell>
          <cell r="AC219">
            <v>270.86190606581772</v>
          </cell>
          <cell r="AD219">
            <v>10.417765617916066</v>
          </cell>
        </row>
        <row r="220">
          <cell r="B220" t="str">
            <v>PO16215</v>
          </cell>
          <cell r="C220">
            <v>308.58</v>
          </cell>
          <cell r="D220">
            <v>316.17</v>
          </cell>
          <cell r="E220">
            <v>350.77</v>
          </cell>
          <cell r="F220">
            <v>235.81</v>
          </cell>
          <cell r="G220">
            <v>283.7</v>
          </cell>
          <cell r="H220">
            <v>260.32</v>
          </cell>
          <cell r="I220">
            <v>275.45</v>
          </cell>
          <cell r="J220">
            <v>282.99</v>
          </cell>
          <cell r="K220">
            <v>233.13</v>
          </cell>
          <cell r="L220">
            <v>287.51</v>
          </cell>
          <cell r="M220">
            <v>257.08</v>
          </cell>
          <cell r="N220">
            <v>304.27</v>
          </cell>
          <cell r="O220">
            <v>260.35660000000001</v>
          </cell>
          <cell r="P220">
            <v>236.13</v>
          </cell>
          <cell r="Q220">
            <v>231.91615384615383</v>
          </cell>
          <cell r="R220">
            <v>148.07615384615383</v>
          </cell>
          <cell r="S220">
            <v>219.82</v>
          </cell>
          <cell r="T220">
            <v>286.14999999999998</v>
          </cell>
          <cell r="U220">
            <v>272.04000000000002</v>
          </cell>
          <cell r="V220">
            <v>278.27999999999997</v>
          </cell>
          <cell r="W220">
            <v>249.66</v>
          </cell>
          <cell r="X220">
            <v>250.72692307692307</v>
          </cell>
          <cell r="Y220">
            <v>263.89999999999998</v>
          </cell>
          <cell r="Z220">
            <v>304.66671287501299</v>
          </cell>
          <cell r="AA220">
            <v>3001.7225436442441</v>
          </cell>
          <cell r="AB220">
            <v>12</v>
          </cell>
          <cell r="AC220">
            <v>250.14354530368701</v>
          </cell>
          <cell r="AD220">
            <v>9.6209055886033461</v>
          </cell>
        </row>
        <row r="221">
          <cell r="B221" t="str">
            <v>PO16230</v>
          </cell>
          <cell r="C221">
            <v>327.69</v>
          </cell>
          <cell r="D221">
            <v>287.36</v>
          </cell>
          <cell r="E221">
            <v>300.42</v>
          </cell>
          <cell r="F221">
            <v>246.33</v>
          </cell>
          <cell r="G221">
            <v>368.03</v>
          </cell>
          <cell r="H221">
            <v>279.22000000000003</v>
          </cell>
          <cell r="I221">
            <v>280.13</v>
          </cell>
          <cell r="J221">
            <v>289.97000000000003</v>
          </cell>
          <cell r="K221">
            <v>254.72</v>
          </cell>
          <cell r="L221">
            <v>263.98</v>
          </cell>
          <cell r="M221">
            <v>264.11</v>
          </cell>
          <cell r="N221">
            <v>262.51</v>
          </cell>
          <cell r="O221">
            <v>258.29859999999996</v>
          </cell>
          <cell r="P221">
            <v>246.26999999999998</v>
          </cell>
          <cell r="Q221">
            <v>215.78615384615384</v>
          </cell>
          <cell r="R221">
            <v>162.59076923076924</v>
          </cell>
          <cell r="S221">
            <v>274.60000000000002</v>
          </cell>
          <cell r="T221">
            <v>243.96</v>
          </cell>
          <cell r="U221">
            <v>259.45</v>
          </cell>
          <cell r="V221">
            <v>267.13</v>
          </cell>
          <cell r="W221">
            <v>186.19</v>
          </cell>
          <cell r="X221">
            <v>167.00692307692307</v>
          </cell>
          <cell r="Y221">
            <v>335.18</v>
          </cell>
          <cell r="Z221">
            <v>365.90179487179483</v>
          </cell>
          <cell r="AA221">
            <v>2982.3642410256407</v>
          </cell>
          <cell r="AB221">
            <v>12</v>
          </cell>
          <cell r="AC221">
            <v>248.5303534188034</v>
          </cell>
          <cell r="AD221">
            <v>9.5588597468770544</v>
          </cell>
        </row>
        <row r="222">
          <cell r="B222" t="str">
            <v>PO16234</v>
          </cell>
          <cell r="C222">
            <v>369.71</v>
          </cell>
          <cell r="D222">
            <v>344.51</v>
          </cell>
          <cell r="E222">
            <v>329.49</v>
          </cell>
          <cell r="F222">
            <v>233.08</v>
          </cell>
          <cell r="G222">
            <v>278.93</v>
          </cell>
          <cell r="H222">
            <v>312.35000000000002</v>
          </cell>
          <cell r="I222">
            <v>272.33</v>
          </cell>
          <cell r="J222">
            <v>299.60000000000002</v>
          </cell>
          <cell r="K222">
            <v>226.62</v>
          </cell>
          <cell r="L222">
            <v>221.57</v>
          </cell>
          <cell r="M222">
            <v>280.45999999999998</v>
          </cell>
          <cell r="N222">
            <v>276.82</v>
          </cell>
          <cell r="O222">
            <v>270.57800000000003</v>
          </cell>
          <cell r="P222">
            <v>221.6</v>
          </cell>
          <cell r="Q222">
            <v>226.61615384615385</v>
          </cell>
          <cell r="R222">
            <v>177.75153846153844</v>
          </cell>
          <cell r="S222">
            <v>270.64999999999998</v>
          </cell>
          <cell r="T222">
            <v>333.09</v>
          </cell>
          <cell r="U222">
            <v>280.69</v>
          </cell>
          <cell r="V222">
            <v>280.62</v>
          </cell>
          <cell r="W222">
            <v>223.44</v>
          </cell>
          <cell r="X222">
            <v>222.22</v>
          </cell>
          <cell r="Y222">
            <v>249.63</v>
          </cell>
          <cell r="Z222">
            <v>291.77251012145751</v>
          </cell>
          <cell r="AA222">
            <v>3048.6582024291497</v>
          </cell>
          <cell r="AB222">
            <v>12</v>
          </cell>
          <cell r="AC222">
            <v>254.05485020242915</v>
          </cell>
          <cell r="AD222">
            <v>9.7713403924011217</v>
          </cell>
        </row>
        <row r="223">
          <cell r="B223" t="str">
            <v>PO16243</v>
          </cell>
          <cell r="C223">
            <v>341.53</v>
          </cell>
          <cell r="D223">
            <v>276.24</v>
          </cell>
          <cell r="E223">
            <v>335.69</v>
          </cell>
          <cell r="F223">
            <v>259.72000000000003</v>
          </cell>
          <cell r="G223">
            <v>326.44</v>
          </cell>
          <cell r="H223">
            <v>328.89</v>
          </cell>
          <cell r="I223">
            <v>300.82</v>
          </cell>
          <cell r="J223">
            <v>287.36</v>
          </cell>
          <cell r="K223">
            <v>281.02</v>
          </cell>
          <cell r="L223">
            <v>272.74</v>
          </cell>
          <cell r="M223">
            <v>297.02</v>
          </cell>
          <cell r="N223">
            <v>321.01</v>
          </cell>
          <cell r="O223">
            <v>335.0519281204468</v>
          </cell>
          <cell r="P223">
            <v>222.71</v>
          </cell>
          <cell r="Q223">
            <v>236.85615384615383</v>
          </cell>
          <cell r="R223">
            <v>157.91999999999999</v>
          </cell>
          <cell r="S223">
            <v>281.57</v>
          </cell>
          <cell r="T223">
            <v>296.85000000000002</v>
          </cell>
          <cell r="U223">
            <v>298.43</v>
          </cell>
          <cell r="V223">
            <v>331.45</v>
          </cell>
          <cell r="W223">
            <v>283.39</v>
          </cell>
          <cell r="X223">
            <v>293.70999999999998</v>
          </cell>
          <cell r="Y223">
            <v>319.32</v>
          </cell>
          <cell r="Z223">
            <v>482.00506072874498</v>
          </cell>
          <cell r="AA223">
            <v>3539.2631426953458</v>
          </cell>
          <cell r="AB223">
            <v>12</v>
          </cell>
          <cell r="AC223">
            <v>294.93859522461213</v>
          </cell>
          <cell r="AD223">
            <v>11.343792124023544</v>
          </cell>
        </row>
        <row r="224">
          <cell r="B224" t="str">
            <v>PO16254</v>
          </cell>
          <cell r="C224">
            <v>391.76</v>
          </cell>
          <cell r="D224">
            <v>329.8</v>
          </cell>
          <cell r="E224">
            <v>318.95</v>
          </cell>
          <cell r="F224">
            <v>263.99</v>
          </cell>
          <cell r="G224">
            <v>388.87</v>
          </cell>
          <cell r="H224">
            <v>348.12</v>
          </cell>
          <cell r="I224">
            <v>309.74</v>
          </cell>
          <cell r="J224">
            <v>299.64999999999998</v>
          </cell>
          <cell r="K224">
            <v>261.25</v>
          </cell>
          <cell r="L224">
            <v>269.74</v>
          </cell>
          <cell r="M224">
            <v>296.85000000000002</v>
          </cell>
          <cell r="N224">
            <v>325.28999999999996</v>
          </cell>
          <cell r="O224">
            <v>360.65192812044683</v>
          </cell>
          <cell r="P224">
            <v>222.14</v>
          </cell>
          <cell r="Q224">
            <v>236.51615384615383</v>
          </cell>
          <cell r="R224">
            <v>157.24</v>
          </cell>
          <cell r="S224">
            <v>285.18</v>
          </cell>
          <cell r="T224">
            <v>313.14</v>
          </cell>
          <cell r="U224">
            <v>280.13</v>
          </cell>
          <cell r="V224">
            <v>369.71</v>
          </cell>
          <cell r="W224">
            <v>301.24</v>
          </cell>
          <cell r="X224">
            <v>332.30692307692311</v>
          </cell>
          <cell r="Y224">
            <v>461.42</v>
          </cell>
          <cell r="Z224">
            <v>614.21538461538466</v>
          </cell>
          <cell r="AA224">
            <v>3933.8903896589086</v>
          </cell>
          <cell r="AB224">
            <v>12</v>
          </cell>
          <cell r="AC224">
            <v>327.82419913824236</v>
          </cell>
          <cell r="AD224">
            <v>12.608623043778552</v>
          </cell>
        </row>
        <row r="225">
          <cell r="B225" t="str">
            <v>PO16265</v>
          </cell>
          <cell r="C225">
            <v>253.77</v>
          </cell>
          <cell r="D225">
            <v>274.56</v>
          </cell>
          <cell r="E225">
            <v>229.55</v>
          </cell>
          <cell r="F225">
            <v>226.95</v>
          </cell>
          <cell r="G225">
            <v>271.14</v>
          </cell>
          <cell r="H225">
            <v>206.28</v>
          </cell>
          <cell r="I225">
            <v>241.65</v>
          </cell>
          <cell r="J225">
            <v>267.57</v>
          </cell>
          <cell r="K225">
            <v>271.49</v>
          </cell>
          <cell r="L225">
            <v>247.29</v>
          </cell>
          <cell r="M225">
            <v>220.59</v>
          </cell>
          <cell r="N225">
            <v>279.75</v>
          </cell>
          <cell r="O225">
            <v>297.07192812044678</v>
          </cell>
          <cell r="P225">
            <v>208.49</v>
          </cell>
          <cell r="Q225">
            <v>222.60615384615383</v>
          </cell>
          <cell r="R225">
            <v>149.87615384615384</v>
          </cell>
          <cell r="S225">
            <v>265.82</v>
          </cell>
          <cell r="T225">
            <v>286.14999999999998</v>
          </cell>
          <cell r="U225">
            <v>282.36</v>
          </cell>
          <cell r="V225">
            <v>287.23</v>
          </cell>
          <cell r="W225">
            <v>251.45</v>
          </cell>
          <cell r="X225">
            <v>299.39999999999998</v>
          </cell>
          <cell r="Y225">
            <v>348.31</v>
          </cell>
          <cell r="Z225">
            <v>448.42745116066845</v>
          </cell>
          <cell r="AA225">
            <v>3347.1916869734232</v>
          </cell>
          <cell r="AB225">
            <v>12</v>
          </cell>
          <cell r="AC225">
            <v>278.93264058111862</v>
          </cell>
          <cell r="AD225">
            <v>10.728178483889177</v>
          </cell>
        </row>
        <row r="226">
          <cell r="B226" t="str">
            <v>PO16307</v>
          </cell>
          <cell r="C226">
            <v>527.1</v>
          </cell>
          <cell r="D226">
            <v>560.03</v>
          </cell>
          <cell r="E226">
            <v>360.97</v>
          </cell>
          <cell r="F226">
            <v>257.29000000000002</v>
          </cell>
          <cell r="G226">
            <v>441.38</v>
          </cell>
          <cell r="H226">
            <v>350.25</v>
          </cell>
          <cell r="I226">
            <v>389.02</v>
          </cell>
          <cell r="J226">
            <v>392.18</v>
          </cell>
          <cell r="K226">
            <v>303.68</v>
          </cell>
          <cell r="L226">
            <v>317.48</v>
          </cell>
          <cell r="M226">
            <v>293.05</v>
          </cell>
          <cell r="N226">
            <v>322.94</v>
          </cell>
          <cell r="O226">
            <v>280.85819999999995</v>
          </cell>
          <cell r="P226">
            <v>273.5</v>
          </cell>
          <cell r="Q226">
            <v>244.35615384615383</v>
          </cell>
          <cell r="R226">
            <v>199.43076923076922</v>
          </cell>
          <cell r="S226">
            <v>265.25</v>
          </cell>
          <cell r="T226">
            <v>246.89</v>
          </cell>
          <cell r="U226">
            <v>254.60999999999999</v>
          </cell>
          <cell r="V226">
            <v>265.3</v>
          </cell>
          <cell r="W226">
            <v>239.83</v>
          </cell>
          <cell r="X226">
            <v>276.02999999999997</v>
          </cell>
          <cell r="Y226">
            <v>282.87</v>
          </cell>
          <cell r="Z226">
            <v>377.88834008097166</v>
          </cell>
          <cell r="AA226">
            <v>3206.8134631578941</v>
          </cell>
          <cell r="AB226">
            <v>12</v>
          </cell>
          <cell r="AC226">
            <v>267.23445526315783</v>
          </cell>
          <cell r="AD226">
            <v>10.278248279352225</v>
          </cell>
        </row>
        <row r="227">
          <cell r="B227" t="str">
            <v>PO16351</v>
          </cell>
          <cell r="C227">
            <v>302.95</v>
          </cell>
          <cell r="D227">
            <v>272.47000000000003</v>
          </cell>
          <cell r="E227">
            <v>299.66000000000003</v>
          </cell>
          <cell r="F227">
            <v>231.49</v>
          </cell>
          <cell r="G227">
            <v>243.65</v>
          </cell>
          <cell r="H227">
            <v>243.14</v>
          </cell>
          <cell r="I227">
            <v>250.93</v>
          </cell>
          <cell r="J227">
            <v>274.22000000000003</v>
          </cell>
          <cell r="N227">
            <v>153.07999999999998</v>
          </cell>
          <cell r="O227">
            <v>225.1942</v>
          </cell>
          <cell r="P227">
            <v>264.81</v>
          </cell>
          <cell r="Q227">
            <v>222.43615384615384</v>
          </cell>
          <cell r="R227">
            <v>185.81076923076924</v>
          </cell>
          <cell r="S227">
            <v>269.81</v>
          </cell>
          <cell r="T227">
            <v>279.73</v>
          </cell>
          <cell r="U227">
            <v>247.19</v>
          </cell>
          <cell r="V227">
            <v>272.77999999999997</v>
          </cell>
          <cell r="W227">
            <v>234.63</v>
          </cell>
          <cell r="X227">
            <v>239.87</v>
          </cell>
          <cell r="Y227">
            <v>260.66000000000003</v>
          </cell>
          <cell r="Z227">
            <v>271.58148818739403</v>
          </cell>
          <cell r="AA227">
            <v>2974.5026112643168</v>
          </cell>
          <cell r="AB227">
            <v>12</v>
          </cell>
          <cell r="AC227">
            <v>247.87521760535972</v>
          </cell>
          <cell r="AD227">
            <v>9.5336622155907591</v>
          </cell>
        </row>
        <row r="228">
          <cell r="B228" t="str">
            <v>PO16388</v>
          </cell>
          <cell r="C228">
            <v>310.25</v>
          </cell>
          <cell r="D228">
            <v>294.54000000000002</v>
          </cell>
          <cell r="E228">
            <v>327.26</v>
          </cell>
          <cell r="F228">
            <v>257.33999999999997</v>
          </cell>
          <cell r="G228">
            <v>275.73</v>
          </cell>
          <cell r="H228">
            <v>268.92</v>
          </cell>
          <cell r="I228">
            <v>280.7</v>
          </cell>
          <cell r="J228">
            <v>288.86</v>
          </cell>
          <cell r="K228">
            <v>257.02999999999997</v>
          </cell>
          <cell r="L228">
            <v>278.75</v>
          </cell>
          <cell r="M228">
            <v>278.87</v>
          </cell>
          <cell r="N228">
            <v>288.97999999999996</v>
          </cell>
          <cell r="O228">
            <v>280.27999999999997</v>
          </cell>
          <cell r="P228">
            <v>258.44</v>
          </cell>
          <cell r="Q228">
            <v>228.76615384615383</v>
          </cell>
          <cell r="R228">
            <v>211.32615384615383</v>
          </cell>
          <cell r="S228">
            <v>267.89999999999998</v>
          </cell>
          <cell r="T228">
            <v>313.20999999999998</v>
          </cell>
          <cell r="U228">
            <v>292.92</v>
          </cell>
          <cell r="V228">
            <v>279.70999999999998</v>
          </cell>
          <cell r="W228">
            <v>257.31</v>
          </cell>
          <cell r="X228">
            <v>254.56</v>
          </cell>
          <cell r="Y228">
            <v>269.61</v>
          </cell>
          <cell r="Z228">
            <v>393.80761133603238</v>
          </cell>
          <cell r="AA228">
            <v>3307.8399190283403</v>
          </cell>
          <cell r="AB228">
            <v>12</v>
          </cell>
          <cell r="AC228">
            <v>275.65332658569503</v>
          </cell>
          <cell r="AD228">
            <v>10.602051022526732</v>
          </cell>
        </row>
        <row r="229">
          <cell r="B229" t="str">
            <v>PO16443</v>
          </cell>
          <cell r="C229">
            <v>226.95</v>
          </cell>
          <cell r="E229">
            <v>346.51</v>
          </cell>
          <cell r="F229">
            <v>265.67</v>
          </cell>
          <cell r="G229">
            <v>283.08999999999997</v>
          </cell>
          <cell r="L229">
            <v>279.10000000000002</v>
          </cell>
          <cell r="M229">
            <v>289.32</v>
          </cell>
          <cell r="N229">
            <v>309.28999999999996</v>
          </cell>
          <cell r="O229">
            <v>324.16192812044682</v>
          </cell>
          <cell r="P229">
            <v>236.06</v>
          </cell>
          <cell r="Q229">
            <v>204.24384615384616</v>
          </cell>
          <cell r="R229">
            <v>141.80615384615385</v>
          </cell>
          <cell r="S229">
            <v>267.45</v>
          </cell>
          <cell r="T229">
            <v>294.47000000000003</v>
          </cell>
          <cell r="U229">
            <v>266.92</v>
          </cell>
          <cell r="V229">
            <v>280.27</v>
          </cell>
          <cell r="W229">
            <v>222.99</v>
          </cell>
          <cell r="X229">
            <v>231.51</v>
          </cell>
          <cell r="Y229">
            <v>211.95</v>
          </cell>
          <cell r="Z229">
            <v>272.98853405918783</v>
          </cell>
          <cell r="AA229">
            <v>2954.8204621796344</v>
          </cell>
          <cell r="AB229">
            <v>12</v>
          </cell>
          <cell r="AC229">
            <v>246.23503851496955</v>
          </cell>
          <cell r="AD229">
            <v>9.4705784044219055</v>
          </cell>
        </row>
        <row r="230">
          <cell r="B230" t="str">
            <v>PO16445</v>
          </cell>
          <cell r="C230">
            <v>299.31</v>
          </cell>
          <cell r="D230">
            <v>304.19</v>
          </cell>
          <cell r="E230">
            <v>316.14</v>
          </cell>
          <cell r="F230">
            <v>253.69</v>
          </cell>
          <cell r="G230">
            <v>271.54000000000002</v>
          </cell>
          <cell r="H230">
            <v>266.92</v>
          </cell>
          <cell r="I230">
            <v>310.97000000000003</v>
          </cell>
          <cell r="J230">
            <v>291.02</v>
          </cell>
          <cell r="K230">
            <v>271.87</v>
          </cell>
          <cell r="L230">
            <v>274.13</v>
          </cell>
          <cell r="M230">
            <v>274.14999999999998</v>
          </cell>
          <cell r="N230">
            <v>263.57</v>
          </cell>
          <cell r="O230">
            <v>228.0264</v>
          </cell>
          <cell r="P230">
            <v>253.2</v>
          </cell>
          <cell r="Q230">
            <v>223.59615384615384</v>
          </cell>
          <cell r="R230">
            <v>175.83153846153846</v>
          </cell>
          <cell r="S230">
            <v>273.04000000000002</v>
          </cell>
          <cell r="T230">
            <v>325.13</v>
          </cell>
          <cell r="U230">
            <v>276.40999999999997</v>
          </cell>
          <cell r="V230">
            <v>278.29000000000002</v>
          </cell>
          <cell r="W230">
            <v>224.33</v>
          </cell>
          <cell r="X230">
            <v>233.64461538461538</v>
          </cell>
          <cell r="Y230">
            <v>260.95</v>
          </cell>
          <cell r="Z230">
            <v>278.80499171597631</v>
          </cell>
          <cell r="AA230">
            <v>3031.2536994082839</v>
          </cell>
          <cell r="AB230">
            <v>12</v>
          </cell>
          <cell r="AC230">
            <v>252.60447495069033</v>
          </cell>
          <cell r="AD230">
            <v>9.7155567288727056</v>
          </cell>
        </row>
        <row r="231">
          <cell r="B231" t="str">
            <v>PO16453</v>
          </cell>
          <cell r="C231">
            <v>247.85</v>
          </cell>
          <cell r="D231">
            <v>290.98</v>
          </cell>
          <cell r="E231">
            <v>261.70999999999998</v>
          </cell>
          <cell r="F231">
            <v>201.4</v>
          </cell>
          <cell r="G231">
            <v>334.66</v>
          </cell>
          <cell r="H231">
            <v>226.11</v>
          </cell>
          <cell r="I231">
            <v>282.87</v>
          </cell>
          <cell r="J231">
            <v>252.92</v>
          </cell>
          <cell r="K231">
            <v>237.97</v>
          </cell>
          <cell r="L231">
            <v>233.58</v>
          </cell>
          <cell r="M231">
            <v>212.76</v>
          </cell>
          <cell r="N231">
            <v>211.39</v>
          </cell>
          <cell r="O231">
            <v>284.18040000000002</v>
          </cell>
          <cell r="P231">
            <v>233.47</v>
          </cell>
          <cell r="Q231">
            <v>206.55615384615385</v>
          </cell>
          <cell r="R231">
            <v>193.35076923076923</v>
          </cell>
          <cell r="S231">
            <v>216.18</v>
          </cell>
          <cell r="T231">
            <v>209.36</v>
          </cell>
          <cell r="U231">
            <v>184.7</v>
          </cell>
          <cell r="V231">
            <v>227.29</v>
          </cell>
          <cell r="W231">
            <v>213.26</v>
          </cell>
          <cell r="X231">
            <v>239.26999999999998</v>
          </cell>
          <cell r="Y231">
            <v>236.94</v>
          </cell>
          <cell r="Z231">
            <v>223.75016194331982</v>
          </cell>
          <cell r="AA231">
            <v>2668.3074850202429</v>
          </cell>
          <cell r="AB231">
            <v>12</v>
          </cell>
          <cell r="AC231">
            <v>222.35895708502025</v>
          </cell>
          <cell r="AD231">
            <v>8.552267580193087</v>
          </cell>
        </row>
        <row r="232">
          <cell r="B232" t="str">
            <v>PO16470</v>
          </cell>
          <cell r="C232">
            <v>350.88</v>
          </cell>
          <cell r="D232">
            <v>245.59</v>
          </cell>
          <cell r="E232">
            <v>335.65</v>
          </cell>
          <cell r="F232">
            <v>224.98</v>
          </cell>
          <cell r="G232">
            <v>265.94</v>
          </cell>
          <cell r="H232">
            <v>275.31</v>
          </cell>
          <cell r="I232">
            <v>299.37</v>
          </cell>
          <cell r="J232">
            <v>287.01</v>
          </cell>
          <cell r="K232">
            <v>254.23</v>
          </cell>
          <cell r="L232">
            <v>273.73</v>
          </cell>
          <cell r="M232">
            <v>276.32</v>
          </cell>
          <cell r="N232">
            <v>278.02000000000004</v>
          </cell>
          <cell r="O232">
            <v>269.65679999999998</v>
          </cell>
          <cell r="P232">
            <v>253.53</v>
          </cell>
          <cell r="Q232">
            <v>226.51615384615383</v>
          </cell>
          <cell r="R232">
            <v>187.37307692307692</v>
          </cell>
          <cell r="S232">
            <v>267.41000000000003</v>
          </cell>
          <cell r="T232">
            <v>337.1</v>
          </cell>
          <cell r="U232">
            <v>283.57</v>
          </cell>
          <cell r="V232">
            <v>287.54000000000002</v>
          </cell>
          <cell r="W232">
            <v>216.94</v>
          </cell>
          <cell r="X232">
            <v>230.69</v>
          </cell>
          <cell r="Y232">
            <v>251.77</v>
          </cell>
          <cell r="Z232">
            <v>304.94089068825912</v>
          </cell>
          <cell r="AA232">
            <v>3117.0369214574903</v>
          </cell>
          <cell r="AB232">
            <v>12</v>
          </cell>
          <cell r="AC232">
            <v>259.75307678812419</v>
          </cell>
          <cell r="AD232">
            <v>9.9905029533893916</v>
          </cell>
        </row>
        <row r="233">
          <cell r="B233" t="str">
            <v>PO16479</v>
          </cell>
          <cell r="C233">
            <v>352.63</v>
          </cell>
          <cell r="D233">
            <v>245.55</v>
          </cell>
          <cell r="E233">
            <v>397.61</v>
          </cell>
          <cell r="F233">
            <v>331.06</v>
          </cell>
          <cell r="G233">
            <v>341.07</v>
          </cell>
          <cell r="H233">
            <v>396.4</v>
          </cell>
          <cell r="I233">
            <v>340.7</v>
          </cell>
          <cell r="J233">
            <v>400.37</v>
          </cell>
          <cell r="K233">
            <v>328.39</v>
          </cell>
          <cell r="L233">
            <v>369.91</v>
          </cell>
          <cell r="M233">
            <v>332.58</v>
          </cell>
          <cell r="N233">
            <v>356.49</v>
          </cell>
          <cell r="O233">
            <v>413.51192812044678</v>
          </cell>
          <cell r="P233">
            <v>254.07</v>
          </cell>
          <cell r="Q233">
            <v>285.60615384615386</v>
          </cell>
          <cell r="R233">
            <v>144.88615384615383</v>
          </cell>
          <cell r="S233">
            <v>281.3</v>
          </cell>
          <cell r="T233">
            <v>366.26</v>
          </cell>
          <cell r="U233">
            <v>271.38</v>
          </cell>
          <cell r="V233">
            <v>303.60000000000002</v>
          </cell>
          <cell r="W233">
            <v>285.93</v>
          </cell>
          <cell r="X233">
            <v>318.02999999999997</v>
          </cell>
          <cell r="Y233">
            <v>427.65</v>
          </cell>
          <cell r="Z233">
            <v>503.68538461538469</v>
          </cell>
          <cell r="AA233">
            <v>3855.9096204281386</v>
          </cell>
          <cell r="AB233">
            <v>12</v>
          </cell>
          <cell r="AC233">
            <v>321.3258017023449</v>
          </cell>
          <cell r="AD233">
            <v>12.358684680859419</v>
          </cell>
        </row>
        <row r="234">
          <cell r="B234" t="str">
            <v>PO16496</v>
          </cell>
          <cell r="C234">
            <v>484.72</v>
          </cell>
          <cell r="D234">
            <v>546.17999999999995</v>
          </cell>
          <cell r="E234">
            <v>582.52</v>
          </cell>
          <cell r="F234">
            <v>388.12</v>
          </cell>
          <cell r="G234">
            <v>450.54</v>
          </cell>
          <cell r="H234">
            <v>402.4</v>
          </cell>
          <cell r="I234">
            <v>399.95</v>
          </cell>
          <cell r="J234">
            <v>424.42</v>
          </cell>
          <cell r="K234">
            <v>278.14</v>
          </cell>
          <cell r="L234">
            <v>394.24</v>
          </cell>
          <cell r="M234">
            <v>359.62</v>
          </cell>
          <cell r="N234">
            <v>459.75</v>
          </cell>
          <cell r="O234">
            <v>484.48192812044681</v>
          </cell>
          <cell r="P234">
            <v>336.45</v>
          </cell>
          <cell r="Q234">
            <v>242.11615384615385</v>
          </cell>
          <cell r="R234">
            <v>151.91999999999999</v>
          </cell>
          <cell r="S234">
            <v>265.82</v>
          </cell>
          <cell r="T234">
            <v>289.35000000000002</v>
          </cell>
          <cell r="U234">
            <v>283.57</v>
          </cell>
          <cell r="V234">
            <v>285.49</v>
          </cell>
          <cell r="W234">
            <v>337.19</v>
          </cell>
          <cell r="X234">
            <v>334.06</v>
          </cell>
          <cell r="Y234">
            <v>275.61</v>
          </cell>
          <cell r="Z234">
            <v>361.30083670715248</v>
          </cell>
          <cell r="AA234">
            <v>3647.3589186737531</v>
          </cell>
          <cell r="AB234">
            <v>12</v>
          </cell>
          <cell r="AC234">
            <v>303.94657655614611</v>
          </cell>
          <cell r="AD234">
            <v>11.690252944467158</v>
          </cell>
        </row>
        <row r="235">
          <cell r="B235" t="str">
            <v>PO16520</v>
          </cell>
          <cell r="C235">
            <v>361.06</v>
          </cell>
          <cell r="D235">
            <v>341.64</v>
          </cell>
          <cell r="E235">
            <v>333.37</v>
          </cell>
          <cell r="F235">
            <v>254.72</v>
          </cell>
          <cell r="G235">
            <v>408.53</v>
          </cell>
          <cell r="H235">
            <v>287.83</v>
          </cell>
          <cell r="I235">
            <v>298.02</v>
          </cell>
          <cell r="J235">
            <v>293.04000000000002</v>
          </cell>
          <cell r="K235">
            <v>268.70999999999998</v>
          </cell>
          <cell r="L235">
            <v>271.51</v>
          </cell>
          <cell r="M235">
            <v>292.02</v>
          </cell>
          <cell r="N235">
            <v>353.03</v>
          </cell>
          <cell r="O235">
            <v>407.11192812044681</v>
          </cell>
          <cell r="P235">
            <v>275.39</v>
          </cell>
          <cell r="Q235">
            <v>235.32615384615383</v>
          </cell>
          <cell r="R235">
            <v>207.86461538461538</v>
          </cell>
          <cell r="S235">
            <v>271.88</v>
          </cell>
          <cell r="T235">
            <v>303.19</v>
          </cell>
          <cell r="U235">
            <v>287.83</v>
          </cell>
          <cell r="V235">
            <v>278.76</v>
          </cell>
          <cell r="W235">
            <v>236.88</v>
          </cell>
          <cell r="X235">
            <v>287.45</v>
          </cell>
          <cell r="Y235">
            <v>328.61</v>
          </cell>
          <cell r="Z235">
            <v>379.32055330634279</v>
          </cell>
          <cell r="AA235">
            <v>3499.6132506575591</v>
          </cell>
          <cell r="AB235">
            <v>12</v>
          </cell>
          <cell r="AC235">
            <v>291.63443755479659</v>
          </cell>
          <cell r="AD235">
            <v>11.216709136722946</v>
          </cell>
        </row>
        <row r="236">
          <cell r="B236" t="str">
            <v>PO16621</v>
          </cell>
          <cell r="C236">
            <v>290.88</v>
          </cell>
          <cell r="D236">
            <v>358.28</v>
          </cell>
          <cell r="E236">
            <v>295.57</v>
          </cell>
          <cell r="F236">
            <v>243.39</v>
          </cell>
          <cell r="G236">
            <v>328.69</v>
          </cell>
          <cell r="H236">
            <v>282.08999999999997</v>
          </cell>
          <cell r="I236">
            <v>326.62</v>
          </cell>
          <cell r="J236">
            <v>281.12</v>
          </cell>
          <cell r="K236">
            <v>288.76</v>
          </cell>
          <cell r="L236">
            <v>264.95999999999998</v>
          </cell>
          <cell r="M236">
            <v>241.01</v>
          </cell>
          <cell r="N236">
            <v>250.99</v>
          </cell>
          <cell r="O236">
            <v>251.98740000000001</v>
          </cell>
          <cell r="P236">
            <v>229.74</v>
          </cell>
          <cell r="Q236">
            <v>234.08615384615385</v>
          </cell>
          <cell r="R236">
            <v>193.12076923076921</v>
          </cell>
          <cell r="S236">
            <v>287.41000000000003</v>
          </cell>
          <cell r="T236">
            <v>260.08999999999997</v>
          </cell>
          <cell r="U236">
            <v>339.95</v>
          </cell>
          <cell r="V236">
            <v>428.68</v>
          </cell>
          <cell r="W236">
            <v>348.9</v>
          </cell>
          <cell r="X236">
            <v>265.14</v>
          </cell>
          <cell r="Y236">
            <v>221.61</v>
          </cell>
          <cell r="Z236">
            <v>253.8614170040486</v>
          </cell>
          <cell r="AA236">
            <v>3314.5757400809716</v>
          </cell>
          <cell r="AB236">
            <v>12</v>
          </cell>
          <cell r="AC236">
            <v>276.21464500674762</v>
          </cell>
          <cell r="AD236">
            <v>10.623640192567215</v>
          </cell>
        </row>
        <row r="237">
          <cell r="B237" t="str">
            <v>PO16632</v>
          </cell>
          <cell r="C237">
            <v>305.45</v>
          </cell>
          <cell r="D237">
            <v>307.66000000000003</v>
          </cell>
          <cell r="E237">
            <v>298.49</v>
          </cell>
          <cell r="F237">
            <v>249.58</v>
          </cell>
          <cell r="G237">
            <v>391.86</v>
          </cell>
          <cell r="H237">
            <v>267.73</v>
          </cell>
          <cell r="I237">
            <v>302.2</v>
          </cell>
          <cell r="J237">
            <v>269.47000000000003</v>
          </cell>
          <cell r="K237">
            <v>267.06</v>
          </cell>
          <cell r="L237">
            <v>274</v>
          </cell>
          <cell r="M237">
            <v>287.12</v>
          </cell>
          <cell r="N237">
            <v>384.42</v>
          </cell>
          <cell r="O237">
            <v>382.66192812044682</v>
          </cell>
          <cell r="P237">
            <v>255.65</v>
          </cell>
          <cell r="Q237">
            <v>238.24615384615385</v>
          </cell>
          <cell r="R237">
            <v>197.53076923076924</v>
          </cell>
          <cell r="S237">
            <v>282.24</v>
          </cell>
          <cell r="T237">
            <v>298.35000000000002</v>
          </cell>
          <cell r="U237">
            <v>300.05</v>
          </cell>
          <cell r="V237">
            <v>282.95</v>
          </cell>
          <cell r="W237">
            <v>237.71</v>
          </cell>
          <cell r="X237">
            <v>341.2</v>
          </cell>
          <cell r="Y237">
            <v>287.7</v>
          </cell>
          <cell r="Z237">
            <v>373.45307692307688</v>
          </cell>
          <cell r="AA237">
            <v>3477.7419281204466</v>
          </cell>
          <cell r="AB237">
            <v>12</v>
          </cell>
          <cell r="AC237">
            <v>289.81182734337057</v>
          </cell>
          <cell r="AD237">
            <v>11.146608743975792</v>
          </cell>
        </row>
        <row r="238">
          <cell r="B238" t="str">
            <v>PO16637</v>
          </cell>
          <cell r="C238">
            <v>345.3</v>
          </cell>
          <cell r="D238">
            <v>260.66000000000003</v>
          </cell>
          <cell r="E238">
            <v>323.74</v>
          </cell>
          <cell r="F238">
            <v>249.12</v>
          </cell>
          <cell r="G238">
            <v>340.63</v>
          </cell>
          <cell r="H238">
            <v>294.82</v>
          </cell>
          <cell r="I238">
            <v>248.65</v>
          </cell>
          <cell r="J238">
            <v>284.56</v>
          </cell>
          <cell r="K238">
            <v>257.52</v>
          </cell>
          <cell r="L238">
            <v>255.65</v>
          </cell>
          <cell r="M238">
            <v>278.89</v>
          </cell>
          <cell r="N238">
            <v>356.83000000000004</v>
          </cell>
          <cell r="O238">
            <v>357.76192812044678</v>
          </cell>
          <cell r="P238">
            <v>229.64</v>
          </cell>
          <cell r="Q238">
            <v>241.34615384615384</v>
          </cell>
          <cell r="R238">
            <v>154.07615384615383</v>
          </cell>
          <cell r="S238">
            <v>251.63</v>
          </cell>
          <cell r="T238">
            <v>304.27</v>
          </cell>
          <cell r="U238">
            <v>288.57</v>
          </cell>
          <cell r="V238">
            <v>285.05</v>
          </cell>
          <cell r="W238">
            <v>249.14</v>
          </cell>
          <cell r="X238">
            <v>257.56</v>
          </cell>
          <cell r="Y238">
            <v>287.29000000000002</v>
          </cell>
          <cell r="Z238">
            <v>546.42778153588415</v>
          </cell>
          <cell r="AA238">
            <v>3452.7620173486384</v>
          </cell>
          <cell r="AB238">
            <v>12</v>
          </cell>
          <cell r="AC238">
            <v>287.73016811238654</v>
          </cell>
          <cell r="AD238">
            <v>11.066544927399482</v>
          </cell>
        </row>
        <row r="239">
          <cell r="B239" t="str">
            <v>PO1664</v>
          </cell>
          <cell r="C239">
            <v>407.86</v>
          </cell>
          <cell r="D239">
            <v>337.81</v>
          </cell>
          <cell r="E239">
            <v>332.33</v>
          </cell>
          <cell r="F239">
            <v>265.93</v>
          </cell>
          <cell r="G239">
            <v>375.27</v>
          </cell>
          <cell r="H239">
            <v>316.92</v>
          </cell>
          <cell r="I239">
            <v>289.32</v>
          </cell>
          <cell r="J239">
            <v>296.67</v>
          </cell>
          <cell r="K239">
            <v>273.23</v>
          </cell>
          <cell r="L239">
            <v>284.35000000000002</v>
          </cell>
          <cell r="M239">
            <v>280.35000000000002</v>
          </cell>
          <cell r="N239">
            <v>315.05</v>
          </cell>
          <cell r="O239">
            <v>286.98192812044681</v>
          </cell>
          <cell r="P239">
            <v>252.74</v>
          </cell>
          <cell r="Q239">
            <v>239.15615384615384</v>
          </cell>
          <cell r="R239">
            <v>207.26461538461538</v>
          </cell>
          <cell r="S239">
            <v>216.91</v>
          </cell>
          <cell r="T239">
            <v>305.66000000000003</v>
          </cell>
          <cell r="U239">
            <v>246.89</v>
          </cell>
          <cell r="V239">
            <v>266.39999999999998</v>
          </cell>
          <cell r="W239">
            <v>220.76</v>
          </cell>
          <cell r="X239">
            <v>258.18</v>
          </cell>
          <cell r="Y239">
            <v>316.58999999999997</v>
          </cell>
          <cell r="Z239">
            <v>376.58778677462891</v>
          </cell>
          <cell r="AA239">
            <v>3194.120484125845</v>
          </cell>
          <cell r="AB239">
            <v>12</v>
          </cell>
          <cell r="AC239">
            <v>266.17670701048706</v>
          </cell>
          <cell r="AD239">
            <v>10.237565654249503</v>
          </cell>
        </row>
        <row r="240">
          <cell r="B240" t="str">
            <v>PO16656</v>
          </cell>
          <cell r="C240">
            <v>333.92</v>
          </cell>
          <cell r="D240">
            <v>297.55</v>
          </cell>
          <cell r="E240">
            <v>323.52</v>
          </cell>
          <cell r="F240">
            <v>237.26</v>
          </cell>
          <cell r="G240">
            <v>288.20999999999998</v>
          </cell>
          <cell r="H240">
            <v>280.83</v>
          </cell>
          <cell r="I240">
            <v>286.43</v>
          </cell>
          <cell r="J240">
            <v>291.29000000000002</v>
          </cell>
          <cell r="K240">
            <v>234.46</v>
          </cell>
          <cell r="L240">
            <v>257.52</v>
          </cell>
          <cell r="M240">
            <v>278.18</v>
          </cell>
          <cell r="N240">
            <v>299.21000000000004</v>
          </cell>
          <cell r="O240">
            <v>291.46192812044683</v>
          </cell>
          <cell r="P240">
            <v>226.79999999999998</v>
          </cell>
          <cell r="Q240">
            <v>251.44615384615383</v>
          </cell>
          <cell r="R240">
            <v>220.53</v>
          </cell>
          <cell r="S240">
            <v>267.89999999999998</v>
          </cell>
          <cell r="T240">
            <v>286.14999999999998</v>
          </cell>
          <cell r="U240">
            <v>297.35000000000002</v>
          </cell>
          <cell r="V240">
            <v>286.74</v>
          </cell>
          <cell r="W240">
            <v>231.03</v>
          </cell>
          <cell r="X240">
            <v>248.0123076923077</v>
          </cell>
          <cell r="Y240">
            <v>321.92</v>
          </cell>
          <cell r="Z240">
            <v>332.27928475033735</v>
          </cell>
          <cell r="AA240">
            <v>3261.6196744092463</v>
          </cell>
          <cell r="AB240">
            <v>12</v>
          </cell>
          <cell r="AC240">
            <v>271.80163953410386</v>
          </cell>
          <cell r="AD240">
            <v>10.453909212850148</v>
          </cell>
        </row>
        <row r="241">
          <cell r="B241" t="str">
            <v>PO16669</v>
          </cell>
          <cell r="C241">
            <v>399.79</v>
          </cell>
          <cell r="D241">
            <v>300.76</v>
          </cell>
          <cell r="E241">
            <v>342.06</v>
          </cell>
          <cell r="F241">
            <v>286.99</v>
          </cell>
          <cell r="G241">
            <v>347.99</v>
          </cell>
          <cell r="H241">
            <v>298.74</v>
          </cell>
          <cell r="I241">
            <v>263.11</v>
          </cell>
          <cell r="J241">
            <v>287.45999999999998</v>
          </cell>
          <cell r="K241">
            <v>298.08</v>
          </cell>
          <cell r="L241">
            <v>281.73</v>
          </cell>
          <cell r="M241">
            <v>302.27999999999997</v>
          </cell>
          <cell r="N241">
            <v>348.99</v>
          </cell>
          <cell r="O241">
            <v>360.19192812044679</v>
          </cell>
          <cell r="P241">
            <v>266.11</v>
          </cell>
          <cell r="Q241">
            <v>246.47615384615384</v>
          </cell>
          <cell r="R241">
            <v>151.88615384615383</v>
          </cell>
          <cell r="S241">
            <v>286.52</v>
          </cell>
          <cell r="T241">
            <v>311.99</v>
          </cell>
          <cell r="U241">
            <v>280.29000000000002</v>
          </cell>
          <cell r="V241">
            <v>300.32</v>
          </cell>
          <cell r="W241">
            <v>248.84</v>
          </cell>
          <cell r="X241">
            <v>247.2</v>
          </cell>
          <cell r="Y241">
            <v>319.24</v>
          </cell>
          <cell r="Z241">
            <v>404.76326288092577</v>
          </cell>
          <cell r="AA241">
            <v>3423.8274986936799</v>
          </cell>
          <cell r="AB241">
            <v>12</v>
          </cell>
          <cell r="AC241">
            <v>285.31895822447331</v>
          </cell>
          <cell r="AD241">
            <v>10.973806085556665</v>
          </cell>
        </row>
        <row r="242">
          <cell r="B242" t="str">
            <v>PO16673</v>
          </cell>
          <cell r="C242">
            <v>351.31</v>
          </cell>
          <cell r="D242">
            <v>325.22000000000003</v>
          </cell>
          <cell r="E242">
            <v>340.06</v>
          </cell>
          <cell r="F242">
            <v>265.05</v>
          </cell>
          <cell r="G242">
            <v>291.26</v>
          </cell>
          <cell r="H242">
            <v>284.56</v>
          </cell>
          <cell r="I242">
            <v>293.45</v>
          </cell>
          <cell r="J242">
            <v>301.12</v>
          </cell>
          <cell r="K242">
            <v>251.92</v>
          </cell>
          <cell r="L242">
            <v>265.5</v>
          </cell>
          <cell r="M242">
            <v>260.3</v>
          </cell>
          <cell r="N242">
            <v>293.26</v>
          </cell>
          <cell r="O242">
            <v>286.92192812044681</v>
          </cell>
          <cell r="P242">
            <v>221.15</v>
          </cell>
          <cell r="Q242">
            <v>225.24615384615385</v>
          </cell>
          <cell r="R242">
            <v>150.76615384615383</v>
          </cell>
          <cell r="S242">
            <v>262.94</v>
          </cell>
          <cell r="T242">
            <v>283.52</v>
          </cell>
          <cell r="U242">
            <v>276.46999999999997</v>
          </cell>
          <cell r="V242">
            <v>269.26</v>
          </cell>
          <cell r="W242">
            <v>224.78</v>
          </cell>
          <cell r="X242">
            <v>264.83</v>
          </cell>
          <cell r="Y242">
            <v>309.43</v>
          </cell>
          <cell r="Z242">
            <v>250.41882591093122</v>
          </cell>
          <cell r="AA242">
            <v>3025.7330617236858</v>
          </cell>
          <cell r="AB242">
            <v>12</v>
          </cell>
          <cell r="AC242">
            <v>252.14442181030714</v>
          </cell>
          <cell r="AD242">
            <v>9.6978623773195061</v>
          </cell>
        </row>
        <row r="243">
          <cell r="B243" t="str">
            <v>PO16696</v>
          </cell>
          <cell r="C243">
            <v>343.69</v>
          </cell>
          <cell r="D243">
            <v>309.67</v>
          </cell>
          <cell r="E243">
            <v>312.54000000000002</v>
          </cell>
          <cell r="F243">
            <v>224.21</v>
          </cell>
          <cell r="G243">
            <v>369.42</v>
          </cell>
          <cell r="H243">
            <v>278.02999999999997</v>
          </cell>
          <cell r="I243">
            <v>263.11</v>
          </cell>
          <cell r="J243">
            <v>296.68</v>
          </cell>
          <cell r="K243">
            <v>254.72</v>
          </cell>
          <cell r="L243">
            <v>283.63</v>
          </cell>
          <cell r="M243">
            <v>308.36</v>
          </cell>
          <cell r="N243">
            <v>279.45999999999998</v>
          </cell>
          <cell r="O243">
            <v>270.97000000000003</v>
          </cell>
          <cell r="P243">
            <v>233.75</v>
          </cell>
          <cell r="Q243">
            <v>220.78615384615384</v>
          </cell>
          <cell r="R243">
            <v>148.07615384615383</v>
          </cell>
          <cell r="S243">
            <v>251.4</v>
          </cell>
          <cell r="T243">
            <v>301.52999999999997</v>
          </cell>
          <cell r="U243">
            <v>274.62</v>
          </cell>
          <cell r="V243">
            <v>265</v>
          </cell>
          <cell r="W243">
            <v>216.94</v>
          </cell>
          <cell r="X243">
            <v>248.29999999999998</v>
          </cell>
          <cell r="Y243">
            <v>262.85000000000002</v>
          </cell>
          <cell r="Z243">
            <v>268.72076923076924</v>
          </cell>
          <cell r="AA243">
            <v>2962.9430769230771</v>
          </cell>
          <cell r="AB243">
            <v>12</v>
          </cell>
          <cell r="AC243">
            <v>246.9119230769231</v>
          </cell>
          <cell r="AD243">
            <v>9.4966124260355045</v>
          </cell>
        </row>
        <row r="244">
          <cell r="B244" t="str">
            <v>PO16697</v>
          </cell>
          <cell r="C244">
            <v>328.04</v>
          </cell>
          <cell r="D244">
            <v>307.64</v>
          </cell>
          <cell r="E244">
            <v>322.93</v>
          </cell>
          <cell r="F244">
            <v>251.05</v>
          </cell>
          <cell r="G244">
            <v>281.77</v>
          </cell>
          <cell r="H244">
            <v>280.97000000000003</v>
          </cell>
          <cell r="I244">
            <v>292.07</v>
          </cell>
          <cell r="J244">
            <v>302.20999999999998</v>
          </cell>
          <cell r="K244">
            <v>263.07</v>
          </cell>
          <cell r="L244">
            <v>268.13</v>
          </cell>
          <cell r="M244">
            <v>276.92</v>
          </cell>
          <cell r="N244">
            <v>284.25</v>
          </cell>
          <cell r="O244">
            <v>260.10180000000003</v>
          </cell>
          <cell r="P244">
            <v>251.82</v>
          </cell>
          <cell r="Q244">
            <v>223.78615384615384</v>
          </cell>
          <cell r="R244">
            <v>187.70307692307694</v>
          </cell>
          <cell r="S244">
            <v>270.77999999999997</v>
          </cell>
          <cell r="T244">
            <v>289.12</v>
          </cell>
          <cell r="U244">
            <v>282.08999999999997</v>
          </cell>
          <cell r="V244">
            <v>270.8</v>
          </cell>
          <cell r="W244">
            <v>216.94</v>
          </cell>
          <cell r="X244">
            <v>230.26999999999998</v>
          </cell>
          <cell r="Y244">
            <v>209.98461538461538</v>
          </cell>
          <cell r="Z244">
            <v>345.13218623481782</v>
          </cell>
          <cell r="AA244">
            <v>3038.5278323886641</v>
          </cell>
          <cell r="AB244">
            <v>12</v>
          </cell>
          <cell r="AC244">
            <v>253.21065269905534</v>
          </cell>
          <cell r="AD244">
            <v>9.7388712576559744</v>
          </cell>
        </row>
        <row r="245">
          <cell r="B245" t="str">
            <v>PO16735</v>
          </cell>
          <cell r="C245">
            <v>293.27</v>
          </cell>
          <cell r="D245">
            <v>328.84</v>
          </cell>
          <cell r="E245">
            <v>314.95</v>
          </cell>
          <cell r="F245">
            <v>277.89</v>
          </cell>
          <cell r="G245">
            <v>332.68</v>
          </cell>
          <cell r="H245">
            <v>286.05</v>
          </cell>
          <cell r="I245">
            <v>330.78</v>
          </cell>
          <cell r="J245">
            <v>320.81</v>
          </cell>
          <cell r="K245">
            <v>288.12</v>
          </cell>
          <cell r="L245">
            <v>327.45999999999998</v>
          </cell>
          <cell r="M245">
            <v>310.14999999999998</v>
          </cell>
          <cell r="N245">
            <v>285.98</v>
          </cell>
          <cell r="O245">
            <v>269.66660000000002</v>
          </cell>
          <cell r="P245">
            <v>295.5</v>
          </cell>
          <cell r="Q245">
            <v>227.60615384615383</v>
          </cell>
          <cell r="R245">
            <v>178.20153846153846</v>
          </cell>
          <cell r="S245">
            <v>276.83999999999997</v>
          </cell>
          <cell r="T245">
            <v>337.1</v>
          </cell>
          <cell r="U245">
            <v>285.7</v>
          </cell>
          <cell r="V245">
            <v>289.19</v>
          </cell>
          <cell r="W245">
            <v>224.77</v>
          </cell>
          <cell r="X245">
            <v>226.06</v>
          </cell>
          <cell r="Y245">
            <v>249.49</v>
          </cell>
          <cell r="Z245">
            <v>277.50214574898786</v>
          </cell>
          <cell r="AA245">
            <v>3137.6264380566804</v>
          </cell>
          <cell r="AB245">
            <v>12</v>
          </cell>
          <cell r="AC245">
            <v>261.46886983805672</v>
          </cell>
          <cell r="AD245">
            <v>10.056494993771413</v>
          </cell>
        </row>
        <row r="246">
          <cell r="B246" t="str">
            <v>PO16754</v>
          </cell>
          <cell r="C246">
            <v>354.43</v>
          </cell>
          <cell r="D246">
            <v>291.13</v>
          </cell>
          <cell r="E246">
            <v>287.89999999999998</v>
          </cell>
          <cell r="F246">
            <v>229.95</v>
          </cell>
          <cell r="G246">
            <v>343.77</v>
          </cell>
          <cell r="H246">
            <v>245.42</v>
          </cell>
          <cell r="I246">
            <v>279.66000000000003</v>
          </cell>
          <cell r="J246">
            <v>278.99</v>
          </cell>
          <cell r="K246">
            <v>251.31</v>
          </cell>
          <cell r="L246">
            <v>240.22</v>
          </cell>
          <cell r="M246">
            <v>260.12</v>
          </cell>
          <cell r="N246">
            <v>234.76</v>
          </cell>
          <cell r="O246">
            <v>263.70820000000003</v>
          </cell>
          <cell r="P246">
            <v>269.19</v>
          </cell>
          <cell r="Q246">
            <v>184.23615384615383</v>
          </cell>
          <cell r="R246">
            <v>194.40076923076921</v>
          </cell>
          <cell r="S246">
            <v>256.08999999999997</v>
          </cell>
          <cell r="T246">
            <v>242.89</v>
          </cell>
          <cell r="U246">
            <v>245.78</v>
          </cell>
          <cell r="V246">
            <v>263.77</v>
          </cell>
          <cell r="W246">
            <v>210.5</v>
          </cell>
          <cell r="X246">
            <v>261.90000000000003</v>
          </cell>
          <cell r="Y246">
            <v>247.27</v>
          </cell>
          <cell r="Z246">
            <v>293.49461538461537</v>
          </cell>
          <cell r="AA246">
            <v>2933.2297384615381</v>
          </cell>
          <cell r="AB246">
            <v>12</v>
          </cell>
          <cell r="AC246">
            <v>244.43581153846151</v>
          </cell>
          <cell r="AD246">
            <v>9.4013773668639047</v>
          </cell>
        </row>
        <row r="247">
          <cell r="B247" t="str">
            <v>PO16755</v>
          </cell>
          <cell r="C247">
            <v>362.96</v>
          </cell>
          <cell r="D247">
            <v>284.74</v>
          </cell>
          <cell r="E247">
            <v>265.63</v>
          </cell>
          <cell r="F247">
            <v>249.09</v>
          </cell>
          <cell r="G247">
            <v>325.16000000000003</v>
          </cell>
          <cell r="H247">
            <v>263.27999999999997</v>
          </cell>
          <cell r="I247">
            <v>301.3</v>
          </cell>
          <cell r="J247">
            <v>291.04000000000002</v>
          </cell>
          <cell r="K247">
            <v>254.91</v>
          </cell>
          <cell r="L247">
            <v>252.38</v>
          </cell>
          <cell r="M247">
            <v>246.36</v>
          </cell>
          <cell r="N247">
            <v>285.16999999999996</v>
          </cell>
          <cell r="O247">
            <v>312.06192812044679</v>
          </cell>
          <cell r="P247">
            <v>277.46999999999997</v>
          </cell>
          <cell r="Q247">
            <v>224.27615384615385</v>
          </cell>
          <cell r="R247">
            <v>207.22230769230768</v>
          </cell>
          <cell r="S247">
            <v>253.48</v>
          </cell>
          <cell r="T247">
            <v>243.47</v>
          </cell>
          <cell r="U247">
            <v>257.60000000000002</v>
          </cell>
          <cell r="V247">
            <v>260.06</v>
          </cell>
          <cell r="W247">
            <v>233.91</v>
          </cell>
          <cell r="X247">
            <v>266.31</v>
          </cell>
          <cell r="Y247">
            <v>238</v>
          </cell>
          <cell r="Z247">
            <v>296.68</v>
          </cell>
          <cell r="AA247">
            <v>3070.5403896589078</v>
          </cell>
          <cell r="AB247">
            <v>12</v>
          </cell>
          <cell r="AC247">
            <v>255.87836580490898</v>
          </cell>
          <cell r="AD247">
            <v>9.8414756078811152</v>
          </cell>
        </row>
        <row r="248">
          <cell r="B248" t="str">
            <v>PO16756</v>
          </cell>
          <cell r="C248">
            <v>355.51</v>
          </cell>
          <cell r="D248">
            <v>306</v>
          </cell>
          <cell r="E248">
            <v>251.83</v>
          </cell>
          <cell r="F248">
            <v>215.33</v>
          </cell>
          <cell r="G248">
            <v>339.06</v>
          </cell>
          <cell r="H248">
            <v>251.07</v>
          </cell>
          <cell r="I248">
            <v>271.23</v>
          </cell>
          <cell r="J248">
            <v>270.98</v>
          </cell>
          <cell r="K248">
            <v>243.94</v>
          </cell>
          <cell r="L248">
            <v>252.33</v>
          </cell>
          <cell r="M248">
            <v>246.37</v>
          </cell>
          <cell r="N248">
            <v>262.59999999999997</v>
          </cell>
          <cell r="O248">
            <v>274.20400000000001</v>
          </cell>
          <cell r="P248">
            <v>241.25</v>
          </cell>
          <cell r="Q248">
            <v>234.02615384615385</v>
          </cell>
          <cell r="R248">
            <v>206.63461538461539</v>
          </cell>
          <cell r="S248">
            <v>259.48</v>
          </cell>
          <cell r="T248">
            <v>248.66</v>
          </cell>
          <cell r="U248">
            <v>242.89</v>
          </cell>
          <cell r="V248">
            <v>255.9</v>
          </cell>
          <cell r="W248">
            <v>212.97</v>
          </cell>
          <cell r="X248">
            <v>262.8</v>
          </cell>
          <cell r="Y248">
            <v>258.83</v>
          </cell>
          <cell r="Z248">
            <v>318.6882609000312</v>
          </cell>
          <cell r="AA248">
            <v>3016.3330301308006</v>
          </cell>
          <cell r="AB248">
            <v>12</v>
          </cell>
          <cell r="AC248">
            <v>251.36108584423337</v>
          </cell>
          <cell r="AD248">
            <v>9.6677340709320525</v>
          </cell>
        </row>
        <row r="249">
          <cell r="B249" t="str">
            <v>PO16814</v>
          </cell>
          <cell r="C249">
            <v>295.24</v>
          </cell>
          <cell r="D249">
            <v>240.77</v>
          </cell>
          <cell r="E249">
            <v>260.47000000000003</v>
          </cell>
          <cell r="F249">
            <v>196.99</v>
          </cell>
          <cell r="G249">
            <v>252.88</v>
          </cell>
          <cell r="H249">
            <v>276.24</v>
          </cell>
          <cell r="I249">
            <v>258.33999999999997</v>
          </cell>
          <cell r="J249">
            <v>279.02</v>
          </cell>
          <cell r="K249">
            <v>251.88</v>
          </cell>
          <cell r="L249">
            <v>254.05</v>
          </cell>
          <cell r="M249">
            <v>264.93</v>
          </cell>
          <cell r="N249">
            <v>267.42999999999995</v>
          </cell>
          <cell r="O249">
            <v>243.7064</v>
          </cell>
          <cell r="P249">
            <v>241.15</v>
          </cell>
          <cell r="Q249">
            <v>224.25615384615384</v>
          </cell>
          <cell r="R249">
            <v>172.77153846153846</v>
          </cell>
          <cell r="S249">
            <v>259.25</v>
          </cell>
          <cell r="T249">
            <v>310.94</v>
          </cell>
          <cell r="U249">
            <v>266.26</v>
          </cell>
          <cell r="V249">
            <v>263.99</v>
          </cell>
          <cell r="W249">
            <v>226.69</v>
          </cell>
          <cell r="X249">
            <v>239.31</v>
          </cell>
          <cell r="Y249">
            <v>249.21</v>
          </cell>
          <cell r="Z249">
            <v>273.54287411502122</v>
          </cell>
          <cell r="AA249">
            <v>2971.0769664227137</v>
          </cell>
          <cell r="AB249">
            <v>12</v>
          </cell>
          <cell r="AC249">
            <v>247.58974720189281</v>
          </cell>
          <cell r="AD249">
            <v>9.5226825846881855</v>
          </cell>
        </row>
        <row r="250">
          <cell r="B250" t="str">
            <v>PO16853</v>
          </cell>
          <cell r="C250">
            <v>286.08999999999997</v>
          </cell>
          <cell r="D250">
            <v>291.55</v>
          </cell>
          <cell r="E250">
            <v>289.3</v>
          </cell>
          <cell r="F250">
            <v>236.67</v>
          </cell>
          <cell r="G250">
            <v>262.64999999999998</v>
          </cell>
          <cell r="H250">
            <v>269.33999999999997</v>
          </cell>
          <cell r="I250">
            <v>278.57</v>
          </cell>
          <cell r="J250">
            <v>291.95</v>
          </cell>
          <cell r="K250">
            <v>248.98</v>
          </cell>
          <cell r="L250">
            <v>266.8</v>
          </cell>
          <cell r="M250">
            <v>299.20999999999998</v>
          </cell>
          <cell r="N250">
            <v>300.14</v>
          </cell>
          <cell r="O250">
            <v>297.31192812044679</v>
          </cell>
          <cell r="P250">
            <v>270.2</v>
          </cell>
          <cell r="Q250">
            <v>214.74615384615385</v>
          </cell>
          <cell r="R250">
            <v>167.49615384615385</v>
          </cell>
          <cell r="S250">
            <v>308.23</v>
          </cell>
          <cell r="T250">
            <v>292.72000000000003</v>
          </cell>
          <cell r="U250">
            <v>286.45</v>
          </cell>
          <cell r="V250">
            <v>256.21000000000004</v>
          </cell>
          <cell r="W250">
            <v>240.4</v>
          </cell>
          <cell r="X250">
            <v>265.38</v>
          </cell>
          <cell r="Y250">
            <v>290.47000000000003</v>
          </cell>
          <cell r="Z250">
            <v>429.50215426458203</v>
          </cell>
          <cell r="AA250">
            <v>3319.1163900773363</v>
          </cell>
          <cell r="AB250">
            <v>12</v>
          </cell>
          <cell r="AC250">
            <v>276.59303250644467</v>
          </cell>
          <cell r="AD250">
            <v>10.638193557940181</v>
          </cell>
        </row>
        <row r="251">
          <cell r="B251" t="str">
            <v>PO16948</v>
          </cell>
          <cell r="C251">
            <v>355.72</v>
          </cell>
          <cell r="D251">
            <v>309.52</v>
          </cell>
          <cell r="E251">
            <v>324.60000000000002</v>
          </cell>
          <cell r="F251">
            <v>250.29</v>
          </cell>
          <cell r="G251">
            <v>280.98</v>
          </cell>
          <cell r="H251">
            <v>272.20999999999998</v>
          </cell>
          <cell r="I251">
            <v>250.06</v>
          </cell>
          <cell r="J251">
            <v>287.36</v>
          </cell>
          <cell r="K251">
            <v>243.53</v>
          </cell>
          <cell r="L251">
            <v>257.52</v>
          </cell>
          <cell r="M251">
            <v>286.43</v>
          </cell>
          <cell r="N251">
            <v>302.55999999999995</v>
          </cell>
          <cell r="O251">
            <v>305.5519281204468</v>
          </cell>
          <cell r="P251">
            <v>217.72</v>
          </cell>
          <cell r="Q251">
            <v>240.68615384615384</v>
          </cell>
          <cell r="R251">
            <v>138.88615384615383</v>
          </cell>
          <cell r="S251">
            <v>274.85000000000002</v>
          </cell>
          <cell r="T251">
            <v>298.31</v>
          </cell>
          <cell r="U251">
            <v>274.69</v>
          </cell>
          <cell r="V251">
            <v>285.42</v>
          </cell>
          <cell r="W251">
            <v>250.77</v>
          </cell>
          <cell r="X251">
            <v>265.12</v>
          </cell>
          <cell r="Y251">
            <v>305.99</v>
          </cell>
          <cell r="Z251">
            <v>364.31866396761131</v>
          </cell>
          <cell r="AA251">
            <v>3222.312899780366</v>
          </cell>
          <cell r="AB251">
            <v>12</v>
          </cell>
          <cell r="AC251">
            <v>268.52607498169715</v>
          </cell>
          <cell r="AD251">
            <v>10.327925960834506</v>
          </cell>
        </row>
        <row r="252">
          <cell r="B252" t="str">
            <v>PO16985</v>
          </cell>
          <cell r="C252">
            <v>287.26</v>
          </cell>
          <cell r="D252">
            <v>293.14999999999998</v>
          </cell>
          <cell r="E252">
            <v>301.37</v>
          </cell>
          <cell r="F252">
            <v>256.39999999999998</v>
          </cell>
          <cell r="G252">
            <v>306.79000000000002</v>
          </cell>
          <cell r="H252">
            <v>268.05</v>
          </cell>
          <cell r="I252">
            <v>291.5</v>
          </cell>
          <cell r="J252">
            <v>273.89999999999998</v>
          </cell>
          <cell r="K252">
            <v>254.72</v>
          </cell>
          <cell r="L252">
            <v>260.32</v>
          </cell>
          <cell r="N252">
            <v>0</v>
          </cell>
          <cell r="P252">
            <v>71.524615384615387</v>
          </cell>
          <cell r="Q252">
            <v>227.85615384615383</v>
          </cell>
          <cell r="R252">
            <v>150.59615384615384</v>
          </cell>
          <cell r="S252">
            <v>227.6</v>
          </cell>
          <cell r="T252">
            <v>297.02999999999997</v>
          </cell>
          <cell r="U252">
            <v>292.74</v>
          </cell>
          <cell r="V252">
            <v>277.19</v>
          </cell>
          <cell r="W252">
            <v>228.48</v>
          </cell>
          <cell r="X252">
            <v>253.77230769230769</v>
          </cell>
          <cell r="Y252">
            <v>253.01</v>
          </cell>
          <cell r="Z252">
            <v>294.35155540141375</v>
          </cell>
          <cell r="AA252">
            <v>2574.150786170645</v>
          </cell>
          <cell r="AB252">
            <v>11</v>
          </cell>
          <cell r="AC252">
            <v>234.01370783369501</v>
          </cell>
          <cell r="AD252">
            <v>9.0005272243728847</v>
          </cell>
        </row>
        <row r="253">
          <cell r="B253" t="str">
            <v>PO17074</v>
          </cell>
          <cell r="C253">
            <v>345.58</v>
          </cell>
          <cell r="D253">
            <v>329.3</v>
          </cell>
          <cell r="E253">
            <v>308.77999999999997</v>
          </cell>
          <cell r="F253">
            <v>258.27999999999997</v>
          </cell>
          <cell r="G253">
            <v>285.04000000000002</v>
          </cell>
          <cell r="H253">
            <v>278.11</v>
          </cell>
          <cell r="I253">
            <v>313.36</v>
          </cell>
          <cell r="J253">
            <v>296.20999999999998</v>
          </cell>
          <cell r="K253">
            <v>263.07</v>
          </cell>
          <cell r="L253">
            <v>265.33</v>
          </cell>
          <cell r="M253">
            <v>288.51</v>
          </cell>
          <cell r="N253">
            <v>287.01</v>
          </cell>
          <cell r="O253">
            <v>275.32119999999998</v>
          </cell>
          <cell r="P253">
            <v>248.66</v>
          </cell>
          <cell r="Q253">
            <v>222.88615384615383</v>
          </cell>
          <cell r="R253">
            <v>213.91</v>
          </cell>
          <cell r="S253">
            <v>272.66000000000003</v>
          </cell>
          <cell r="T253">
            <v>291.92</v>
          </cell>
          <cell r="U253">
            <v>287.89</v>
          </cell>
          <cell r="V253">
            <v>295.52</v>
          </cell>
          <cell r="W253">
            <v>224.19</v>
          </cell>
          <cell r="X253">
            <v>264.38</v>
          </cell>
          <cell r="Y253">
            <v>284.22000000000003</v>
          </cell>
          <cell r="Z253">
            <v>289.30538461538458</v>
          </cell>
          <cell r="AA253">
            <v>3170.8627384615384</v>
          </cell>
          <cell r="AB253">
            <v>12</v>
          </cell>
          <cell r="AC253">
            <v>264.23856153846151</v>
          </cell>
          <cell r="AD253">
            <v>10.163021597633135</v>
          </cell>
        </row>
        <row r="254">
          <cell r="B254" t="str">
            <v>PO17076</v>
          </cell>
          <cell r="C254">
            <v>355.35</v>
          </cell>
          <cell r="D254">
            <v>285.86</v>
          </cell>
          <cell r="E254">
            <v>333.2</v>
          </cell>
          <cell r="F254">
            <v>240.62</v>
          </cell>
          <cell r="G254">
            <v>284.93</v>
          </cell>
          <cell r="H254">
            <v>261.14</v>
          </cell>
          <cell r="I254">
            <v>286.43</v>
          </cell>
          <cell r="J254">
            <v>281.76</v>
          </cell>
          <cell r="K254">
            <v>269.11</v>
          </cell>
          <cell r="L254">
            <v>241.79</v>
          </cell>
          <cell r="M254">
            <v>300</v>
          </cell>
          <cell r="N254">
            <v>369.41</v>
          </cell>
          <cell r="O254">
            <v>304.70192812044678</v>
          </cell>
          <cell r="P254">
            <v>224.66</v>
          </cell>
          <cell r="Q254">
            <v>222.98615384615383</v>
          </cell>
          <cell r="R254">
            <v>152.76615384615383</v>
          </cell>
          <cell r="S254">
            <v>271.12</v>
          </cell>
          <cell r="T254">
            <v>298.83999999999997</v>
          </cell>
          <cell r="U254">
            <v>287.67</v>
          </cell>
          <cell r="V254">
            <v>292.36</v>
          </cell>
          <cell r="W254">
            <v>217.55</v>
          </cell>
          <cell r="X254">
            <v>251.14</v>
          </cell>
          <cell r="Y254">
            <v>274.85000000000002</v>
          </cell>
          <cell r="Z254">
            <v>257.31538461538457</v>
          </cell>
          <cell r="AA254">
            <v>3055.9596204281388</v>
          </cell>
          <cell r="AB254">
            <v>12</v>
          </cell>
          <cell r="AC254">
            <v>254.66330170234491</v>
          </cell>
          <cell r="AD254">
            <v>9.7947423731671126</v>
          </cell>
        </row>
        <row r="255">
          <cell r="B255" t="str">
            <v>PO17083</v>
          </cell>
          <cell r="C255">
            <v>316.68</v>
          </cell>
          <cell r="D255">
            <v>296.64</v>
          </cell>
          <cell r="E255">
            <v>318.25</v>
          </cell>
          <cell r="F255">
            <v>251.8</v>
          </cell>
          <cell r="G255">
            <v>275.25</v>
          </cell>
          <cell r="H255">
            <v>265.60000000000002</v>
          </cell>
          <cell r="I255">
            <v>263.11</v>
          </cell>
          <cell r="J255">
            <v>281.76</v>
          </cell>
          <cell r="K255">
            <v>257.52</v>
          </cell>
          <cell r="L255">
            <v>260.32</v>
          </cell>
          <cell r="M255">
            <v>215.88</v>
          </cell>
          <cell r="N255">
            <v>281.10000000000002</v>
          </cell>
          <cell r="O255">
            <v>292.98192812044681</v>
          </cell>
          <cell r="P255">
            <v>236.16</v>
          </cell>
          <cell r="Q255">
            <v>216.79615384615383</v>
          </cell>
          <cell r="R255">
            <v>149.31615384615384</v>
          </cell>
          <cell r="S255">
            <v>231.45</v>
          </cell>
          <cell r="T255">
            <v>281.22000000000003</v>
          </cell>
          <cell r="U255">
            <v>272.18</v>
          </cell>
          <cell r="V255">
            <v>276.54000000000002</v>
          </cell>
          <cell r="W255">
            <v>243.68</v>
          </cell>
          <cell r="X255">
            <v>249.45692307692309</v>
          </cell>
          <cell r="Y255">
            <v>266.70999999999998</v>
          </cell>
          <cell r="Z255">
            <v>275.79820243552763</v>
          </cell>
          <cell r="AA255">
            <v>2992.2893613252054</v>
          </cell>
          <cell r="AB255">
            <v>12</v>
          </cell>
          <cell r="AC255">
            <v>249.35744677710045</v>
          </cell>
          <cell r="AD255">
            <v>9.5906710298884796</v>
          </cell>
        </row>
        <row r="256">
          <cell r="B256" t="str">
            <v>PO17117</v>
          </cell>
          <cell r="C256">
            <v>380.55</v>
          </cell>
          <cell r="D256">
            <v>329.42</v>
          </cell>
          <cell r="E256">
            <v>313.22000000000003</v>
          </cell>
          <cell r="F256">
            <v>263.74</v>
          </cell>
          <cell r="G256">
            <v>383.68</v>
          </cell>
          <cell r="H256">
            <v>311.97000000000003</v>
          </cell>
          <cell r="I256">
            <v>290.33</v>
          </cell>
          <cell r="J256">
            <v>294.23</v>
          </cell>
          <cell r="K256">
            <v>277.64</v>
          </cell>
          <cell r="L256">
            <v>268.85000000000002</v>
          </cell>
          <cell r="M256">
            <v>292.54000000000002</v>
          </cell>
          <cell r="N256">
            <v>312.19</v>
          </cell>
          <cell r="O256">
            <v>297.9319281204468</v>
          </cell>
          <cell r="P256">
            <v>217.06</v>
          </cell>
          <cell r="Q256">
            <v>226.44384615384615</v>
          </cell>
          <cell r="R256">
            <v>149.11615384615385</v>
          </cell>
          <cell r="S256">
            <v>280.39</v>
          </cell>
          <cell r="T256">
            <v>307.89999999999998</v>
          </cell>
          <cell r="U256">
            <v>281.56</v>
          </cell>
          <cell r="V256">
            <v>274.73</v>
          </cell>
          <cell r="W256">
            <v>231.78</v>
          </cell>
          <cell r="X256">
            <v>258.5776923076923</v>
          </cell>
          <cell r="Y256">
            <v>297.56</v>
          </cell>
          <cell r="Z256">
            <v>293.42153846153843</v>
          </cell>
          <cell r="AA256">
            <v>3116.471158889678</v>
          </cell>
          <cell r="AB256">
            <v>12</v>
          </cell>
          <cell r="AC256">
            <v>259.70592990747315</v>
          </cell>
          <cell r="AD256">
            <v>9.9886896118258903</v>
          </cell>
        </row>
        <row r="257">
          <cell r="B257" t="str">
            <v>PO17147</v>
          </cell>
          <cell r="C257">
            <v>411.13</v>
          </cell>
          <cell r="D257">
            <v>363.11</v>
          </cell>
          <cell r="E257">
            <v>341.95</v>
          </cell>
          <cell r="F257">
            <v>290</v>
          </cell>
          <cell r="G257">
            <v>303.08999999999997</v>
          </cell>
          <cell r="H257">
            <v>304.18</v>
          </cell>
          <cell r="I257">
            <v>316.10000000000002</v>
          </cell>
          <cell r="J257">
            <v>326.02999999999997</v>
          </cell>
          <cell r="K257">
            <v>289.91000000000003</v>
          </cell>
          <cell r="L257">
            <v>288.72000000000003</v>
          </cell>
          <cell r="M257">
            <v>318.22000000000003</v>
          </cell>
          <cell r="N257">
            <v>329.46</v>
          </cell>
          <cell r="O257">
            <v>299.97192812044676</v>
          </cell>
          <cell r="P257">
            <v>249.37</v>
          </cell>
          <cell r="Q257">
            <v>250.38538461538462</v>
          </cell>
          <cell r="R257">
            <v>161.42615384615385</v>
          </cell>
          <cell r="S257">
            <v>301.63</v>
          </cell>
          <cell r="T257">
            <v>341.33</v>
          </cell>
          <cell r="U257">
            <v>302.78999999999996</v>
          </cell>
          <cell r="V257">
            <v>307.88</v>
          </cell>
          <cell r="W257">
            <v>279.99</v>
          </cell>
          <cell r="X257">
            <v>283.77999999999997</v>
          </cell>
          <cell r="Y257">
            <v>355.02</v>
          </cell>
          <cell r="Z257">
            <v>333.49908837129851</v>
          </cell>
          <cell r="AA257">
            <v>3467.0725549532835</v>
          </cell>
          <cell r="AB257">
            <v>12</v>
          </cell>
          <cell r="AC257">
            <v>288.92271291277365</v>
          </cell>
          <cell r="AD257">
            <v>11.112412035106679</v>
          </cell>
        </row>
        <row r="258">
          <cell r="B258" t="str">
            <v>PO1716</v>
          </cell>
          <cell r="C258">
            <v>359.62</v>
          </cell>
          <cell r="D258">
            <v>327.25</v>
          </cell>
          <cell r="E258">
            <v>331.53</v>
          </cell>
          <cell r="F258">
            <v>254.28</v>
          </cell>
          <cell r="G258">
            <v>300.45</v>
          </cell>
          <cell r="H258">
            <v>282.37</v>
          </cell>
          <cell r="I258">
            <v>297.02</v>
          </cell>
          <cell r="J258">
            <v>289.58</v>
          </cell>
          <cell r="K258">
            <v>265.74</v>
          </cell>
          <cell r="L258">
            <v>251.33</v>
          </cell>
          <cell r="M258">
            <v>279.67</v>
          </cell>
          <cell r="N258">
            <v>307.16000000000003</v>
          </cell>
          <cell r="O258">
            <v>315.85192812044681</v>
          </cell>
          <cell r="P258">
            <v>253.10999999999999</v>
          </cell>
          <cell r="Q258">
            <v>235.69615384615383</v>
          </cell>
          <cell r="R258">
            <v>152.07615384615383</v>
          </cell>
          <cell r="S258">
            <v>277.44</v>
          </cell>
          <cell r="T258">
            <v>293.02999999999997</v>
          </cell>
          <cell r="U258">
            <v>293.43</v>
          </cell>
          <cell r="V258">
            <v>324.49</v>
          </cell>
          <cell r="W258">
            <v>220.95</v>
          </cell>
          <cell r="X258">
            <v>258.11</v>
          </cell>
          <cell r="Y258">
            <v>293.26</v>
          </cell>
          <cell r="Z258">
            <v>299.03384615384618</v>
          </cell>
          <cell r="AA258">
            <v>3216.4780819666007</v>
          </cell>
          <cell r="AB258">
            <v>12</v>
          </cell>
          <cell r="AC258">
            <v>268.03984016388341</v>
          </cell>
          <cell r="AD258">
            <v>10.309224621687823</v>
          </cell>
        </row>
        <row r="259">
          <cell r="B259" t="str">
            <v>PO17177</v>
          </cell>
          <cell r="E259">
            <v>79.599999999999994</v>
          </cell>
          <cell r="F259">
            <v>267.08</v>
          </cell>
          <cell r="G259">
            <v>336.51</v>
          </cell>
          <cell r="H259">
            <v>278.81</v>
          </cell>
          <cell r="I259">
            <v>306.27</v>
          </cell>
          <cell r="J259">
            <v>261.94</v>
          </cell>
          <cell r="K259">
            <v>254.73</v>
          </cell>
          <cell r="L259">
            <v>274.22000000000003</v>
          </cell>
          <cell r="M259">
            <v>282.86</v>
          </cell>
          <cell r="N259">
            <v>315.71000000000004</v>
          </cell>
          <cell r="O259">
            <v>284.7978</v>
          </cell>
          <cell r="P259">
            <v>278.3</v>
          </cell>
          <cell r="Q259">
            <v>231.77615384615385</v>
          </cell>
          <cell r="R259">
            <v>217.61</v>
          </cell>
          <cell r="S259">
            <v>265.3</v>
          </cell>
          <cell r="T259">
            <v>319.07</v>
          </cell>
          <cell r="U259">
            <v>297.45</v>
          </cell>
          <cell r="V259">
            <v>296.95</v>
          </cell>
          <cell r="W259">
            <v>262.52999999999997</v>
          </cell>
          <cell r="X259">
            <v>257.44</v>
          </cell>
          <cell r="Y259">
            <v>294.35000000000002</v>
          </cell>
          <cell r="Z259">
            <v>356.48704453441292</v>
          </cell>
          <cell r="AA259">
            <v>3362.0609983805671</v>
          </cell>
          <cell r="AB259">
            <v>12</v>
          </cell>
          <cell r="AC259">
            <v>280.17174986504727</v>
          </cell>
          <cell r="AD259">
            <v>10.775836533271049</v>
          </cell>
        </row>
        <row r="260">
          <cell r="B260" t="str">
            <v>PO1719</v>
          </cell>
          <cell r="C260">
            <v>329.18</v>
          </cell>
          <cell r="D260">
            <v>294.66000000000003</v>
          </cell>
          <cell r="E260">
            <v>334.73</v>
          </cell>
          <cell r="F260">
            <v>251.33</v>
          </cell>
          <cell r="G260">
            <v>283.44</v>
          </cell>
          <cell r="H260">
            <v>265.32</v>
          </cell>
          <cell r="I260">
            <v>265.32</v>
          </cell>
          <cell r="J260">
            <v>289.97000000000003</v>
          </cell>
          <cell r="K260">
            <v>248.1</v>
          </cell>
          <cell r="L260">
            <v>240.98</v>
          </cell>
          <cell r="M260">
            <v>278.42</v>
          </cell>
          <cell r="N260">
            <v>289.66999999999996</v>
          </cell>
          <cell r="O260">
            <v>292.9319281204468</v>
          </cell>
          <cell r="P260">
            <v>219.01999999999998</v>
          </cell>
          <cell r="Q260">
            <v>222.62615384615384</v>
          </cell>
          <cell r="R260">
            <v>152.07615384615383</v>
          </cell>
          <cell r="S260">
            <v>246.75</v>
          </cell>
          <cell r="T260">
            <v>302.64</v>
          </cell>
          <cell r="U260">
            <v>262.27</v>
          </cell>
          <cell r="V260">
            <v>273.07</v>
          </cell>
          <cell r="W260">
            <v>232.66</v>
          </cell>
          <cell r="X260">
            <v>224.97461538461539</v>
          </cell>
          <cell r="Z260">
            <v>-1.9163292847679259E-3</v>
          </cell>
          <cell r="AA260">
            <v>2429.0169348680847</v>
          </cell>
          <cell r="AB260">
            <v>11</v>
          </cell>
          <cell r="AC260">
            <v>220.81972135164406</v>
          </cell>
          <cell r="AD260">
            <v>8.4930662058324646</v>
          </cell>
        </row>
        <row r="261">
          <cell r="B261" t="str">
            <v>PO17198</v>
          </cell>
          <cell r="C261">
            <v>355.06</v>
          </cell>
          <cell r="D261">
            <v>312.04000000000002</v>
          </cell>
          <cell r="E261">
            <v>276.77999999999997</v>
          </cell>
          <cell r="F261">
            <v>242.89</v>
          </cell>
          <cell r="G261">
            <v>298.77999999999997</v>
          </cell>
          <cell r="H261">
            <v>282.37</v>
          </cell>
          <cell r="I261">
            <v>240.78</v>
          </cell>
          <cell r="J261">
            <v>340.68</v>
          </cell>
          <cell r="K261">
            <v>240.7</v>
          </cell>
          <cell r="L261">
            <v>326.77</v>
          </cell>
          <cell r="M261">
            <v>278.95</v>
          </cell>
          <cell r="N261">
            <v>332.71</v>
          </cell>
          <cell r="O261">
            <v>265.41339999999997</v>
          </cell>
          <cell r="P261">
            <v>238.51</v>
          </cell>
          <cell r="Q261">
            <v>249.56923076923078</v>
          </cell>
          <cell r="R261">
            <v>226.74846153846156</v>
          </cell>
          <cell r="S261">
            <v>291.62</v>
          </cell>
          <cell r="T261">
            <v>256.8</v>
          </cell>
          <cell r="U261">
            <v>249.13</v>
          </cell>
          <cell r="V261">
            <v>271.02</v>
          </cell>
          <cell r="W261">
            <v>267.82</v>
          </cell>
          <cell r="X261">
            <v>280.88</v>
          </cell>
          <cell r="Y261">
            <v>335.08</v>
          </cell>
          <cell r="Z261">
            <v>355.02487179487179</v>
          </cell>
          <cell r="AA261">
            <v>3287.6159641025642</v>
          </cell>
          <cell r="AB261">
            <v>12</v>
          </cell>
          <cell r="AC261">
            <v>273.967997008547</v>
          </cell>
          <cell r="AD261">
            <v>10.537230654174884</v>
          </cell>
        </row>
        <row r="262">
          <cell r="B262" t="str">
            <v>PO17219</v>
          </cell>
          <cell r="C262">
            <v>373.15</v>
          </cell>
          <cell r="D262">
            <v>300.35000000000002</v>
          </cell>
          <cell r="E262">
            <v>294.16000000000003</v>
          </cell>
          <cell r="F262">
            <v>221.29</v>
          </cell>
          <cell r="G262">
            <v>288.37</v>
          </cell>
          <cell r="H262">
            <v>251.03</v>
          </cell>
          <cell r="I262">
            <v>271.02999999999997</v>
          </cell>
          <cell r="J262">
            <v>278.97000000000003</v>
          </cell>
          <cell r="K262">
            <v>254.72</v>
          </cell>
          <cell r="L262">
            <v>251.92</v>
          </cell>
          <cell r="M262">
            <v>277.63</v>
          </cell>
          <cell r="N262">
            <v>294.63</v>
          </cell>
          <cell r="O262">
            <v>313.36192812044681</v>
          </cell>
          <cell r="P262">
            <v>216.87</v>
          </cell>
          <cell r="Q262">
            <v>222.44615384615383</v>
          </cell>
          <cell r="R262">
            <v>147.07615384615383</v>
          </cell>
          <cell r="S262">
            <v>256.23</v>
          </cell>
          <cell r="T262">
            <v>279.63</v>
          </cell>
          <cell r="U262">
            <v>278.26</v>
          </cell>
          <cell r="V262">
            <v>288.37</v>
          </cell>
          <cell r="W262">
            <v>233.04</v>
          </cell>
          <cell r="X262">
            <v>257.85000000000002</v>
          </cell>
          <cell r="Y262">
            <v>282.56</v>
          </cell>
          <cell r="Z262">
            <v>258.67426450742244</v>
          </cell>
          <cell r="AA262">
            <v>3034.3685003201767</v>
          </cell>
          <cell r="AB262">
            <v>12</v>
          </cell>
          <cell r="AC262">
            <v>252.86404169334807</v>
          </cell>
          <cell r="AD262">
            <v>9.7255400651287722</v>
          </cell>
        </row>
        <row r="263">
          <cell r="B263" t="str">
            <v>PO17225</v>
          </cell>
          <cell r="C263">
            <v>339.51</v>
          </cell>
          <cell r="D263">
            <v>289.16000000000003</v>
          </cell>
          <cell r="E263">
            <v>322.95999999999998</v>
          </cell>
          <cell r="F263">
            <v>242.05</v>
          </cell>
          <cell r="G263">
            <v>277.97000000000003</v>
          </cell>
          <cell r="H263">
            <v>256.18</v>
          </cell>
          <cell r="I263">
            <v>285.05</v>
          </cell>
          <cell r="J263">
            <v>278.62</v>
          </cell>
          <cell r="K263">
            <v>263.36</v>
          </cell>
          <cell r="L263">
            <v>255.52</v>
          </cell>
          <cell r="M263">
            <v>277.63</v>
          </cell>
          <cell r="N263">
            <v>299.58999999999997</v>
          </cell>
          <cell r="O263">
            <v>272.02839999999998</v>
          </cell>
          <cell r="P263">
            <v>219.81</v>
          </cell>
          <cell r="Q263">
            <v>229.12615384615384</v>
          </cell>
          <cell r="R263">
            <v>147.07615384615383</v>
          </cell>
          <cell r="S263">
            <v>271.17</v>
          </cell>
          <cell r="T263">
            <v>305.93</v>
          </cell>
          <cell r="U263">
            <v>282.73</v>
          </cell>
          <cell r="V263">
            <v>268.3</v>
          </cell>
          <cell r="W263">
            <v>233.58</v>
          </cell>
          <cell r="X263">
            <v>244.45</v>
          </cell>
          <cell r="Y263">
            <v>250.85</v>
          </cell>
          <cell r="Z263">
            <v>276.4315272345064</v>
          </cell>
          <cell r="AA263">
            <v>3001.4822349268143</v>
          </cell>
          <cell r="AB263">
            <v>12</v>
          </cell>
          <cell r="AC263">
            <v>250.12351957723453</v>
          </cell>
          <cell r="AD263">
            <v>9.6201353683551751</v>
          </cell>
        </row>
        <row r="264">
          <cell r="B264" t="str">
            <v>PO17236</v>
          </cell>
          <cell r="C264">
            <v>369.42</v>
          </cell>
          <cell r="D264">
            <v>303.14999999999998</v>
          </cell>
          <cell r="E264">
            <v>327.77</v>
          </cell>
          <cell r="F264">
            <v>257.39999999999998</v>
          </cell>
          <cell r="G264">
            <v>296.97000000000003</v>
          </cell>
          <cell r="H264">
            <v>272.05</v>
          </cell>
          <cell r="I264">
            <v>254.64</v>
          </cell>
          <cell r="J264">
            <v>284.56</v>
          </cell>
          <cell r="K264">
            <v>260.32</v>
          </cell>
          <cell r="L264">
            <v>257.52</v>
          </cell>
          <cell r="M264">
            <v>272.04000000000002</v>
          </cell>
          <cell r="N264">
            <v>302.22999999999996</v>
          </cell>
          <cell r="O264">
            <v>302.85192812044681</v>
          </cell>
          <cell r="P264">
            <v>229.04999999999998</v>
          </cell>
          <cell r="Q264">
            <v>222.72615384615384</v>
          </cell>
          <cell r="R264">
            <v>153.45615384615385</v>
          </cell>
          <cell r="S264">
            <v>278.31</v>
          </cell>
          <cell r="T264">
            <v>301.11</v>
          </cell>
          <cell r="U264">
            <v>283.27</v>
          </cell>
          <cell r="V264">
            <v>279.42</v>
          </cell>
          <cell r="W264">
            <v>223.05</v>
          </cell>
          <cell r="X264">
            <v>253.4223076923077</v>
          </cell>
          <cell r="Y264">
            <v>286.44</v>
          </cell>
          <cell r="Z264">
            <v>292.15508771929825</v>
          </cell>
          <cell r="AA264">
            <v>3105.2616312243604</v>
          </cell>
          <cell r="AB264">
            <v>12</v>
          </cell>
          <cell r="AC264">
            <v>258.77180260203005</v>
          </cell>
          <cell r="AD264">
            <v>9.9527616385396165</v>
          </cell>
        </row>
        <row r="265">
          <cell r="B265" t="str">
            <v>PO17245</v>
          </cell>
          <cell r="C265">
            <v>313.35000000000002</v>
          </cell>
          <cell r="D265">
            <v>285.52</v>
          </cell>
          <cell r="E265">
            <v>287.29000000000002</v>
          </cell>
          <cell r="F265">
            <v>195.32</v>
          </cell>
          <cell r="G265">
            <v>260.82</v>
          </cell>
          <cell r="H265">
            <v>274.64999999999998</v>
          </cell>
          <cell r="I265">
            <v>281.60000000000002</v>
          </cell>
          <cell r="J265">
            <v>267.95999999999998</v>
          </cell>
          <cell r="K265">
            <v>249.13</v>
          </cell>
          <cell r="L265">
            <v>251.92</v>
          </cell>
          <cell r="M265">
            <v>266.01</v>
          </cell>
          <cell r="N265">
            <v>287.66999999999996</v>
          </cell>
          <cell r="O265">
            <v>281.98520000000002</v>
          </cell>
          <cell r="P265">
            <v>225.23</v>
          </cell>
          <cell r="Q265">
            <v>222.12615384615384</v>
          </cell>
          <cell r="R265">
            <v>183.05615384615385</v>
          </cell>
          <cell r="S265">
            <v>258.74</v>
          </cell>
          <cell r="T265">
            <v>282.27</v>
          </cell>
          <cell r="U265">
            <v>265.96000000000004</v>
          </cell>
          <cell r="V265">
            <v>267.06</v>
          </cell>
          <cell r="W265">
            <v>225.59</v>
          </cell>
          <cell r="X265">
            <v>249.89461538461538</v>
          </cell>
          <cell r="Y265">
            <v>271.01</v>
          </cell>
          <cell r="Z265">
            <v>277.85461538461539</v>
          </cell>
          <cell r="AA265">
            <v>3010.776738461539</v>
          </cell>
          <cell r="AB265">
            <v>12</v>
          </cell>
          <cell r="AC265">
            <v>250.89806153846158</v>
          </cell>
          <cell r="AD265">
            <v>9.6499254437869837</v>
          </cell>
        </row>
        <row r="266">
          <cell r="B266" t="str">
            <v>PO17257</v>
          </cell>
          <cell r="C266">
            <v>357.07</v>
          </cell>
          <cell r="D266">
            <v>293.57</v>
          </cell>
          <cell r="E266">
            <v>282.63</v>
          </cell>
          <cell r="H266">
            <v>42.3</v>
          </cell>
          <cell r="I266">
            <v>260.7</v>
          </cell>
          <cell r="J266">
            <v>314.66000000000003</v>
          </cell>
          <cell r="K266">
            <v>264.64999999999998</v>
          </cell>
          <cell r="L266">
            <v>257.29000000000002</v>
          </cell>
          <cell r="M266">
            <v>317.02999999999997</v>
          </cell>
          <cell r="N266">
            <v>333.98</v>
          </cell>
          <cell r="O266">
            <v>297.04192812044681</v>
          </cell>
          <cell r="P266">
            <v>282.42</v>
          </cell>
          <cell r="Q266">
            <v>222.29615384615383</v>
          </cell>
          <cell r="R266">
            <v>147.07615384615383</v>
          </cell>
          <cell r="S266">
            <v>256.17</v>
          </cell>
          <cell r="T266">
            <v>269.79000000000002</v>
          </cell>
          <cell r="U266">
            <v>269.15000000000003</v>
          </cell>
          <cell r="V266">
            <v>262.15000000000003</v>
          </cell>
          <cell r="W266">
            <v>228.3</v>
          </cell>
          <cell r="X266">
            <v>237.34</v>
          </cell>
          <cell r="Y266">
            <v>242.12</v>
          </cell>
          <cell r="Z266">
            <v>337.51996802976424</v>
          </cell>
          <cell r="AA266">
            <v>3051.3742038425189</v>
          </cell>
          <cell r="AB266">
            <v>12</v>
          </cell>
          <cell r="AC266">
            <v>254.28118365354325</v>
          </cell>
          <cell r="AD266">
            <v>9.7800455251362788</v>
          </cell>
        </row>
        <row r="267">
          <cell r="B267" t="str">
            <v>PO17269</v>
          </cell>
          <cell r="C267">
            <v>373.67</v>
          </cell>
          <cell r="D267">
            <v>313.85000000000002</v>
          </cell>
          <cell r="E267">
            <v>313.23</v>
          </cell>
          <cell r="F267">
            <v>248.74</v>
          </cell>
          <cell r="G267">
            <v>300.29000000000002</v>
          </cell>
          <cell r="H267">
            <v>297.31</v>
          </cell>
          <cell r="I267">
            <v>246.33</v>
          </cell>
          <cell r="J267">
            <v>270.57</v>
          </cell>
          <cell r="K267">
            <v>266.64999999999998</v>
          </cell>
          <cell r="L267">
            <v>251.92</v>
          </cell>
          <cell r="M267">
            <v>264.05</v>
          </cell>
          <cell r="N267">
            <v>300.82</v>
          </cell>
          <cell r="O267">
            <v>291.2419281204468</v>
          </cell>
          <cell r="P267">
            <v>214.04</v>
          </cell>
          <cell r="Q267">
            <v>235.80615384615385</v>
          </cell>
          <cell r="R267">
            <v>147.07615384615383</v>
          </cell>
          <cell r="S267">
            <v>273.47000000000003</v>
          </cell>
          <cell r="T267">
            <v>282.27</v>
          </cell>
          <cell r="U267">
            <v>272.13</v>
          </cell>
          <cell r="V267">
            <v>271.55</v>
          </cell>
          <cell r="W267">
            <v>224.86</v>
          </cell>
          <cell r="X267">
            <v>222.21692307692308</v>
          </cell>
          <cell r="Y267">
            <v>241.99</v>
          </cell>
          <cell r="Z267">
            <v>318.69769230769231</v>
          </cell>
          <cell r="AA267">
            <v>2995.3488511973696</v>
          </cell>
          <cell r="AB267">
            <v>12</v>
          </cell>
          <cell r="AC267">
            <v>249.61240426644747</v>
          </cell>
          <cell r="AD267">
            <v>9.6004770871710559</v>
          </cell>
        </row>
        <row r="268">
          <cell r="B268" t="str">
            <v>PO17272</v>
          </cell>
          <cell r="C268">
            <v>320.92</v>
          </cell>
          <cell r="D268">
            <v>298.33999999999997</v>
          </cell>
          <cell r="E268">
            <v>343.55</v>
          </cell>
          <cell r="F268">
            <v>275.11</v>
          </cell>
          <cell r="G268">
            <v>311.45999999999998</v>
          </cell>
          <cell r="H268">
            <v>290.2</v>
          </cell>
          <cell r="I268">
            <v>325.02</v>
          </cell>
          <cell r="J268">
            <v>364.71</v>
          </cell>
          <cell r="K268">
            <v>300.52999999999997</v>
          </cell>
          <cell r="L268">
            <v>321.72000000000003</v>
          </cell>
          <cell r="M268">
            <v>292.94</v>
          </cell>
          <cell r="N268">
            <v>353.45</v>
          </cell>
          <cell r="O268">
            <v>389.33192812044678</v>
          </cell>
          <cell r="P268">
            <v>263.11</v>
          </cell>
          <cell r="Q268">
            <v>240.83615384615385</v>
          </cell>
          <cell r="R268">
            <v>139.38615384615383</v>
          </cell>
          <cell r="S268">
            <v>272.51</v>
          </cell>
          <cell r="T268">
            <v>276.5</v>
          </cell>
          <cell r="U268">
            <v>272.3</v>
          </cell>
          <cell r="V268">
            <v>274.95</v>
          </cell>
          <cell r="W268">
            <v>223.02</v>
          </cell>
          <cell r="X268">
            <v>227.87</v>
          </cell>
          <cell r="Z268">
            <v>4.3859649122879318E-3</v>
          </cell>
          <cell r="AA268">
            <v>2579.8186217776665</v>
          </cell>
          <cell r="AB268">
            <v>11</v>
          </cell>
          <cell r="AC268">
            <v>234.52896561615151</v>
          </cell>
          <cell r="AD268">
            <v>9.0203448313904424</v>
          </cell>
        </row>
        <row r="269">
          <cell r="B269" t="str">
            <v>PO17340</v>
          </cell>
          <cell r="C269">
            <v>349.46</v>
          </cell>
          <cell r="D269">
            <v>305.98</v>
          </cell>
          <cell r="E269">
            <v>298.7</v>
          </cell>
          <cell r="F269">
            <v>261.52999999999997</v>
          </cell>
          <cell r="G269">
            <v>267.74</v>
          </cell>
          <cell r="H269">
            <v>266.54000000000002</v>
          </cell>
          <cell r="I269">
            <v>284.35000000000002</v>
          </cell>
          <cell r="J269">
            <v>280.58999999999997</v>
          </cell>
          <cell r="K269">
            <v>260.32</v>
          </cell>
          <cell r="L269">
            <v>265.42</v>
          </cell>
          <cell r="M269">
            <v>274.05</v>
          </cell>
          <cell r="N269">
            <v>303.87</v>
          </cell>
          <cell r="O269">
            <v>272.78300000000002</v>
          </cell>
          <cell r="P269">
            <v>257.39</v>
          </cell>
          <cell r="Q269">
            <v>224.46615384615384</v>
          </cell>
          <cell r="R269">
            <v>147.07615384615383</v>
          </cell>
          <cell r="S269">
            <v>264.55</v>
          </cell>
          <cell r="T269">
            <v>308.35000000000002</v>
          </cell>
          <cell r="U269">
            <v>291.92</v>
          </cell>
          <cell r="V269">
            <v>271.24</v>
          </cell>
          <cell r="W269">
            <v>228.48</v>
          </cell>
          <cell r="X269">
            <v>264.95230769230767</v>
          </cell>
          <cell r="Y269">
            <v>277.5</v>
          </cell>
          <cell r="Z269">
            <v>288.30425101214576</v>
          </cell>
          <cell r="AA269">
            <v>3097.0118663967614</v>
          </cell>
          <cell r="AB269">
            <v>12</v>
          </cell>
          <cell r="AC269">
            <v>258.08432219973014</v>
          </cell>
          <cell r="AD269">
            <v>9.9263200846050061</v>
          </cell>
        </row>
        <row r="270">
          <cell r="B270" t="str">
            <v>PO17345</v>
          </cell>
          <cell r="C270">
            <v>425.92</v>
          </cell>
          <cell r="D270">
            <v>332.7</v>
          </cell>
          <cell r="E270">
            <v>321.64</v>
          </cell>
          <cell r="F270">
            <v>275.12</v>
          </cell>
          <cell r="G270">
            <v>377.25</v>
          </cell>
          <cell r="H270">
            <v>325.08999999999997</v>
          </cell>
          <cell r="I270">
            <v>273.18</v>
          </cell>
          <cell r="J270">
            <v>340.74</v>
          </cell>
          <cell r="K270">
            <v>252.09</v>
          </cell>
          <cell r="L270">
            <v>359.24</v>
          </cell>
          <cell r="M270">
            <v>298.82</v>
          </cell>
          <cell r="N270">
            <v>397.99</v>
          </cell>
          <cell r="O270">
            <v>360.94192812044679</v>
          </cell>
          <cell r="P270">
            <v>210.75</v>
          </cell>
          <cell r="Q270">
            <v>231.93615384615384</v>
          </cell>
          <cell r="R270">
            <v>198.55846153846156</v>
          </cell>
          <cell r="S270">
            <v>318.61</v>
          </cell>
          <cell r="T270">
            <v>325.91000000000003</v>
          </cell>
          <cell r="U270">
            <v>348.96</v>
          </cell>
          <cell r="V270">
            <v>315.86</v>
          </cell>
          <cell r="W270">
            <v>215.04999999999998</v>
          </cell>
          <cell r="X270">
            <v>287.24</v>
          </cell>
          <cell r="Y270">
            <v>330.84</v>
          </cell>
          <cell r="Z270">
            <v>315.05285498086982</v>
          </cell>
          <cell r="AA270">
            <v>3459.7093984859321</v>
          </cell>
          <cell r="AB270">
            <v>12</v>
          </cell>
          <cell r="AC270">
            <v>288.30911654049436</v>
          </cell>
          <cell r="AD270">
            <v>11.088812174634398</v>
          </cell>
        </row>
        <row r="271">
          <cell r="B271" t="str">
            <v>PO17388</v>
          </cell>
          <cell r="C271">
            <v>379.39</v>
          </cell>
          <cell r="D271">
            <v>303.83999999999997</v>
          </cell>
          <cell r="E271">
            <v>303.45</v>
          </cell>
          <cell r="F271">
            <v>215.64</v>
          </cell>
          <cell r="G271">
            <v>337.51</v>
          </cell>
          <cell r="H271">
            <v>272.63</v>
          </cell>
          <cell r="I271">
            <v>268.64</v>
          </cell>
          <cell r="J271">
            <v>259.38</v>
          </cell>
          <cell r="K271">
            <v>243.53</v>
          </cell>
          <cell r="L271">
            <v>260.32</v>
          </cell>
          <cell r="M271">
            <v>282.45999999999998</v>
          </cell>
          <cell r="N271">
            <v>308.33999999999997</v>
          </cell>
          <cell r="O271">
            <v>346.88192812044679</v>
          </cell>
          <cell r="P271">
            <v>224.78</v>
          </cell>
          <cell r="Q271">
            <v>233.00615384615384</v>
          </cell>
          <cell r="R271">
            <v>150.91999999999999</v>
          </cell>
          <cell r="S271">
            <v>279.7</v>
          </cell>
          <cell r="T271">
            <v>295.04000000000002</v>
          </cell>
          <cell r="U271">
            <v>270.96000000000004</v>
          </cell>
          <cell r="V271">
            <v>297.58</v>
          </cell>
          <cell r="W271">
            <v>302.22000000000003</v>
          </cell>
          <cell r="X271">
            <v>330.43</v>
          </cell>
          <cell r="Y271">
            <v>464.45</v>
          </cell>
          <cell r="Z271">
            <v>612.94663967611325</v>
          </cell>
          <cell r="AA271">
            <v>3808.9147216427136</v>
          </cell>
          <cell r="AB271">
            <v>12</v>
          </cell>
          <cell r="AC271">
            <v>317.40956013689282</v>
          </cell>
          <cell r="AD271">
            <v>12.208060005265109</v>
          </cell>
        </row>
        <row r="272">
          <cell r="B272" t="str">
            <v>PO17437</v>
          </cell>
          <cell r="C272">
            <v>311</v>
          </cell>
          <cell r="D272">
            <v>285.01</v>
          </cell>
          <cell r="E272">
            <v>294.22000000000003</v>
          </cell>
          <cell r="F272">
            <v>253.73</v>
          </cell>
          <cell r="G272">
            <v>269.98</v>
          </cell>
          <cell r="H272">
            <v>250.87</v>
          </cell>
          <cell r="I272">
            <v>268.11</v>
          </cell>
          <cell r="J272">
            <v>311.45999999999998</v>
          </cell>
          <cell r="K272">
            <v>258.58999999999997</v>
          </cell>
          <cell r="L272">
            <v>282.06</v>
          </cell>
          <cell r="M272">
            <v>311.42</v>
          </cell>
          <cell r="N272">
            <v>308.20999999999998</v>
          </cell>
          <cell r="O272">
            <v>279.41759999999999</v>
          </cell>
          <cell r="P272">
            <v>284.45</v>
          </cell>
          <cell r="Q272">
            <v>222.90615384615384</v>
          </cell>
          <cell r="R272">
            <v>147.38615384615383</v>
          </cell>
          <cell r="S272">
            <v>259.05</v>
          </cell>
          <cell r="T272">
            <v>303.73</v>
          </cell>
          <cell r="U272">
            <v>282.57</v>
          </cell>
          <cell r="V272">
            <v>259.27000000000004</v>
          </cell>
          <cell r="W272">
            <v>251.55</v>
          </cell>
          <cell r="X272">
            <v>269.12</v>
          </cell>
          <cell r="Y272">
            <v>262.94</v>
          </cell>
          <cell r="Z272">
            <v>282.8348178137652</v>
          </cell>
          <cell r="AA272">
            <v>3105.2247255060729</v>
          </cell>
          <cell r="AB272">
            <v>12</v>
          </cell>
          <cell r="AC272">
            <v>258.76872712550608</v>
          </cell>
          <cell r="AD272">
            <v>9.9526433509810026</v>
          </cell>
        </row>
        <row r="273">
          <cell r="B273" t="str">
            <v>PO17467</v>
          </cell>
          <cell r="C273">
            <v>338.63</v>
          </cell>
          <cell r="D273">
            <v>327.83</v>
          </cell>
          <cell r="E273">
            <v>300.64999999999998</v>
          </cell>
          <cell r="F273">
            <v>255.9</v>
          </cell>
          <cell r="G273">
            <v>271.5</v>
          </cell>
          <cell r="H273">
            <v>268.77999999999997</v>
          </cell>
          <cell r="I273">
            <v>289.45</v>
          </cell>
          <cell r="J273">
            <v>279.97000000000003</v>
          </cell>
          <cell r="K273">
            <v>251.88</v>
          </cell>
          <cell r="L273">
            <v>252.52</v>
          </cell>
          <cell r="M273">
            <v>268.52999999999997</v>
          </cell>
          <cell r="N273">
            <v>267.43</v>
          </cell>
          <cell r="O273">
            <v>248.8612</v>
          </cell>
          <cell r="P273">
            <v>248.66</v>
          </cell>
          <cell r="Q273">
            <v>227.52615384615385</v>
          </cell>
          <cell r="R273">
            <v>131.35461538461539</v>
          </cell>
          <cell r="S273">
            <v>262.14</v>
          </cell>
          <cell r="T273">
            <v>321.11</v>
          </cell>
          <cell r="U273">
            <v>261.52</v>
          </cell>
          <cell r="V273">
            <v>269.18</v>
          </cell>
          <cell r="W273">
            <v>215.06</v>
          </cell>
          <cell r="X273">
            <v>238.16</v>
          </cell>
          <cell r="Y273">
            <v>270.20999999999998</v>
          </cell>
          <cell r="Z273">
            <v>303.57272392297313</v>
          </cell>
          <cell r="AA273">
            <v>2997.3546931537426</v>
          </cell>
          <cell r="AB273">
            <v>12</v>
          </cell>
          <cell r="AC273">
            <v>249.77955776281189</v>
          </cell>
          <cell r="AD273">
            <v>9.6069060678004572</v>
          </cell>
        </row>
        <row r="274">
          <cell r="B274" t="str">
            <v>PO17474</v>
          </cell>
          <cell r="C274">
            <v>344.06</v>
          </cell>
          <cell r="D274">
            <v>306.58999999999997</v>
          </cell>
          <cell r="E274">
            <v>319.64</v>
          </cell>
          <cell r="F274">
            <v>252.56</v>
          </cell>
          <cell r="G274">
            <v>290.88</v>
          </cell>
          <cell r="H274">
            <v>275.57</v>
          </cell>
          <cell r="I274">
            <v>282.63</v>
          </cell>
          <cell r="J274">
            <v>277.54000000000002</v>
          </cell>
          <cell r="K274">
            <v>249.13</v>
          </cell>
          <cell r="L274">
            <v>260.68</v>
          </cell>
          <cell r="M274">
            <v>250.92</v>
          </cell>
          <cell r="N274">
            <v>299.25</v>
          </cell>
          <cell r="O274">
            <v>286.91192812044682</v>
          </cell>
          <cell r="P274">
            <v>216.87</v>
          </cell>
          <cell r="Q274">
            <v>222.59615384615384</v>
          </cell>
          <cell r="R274">
            <v>147.07615384615383</v>
          </cell>
          <cell r="S274">
            <v>266.37</v>
          </cell>
          <cell r="T274">
            <v>274.81</v>
          </cell>
          <cell r="U274">
            <v>267.08</v>
          </cell>
          <cell r="V274">
            <v>267.32</v>
          </cell>
          <cell r="W274">
            <v>231.36</v>
          </cell>
          <cell r="X274">
            <v>255.4523076923077</v>
          </cell>
          <cell r="Y274">
            <v>304.2</v>
          </cell>
          <cell r="Z274">
            <v>274.61677462887985</v>
          </cell>
          <cell r="AA274">
            <v>3014.6633181339416</v>
          </cell>
          <cell r="AB274">
            <v>12</v>
          </cell>
          <cell r="AC274">
            <v>251.22194317782848</v>
          </cell>
          <cell r="AD274">
            <v>9.6623824299164802</v>
          </cell>
        </row>
        <row r="275">
          <cell r="B275" t="str">
            <v>PO17505</v>
          </cell>
          <cell r="C275">
            <v>49.76</v>
          </cell>
          <cell r="D275">
            <v>295.95999999999998</v>
          </cell>
          <cell r="E275">
            <v>298.48</v>
          </cell>
          <cell r="F275">
            <v>249.33</v>
          </cell>
          <cell r="G275">
            <v>287.33</v>
          </cell>
          <cell r="H275">
            <v>288.81</v>
          </cell>
          <cell r="I275">
            <v>282.63</v>
          </cell>
          <cell r="J275">
            <v>285.92</v>
          </cell>
          <cell r="K275">
            <v>265.27999999999997</v>
          </cell>
          <cell r="L275">
            <v>271.51</v>
          </cell>
          <cell r="M275">
            <v>286.43</v>
          </cell>
          <cell r="N275">
            <v>301.89999999999998</v>
          </cell>
          <cell r="O275">
            <v>300.56192812044679</v>
          </cell>
          <cell r="P275">
            <v>214.04999999999998</v>
          </cell>
          <cell r="Q275">
            <v>217.00615384615384</v>
          </cell>
          <cell r="R275">
            <v>147.07615384615383</v>
          </cell>
          <cell r="S275">
            <v>282.74</v>
          </cell>
          <cell r="T275">
            <v>294.02999999999997</v>
          </cell>
          <cell r="U275">
            <v>273.87</v>
          </cell>
          <cell r="V275">
            <v>288.52</v>
          </cell>
          <cell r="W275">
            <v>252.04</v>
          </cell>
          <cell r="X275">
            <v>256.31</v>
          </cell>
          <cell r="Y275">
            <v>277.02999999999997</v>
          </cell>
          <cell r="Z275">
            <v>325.52004048583001</v>
          </cell>
          <cell r="AA275">
            <v>3128.7542762985845</v>
          </cell>
          <cell r="AB275">
            <v>12</v>
          </cell>
          <cell r="AC275">
            <v>260.72952302488204</v>
          </cell>
          <cell r="AD275">
            <v>10.028058577880078</v>
          </cell>
        </row>
        <row r="276">
          <cell r="B276" t="str">
            <v>PO17535</v>
          </cell>
          <cell r="C276">
            <v>276.77</v>
          </cell>
          <cell r="D276">
            <v>288.45999999999998</v>
          </cell>
          <cell r="E276">
            <v>291.82</v>
          </cell>
          <cell r="F276">
            <v>255.2</v>
          </cell>
          <cell r="G276">
            <v>251.89</v>
          </cell>
          <cell r="H276">
            <v>290.89999999999998</v>
          </cell>
          <cell r="I276">
            <v>275.48</v>
          </cell>
          <cell r="J276">
            <v>280.58</v>
          </cell>
          <cell r="K276">
            <v>243.93</v>
          </cell>
          <cell r="L276">
            <v>260.2</v>
          </cell>
          <cell r="M276">
            <v>275.94</v>
          </cell>
          <cell r="N276">
            <v>304</v>
          </cell>
          <cell r="O276">
            <v>286.09192812044682</v>
          </cell>
          <cell r="P276">
            <v>285.10000000000002</v>
          </cell>
          <cell r="Q276">
            <v>227.91615384615383</v>
          </cell>
          <cell r="R276">
            <v>147.07615384615383</v>
          </cell>
          <cell r="S276">
            <v>267.7</v>
          </cell>
          <cell r="T276">
            <v>282.58</v>
          </cell>
          <cell r="U276">
            <v>282.57</v>
          </cell>
          <cell r="V276">
            <v>264.04000000000002</v>
          </cell>
          <cell r="W276">
            <v>253.56</v>
          </cell>
          <cell r="X276">
            <v>256.84000000000003</v>
          </cell>
          <cell r="Y276">
            <v>270.39</v>
          </cell>
          <cell r="Z276">
            <v>305.31367071524966</v>
          </cell>
          <cell r="AA276">
            <v>3129.1779065280043</v>
          </cell>
          <cell r="AB276">
            <v>12</v>
          </cell>
          <cell r="AC276">
            <v>260.76482554400036</v>
          </cell>
          <cell r="AD276">
            <v>10.029416367076937</v>
          </cell>
        </row>
        <row r="277">
          <cell r="B277" t="str">
            <v>PO17536</v>
          </cell>
          <cell r="C277">
            <v>349.78</v>
          </cell>
          <cell r="D277">
            <v>315.72000000000003</v>
          </cell>
          <cell r="E277">
            <v>344.14</v>
          </cell>
          <cell r="F277">
            <v>307.61</v>
          </cell>
          <cell r="G277">
            <v>339.52</v>
          </cell>
          <cell r="H277">
            <v>279.97000000000003</v>
          </cell>
          <cell r="I277">
            <v>291.85000000000002</v>
          </cell>
          <cell r="J277">
            <v>283.81</v>
          </cell>
          <cell r="K277">
            <v>267.67</v>
          </cell>
          <cell r="L277">
            <v>270.93</v>
          </cell>
          <cell r="M277">
            <v>275.41000000000003</v>
          </cell>
          <cell r="N277">
            <v>292.61</v>
          </cell>
          <cell r="O277">
            <v>239.80599999999998</v>
          </cell>
          <cell r="P277">
            <v>251.81</v>
          </cell>
          <cell r="Q277">
            <v>223.13615384615383</v>
          </cell>
          <cell r="R277">
            <v>191.11692307692306</v>
          </cell>
          <cell r="S277">
            <v>275.55</v>
          </cell>
          <cell r="T277">
            <v>336.1</v>
          </cell>
          <cell r="U277">
            <v>282.57</v>
          </cell>
          <cell r="V277">
            <v>294.08999999999997</v>
          </cell>
          <cell r="W277">
            <v>192.88</v>
          </cell>
          <cell r="X277">
            <v>236.18461538461537</v>
          </cell>
          <cell r="Y277">
            <v>283.60000000000002</v>
          </cell>
          <cell r="Z277">
            <v>291.55769230769232</v>
          </cell>
          <cell r="AA277">
            <v>3098.4013846153844</v>
          </cell>
          <cell r="AB277">
            <v>12</v>
          </cell>
          <cell r="AC277">
            <v>258.20011538461534</v>
          </cell>
          <cell r="AD277">
            <v>9.930773668639052</v>
          </cell>
        </row>
        <row r="278">
          <cell r="B278" t="str">
            <v>PO17565</v>
          </cell>
          <cell r="C278">
            <v>314.89</v>
          </cell>
          <cell r="D278">
            <v>305.52999999999997</v>
          </cell>
          <cell r="E278">
            <v>265.72000000000003</v>
          </cell>
          <cell r="F278">
            <v>247.38</v>
          </cell>
          <cell r="G278">
            <v>249.99</v>
          </cell>
          <cell r="H278">
            <v>263.64999999999998</v>
          </cell>
          <cell r="I278">
            <v>288.27999999999997</v>
          </cell>
          <cell r="J278">
            <v>304.76</v>
          </cell>
          <cell r="K278">
            <v>270.19</v>
          </cell>
          <cell r="L278">
            <v>307.57</v>
          </cell>
          <cell r="M278">
            <v>305.8</v>
          </cell>
          <cell r="N278">
            <v>313.84000000000003</v>
          </cell>
          <cell r="O278">
            <v>264.32560000000001</v>
          </cell>
          <cell r="P278">
            <v>280.52</v>
          </cell>
          <cell r="Q278">
            <v>222.43615384615384</v>
          </cell>
          <cell r="R278">
            <v>162.46</v>
          </cell>
          <cell r="S278">
            <v>327.13</v>
          </cell>
          <cell r="T278">
            <v>283.8</v>
          </cell>
          <cell r="U278">
            <v>252.16</v>
          </cell>
          <cell r="V278">
            <v>211.42</v>
          </cell>
          <cell r="W278">
            <v>250.67</v>
          </cell>
          <cell r="X278">
            <v>272.52</v>
          </cell>
          <cell r="Y278">
            <v>252.74</v>
          </cell>
          <cell r="Z278">
            <v>282.37418803072774</v>
          </cell>
          <cell r="AA278">
            <v>3062.5559418768817</v>
          </cell>
          <cell r="AB278">
            <v>12</v>
          </cell>
          <cell r="AC278">
            <v>255.21299515640681</v>
          </cell>
          <cell r="AD278">
            <v>9.81588442909257</v>
          </cell>
        </row>
        <row r="279">
          <cell r="B279" t="str">
            <v>PO1757</v>
          </cell>
          <cell r="C279">
            <v>377.32</v>
          </cell>
          <cell r="D279">
            <v>382.75</v>
          </cell>
          <cell r="E279">
            <v>496.2</v>
          </cell>
          <cell r="F279">
            <v>325.26</v>
          </cell>
          <cell r="G279">
            <v>355.73</v>
          </cell>
          <cell r="H279">
            <v>325.66000000000003</v>
          </cell>
          <cell r="I279">
            <v>330.28</v>
          </cell>
          <cell r="J279">
            <v>407.39</v>
          </cell>
          <cell r="K279">
            <v>307.97000000000003</v>
          </cell>
          <cell r="L279">
            <v>354.8</v>
          </cell>
          <cell r="M279">
            <v>344.69</v>
          </cell>
          <cell r="N279">
            <v>366.85999999999996</v>
          </cell>
          <cell r="O279">
            <v>372.6819281204468</v>
          </cell>
          <cell r="P279">
            <v>342.96</v>
          </cell>
          <cell r="Q279">
            <v>258.68615384615384</v>
          </cell>
          <cell r="R279">
            <v>239.23615384615383</v>
          </cell>
          <cell r="S279">
            <v>278.44</v>
          </cell>
          <cell r="T279">
            <v>309.51</v>
          </cell>
          <cell r="U279">
            <v>299.77</v>
          </cell>
          <cell r="V279">
            <v>272.23</v>
          </cell>
          <cell r="W279">
            <v>213.25</v>
          </cell>
          <cell r="X279">
            <v>240.16</v>
          </cell>
          <cell r="Z279">
            <v>-2.3076923076956746E-3</v>
          </cell>
          <cell r="AA279">
            <v>2826.9219281204469</v>
          </cell>
          <cell r="AB279">
            <v>11</v>
          </cell>
          <cell r="AC279">
            <v>256.99290255640426</v>
          </cell>
          <cell r="AD279">
            <v>9.8843424060155485</v>
          </cell>
        </row>
        <row r="280">
          <cell r="B280" t="str">
            <v>PO17575</v>
          </cell>
          <cell r="C280">
            <v>342.39</v>
          </cell>
          <cell r="D280">
            <v>234.69</v>
          </cell>
          <cell r="E280">
            <v>321.47000000000003</v>
          </cell>
          <cell r="F280">
            <v>222.88</v>
          </cell>
          <cell r="J280">
            <v>222.96</v>
          </cell>
          <cell r="K280">
            <v>242.38</v>
          </cell>
          <cell r="L280">
            <v>262.47000000000003</v>
          </cell>
          <cell r="M280">
            <v>264.74</v>
          </cell>
          <cell r="N280">
            <v>288.40000000000003</v>
          </cell>
          <cell r="O280">
            <v>297.50192812044679</v>
          </cell>
          <cell r="P280">
            <v>220.65</v>
          </cell>
          <cell r="Q280">
            <v>222.15615384615384</v>
          </cell>
          <cell r="R280">
            <v>149.08615384615385</v>
          </cell>
          <cell r="S280">
            <v>253.01</v>
          </cell>
          <cell r="T280">
            <v>280.42</v>
          </cell>
          <cell r="U280">
            <v>268.14</v>
          </cell>
          <cell r="V280">
            <v>265.66000000000003</v>
          </cell>
          <cell r="W280">
            <v>243.87</v>
          </cell>
          <cell r="X280">
            <v>257.58</v>
          </cell>
          <cell r="Y280">
            <v>285.94</v>
          </cell>
          <cell r="Z280">
            <v>272.59080336829965</v>
          </cell>
          <cell r="AA280">
            <v>3016.6050391810541</v>
          </cell>
          <cell r="AB280">
            <v>12</v>
          </cell>
          <cell r="AC280">
            <v>251.38375326508785</v>
          </cell>
          <cell r="AD280">
            <v>9.6686058948110709</v>
          </cell>
        </row>
        <row r="281">
          <cell r="B281" t="str">
            <v>PO17576</v>
          </cell>
          <cell r="C281">
            <v>357.63</v>
          </cell>
          <cell r="D281">
            <v>314.79000000000002</v>
          </cell>
          <cell r="E281">
            <v>322.73</v>
          </cell>
          <cell r="F281">
            <v>250.93</v>
          </cell>
          <cell r="G281">
            <v>274.91000000000003</v>
          </cell>
          <cell r="K281">
            <v>62.82</v>
          </cell>
          <cell r="L281">
            <v>246.33</v>
          </cell>
          <cell r="M281">
            <v>271.56</v>
          </cell>
          <cell r="N281">
            <v>310.8</v>
          </cell>
          <cell r="O281">
            <v>320.6819281204468</v>
          </cell>
          <cell r="P281">
            <v>219.38</v>
          </cell>
          <cell r="Q281">
            <v>210.30615384615385</v>
          </cell>
          <cell r="R281">
            <v>217.29615384615383</v>
          </cell>
          <cell r="S281">
            <v>258.25</v>
          </cell>
          <cell r="T281">
            <v>287.64999999999998</v>
          </cell>
          <cell r="U281">
            <v>285.60000000000002</v>
          </cell>
          <cell r="V281">
            <v>312.85000000000002</v>
          </cell>
          <cell r="W281">
            <v>218.82</v>
          </cell>
          <cell r="X281">
            <v>267.76</v>
          </cell>
          <cell r="Y281">
            <v>306.99</v>
          </cell>
          <cell r="Z281">
            <v>320.4371255060729</v>
          </cell>
          <cell r="AA281">
            <v>3226.0213613188266</v>
          </cell>
          <cell r="AB281">
            <v>12</v>
          </cell>
          <cell r="AC281">
            <v>268.83511344323557</v>
          </cell>
          <cell r="AD281">
            <v>10.339812055509061</v>
          </cell>
        </row>
        <row r="282">
          <cell r="B282" t="str">
            <v>PO17587</v>
          </cell>
          <cell r="C282">
            <v>319.94</v>
          </cell>
          <cell r="D282">
            <v>314.76</v>
          </cell>
          <cell r="E282">
            <v>374.17</v>
          </cell>
          <cell r="F282">
            <v>294</v>
          </cell>
          <cell r="G282">
            <v>319.83</v>
          </cell>
          <cell r="H282">
            <v>284.2</v>
          </cell>
          <cell r="I282">
            <v>283.93</v>
          </cell>
          <cell r="J282">
            <v>333.03</v>
          </cell>
          <cell r="K282">
            <v>251.51</v>
          </cell>
          <cell r="L282">
            <v>300.58999999999997</v>
          </cell>
          <cell r="M282">
            <v>278.98</v>
          </cell>
          <cell r="N282">
            <v>281.09000000000003</v>
          </cell>
          <cell r="O282">
            <v>280.61319999999995</v>
          </cell>
          <cell r="P282">
            <v>258.67</v>
          </cell>
          <cell r="Q282">
            <v>244.34615384615384</v>
          </cell>
          <cell r="R282">
            <v>157.30615384615385</v>
          </cell>
          <cell r="S282">
            <v>248.44</v>
          </cell>
          <cell r="T282">
            <v>295.02</v>
          </cell>
          <cell r="U282">
            <v>319.14999999999998</v>
          </cell>
          <cell r="V282">
            <v>315.5</v>
          </cell>
          <cell r="W282">
            <v>221.82</v>
          </cell>
          <cell r="X282">
            <v>231.36461538461538</v>
          </cell>
          <cell r="Y282">
            <v>355.7</v>
          </cell>
          <cell r="Z282">
            <v>327.30716599190282</v>
          </cell>
          <cell r="AA282">
            <v>3255.2372890688257</v>
          </cell>
          <cell r="AB282">
            <v>12</v>
          </cell>
          <cell r="AC282">
            <v>271.26977408906879</v>
          </cell>
          <cell r="AD282">
            <v>10.433452849579568</v>
          </cell>
        </row>
        <row r="283">
          <cell r="B283" t="str">
            <v>PO17603</v>
          </cell>
          <cell r="C283">
            <v>341.4</v>
          </cell>
          <cell r="D283">
            <v>255.16</v>
          </cell>
          <cell r="E283">
            <v>283.10000000000002</v>
          </cell>
          <cell r="F283">
            <v>251.33</v>
          </cell>
          <cell r="G283">
            <v>269.98</v>
          </cell>
          <cell r="H283">
            <v>256.77</v>
          </cell>
          <cell r="I283">
            <v>249.95</v>
          </cell>
          <cell r="J283">
            <v>273.89</v>
          </cell>
          <cell r="K283">
            <v>249.27</v>
          </cell>
          <cell r="L283">
            <v>249.05</v>
          </cell>
          <cell r="M283">
            <v>256.64</v>
          </cell>
          <cell r="N283">
            <v>307.95999999999998</v>
          </cell>
          <cell r="O283">
            <v>249.11599999999999</v>
          </cell>
          <cell r="P283">
            <v>216.07</v>
          </cell>
          <cell r="Q283">
            <v>230.39615384615385</v>
          </cell>
          <cell r="R283">
            <v>131.19615384615383</v>
          </cell>
          <cell r="S283">
            <v>246.49</v>
          </cell>
          <cell r="T283">
            <v>266.17</v>
          </cell>
          <cell r="U283">
            <v>263.92</v>
          </cell>
          <cell r="V283">
            <v>255.35</v>
          </cell>
          <cell r="W283">
            <v>236.61</v>
          </cell>
          <cell r="X283">
            <v>216.49</v>
          </cell>
          <cell r="Y283">
            <v>342.27</v>
          </cell>
          <cell r="Z283">
            <v>297.71262719298244</v>
          </cell>
          <cell r="AA283">
            <v>2951.79093488529</v>
          </cell>
          <cell r="AB283">
            <v>12</v>
          </cell>
          <cell r="AC283">
            <v>245.9825779071075</v>
          </cell>
          <cell r="AD283">
            <v>9.4608683810425962</v>
          </cell>
        </row>
        <row r="284">
          <cell r="B284" t="str">
            <v>PO17615</v>
          </cell>
          <cell r="C284">
            <v>282.35000000000002</v>
          </cell>
          <cell r="D284">
            <v>301.8</v>
          </cell>
          <cell r="E284">
            <v>301.42</v>
          </cell>
          <cell r="F284">
            <v>243.33</v>
          </cell>
          <cell r="G284">
            <v>287.97000000000003</v>
          </cell>
          <cell r="H284">
            <v>277.17</v>
          </cell>
          <cell r="I284">
            <v>312.36</v>
          </cell>
          <cell r="J284">
            <v>292.41000000000003</v>
          </cell>
          <cell r="K284">
            <v>272.67</v>
          </cell>
          <cell r="L284">
            <v>258.89</v>
          </cell>
          <cell r="M284">
            <v>276.31</v>
          </cell>
          <cell r="N284">
            <v>297.73</v>
          </cell>
          <cell r="O284">
            <v>266.70699999999999</v>
          </cell>
          <cell r="P284">
            <v>142.44</v>
          </cell>
          <cell r="Q284">
            <v>223.56615384615384</v>
          </cell>
          <cell r="R284">
            <v>126.39076923076922</v>
          </cell>
          <cell r="S284">
            <v>271.98</v>
          </cell>
          <cell r="T284">
            <v>322.87</v>
          </cell>
          <cell r="U284">
            <v>273.15999999999997</v>
          </cell>
          <cell r="V284">
            <v>271.87</v>
          </cell>
          <cell r="W284">
            <v>212.1</v>
          </cell>
          <cell r="X284">
            <v>220.82461538461538</v>
          </cell>
          <cell r="Y284">
            <v>296.13</v>
          </cell>
          <cell r="Z284">
            <v>316.79947368421051</v>
          </cell>
          <cell r="AA284">
            <v>2944.8380121457485</v>
          </cell>
          <cell r="AB284">
            <v>12</v>
          </cell>
          <cell r="AC284">
            <v>245.40316767881237</v>
          </cell>
          <cell r="AD284">
            <v>9.4385833722620145</v>
          </cell>
        </row>
        <row r="285">
          <cell r="B285" t="str">
            <v>PO17636</v>
          </cell>
          <cell r="C285">
            <v>267.56</v>
          </cell>
          <cell r="D285">
            <v>273.83</v>
          </cell>
          <cell r="E285">
            <v>265.32</v>
          </cell>
          <cell r="F285">
            <v>210.69</v>
          </cell>
          <cell r="G285">
            <v>228.54</v>
          </cell>
          <cell r="H285">
            <v>257.58</v>
          </cell>
          <cell r="I285">
            <v>234.96</v>
          </cell>
          <cell r="M285">
            <v>157.59</v>
          </cell>
          <cell r="N285">
            <v>245.05</v>
          </cell>
          <cell r="O285">
            <v>248.69459999999998</v>
          </cell>
          <cell r="P285">
            <v>241.68</v>
          </cell>
          <cell r="Q285">
            <v>221.02615384615385</v>
          </cell>
          <cell r="R285">
            <v>201.47615384615384</v>
          </cell>
          <cell r="S285">
            <v>264.01</v>
          </cell>
          <cell r="T285">
            <v>276.83</v>
          </cell>
          <cell r="U285">
            <v>271.27</v>
          </cell>
          <cell r="W285">
            <v>217.34</v>
          </cell>
          <cell r="X285">
            <v>243.0423076923077</v>
          </cell>
          <cell r="Y285">
            <v>253.54</v>
          </cell>
          <cell r="Z285">
            <v>276.32447278106508</v>
          </cell>
          <cell r="AA285">
            <v>2715.2336881656802</v>
          </cell>
          <cell r="AB285">
            <v>11</v>
          </cell>
          <cell r="AC285">
            <v>246.83942619688003</v>
          </cell>
          <cell r="AD285">
            <v>9.493824084495385</v>
          </cell>
        </row>
        <row r="286">
          <cell r="B286" t="str">
            <v>PO17657</v>
          </cell>
          <cell r="C286">
            <v>335.6</v>
          </cell>
          <cell r="D286">
            <v>273.12</v>
          </cell>
          <cell r="E286">
            <v>306.39999999999998</v>
          </cell>
          <cell r="F286">
            <v>212.5</v>
          </cell>
          <cell r="G286">
            <v>296.24</v>
          </cell>
          <cell r="H286">
            <v>269.64</v>
          </cell>
          <cell r="I286">
            <v>262.77</v>
          </cell>
          <cell r="J286">
            <v>281.99</v>
          </cell>
          <cell r="K286">
            <v>271.79000000000002</v>
          </cell>
          <cell r="L286">
            <v>258.55</v>
          </cell>
          <cell r="M286">
            <v>279.55</v>
          </cell>
          <cell r="N286">
            <v>328.59000000000003</v>
          </cell>
          <cell r="O286">
            <v>303.21192812044683</v>
          </cell>
          <cell r="P286">
            <v>213.89</v>
          </cell>
          <cell r="Q286">
            <v>222.62615384615384</v>
          </cell>
          <cell r="R286">
            <v>147.07615384615383</v>
          </cell>
          <cell r="S286">
            <v>259.99</v>
          </cell>
          <cell r="T286">
            <v>279.94</v>
          </cell>
          <cell r="U286">
            <v>276.43</v>
          </cell>
          <cell r="V286">
            <v>339.9</v>
          </cell>
          <cell r="W286">
            <v>231.71</v>
          </cell>
          <cell r="X286">
            <v>336.77</v>
          </cell>
          <cell r="Y286">
            <v>306.67</v>
          </cell>
          <cell r="Z286">
            <v>353.39592442645073</v>
          </cell>
          <cell r="AA286">
            <v>3271.6101602392055</v>
          </cell>
          <cell r="AB286">
            <v>12</v>
          </cell>
          <cell r="AC286">
            <v>272.63418001993381</v>
          </cell>
          <cell r="AD286">
            <v>10.485930000766684</v>
          </cell>
        </row>
        <row r="287">
          <cell r="B287" t="str">
            <v>PO17661</v>
          </cell>
          <cell r="C287">
            <v>309.41000000000003</v>
          </cell>
          <cell r="D287">
            <v>284.72000000000003</v>
          </cell>
          <cell r="E287">
            <v>302.20999999999998</v>
          </cell>
          <cell r="F287">
            <v>231.09</v>
          </cell>
          <cell r="G287">
            <v>269.26</v>
          </cell>
          <cell r="H287">
            <v>261.32</v>
          </cell>
          <cell r="I287">
            <v>244.88</v>
          </cell>
          <cell r="J287">
            <v>272.37</v>
          </cell>
          <cell r="K287">
            <v>250.76</v>
          </cell>
          <cell r="L287">
            <v>235.14</v>
          </cell>
          <cell r="M287">
            <v>265.85000000000002</v>
          </cell>
          <cell r="N287">
            <v>291.88</v>
          </cell>
          <cell r="O287">
            <v>273.27300000000002</v>
          </cell>
          <cell r="P287">
            <v>213.85</v>
          </cell>
          <cell r="Q287">
            <v>222.38615384615383</v>
          </cell>
          <cell r="R287">
            <v>149.10615384615383</v>
          </cell>
          <cell r="S287">
            <v>255.21</v>
          </cell>
          <cell r="T287">
            <v>282.27</v>
          </cell>
          <cell r="U287">
            <v>275.11</v>
          </cell>
          <cell r="V287">
            <v>283.72000000000003</v>
          </cell>
          <cell r="W287">
            <v>225.75</v>
          </cell>
          <cell r="X287">
            <v>245.2323076923077</v>
          </cell>
          <cell r="Y287">
            <v>312.33999999999997</v>
          </cell>
          <cell r="Z287">
            <v>354.04955465587045</v>
          </cell>
          <cell r="AA287">
            <v>3092.297170040486</v>
          </cell>
          <cell r="AB287">
            <v>12</v>
          </cell>
          <cell r="AC287">
            <v>257.69143083670718</v>
          </cell>
          <cell r="AD287">
            <v>9.9112088783348913</v>
          </cell>
        </row>
        <row r="288">
          <cell r="B288" t="str">
            <v>PO17670</v>
          </cell>
          <cell r="C288">
            <v>357.75</v>
          </cell>
          <cell r="D288">
            <v>307.36</v>
          </cell>
          <cell r="E288">
            <v>324.7</v>
          </cell>
          <cell r="F288">
            <v>247.09</v>
          </cell>
          <cell r="G288">
            <v>255.89</v>
          </cell>
          <cell r="H288">
            <v>260.57</v>
          </cell>
          <cell r="I288">
            <v>252.12</v>
          </cell>
          <cell r="J288">
            <v>260.37</v>
          </cell>
          <cell r="K288">
            <v>266.32</v>
          </cell>
          <cell r="L288">
            <v>254.72</v>
          </cell>
          <cell r="M288">
            <v>274.66000000000003</v>
          </cell>
          <cell r="N288">
            <v>287.14</v>
          </cell>
          <cell r="O288">
            <v>288.5519281204468</v>
          </cell>
          <cell r="P288">
            <v>216.91</v>
          </cell>
          <cell r="Q288">
            <v>222.33615384615385</v>
          </cell>
          <cell r="R288">
            <v>147.07615384615383</v>
          </cell>
          <cell r="V288">
            <v>135.19</v>
          </cell>
          <cell r="W288">
            <v>213.35</v>
          </cell>
          <cell r="X288">
            <v>221.33230769230769</v>
          </cell>
          <cell r="Y288">
            <v>255.55</v>
          </cell>
          <cell r="Z288">
            <v>329.32167722822777</v>
          </cell>
          <cell r="AA288">
            <v>2029.6182207332899</v>
          </cell>
          <cell r="AB288">
            <v>9</v>
          </cell>
          <cell r="AC288">
            <v>225.51313563703221</v>
          </cell>
          <cell r="AD288">
            <v>8.6735821398858537</v>
          </cell>
        </row>
        <row r="289">
          <cell r="B289" t="str">
            <v>PO17673</v>
          </cell>
          <cell r="C289">
            <v>405.67</v>
          </cell>
          <cell r="D289">
            <v>335.83</v>
          </cell>
          <cell r="E289">
            <v>351.11</v>
          </cell>
          <cell r="F289">
            <v>287.82</v>
          </cell>
          <cell r="G289">
            <v>347.83</v>
          </cell>
          <cell r="H289">
            <v>307.45999999999998</v>
          </cell>
          <cell r="I289">
            <v>310.73</v>
          </cell>
          <cell r="J289">
            <v>326.01</v>
          </cell>
          <cell r="K289">
            <v>300.91000000000003</v>
          </cell>
          <cell r="L289">
            <v>298.64</v>
          </cell>
          <cell r="M289">
            <v>318.76</v>
          </cell>
          <cell r="N289">
            <v>323.73</v>
          </cell>
          <cell r="O289">
            <v>283.661</v>
          </cell>
          <cell r="P289">
            <v>251.71</v>
          </cell>
          <cell r="Q289">
            <v>250.5053846153846</v>
          </cell>
          <cell r="R289">
            <v>164.75615384615384</v>
          </cell>
          <cell r="S289">
            <v>295.58999999999997</v>
          </cell>
          <cell r="T289">
            <v>305</v>
          </cell>
          <cell r="U289">
            <v>318.45999999999998</v>
          </cell>
          <cell r="V289">
            <v>294.27000000000004</v>
          </cell>
          <cell r="W289">
            <v>288.81</v>
          </cell>
          <cell r="X289">
            <v>287.64</v>
          </cell>
          <cell r="Y289">
            <v>291.86</v>
          </cell>
          <cell r="Z289">
            <v>325.85769230769233</v>
          </cell>
          <cell r="AA289">
            <v>3358.1202307692311</v>
          </cell>
          <cell r="AB289">
            <v>12</v>
          </cell>
          <cell r="AC289">
            <v>279.84335256410259</v>
          </cell>
          <cell r="AD289">
            <v>10.7632058678501</v>
          </cell>
        </row>
        <row r="290">
          <cell r="B290" t="str">
            <v>PO17692</v>
          </cell>
          <cell r="C290">
            <v>372.77</v>
          </cell>
          <cell r="D290">
            <v>311.58</v>
          </cell>
          <cell r="E290">
            <v>324.12</v>
          </cell>
          <cell r="F290">
            <v>257.8</v>
          </cell>
          <cell r="G290">
            <v>305.44</v>
          </cell>
          <cell r="H290">
            <v>267.70999999999998</v>
          </cell>
          <cell r="I290">
            <v>301.33999999999997</v>
          </cell>
          <cell r="J290">
            <v>292.41000000000003</v>
          </cell>
          <cell r="K290">
            <v>270.47000000000003</v>
          </cell>
          <cell r="L290">
            <v>273.73</v>
          </cell>
          <cell r="M290">
            <v>279.23</v>
          </cell>
          <cell r="N290">
            <v>292.61</v>
          </cell>
          <cell r="O290">
            <v>278.15339999999998</v>
          </cell>
          <cell r="P290">
            <v>255.19</v>
          </cell>
          <cell r="Q290">
            <v>222.98615384615383</v>
          </cell>
          <cell r="R290">
            <v>179.41538461538462</v>
          </cell>
          <cell r="S290">
            <v>278.43</v>
          </cell>
          <cell r="T290">
            <v>324.89999999999998</v>
          </cell>
          <cell r="U290">
            <v>276.64</v>
          </cell>
          <cell r="V290">
            <v>290.19</v>
          </cell>
          <cell r="W290">
            <v>212.1</v>
          </cell>
          <cell r="X290">
            <v>227.98</v>
          </cell>
          <cell r="Y290">
            <v>265.76</v>
          </cell>
          <cell r="Z290">
            <v>302.52618083670711</v>
          </cell>
          <cell r="AA290">
            <v>3114.2711192982456</v>
          </cell>
          <cell r="AB290">
            <v>12</v>
          </cell>
          <cell r="AC290">
            <v>259.52259327485382</v>
          </cell>
          <cell r="AD290">
            <v>9.9816382028789938</v>
          </cell>
        </row>
        <row r="291">
          <cell r="B291" t="str">
            <v>PO17736</v>
          </cell>
          <cell r="C291">
            <v>376.62</v>
          </cell>
          <cell r="D291">
            <v>334.83</v>
          </cell>
          <cell r="E291">
            <v>305.52</v>
          </cell>
          <cell r="F291">
            <v>258.87</v>
          </cell>
          <cell r="G291">
            <v>289.64</v>
          </cell>
          <cell r="H291">
            <v>277.69</v>
          </cell>
          <cell r="I291">
            <v>348.66</v>
          </cell>
          <cell r="J291">
            <v>358.06</v>
          </cell>
          <cell r="K291">
            <v>348.15</v>
          </cell>
          <cell r="L291">
            <v>336.03</v>
          </cell>
          <cell r="M291">
            <v>372.66</v>
          </cell>
          <cell r="N291">
            <v>370.47999999999996</v>
          </cell>
          <cell r="O291">
            <v>262.51260000000002</v>
          </cell>
          <cell r="P291">
            <v>351.82</v>
          </cell>
          <cell r="Q291">
            <v>241.49615384615385</v>
          </cell>
          <cell r="R291">
            <v>213.61923076923077</v>
          </cell>
          <cell r="S291">
            <v>251.86</v>
          </cell>
          <cell r="T291">
            <v>305.22000000000003</v>
          </cell>
          <cell r="U291">
            <v>265.75</v>
          </cell>
          <cell r="V291">
            <v>276.48</v>
          </cell>
          <cell r="W291">
            <v>228.8</v>
          </cell>
          <cell r="X291">
            <v>237.1</v>
          </cell>
          <cell r="Y291">
            <v>285.70999999999998</v>
          </cell>
          <cell r="Z291">
            <v>297.53520103031246</v>
          </cell>
          <cell r="AA291">
            <v>3217.9031856456977</v>
          </cell>
          <cell r="AB291">
            <v>12</v>
          </cell>
          <cell r="AC291">
            <v>268.15859880380816</v>
          </cell>
          <cell r="AD291">
            <v>10.313792261684929</v>
          </cell>
        </row>
        <row r="292">
          <cell r="B292" t="str">
            <v>PO17746</v>
          </cell>
          <cell r="C292">
            <v>280.14999999999998</v>
          </cell>
          <cell r="D292">
            <v>330.84</v>
          </cell>
          <cell r="E292">
            <v>307.27999999999997</v>
          </cell>
          <cell r="F292">
            <v>241.39</v>
          </cell>
          <cell r="G292">
            <v>276.06</v>
          </cell>
          <cell r="H292">
            <v>276.02</v>
          </cell>
          <cell r="I292">
            <v>268.19</v>
          </cell>
          <cell r="J292">
            <v>280.76</v>
          </cell>
          <cell r="K292">
            <v>256.52</v>
          </cell>
          <cell r="L292">
            <v>263.12</v>
          </cell>
          <cell r="M292">
            <v>262.27</v>
          </cell>
          <cell r="N292">
            <v>285.72000000000003</v>
          </cell>
          <cell r="O292">
            <v>324.6219281204468</v>
          </cell>
          <cell r="P292">
            <v>247.32999999999998</v>
          </cell>
          <cell r="Q292">
            <v>214.51615384615383</v>
          </cell>
          <cell r="R292">
            <v>157.61615384615385</v>
          </cell>
          <cell r="S292">
            <v>280.62</v>
          </cell>
          <cell r="T292">
            <v>296.04000000000002</v>
          </cell>
          <cell r="U292">
            <v>271.06</v>
          </cell>
          <cell r="V292">
            <v>283.91000000000003</v>
          </cell>
          <cell r="W292">
            <v>247.89</v>
          </cell>
          <cell r="X292">
            <v>233.28692307692307</v>
          </cell>
          <cell r="Y292">
            <v>278.89</v>
          </cell>
          <cell r="Z292">
            <v>391.27230769230766</v>
          </cell>
          <cell r="AA292">
            <v>3227.0534665819846</v>
          </cell>
          <cell r="AB292">
            <v>12</v>
          </cell>
          <cell r="AC292">
            <v>268.92112221516538</v>
          </cell>
          <cell r="AD292">
            <v>10.343120085198668</v>
          </cell>
        </row>
        <row r="293">
          <cell r="B293" t="str">
            <v>PO1775</v>
          </cell>
          <cell r="C293">
            <v>336.49</v>
          </cell>
          <cell r="D293">
            <v>328.24</v>
          </cell>
          <cell r="E293">
            <v>394.12</v>
          </cell>
          <cell r="F293">
            <v>322.2</v>
          </cell>
          <cell r="G293">
            <v>333.48</v>
          </cell>
          <cell r="H293">
            <v>282.60000000000002</v>
          </cell>
          <cell r="I293">
            <v>289.02999999999997</v>
          </cell>
          <cell r="J293">
            <v>292.41000000000003</v>
          </cell>
          <cell r="K293">
            <v>271.27999999999997</v>
          </cell>
          <cell r="L293">
            <v>273.89</v>
          </cell>
          <cell r="M293">
            <v>322.69</v>
          </cell>
          <cell r="N293">
            <v>310.02999999999997</v>
          </cell>
          <cell r="O293">
            <v>292.39192812044678</v>
          </cell>
          <cell r="P293">
            <v>306.64</v>
          </cell>
          <cell r="Q293">
            <v>233.06615384615384</v>
          </cell>
          <cell r="R293">
            <v>209.92923076923077</v>
          </cell>
          <cell r="S293">
            <v>296.87</v>
          </cell>
          <cell r="T293">
            <v>328.19</v>
          </cell>
          <cell r="U293">
            <v>276.52</v>
          </cell>
          <cell r="V293">
            <v>282.89</v>
          </cell>
          <cell r="W293">
            <v>201.10000000000002</v>
          </cell>
          <cell r="X293">
            <v>241.79999999999998</v>
          </cell>
          <cell r="Y293">
            <v>215.28461538461539</v>
          </cell>
          <cell r="Z293">
            <v>287.26570850202432</v>
          </cell>
          <cell r="AA293">
            <v>3171.9476366224708</v>
          </cell>
          <cell r="AB293">
            <v>12</v>
          </cell>
          <cell r="AC293">
            <v>264.32896971853921</v>
          </cell>
          <cell r="AD293">
            <v>10.166498835328431</v>
          </cell>
        </row>
        <row r="294">
          <cell r="B294" t="str">
            <v>PO17801</v>
          </cell>
          <cell r="C294">
            <v>327.95</v>
          </cell>
          <cell r="D294">
            <v>333.88</v>
          </cell>
          <cell r="E294">
            <v>330.76</v>
          </cell>
          <cell r="F294">
            <v>262.62</v>
          </cell>
          <cell r="G294">
            <v>283.33</v>
          </cell>
          <cell r="H294">
            <v>287.10000000000002</v>
          </cell>
          <cell r="I294">
            <v>294.36</v>
          </cell>
          <cell r="J294">
            <v>298.82</v>
          </cell>
          <cell r="K294">
            <v>269.10000000000002</v>
          </cell>
          <cell r="L294">
            <v>286.14</v>
          </cell>
          <cell r="M294">
            <v>312.63</v>
          </cell>
          <cell r="N294">
            <v>309.80999999999995</v>
          </cell>
          <cell r="O294">
            <v>288.00192812044679</v>
          </cell>
          <cell r="P294">
            <v>259.16000000000003</v>
          </cell>
          <cell r="Q294">
            <v>232.17923076923077</v>
          </cell>
          <cell r="R294">
            <v>159.02615384615385</v>
          </cell>
          <cell r="S294">
            <v>276.10000000000002</v>
          </cell>
          <cell r="T294">
            <v>298.73</v>
          </cell>
          <cell r="U294">
            <v>291.28999999999996</v>
          </cell>
          <cell r="V294">
            <v>287.35000000000002</v>
          </cell>
          <cell r="W294">
            <v>225.04</v>
          </cell>
          <cell r="X294">
            <v>233.94</v>
          </cell>
          <cell r="Y294">
            <v>226.68</v>
          </cell>
          <cell r="Z294">
            <v>271.23564102564103</v>
          </cell>
          <cell r="AA294">
            <v>3048.7329537614723</v>
          </cell>
          <cell r="AB294">
            <v>12</v>
          </cell>
          <cell r="AC294">
            <v>254.06107948012269</v>
          </cell>
          <cell r="AD294">
            <v>9.7715799800047183</v>
          </cell>
        </row>
        <row r="295">
          <cell r="B295" t="str">
            <v>PO17803</v>
          </cell>
          <cell r="C295">
            <v>328.06</v>
          </cell>
          <cell r="D295">
            <v>277.35000000000002</v>
          </cell>
          <cell r="E295">
            <v>305.91000000000003</v>
          </cell>
          <cell r="F295">
            <v>258.22000000000003</v>
          </cell>
          <cell r="G295">
            <v>264.13</v>
          </cell>
          <cell r="H295">
            <v>291.45999999999998</v>
          </cell>
          <cell r="I295">
            <v>264.33999999999997</v>
          </cell>
          <cell r="J295">
            <v>326.63</v>
          </cell>
          <cell r="K295">
            <v>269.99</v>
          </cell>
          <cell r="L295">
            <v>306.19</v>
          </cell>
          <cell r="M295">
            <v>293.36</v>
          </cell>
          <cell r="N295">
            <v>288.16000000000003</v>
          </cell>
          <cell r="O295">
            <v>295.07192812044684</v>
          </cell>
          <cell r="P295">
            <v>274.41999999999996</v>
          </cell>
          <cell r="Q295">
            <v>245.38</v>
          </cell>
          <cell r="R295">
            <v>219.37</v>
          </cell>
          <cell r="S295">
            <v>279.47000000000003</v>
          </cell>
          <cell r="T295">
            <v>276.93</v>
          </cell>
          <cell r="U295">
            <v>264.68</v>
          </cell>
          <cell r="V295">
            <v>296.88</v>
          </cell>
          <cell r="W295">
            <v>235.62</v>
          </cell>
          <cell r="X295">
            <v>278.92</v>
          </cell>
          <cell r="Y295">
            <v>290.36</v>
          </cell>
          <cell r="Z295">
            <v>331.24718708801322</v>
          </cell>
          <cell r="AA295">
            <v>3288.3491152084603</v>
          </cell>
          <cell r="AB295">
            <v>12</v>
          </cell>
          <cell r="AC295">
            <v>274.02909293403837</v>
          </cell>
          <cell r="AD295">
            <v>11.914308388436451</v>
          </cell>
        </row>
        <row r="296">
          <cell r="B296" t="str">
            <v>PO17805</v>
          </cell>
          <cell r="C296">
            <v>429.99</v>
          </cell>
          <cell r="D296">
            <v>451.56</v>
          </cell>
          <cell r="E296">
            <v>437.32</v>
          </cell>
          <cell r="F296">
            <v>331.74</v>
          </cell>
          <cell r="G296">
            <v>376.88</v>
          </cell>
          <cell r="H296">
            <v>319.38</v>
          </cell>
          <cell r="I296">
            <v>359.84</v>
          </cell>
          <cell r="J296">
            <v>374.49</v>
          </cell>
          <cell r="K296">
            <v>263.67</v>
          </cell>
          <cell r="L296">
            <v>320.51</v>
          </cell>
          <cell r="M296">
            <v>317.76</v>
          </cell>
          <cell r="N296">
            <v>386.12</v>
          </cell>
          <cell r="O296">
            <v>489.9319281204468</v>
          </cell>
          <cell r="P296">
            <v>296.14</v>
          </cell>
          <cell r="Q296">
            <v>245.82615384615383</v>
          </cell>
          <cell r="R296">
            <v>157.20615384615385</v>
          </cell>
          <cell r="S296">
            <v>326.12</v>
          </cell>
          <cell r="T296">
            <v>332.18</v>
          </cell>
          <cell r="U296">
            <v>280.61</v>
          </cell>
          <cell r="V296">
            <v>324.49</v>
          </cell>
          <cell r="W296">
            <v>252.9</v>
          </cell>
          <cell r="X296">
            <v>299.88461538461542</v>
          </cell>
          <cell r="Y296">
            <v>348.96</v>
          </cell>
          <cell r="Z296">
            <v>438.88538461538462</v>
          </cell>
          <cell r="AA296">
            <v>3793.1342358127549</v>
          </cell>
          <cell r="AB296">
            <v>12</v>
          </cell>
          <cell r="AC296">
            <v>316.09451965106291</v>
          </cell>
          <cell r="AD296">
            <v>12.157481525040881</v>
          </cell>
        </row>
        <row r="297">
          <cell r="B297" t="str">
            <v>PO17806</v>
          </cell>
          <cell r="C297">
            <v>345.99</v>
          </cell>
          <cell r="D297">
            <v>320.45</v>
          </cell>
          <cell r="E297">
            <v>322.64999999999998</v>
          </cell>
          <cell r="F297">
            <v>219.29</v>
          </cell>
          <cell r="G297">
            <v>266.77999999999997</v>
          </cell>
          <cell r="H297">
            <v>260.38</v>
          </cell>
          <cell r="I297">
            <v>265.74</v>
          </cell>
          <cell r="J297">
            <v>272.83</v>
          </cell>
          <cell r="K297">
            <v>253.68</v>
          </cell>
          <cell r="L297">
            <v>258.74</v>
          </cell>
          <cell r="M297">
            <v>268.52</v>
          </cell>
          <cell r="N297">
            <v>267.43</v>
          </cell>
          <cell r="O297">
            <v>276.77160000000003</v>
          </cell>
          <cell r="P297">
            <v>254.56</v>
          </cell>
          <cell r="Q297">
            <v>222.31615384615384</v>
          </cell>
          <cell r="R297">
            <v>204.97923076923078</v>
          </cell>
          <cell r="S297">
            <v>317.45</v>
          </cell>
          <cell r="T297">
            <v>332.1</v>
          </cell>
          <cell r="U297">
            <v>271.52</v>
          </cell>
          <cell r="V297">
            <v>286.54000000000002</v>
          </cell>
          <cell r="W297">
            <v>220.21</v>
          </cell>
          <cell r="X297">
            <v>224.05461538461537</v>
          </cell>
          <cell r="Y297">
            <v>278.74</v>
          </cell>
          <cell r="Z297">
            <v>318.5113833333333</v>
          </cell>
          <cell r="AA297">
            <v>3207.7529833333338</v>
          </cell>
          <cell r="AB297">
            <v>12</v>
          </cell>
          <cell r="AC297">
            <v>267.31274861111115</v>
          </cell>
          <cell r="AD297">
            <v>10.281259561965813</v>
          </cell>
        </row>
        <row r="298">
          <cell r="B298" t="str">
            <v>PO17810</v>
          </cell>
          <cell r="C298">
            <v>351.67</v>
          </cell>
          <cell r="D298">
            <v>319.91000000000003</v>
          </cell>
          <cell r="E298">
            <v>307.81</v>
          </cell>
          <cell r="F298">
            <v>227.87</v>
          </cell>
          <cell r="G298">
            <v>281.16000000000003</v>
          </cell>
          <cell r="H298">
            <v>268.54000000000002</v>
          </cell>
          <cell r="I298">
            <v>276.61</v>
          </cell>
          <cell r="J298">
            <v>275.17</v>
          </cell>
          <cell r="K298">
            <v>264.91000000000003</v>
          </cell>
          <cell r="L298">
            <v>231.52</v>
          </cell>
          <cell r="M298">
            <v>266.44</v>
          </cell>
          <cell r="N298">
            <v>298.58</v>
          </cell>
          <cell r="O298">
            <v>288.22192812044682</v>
          </cell>
          <cell r="P298">
            <v>158.62</v>
          </cell>
          <cell r="Q298">
            <v>222.17615384615385</v>
          </cell>
          <cell r="R298">
            <v>147.07615384615383</v>
          </cell>
          <cell r="S298">
            <v>285.08999999999997</v>
          </cell>
          <cell r="T298">
            <v>285.37</v>
          </cell>
          <cell r="U298">
            <v>282.60000000000002</v>
          </cell>
          <cell r="V298">
            <v>281.31</v>
          </cell>
          <cell r="W298">
            <v>219.28</v>
          </cell>
          <cell r="X298">
            <v>267.47461538461539</v>
          </cell>
          <cell r="Y298">
            <v>258.88</v>
          </cell>
          <cell r="Z298">
            <v>263.07620782726048</v>
          </cell>
          <cell r="AA298">
            <v>2959.1750590246306</v>
          </cell>
          <cell r="AB298">
            <v>12</v>
          </cell>
          <cell r="AC298">
            <v>246.59792158538588</v>
          </cell>
          <cell r="AD298">
            <v>9.4845354455917636</v>
          </cell>
        </row>
        <row r="299">
          <cell r="B299" t="str">
            <v>PO17823</v>
          </cell>
          <cell r="C299">
            <v>291.52999999999997</v>
          </cell>
          <cell r="D299">
            <v>299.01</v>
          </cell>
          <cell r="E299">
            <v>282.10000000000002</v>
          </cell>
          <cell r="F299">
            <v>254.26</v>
          </cell>
          <cell r="G299">
            <v>285.26</v>
          </cell>
          <cell r="H299">
            <v>299.98</v>
          </cell>
          <cell r="I299">
            <v>299.3</v>
          </cell>
          <cell r="J299">
            <v>288.81</v>
          </cell>
          <cell r="K299">
            <v>251.03</v>
          </cell>
          <cell r="L299">
            <v>265.62</v>
          </cell>
          <cell r="M299">
            <v>278.85000000000002</v>
          </cell>
          <cell r="N299">
            <v>301.51</v>
          </cell>
          <cell r="O299">
            <v>282.50459999999998</v>
          </cell>
          <cell r="P299">
            <v>281.39999999999998</v>
          </cell>
          <cell r="Q299">
            <v>224.20615384615385</v>
          </cell>
          <cell r="R299">
            <v>147.07615384615383</v>
          </cell>
          <cell r="S299">
            <v>261.94</v>
          </cell>
          <cell r="T299">
            <v>292.2</v>
          </cell>
          <cell r="U299">
            <v>282.17</v>
          </cell>
          <cell r="V299">
            <v>264.11</v>
          </cell>
          <cell r="W299">
            <v>249.5</v>
          </cell>
          <cell r="X299">
            <v>260.94</v>
          </cell>
          <cell r="Y299">
            <v>263.42</v>
          </cell>
          <cell r="Z299">
            <v>294.81747638326584</v>
          </cell>
          <cell r="AA299">
            <v>3104.2843840755736</v>
          </cell>
          <cell r="AB299">
            <v>12</v>
          </cell>
          <cell r="AC299">
            <v>258.69036533963111</v>
          </cell>
          <cell r="AD299">
            <v>9.9496294361396576</v>
          </cell>
        </row>
        <row r="300">
          <cell r="B300" t="str">
            <v>PO17843</v>
          </cell>
          <cell r="C300">
            <v>329.93</v>
          </cell>
          <cell r="D300">
            <v>331.64</v>
          </cell>
          <cell r="E300">
            <v>330.33</v>
          </cell>
          <cell r="F300">
            <v>264.92</v>
          </cell>
          <cell r="G300">
            <v>279.43</v>
          </cell>
          <cell r="H300">
            <v>282.2</v>
          </cell>
          <cell r="I300">
            <v>267.16000000000003</v>
          </cell>
          <cell r="J300">
            <v>287.22000000000003</v>
          </cell>
          <cell r="K300">
            <v>273.67</v>
          </cell>
          <cell r="L300">
            <v>270.33</v>
          </cell>
          <cell r="M300">
            <v>280.64</v>
          </cell>
          <cell r="N300">
            <v>289.79000000000002</v>
          </cell>
          <cell r="O300">
            <v>277.5752</v>
          </cell>
          <cell r="P300">
            <v>254.10999999999999</v>
          </cell>
          <cell r="Q300">
            <v>222.85615384615383</v>
          </cell>
          <cell r="R300">
            <v>175.26153846153846</v>
          </cell>
          <cell r="S300">
            <v>278.43</v>
          </cell>
          <cell r="T300">
            <v>302.08999999999997</v>
          </cell>
          <cell r="U300">
            <v>265.26</v>
          </cell>
          <cell r="V300">
            <v>261.95</v>
          </cell>
          <cell r="W300">
            <v>192.88</v>
          </cell>
          <cell r="X300">
            <v>232.30461538461537</v>
          </cell>
          <cell r="Y300">
            <v>286</v>
          </cell>
          <cell r="Z300">
            <v>300.49</v>
          </cell>
          <cell r="AA300">
            <v>3049.2075076923074</v>
          </cell>
          <cell r="AB300">
            <v>12</v>
          </cell>
          <cell r="AC300">
            <v>254.10062564102563</v>
          </cell>
          <cell r="AD300">
            <v>9.7731009861932936</v>
          </cell>
        </row>
        <row r="301">
          <cell r="B301" t="str">
            <v>PO17847</v>
          </cell>
          <cell r="C301">
            <v>378.77</v>
          </cell>
          <cell r="D301">
            <v>357.61</v>
          </cell>
          <cell r="E301">
            <v>299.69</v>
          </cell>
          <cell r="F301">
            <v>256.63</v>
          </cell>
          <cell r="G301">
            <v>263.29000000000002</v>
          </cell>
          <cell r="H301">
            <v>360.1</v>
          </cell>
          <cell r="I301">
            <v>390.85</v>
          </cell>
          <cell r="J301">
            <v>418.81</v>
          </cell>
          <cell r="K301">
            <v>321.35000000000002</v>
          </cell>
          <cell r="L301">
            <v>353.18</v>
          </cell>
          <cell r="M301">
            <v>367.17</v>
          </cell>
          <cell r="N301">
            <v>334.12</v>
          </cell>
          <cell r="O301">
            <v>336.91192812044682</v>
          </cell>
          <cell r="P301">
            <v>369.11</v>
          </cell>
          <cell r="Q301">
            <v>234.47615384615384</v>
          </cell>
          <cell r="R301">
            <v>144.53846153846155</v>
          </cell>
          <cell r="S301">
            <v>243.67</v>
          </cell>
          <cell r="T301">
            <v>310.45</v>
          </cell>
          <cell r="U301">
            <v>276.8</v>
          </cell>
          <cell r="V301">
            <v>271.48</v>
          </cell>
          <cell r="W301">
            <v>256.55</v>
          </cell>
          <cell r="X301">
            <v>247.91</v>
          </cell>
          <cell r="Y301">
            <v>257.33</v>
          </cell>
          <cell r="Z301">
            <v>270.66940091990426</v>
          </cell>
          <cell r="AA301">
            <v>3219.8959444249663</v>
          </cell>
          <cell r="AB301">
            <v>12</v>
          </cell>
          <cell r="AC301">
            <v>268.32466203541384</v>
          </cell>
          <cell r="AD301">
            <v>10.320179309054378</v>
          </cell>
        </row>
        <row r="302">
          <cell r="B302" t="str">
            <v>PO1785</v>
          </cell>
          <cell r="C302">
            <v>357.7</v>
          </cell>
          <cell r="D302">
            <v>310.08</v>
          </cell>
          <cell r="E302">
            <v>398.84</v>
          </cell>
          <cell r="F302">
            <v>318.31</v>
          </cell>
          <cell r="G302">
            <v>328.47</v>
          </cell>
          <cell r="H302">
            <v>285.14999999999998</v>
          </cell>
          <cell r="I302">
            <v>284.95999999999998</v>
          </cell>
          <cell r="J302">
            <v>285.82</v>
          </cell>
          <cell r="K302">
            <v>259.51</v>
          </cell>
          <cell r="L302">
            <v>270.42</v>
          </cell>
          <cell r="M302">
            <v>289.49</v>
          </cell>
          <cell r="N302">
            <v>292.44</v>
          </cell>
          <cell r="O302">
            <v>258.23</v>
          </cell>
          <cell r="P302">
            <v>264.04000000000002</v>
          </cell>
          <cell r="Q302">
            <v>231.71615384615384</v>
          </cell>
          <cell r="R302">
            <v>219.43615384615384</v>
          </cell>
          <cell r="S302">
            <v>271.89999999999998</v>
          </cell>
          <cell r="T302">
            <v>315.44</v>
          </cell>
          <cell r="U302">
            <v>301.45</v>
          </cell>
          <cell r="V302">
            <v>316.68</v>
          </cell>
          <cell r="W302">
            <v>242.56</v>
          </cell>
          <cell r="X302">
            <v>277.31</v>
          </cell>
          <cell r="Y302">
            <v>298.14999999999998</v>
          </cell>
          <cell r="Z302">
            <v>301.26912332606662</v>
          </cell>
          <cell r="AA302">
            <v>3298.1814310183745</v>
          </cell>
          <cell r="AB302">
            <v>12</v>
          </cell>
          <cell r="AC302">
            <v>274.84845258486456</v>
          </cell>
          <cell r="AD302">
            <v>10.571094330187098</v>
          </cell>
        </row>
        <row r="303">
          <cell r="B303" t="str">
            <v>PO17857</v>
          </cell>
          <cell r="C303">
            <v>294.97000000000003</v>
          </cell>
          <cell r="D303">
            <v>229.04</v>
          </cell>
          <cell r="E303">
            <v>277.18</v>
          </cell>
          <cell r="F303">
            <v>184.04</v>
          </cell>
          <cell r="G303">
            <v>215.92</v>
          </cell>
          <cell r="H303">
            <v>208.51</v>
          </cell>
          <cell r="I303">
            <v>213.74</v>
          </cell>
          <cell r="J303">
            <v>294.08999999999997</v>
          </cell>
          <cell r="K303">
            <v>256.18</v>
          </cell>
          <cell r="L303">
            <v>228.83</v>
          </cell>
          <cell r="M303">
            <v>218.94</v>
          </cell>
          <cell r="N303">
            <v>219.31</v>
          </cell>
          <cell r="O303">
            <v>240.2764</v>
          </cell>
          <cell r="P303">
            <v>188</v>
          </cell>
          <cell r="Q303">
            <v>231.17615384615385</v>
          </cell>
          <cell r="R303">
            <v>143.22999999999999</v>
          </cell>
          <cell r="S303">
            <v>232.2</v>
          </cell>
          <cell r="T303">
            <v>212.1</v>
          </cell>
          <cell r="U303">
            <v>215.94</v>
          </cell>
          <cell r="V303">
            <v>219.43</v>
          </cell>
          <cell r="W303">
            <v>216.32</v>
          </cell>
          <cell r="X303">
            <v>218.63461538461539</v>
          </cell>
          <cell r="Y303">
            <v>230.98</v>
          </cell>
          <cell r="Z303">
            <v>289.02964912280703</v>
          </cell>
          <cell r="AA303">
            <v>2637.3168183535759</v>
          </cell>
          <cell r="AB303">
            <v>12</v>
          </cell>
          <cell r="AC303">
            <v>219.77640152946466</v>
          </cell>
          <cell r="AD303">
            <v>8.4529385203640253</v>
          </cell>
        </row>
        <row r="304">
          <cell r="B304" t="str">
            <v>PO17866</v>
          </cell>
          <cell r="C304">
            <v>341.61</v>
          </cell>
          <cell r="D304">
            <v>311.54000000000002</v>
          </cell>
          <cell r="E304">
            <v>285.56</v>
          </cell>
          <cell r="F304">
            <v>237.39</v>
          </cell>
          <cell r="G304">
            <v>354.9</v>
          </cell>
          <cell r="H304">
            <v>282.63</v>
          </cell>
          <cell r="I304">
            <v>262.11</v>
          </cell>
          <cell r="J304">
            <v>280.76</v>
          </cell>
          <cell r="K304">
            <v>262.11</v>
          </cell>
          <cell r="L304">
            <v>264.91000000000003</v>
          </cell>
          <cell r="M304">
            <v>263.11</v>
          </cell>
          <cell r="N304">
            <v>332.02</v>
          </cell>
          <cell r="O304">
            <v>324.1819281204468</v>
          </cell>
          <cell r="P304">
            <v>248.72</v>
          </cell>
          <cell r="Q304">
            <v>203.53615384615384</v>
          </cell>
          <cell r="R304">
            <v>194.91076923076923</v>
          </cell>
          <cell r="S304">
            <v>232.29</v>
          </cell>
          <cell r="T304">
            <v>248.31</v>
          </cell>
          <cell r="U304">
            <v>256.41000000000003</v>
          </cell>
          <cell r="V304">
            <v>272.51</v>
          </cell>
          <cell r="W304">
            <v>224.59</v>
          </cell>
          <cell r="X304">
            <v>286.39</v>
          </cell>
          <cell r="Y304">
            <v>312</v>
          </cell>
          <cell r="Z304">
            <v>334.63041835357626</v>
          </cell>
          <cell r="AA304">
            <v>3138.4792695509459</v>
          </cell>
          <cell r="AB304">
            <v>12</v>
          </cell>
          <cell r="AC304">
            <v>261.53993912924551</v>
          </cell>
          <cell r="AD304">
            <v>10.059228428047904</v>
          </cell>
        </row>
        <row r="305">
          <cell r="B305" t="str">
            <v>PO17948</v>
          </cell>
          <cell r="C305">
            <v>373.12</v>
          </cell>
          <cell r="D305">
            <v>341.99</v>
          </cell>
          <cell r="E305">
            <v>327.74</v>
          </cell>
          <cell r="F305">
            <v>271.66000000000003</v>
          </cell>
          <cell r="G305">
            <v>289.36</v>
          </cell>
          <cell r="H305">
            <v>293.13</v>
          </cell>
          <cell r="I305">
            <v>300.42</v>
          </cell>
          <cell r="J305">
            <v>292.82</v>
          </cell>
          <cell r="K305">
            <v>275.06</v>
          </cell>
          <cell r="L305">
            <v>289.18</v>
          </cell>
          <cell r="M305">
            <v>303</v>
          </cell>
          <cell r="N305">
            <v>328.90999999999997</v>
          </cell>
          <cell r="O305">
            <v>264.62939999999998</v>
          </cell>
          <cell r="P305">
            <v>258.14999999999998</v>
          </cell>
          <cell r="Q305">
            <v>232.27923076923076</v>
          </cell>
          <cell r="R305">
            <v>160.07</v>
          </cell>
          <cell r="S305">
            <v>276.10000000000002</v>
          </cell>
          <cell r="T305">
            <v>300.33</v>
          </cell>
          <cell r="U305">
            <v>294.31</v>
          </cell>
          <cell r="V305">
            <v>275.29000000000002</v>
          </cell>
          <cell r="W305">
            <v>267.25</v>
          </cell>
          <cell r="X305">
            <v>275.15999999999997</v>
          </cell>
          <cell r="Y305">
            <v>287.76</v>
          </cell>
          <cell r="Z305">
            <v>295.35923076923075</v>
          </cell>
          <cell r="AA305">
            <v>3186.6878615384612</v>
          </cell>
          <cell r="AB305">
            <v>12</v>
          </cell>
          <cell r="AC305">
            <v>265.55732179487177</v>
          </cell>
          <cell r="AD305">
            <v>10.213743145956606</v>
          </cell>
        </row>
        <row r="306">
          <cell r="B306" t="str">
            <v>PO17950</v>
          </cell>
          <cell r="C306">
            <v>418.77</v>
          </cell>
          <cell r="D306">
            <v>334.75</v>
          </cell>
          <cell r="E306">
            <v>341.28</v>
          </cell>
          <cell r="F306">
            <v>291.08999999999997</v>
          </cell>
          <cell r="G306">
            <v>303.97000000000003</v>
          </cell>
          <cell r="H306">
            <v>316.19</v>
          </cell>
          <cell r="I306">
            <v>320.55</v>
          </cell>
          <cell r="J306">
            <v>332.5</v>
          </cell>
          <cell r="K306">
            <v>297.64</v>
          </cell>
          <cell r="L306">
            <v>314.01</v>
          </cell>
          <cell r="M306">
            <v>295</v>
          </cell>
          <cell r="N306">
            <v>329.73</v>
          </cell>
          <cell r="O306">
            <v>307.75192812044679</v>
          </cell>
          <cell r="P306">
            <v>262.51</v>
          </cell>
          <cell r="Q306">
            <v>256.80538461538464</v>
          </cell>
          <cell r="R306">
            <v>218.21692307692305</v>
          </cell>
          <cell r="S306">
            <v>307.37</v>
          </cell>
          <cell r="T306">
            <v>345.54</v>
          </cell>
          <cell r="U306">
            <v>301.90999999999997</v>
          </cell>
          <cell r="V306">
            <v>299.68</v>
          </cell>
          <cell r="W306">
            <v>185.17</v>
          </cell>
          <cell r="X306">
            <v>290.75</v>
          </cell>
          <cell r="Y306">
            <v>326.04000000000002</v>
          </cell>
          <cell r="Z306">
            <v>353.64313662053007</v>
          </cell>
          <cell r="AA306">
            <v>3455.3873724332843</v>
          </cell>
          <cell r="AB306">
            <v>12</v>
          </cell>
          <cell r="AC306">
            <v>287.94894770277369</v>
          </cell>
          <cell r="AD306">
            <v>11.074959527029758</v>
          </cell>
        </row>
        <row r="307">
          <cell r="B307" t="str">
            <v>PO17980</v>
          </cell>
          <cell r="C307">
            <v>490.78</v>
          </cell>
          <cell r="D307">
            <v>544.98</v>
          </cell>
          <cell r="E307">
            <v>556.98</v>
          </cell>
          <cell r="F307">
            <v>406.81</v>
          </cell>
          <cell r="G307">
            <v>419.85</v>
          </cell>
          <cell r="H307">
            <v>375.76</v>
          </cell>
          <cell r="I307">
            <v>430.69</v>
          </cell>
          <cell r="J307">
            <v>446.31</v>
          </cell>
          <cell r="K307">
            <v>271.99</v>
          </cell>
          <cell r="L307">
            <v>401.35</v>
          </cell>
          <cell r="M307">
            <v>358.6</v>
          </cell>
          <cell r="N307">
            <v>446.39</v>
          </cell>
          <cell r="O307">
            <v>504.51192812044678</v>
          </cell>
          <cell r="P307">
            <v>334.68</v>
          </cell>
          <cell r="Q307">
            <v>291.43615384615384</v>
          </cell>
          <cell r="R307">
            <v>152.65615384615384</v>
          </cell>
          <cell r="S307">
            <v>327.23</v>
          </cell>
          <cell r="T307">
            <v>353.56</v>
          </cell>
          <cell r="U307">
            <v>294.55</v>
          </cell>
          <cell r="V307">
            <v>345.62</v>
          </cell>
          <cell r="W307">
            <v>274.52</v>
          </cell>
          <cell r="X307">
            <v>262.81</v>
          </cell>
          <cell r="Y307">
            <v>405.61</v>
          </cell>
          <cell r="Z307">
            <v>498.1144788259856</v>
          </cell>
          <cell r="AA307">
            <v>4045.2987146387404</v>
          </cell>
          <cell r="AB307">
            <v>12</v>
          </cell>
          <cell r="AC307">
            <v>337.10822621989502</v>
          </cell>
          <cell r="AD307">
            <v>12.965701008457501</v>
          </cell>
        </row>
        <row r="308">
          <cell r="B308" t="str">
            <v>PO17993</v>
          </cell>
          <cell r="C308">
            <v>209.93</v>
          </cell>
          <cell r="D308">
            <v>216.24</v>
          </cell>
          <cell r="E308">
            <v>300.75</v>
          </cell>
          <cell r="F308">
            <v>226.15</v>
          </cell>
          <cell r="G308">
            <v>317.32</v>
          </cell>
          <cell r="H308">
            <v>208.96</v>
          </cell>
          <cell r="I308">
            <v>285.83</v>
          </cell>
          <cell r="J308">
            <v>289.85000000000002</v>
          </cell>
          <cell r="K308">
            <v>260.07</v>
          </cell>
          <cell r="L308">
            <v>254.4</v>
          </cell>
          <cell r="M308">
            <v>259.74</v>
          </cell>
          <cell r="N308">
            <v>259.94</v>
          </cell>
          <cell r="O308">
            <v>264.63920000000002</v>
          </cell>
          <cell r="P308">
            <v>244.46</v>
          </cell>
          <cell r="Q308">
            <v>233.20615384615385</v>
          </cell>
          <cell r="R308">
            <v>169.48076923076923</v>
          </cell>
          <cell r="S308">
            <v>221.8</v>
          </cell>
          <cell r="T308">
            <v>217.92</v>
          </cell>
          <cell r="U308">
            <v>208.01999999999998</v>
          </cell>
          <cell r="V308">
            <v>218.12</v>
          </cell>
          <cell r="W308">
            <v>192.88</v>
          </cell>
          <cell r="X308">
            <v>162.09692307692308</v>
          </cell>
          <cell r="Y308">
            <v>237.42</v>
          </cell>
          <cell r="Z308">
            <v>278.79176788124153</v>
          </cell>
          <cell r="AA308">
            <v>2648.8348140350877</v>
          </cell>
          <cell r="AB308">
            <v>12</v>
          </cell>
          <cell r="AC308">
            <v>220.73623450292396</v>
          </cell>
          <cell r="AD308">
            <v>8.4898551731893832</v>
          </cell>
        </row>
        <row r="309">
          <cell r="B309" t="str">
            <v>PO17994</v>
          </cell>
          <cell r="C309">
            <v>394.76</v>
          </cell>
          <cell r="D309">
            <v>352.2</v>
          </cell>
          <cell r="E309">
            <v>371.84</v>
          </cell>
          <cell r="F309">
            <v>287.82</v>
          </cell>
          <cell r="G309">
            <v>319.45999999999998</v>
          </cell>
          <cell r="H309">
            <v>307.45999999999998</v>
          </cell>
          <cell r="I309">
            <v>338.01</v>
          </cell>
          <cell r="J309">
            <v>329.28</v>
          </cell>
          <cell r="K309">
            <v>300.91000000000003</v>
          </cell>
          <cell r="L309">
            <v>304.18</v>
          </cell>
          <cell r="M309">
            <v>317.77</v>
          </cell>
          <cell r="N309">
            <v>327.01</v>
          </cell>
          <cell r="O309">
            <v>286.89192812044678</v>
          </cell>
          <cell r="P309">
            <v>262.51</v>
          </cell>
          <cell r="Q309">
            <v>250.64538461538461</v>
          </cell>
          <cell r="R309">
            <v>196.42384615384617</v>
          </cell>
          <cell r="S309">
            <v>274.63</v>
          </cell>
          <cell r="T309">
            <v>324.83</v>
          </cell>
          <cell r="U309">
            <v>307.32</v>
          </cell>
          <cell r="V309">
            <v>299.98</v>
          </cell>
          <cell r="W309">
            <v>249.99</v>
          </cell>
          <cell r="X309">
            <v>300.03999999999996</v>
          </cell>
          <cell r="Y309">
            <v>312.08</v>
          </cell>
          <cell r="Z309">
            <v>347.81230769230774</v>
          </cell>
          <cell r="AA309">
            <v>3413.1534665819845</v>
          </cell>
          <cell r="AB309">
            <v>12</v>
          </cell>
          <cell r="AC309">
            <v>284.42945554849871</v>
          </cell>
          <cell r="AD309">
            <v>10.939594444173027</v>
          </cell>
        </row>
        <row r="310">
          <cell r="B310" t="str">
            <v>PO18012</v>
          </cell>
          <cell r="C310">
            <v>336.49</v>
          </cell>
          <cell r="D310">
            <v>275.58999999999997</v>
          </cell>
          <cell r="E310">
            <v>330.65</v>
          </cell>
          <cell r="F310">
            <v>256.52999999999997</v>
          </cell>
          <cell r="G310">
            <v>272.77999999999997</v>
          </cell>
          <cell r="H310">
            <v>271.32</v>
          </cell>
          <cell r="I310">
            <v>283.02999999999997</v>
          </cell>
          <cell r="J310">
            <v>306.93</v>
          </cell>
          <cell r="K310">
            <v>271.08</v>
          </cell>
          <cell r="L310">
            <v>286.58</v>
          </cell>
          <cell r="M310">
            <v>308.93</v>
          </cell>
          <cell r="N310">
            <v>312.14999999999998</v>
          </cell>
          <cell r="O310">
            <v>282.04399999999998</v>
          </cell>
          <cell r="P310">
            <v>268.61</v>
          </cell>
          <cell r="Q310">
            <v>215.02615384615385</v>
          </cell>
          <cell r="R310">
            <v>140.82615384615383</v>
          </cell>
          <cell r="S310">
            <v>268.19</v>
          </cell>
          <cell r="T310">
            <v>290.13</v>
          </cell>
          <cell r="U310">
            <v>282.36</v>
          </cell>
          <cell r="V310">
            <v>264.04000000000002</v>
          </cell>
          <cell r="W310">
            <v>246.15</v>
          </cell>
          <cell r="X310">
            <v>258.89</v>
          </cell>
          <cell r="Y310">
            <v>275.69</v>
          </cell>
          <cell r="Z310">
            <v>291.01642375168689</v>
          </cell>
          <cell r="AA310">
            <v>3082.9727314439947</v>
          </cell>
          <cell r="AB310">
            <v>12</v>
          </cell>
          <cell r="AC310">
            <v>256.91439428699954</v>
          </cell>
          <cell r="AD310">
            <v>9.8813228571922895</v>
          </cell>
        </row>
        <row r="311">
          <cell r="B311" t="str">
            <v>PO18035</v>
          </cell>
          <cell r="C311">
            <v>341.58</v>
          </cell>
          <cell r="D311">
            <v>301.8</v>
          </cell>
          <cell r="E311">
            <v>292.81</v>
          </cell>
          <cell r="F311">
            <v>255.4</v>
          </cell>
          <cell r="G311">
            <v>272.37</v>
          </cell>
          <cell r="H311">
            <v>274.37</v>
          </cell>
          <cell r="I311">
            <v>271.33</v>
          </cell>
          <cell r="J311">
            <v>285.87</v>
          </cell>
          <cell r="K311">
            <v>262.07</v>
          </cell>
          <cell r="L311">
            <v>247.55</v>
          </cell>
          <cell r="M311">
            <v>266.94</v>
          </cell>
          <cell r="N311">
            <v>270.22000000000003</v>
          </cell>
          <cell r="O311">
            <v>242.40299999999999</v>
          </cell>
          <cell r="P311">
            <v>247.29</v>
          </cell>
          <cell r="Q311">
            <v>222.31615384615384</v>
          </cell>
          <cell r="R311">
            <v>172.67615384615385</v>
          </cell>
          <cell r="S311">
            <v>272.66000000000003</v>
          </cell>
          <cell r="T311">
            <v>282.27</v>
          </cell>
          <cell r="U311">
            <v>276.5</v>
          </cell>
          <cell r="V311">
            <v>278.42</v>
          </cell>
          <cell r="W311">
            <v>224.59</v>
          </cell>
          <cell r="X311">
            <v>240.24461538461537</v>
          </cell>
          <cell r="Y311">
            <v>251.41</v>
          </cell>
          <cell r="Z311">
            <v>277.5013495276653</v>
          </cell>
          <cell r="AA311">
            <v>2988.2812726045881</v>
          </cell>
          <cell r="AB311">
            <v>12</v>
          </cell>
          <cell r="AC311">
            <v>249.02343938371567</v>
          </cell>
          <cell r="AD311">
            <v>9.577824591681372</v>
          </cell>
        </row>
        <row r="312">
          <cell r="B312" t="str">
            <v>PO18046</v>
          </cell>
          <cell r="C312">
            <v>328.93</v>
          </cell>
          <cell r="D312">
            <v>284.02999999999997</v>
          </cell>
          <cell r="E312">
            <v>317.13</v>
          </cell>
          <cell r="F312">
            <v>233.47</v>
          </cell>
          <cell r="G312">
            <v>281.74</v>
          </cell>
          <cell r="H312">
            <v>265.42</v>
          </cell>
          <cell r="I312">
            <v>267.70999999999998</v>
          </cell>
          <cell r="J312">
            <v>283.56</v>
          </cell>
          <cell r="K312">
            <v>256.52</v>
          </cell>
          <cell r="L312">
            <v>259.32</v>
          </cell>
          <cell r="M312">
            <v>282.62</v>
          </cell>
          <cell r="N312">
            <v>305.86</v>
          </cell>
          <cell r="O312">
            <v>316.48192812044681</v>
          </cell>
          <cell r="P312">
            <v>220.46</v>
          </cell>
          <cell r="Q312">
            <v>229.50615384615384</v>
          </cell>
          <cell r="R312">
            <v>136.72999999999999</v>
          </cell>
          <cell r="S312">
            <v>284.43</v>
          </cell>
          <cell r="T312">
            <v>289</v>
          </cell>
          <cell r="U312">
            <v>262.93</v>
          </cell>
          <cell r="V312">
            <v>278.64999999999998</v>
          </cell>
          <cell r="W312">
            <v>233.24</v>
          </cell>
          <cell r="X312">
            <v>249.41</v>
          </cell>
          <cell r="Y312">
            <v>254.71</v>
          </cell>
          <cell r="Z312">
            <v>278.59461538461539</v>
          </cell>
          <cell r="AA312">
            <v>3034.1426973512162</v>
          </cell>
          <cell r="AB312">
            <v>12</v>
          </cell>
          <cell r="AC312">
            <v>252.84522477926802</v>
          </cell>
          <cell r="AD312">
            <v>9.724816337664155</v>
          </cell>
        </row>
        <row r="313">
          <cell r="B313" t="str">
            <v>PO18057</v>
          </cell>
          <cell r="C313">
            <v>404.58</v>
          </cell>
          <cell r="D313">
            <v>372.93</v>
          </cell>
          <cell r="E313">
            <v>377.96</v>
          </cell>
          <cell r="F313">
            <v>300.91000000000003</v>
          </cell>
          <cell r="G313">
            <v>319.45999999999998</v>
          </cell>
          <cell r="H313">
            <v>314</v>
          </cell>
          <cell r="I313">
            <v>344.56</v>
          </cell>
          <cell r="J313">
            <v>332.56</v>
          </cell>
          <cell r="K313">
            <v>304.18</v>
          </cell>
          <cell r="L313">
            <v>304.18</v>
          </cell>
          <cell r="M313">
            <v>289.20999999999998</v>
          </cell>
          <cell r="N313">
            <v>330.28000000000003</v>
          </cell>
          <cell r="O313">
            <v>305.90192812044677</v>
          </cell>
          <cell r="P313">
            <v>262.51</v>
          </cell>
          <cell r="Q313">
            <v>250.74538461538461</v>
          </cell>
          <cell r="R313">
            <v>196.59384615384613</v>
          </cell>
          <cell r="S313">
            <v>264.81</v>
          </cell>
          <cell r="T313">
            <v>337.91</v>
          </cell>
          <cell r="U313">
            <v>301.90999999999997</v>
          </cell>
          <cell r="V313">
            <v>291</v>
          </cell>
          <cell r="W313">
            <v>242.98</v>
          </cell>
          <cell r="X313">
            <v>261.96999999999997</v>
          </cell>
          <cell r="Y313">
            <v>308.88</v>
          </cell>
          <cell r="Z313">
            <v>330</v>
          </cell>
          <cell r="AA313">
            <v>3355.2111588896773</v>
          </cell>
          <cell r="AB313">
            <v>12</v>
          </cell>
          <cell r="AC313">
            <v>279.60092990747313</v>
          </cell>
          <cell r="AD313">
            <v>10.753881919518196</v>
          </cell>
        </row>
        <row r="314">
          <cell r="B314" t="str">
            <v>PO1808</v>
          </cell>
          <cell r="C314">
            <v>398.44</v>
          </cell>
          <cell r="D314">
            <v>388.11</v>
          </cell>
          <cell r="E314">
            <v>433.83</v>
          </cell>
          <cell r="F314">
            <v>343.7</v>
          </cell>
          <cell r="G314">
            <v>367.41</v>
          </cell>
          <cell r="H314">
            <v>112.05</v>
          </cell>
          <cell r="I314">
            <v>176.33</v>
          </cell>
          <cell r="J314">
            <v>382.14</v>
          </cell>
          <cell r="K314">
            <v>352.11</v>
          </cell>
          <cell r="L314">
            <v>358.04</v>
          </cell>
          <cell r="M314">
            <v>382.26</v>
          </cell>
          <cell r="N314">
            <v>376.1</v>
          </cell>
          <cell r="O314">
            <v>348.0519281204468</v>
          </cell>
          <cell r="P314">
            <v>379.5</v>
          </cell>
          <cell r="Q314">
            <v>241.46615384615384</v>
          </cell>
          <cell r="R314">
            <v>183.91153846153844</v>
          </cell>
          <cell r="S314">
            <v>277.66000000000003</v>
          </cell>
          <cell r="T314">
            <v>346.95</v>
          </cell>
          <cell r="U314">
            <v>278.92</v>
          </cell>
          <cell r="V314">
            <v>381.31</v>
          </cell>
          <cell r="W314">
            <v>376.75</v>
          </cell>
          <cell r="X314">
            <v>348.74</v>
          </cell>
          <cell r="Y314">
            <v>345.55</v>
          </cell>
          <cell r="Z314">
            <v>433.81466936572201</v>
          </cell>
          <cell r="AA314">
            <v>3942.624289793861</v>
          </cell>
          <cell r="AB314">
            <v>12</v>
          </cell>
          <cell r="AC314">
            <v>328.55202414948843</v>
          </cell>
          <cell r="AD314">
            <v>12.636616313441863</v>
          </cell>
        </row>
        <row r="315">
          <cell r="B315" t="str">
            <v>PO18081</v>
          </cell>
          <cell r="C315">
            <v>343.42</v>
          </cell>
          <cell r="D315">
            <v>321.85000000000002</v>
          </cell>
          <cell r="E315">
            <v>342.38</v>
          </cell>
          <cell r="F315">
            <v>265.83999999999997</v>
          </cell>
          <cell r="G315">
            <v>328.83</v>
          </cell>
          <cell r="H315">
            <v>262.35000000000002</v>
          </cell>
          <cell r="I315">
            <v>281.76</v>
          </cell>
          <cell r="J315">
            <v>265.64999999999998</v>
          </cell>
          <cell r="K315">
            <v>256.52</v>
          </cell>
          <cell r="L315">
            <v>261.44</v>
          </cell>
          <cell r="M315">
            <v>262.52</v>
          </cell>
          <cell r="N315">
            <v>282.66999999999996</v>
          </cell>
          <cell r="O315">
            <v>248.07719999999998</v>
          </cell>
          <cell r="P315">
            <v>270.18</v>
          </cell>
          <cell r="Q315">
            <v>213.19615384615383</v>
          </cell>
          <cell r="R315">
            <v>162.92615384615385</v>
          </cell>
          <cell r="S315">
            <v>271.02999999999997</v>
          </cell>
          <cell r="T315">
            <v>299.5</v>
          </cell>
          <cell r="U315">
            <v>287.14999999999998</v>
          </cell>
          <cell r="V315">
            <v>306.92</v>
          </cell>
          <cell r="W315">
            <v>232.5</v>
          </cell>
          <cell r="X315">
            <v>287.81</v>
          </cell>
          <cell r="Y315">
            <v>370.92</v>
          </cell>
          <cell r="Z315">
            <v>412.20959198588184</v>
          </cell>
          <cell r="AA315">
            <v>3362.4190996781899</v>
          </cell>
          <cell r="AB315">
            <v>12</v>
          </cell>
          <cell r="AC315">
            <v>280.20159163984914</v>
          </cell>
          <cell r="AD315">
            <v>10.776984293840352</v>
          </cell>
        </row>
        <row r="316">
          <cell r="B316" t="str">
            <v>PO18084</v>
          </cell>
          <cell r="C316">
            <v>330.83</v>
          </cell>
          <cell r="D316">
            <v>255.19</v>
          </cell>
          <cell r="E316">
            <v>304.93</v>
          </cell>
          <cell r="F316">
            <v>247.73</v>
          </cell>
          <cell r="G316">
            <v>263.98</v>
          </cell>
          <cell r="H316">
            <v>271.57</v>
          </cell>
          <cell r="I316">
            <v>280.42</v>
          </cell>
          <cell r="J316">
            <v>278.69</v>
          </cell>
          <cell r="K316">
            <v>265.39</v>
          </cell>
          <cell r="L316">
            <v>266.47000000000003</v>
          </cell>
          <cell r="M316">
            <v>282.2</v>
          </cell>
          <cell r="N316">
            <v>284.21000000000004</v>
          </cell>
          <cell r="O316">
            <v>289.23192812044681</v>
          </cell>
          <cell r="P316">
            <v>241.62</v>
          </cell>
          <cell r="Q316">
            <v>214.90615384615384</v>
          </cell>
          <cell r="R316">
            <v>180.86153846153846</v>
          </cell>
          <cell r="S316">
            <v>278.43</v>
          </cell>
          <cell r="T316">
            <v>321.27</v>
          </cell>
          <cell r="U316">
            <v>264.29000000000002</v>
          </cell>
          <cell r="V316">
            <v>284.95</v>
          </cell>
          <cell r="W316">
            <v>215.94</v>
          </cell>
          <cell r="X316">
            <v>239.10999999999999</v>
          </cell>
          <cell r="Y316">
            <v>253.75</v>
          </cell>
          <cell r="Z316">
            <v>297.96955465587041</v>
          </cell>
          <cell r="AA316">
            <v>3082.3291750840099</v>
          </cell>
          <cell r="AB316">
            <v>12</v>
          </cell>
          <cell r="AC316">
            <v>256.86076459033416</v>
          </cell>
          <cell r="AD316">
            <v>9.8792601765513144</v>
          </cell>
        </row>
        <row r="317">
          <cell r="B317" t="str">
            <v>PO18092</v>
          </cell>
          <cell r="C317">
            <v>218.83</v>
          </cell>
          <cell r="D317">
            <v>266.82</v>
          </cell>
          <cell r="E317">
            <v>296.47000000000003</v>
          </cell>
          <cell r="F317">
            <v>235.5</v>
          </cell>
          <cell r="G317">
            <v>273.33</v>
          </cell>
          <cell r="H317">
            <v>262.11</v>
          </cell>
          <cell r="I317">
            <v>290.14999999999998</v>
          </cell>
          <cell r="J317">
            <v>288.82</v>
          </cell>
          <cell r="K317">
            <v>253.72</v>
          </cell>
          <cell r="L317">
            <v>270.01</v>
          </cell>
          <cell r="M317">
            <v>270.25</v>
          </cell>
          <cell r="N317">
            <v>288.93999999999994</v>
          </cell>
          <cell r="O317">
            <v>269.9606</v>
          </cell>
          <cell r="P317">
            <v>258.75</v>
          </cell>
          <cell r="Q317">
            <v>224.30615384615385</v>
          </cell>
          <cell r="R317">
            <v>220.25615384615384</v>
          </cell>
          <cell r="S317">
            <v>267.88</v>
          </cell>
          <cell r="T317">
            <v>326.62</v>
          </cell>
          <cell r="U317">
            <v>285.01</v>
          </cell>
          <cell r="V317">
            <v>284.64999999999998</v>
          </cell>
          <cell r="W317">
            <v>244.78</v>
          </cell>
          <cell r="X317">
            <v>255.81</v>
          </cell>
          <cell r="Y317">
            <v>274.61</v>
          </cell>
          <cell r="Z317">
            <v>289.75230769230768</v>
          </cell>
          <cell r="AA317">
            <v>3202.3852153846151</v>
          </cell>
          <cell r="AB317">
            <v>12</v>
          </cell>
          <cell r="AC317">
            <v>266.86543461538457</v>
          </cell>
          <cell r="AD317">
            <v>10.264055177514791</v>
          </cell>
        </row>
        <row r="318">
          <cell r="B318" t="str">
            <v>PO18097</v>
          </cell>
          <cell r="C318">
            <v>351.12</v>
          </cell>
          <cell r="D318">
            <v>279</v>
          </cell>
          <cell r="E318">
            <v>253.6</v>
          </cell>
          <cell r="F318">
            <v>243.41</v>
          </cell>
          <cell r="G318">
            <v>287.25</v>
          </cell>
          <cell r="H318">
            <v>267.32</v>
          </cell>
          <cell r="I318">
            <v>248.13</v>
          </cell>
          <cell r="J318">
            <v>283.56</v>
          </cell>
          <cell r="K318">
            <v>259.32</v>
          </cell>
          <cell r="L318">
            <v>259.32</v>
          </cell>
          <cell r="M318">
            <v>273.83</v>
          </cell>
          <cell r="N318">
            <v>305.18</v>
          </cell>
          <cell r="O318">
            <v>290.15192812044683</v>
          </cell>
          <cell r="P318">
            <v>216.92</v>
          </cell>
          <cell r="Q318">
            <v>222.31615384615384</v>
          </cell>
          <cell r="R318">
            <v>150.91999999999999</v>
          </cell>
          <cell r="S318">
            <v>276.36</v>
          </cell>
          <cell r="T318">
            <v>300.52999999999997</v>
          </cell>
          <cell r="U318">
            <v>267.94</v>
          </cell>
          <cell r="V318">
            <v>275.54000000000002</v>
          </cell>
          <cell r="W318">
            <v>241.89</v>
          </cell>
          <cell r="X318">
            <v>255.03</v>
          </cell>
          <cell r="Y318">
            <v>284.44</v>
          </cell>
          <cell r="Z318">
            <v>292.21307692307693</v>
          </cell>
          <cell r="AA318">
            <v>3074.2511588896782</v>
          </cell>
          <cell r="AB318">
            <v>12</v>
          </cell>
          <cell r="AC318">
            <v>256.18759657413983</v>
          </cell>
          <cell r="AD318">
            <v>9.8533690990053788</v>
          </cell>
        </row>
        <row r="319">
          <cell r="B319" t="str">
            <v>PO18123</v>
          </cell>
          <cell r="C319">
            <v>475.48</v>
          </cell>
          <cell r="D319">
            <v>366.34</v>
          </cell>
          <cell r="E319">
            <v>374.45</v>
          </cell>
          <cell r="F319">
            <v>275.02</v>
          </cell>
          <cell r="G319">
            <v>366.84</v>
          </cell>
          <cell r="H319">
            <v>360.1</v>
          </cell>
          <cell r="I319">
            <v>348.39</v>
          </cell>
          <cell r="J319">
            <v>369.68</v>
          </cell>
          <cell r="K319">
            <v>304.72000000000003</v>
          </cell>
          <cell r="L319">
            <v>294.63</v>
          </cell>
          <cell r="M319">
            <v>295.95999999999998</v>
          </cell>
          <cell r="N319">
            <v>294.89999999999998</v>
          </cell>
          <cell r="O319">
            <v>289.35192812044681</v>
          </cell>
          <cell r="P319">
            <v>266.86</v>
          </cell>
          <cell r="Q319">
            <v>229.02615384615385</v>
          </cell>
          <cell r="R319">
            <v>151.22615384615384</v>
          </cell>
          <cell r="S319">
            <v>258.08999999999997</v>
          </cell>
          <cell r="T319">
            <v>306.3</v>
          </cell>
          <cell r="U319">
            <v>270.73</v>
          </cell>
          <cell r="V319">
            <v>255.95</v>
          </cell>
          <cell r="Z319">
            <v>64.946390121556988</v>
          </cell>
          <cell r="AA319">
            <v>2092.4806259343113</v>
          </cell>
          <cell r="AB319">
            <v>9</v>
          </cell>
          <cell r="AC319">
            <v>232.49784732603459</v>
          </cell>
          <cell r="AD319">
            <v>8.9422248971551763</v>
          </cell>
        </row>
        <row r="320">
          <cell r="B320" t="str">
            <v>PO18133</v>
          </cell>
          <cell r="C320">
            <v>288.82</v>
          </cell>
          <cell r="D320">
            <v>309.37</v>
          </cell>
          <cell r="E320">
            <v>338.59</v>
          </cell>
          <cell r="F320">
            <v>237.42</v>
          </cell>
          <cell r="G320">
            <v>256.76</v>
          </cell>
          <cell r="H320">
            <v>264.3</v>
          </cell>
          <cell r="I320">
            <v>286.07</v>
          </cell>
          <cell r="J320">
            <v>299.93</v>
          </cell>
          <cell r="K320">
            <v>260.47000000000003</v>
          </cell>
          <cell r="L320">
            <v>273.97000000000003</v>
          </cell>
          <cell r="M320">
            <v>273.08</v>
          </cell>
          <cell r="N320">
            <v>298.34999999999997</v>
          </cell>
          <cell r="O320">
            <v>227.77159999999998</v>
          </cell>
          <cell r="P320">
            <v>287.69</v>
          </cell>
          <cell r="Q320">
            <v>222.68615384615384</v>
          </cell>
          <cell r="R320">
            <v>186.40307692307692</v>
          </cell>
          <cell r="S320">
            <v>265.86</v>
          </cell>
          <cell r="T320">
            <v>308.05</v>
          </cell>
          <cell r="U320">
            <v>258.56</v>
          </cell>
          <cell r="V320">
            <v>266.93</v>
          </cell>
          <cell r="W320">
            <v>226.07</v>
          </cell>
          <cell r="X320">
            <v>216.93</v>
          </cell>
          <cell r="Y320">
            <v>258.83999999999997</v>
          </cell>
          <cell r="Z320">
            <v>292.42191632928473</v>
          </cell>
          <cell r="AA320">
            <v>3018.2127470985156</v>
          </cell>
          <cell r="AB320">
            <v>12</v>
          </cell>
          <cell r="AC320">
            <v>251.51772892487631</v>
          </cell>
          <cell r="AD320">
            <v>9.6737588048029348</v>
          </cell>
        </row>
        <row r="321">
          <cell r="B321" t="str">
            <v>PO18142</v>
          </cell>
          <cell r="C321">
            <v>415.88</v>
          </cell>
          <cell r="D321">
            <v>380.24</v>
          </cell>
          <cell r="E321">
            <v>365.1</v>
          </cell>
          <cell r="F321">
            <v>257.94</v>
          </cell>
          <cell r="G321">
            <v>294.79000000000002</v>
          </cell>
          <cell r="H321">
            <v>259.95999999999998</v>
          </cell>
          <cell r="I321">
            <v>280.8</v>
          </cell>
          <cell r="J321">
            <v>290.63</v>
          </cell>
          <cell r="K321">
            <v>248.22</v>
          </cell>
          <cell r="L321">
            <v>283.39999999999998</v>
          </cell>
          <cell r="M321">
            <v>261.94</v>
          </cell>
          <cell r="N321">
            <v>293.24</v>
          </cell>
          <cell r="O321">
            <v>291.23192812044681</v>
          </cell>
          <cell r="P321">
            <v>214.85</v>
          </cell>
          <cell r="Q321">
            <v>222.85615384615383</v>
          </cell>
          <cell r="R321">
            <v>149.64615384615385</v>
          </cell>
          <cell r="S321">
            <v>263.32</v>
          </cell>
          <cell r="T321">
            <v>287.74</v>
          </cell>
          <cell r="U321">
            <v>250.88</v>
          </cell>
          <cell r="V321">
            <v>269.70999999999998</v>
          </cell>
          <cell r="W321">
            <v>244.78</v>
          </cell>
          <cell r="X321">
            <v>249.71</v>
          </cell>
          <cell r="Y321">
            <v>265.93</v>
          </cell>
          <cell r="Z321">
            <v>274.83323886639675</v>
          </cell>
          <cell r="AA321">
            <v>2985.4874746791511</v>
          </cell>
          <cell r="AB321">
            <v>12</v>
          </cell>
          <cell r="AC321">
            <v>248.79062288992927</v>
          </cell>
          <cell r="AD321">
            <v>9.5688701111511261</v>
          </cell>
        </row>
        <row r="322">
          <cell r="B322" t="str">
            <v>PO18177</v>
          </cell>
          <cell r="C322">
            <v>356.04</v>
          </cell>
          <cell r="D322">
            <v>313.52</v>
          </cell>
          <cell r="E322">
            <v>328.37</v>
          </cell>
          <cell r="F322">
            <v>237.39</v>
          </cell>
          <cell r="G322">
            <v>292.07</v>
          </cell>
          <cell r="H322">
            <v>275.81</v>
          </cell>
          <cell r="I322">
            <v>254.43</v>
          </cell>
          <cell r="J322">
            <v>280.81</v>
          </cell>
          <cell r="K322">
            <v>276.10000000000002</v>
          </cell>
          <cell r="L322">
            <v>264.82</v>
          </cell>
          <cell r="M322">
            <v>254.08</v>
          </cell>
          <cell r="N322">
            <v>310.38</v>
          </cell>
          <cell r="O322">
            <v>299.4319281204468</v>
          </cell>
          <cell r="P322">
            <v>193.93</v>
          </cell>
          <cell r="Q322">
            <v>222.74615384615385</v>
          </cell>
          <cell r="R322">
            <v>153.07615384615383</v>
          </cell>
          <cell r="S322">
            <v>273.47000000000003</v>
          </cell>
          <cell r="T322">
            <v>235.41</v>
          </cell>
          <cell r="U322">
            <v>295.77999999999997</v>
          </cell>
          <cell r="V322">
            <v>309.32</v>
          </cell>
          <cell r="W322">
            <v>241.41</v>
          </cell>
          <cell r="X322">
            <v>249.44</v>
          </cell>
          <cell r="Y322">
            <v>265.63</v>
          </cell>
          <cell r="Z322">
            <v>250.40324034951425</v>
          </cell>
          <cell r="AA322">
            <v>2990.047476162269</v>
          </cell>
          <cell r="AB322">
            <v>12</v>
          </cell>
          <cell r="AC322">
            <v>249.17062301352243</v>
          </cell>
          <cell r="AD322">
            <v>9.5834855005200943</v>
          </cell>
        </row>
        <row r="323">
          <cell r="B323" t="str">
            <v>PO18179</v>
          </cell>
          <cell r="C323">
            <v>266.58999999999997</v>
          </cell>
          <cell r="D323">
            <v>272.89</v>
          </cell>
          <cell r="E323">
            <v>332.51</v>
          </cell>
          <cell r="F323">
            <v>255.29</v>
          </cell>
          <cell r="G323">
            <v>268.60000000000002</v>
          </cell>
          <cell r="H323">
            <v>271.13</v>
          </cell>
          <cell r="I323">
            <v>259.32</v>
          </cell>
          <cell r="J323">
            <v>273.04000000000002</v>
          </cell>
          <cell r="K323">
            <v>243.01</v>
          </cell>
          <cell r="L323">
            <v>223.71</v>
          </cell>
          <cell r="M323">
            <v>266.7</v>
          </cell>
          <cell r="N323">
            <v>277.55</v>
          </cell>
          <cell r="O323">
            <v>281.66179999999997</v>
          </cell>
          <cell r="P323">
            <v>248.76999999999998</v>
          </cell>
          <cell r="Q323">
            <v>214.23615384615383</v>
          </cell>
          <cell r="R323">
            <v>142.88999999999999</v>
          </cell>
          <cell r="S323">
            <v>255.23</v>
          </cell>
          <cell r="T323">
            <v>268.74</v>
          </cell>
          <cell r="U323">
            <v>271.03000000000003</v>
          </cell>
          <cell r="V323">
            <v>264.2</v>
          </cell>
          <cell r="W323">
            <v>256.87</v>
          </cell>
          <cell r="X323">
            <v>234.01</v>
          </cell>
          <cell r="Y323">
            <v>251.78</v>
          </cell>
          <cell r="Z323">
            <v>283.35879742292116</v>
          </cell>
          <cell r="AA323">
            <v>2972.7767512690748</v>
          </cell>
          <cell r="AB323">
            <v>12</v>
          </cell>
          <cell r="AC323">
            <v>247.73139593908957</v>
          </cell>
          <cell r="AD323">
            <v>9.5281306130419061</v>
          </cell>
        </row>
        <row r="324">
          <cell r="B324" t="str">
            <v>PO18196</v>
          </cell>
          <cell r="C324">
            <v>366.19</v>
          </cell>
          <cell r="D324">
            <v>322.95</v>
          </cell>
          <cell r="E324">
            <v>328.32</v>
          </cell>
          <cell r="F324">
            <v>253.72</v>
          </cell>
          <cell r="G324">
            <v>288.32</v>
          </cell>
          <cell r="H324">
            <v>277.79000000000002</v>
          </cell>
          <cell r="I324">
            <v>291.02</v>
          </cell>
          <cell r="J324">
            <v>277.97000000000003</v>
          </cell>
          <cell r="K324">
            <v>281.10000000000002</v>
          </cell>
          <cell r="L324">
            <v>277.04000000000002</v>
          </cell>
          <cell r="M324">
            <v>278.83999999999997</v>
          </cell>
          <cell r="N324">
            <v>320.37</v>
          </cell>
          <cell r="O324">
            <v>293.02192812044683</v>
          </cell>
          <cell r="P324">
            <v>219.81</v>
          </cell>
          <cell r="Q324">
            <v>226.11615384615385</v>
          </cell>
          <cell r="R324">
            <v>147.37615384615384</v>
          </cell>
          <cell r="S324">
            <v>273.47000000000003</v>
          </cell>
          <cell r="T324">
            <v>285.14999999999998</v>
          </cell>
          <cell r="U324">
            <v>288.73</v>
          </cell>
          <cell r="V324">
            <v>266.29000000000002</v>
          </cell>
          <cell r="W324">
            <v>224.59</v>
          </cell>
          <cell r="X324">
            <v>269.07230769230767</v>
          </cell>
          <cell r="Y324">
            <v>326.05</v>
          </cell>
          <cell r="Z324">
            <v>393.58943319838056</v>
          </cell>
          <cell r="AA324">
            <v>3213.2659767034429</v>
          </cell>
          <cell r="AB324">
            <v>12</v>
          </cell>
          <cell r="AC324">
            <v>267.77216472528693</v>
          </cell>
          <cell r="AD324">
            <v>10.298929412511036</v>
          </cell>
        </row>
        <row r="325">
          <cell r="B325" t="str">
            <v>PO18197</v>
          </cell>
          <cell r="D325">
            <v>154.19999999999999</v>
          </cell>
          <cell r="E325">
            <v>239.95</v>
          </cell>
          <cell r="F325">
            <v>244.35</v>
          </cell>
          <cell r="G325">
            <v>280.82</v>
          </cell>
          <cell r="H325">
            <v>264.63</v>
          </cell>
          <cell r="I325">
            <v>292.42</v>
          </cell>
          <cell r="J325">
            <v>263.98</v>
          </cell>
          <cell r="K325">
            <v>278.27</v>
          </cell>
          <cell r="L325">
            <v>253.72</v>
          </cell>
          <cell r="M325">
            <v>279.43</v>
          </cell>
          <cell r="N325">
            <v>312.37</v>
          </cell>
          <cell r="O325">
            <v>301.94192812044679</v>
          </cell>
          <cell r="P325">
            <v>216.93</v>
          </cell>
          <cell r="Q325">
            <v>222.89615384615385</v>
          </cell>
          <cell r="R325">
            <v>144.09615384615384</v>
          </cell>
          <cell r="S325">
            <v>250.52</v>
          </cell>
          <cell r="T325">
            <v>279.38</v>
          </cell>
          <cell r="U325">
            <v>265.75</v>
          </cell>
          <cell r="V325">
            <v>291.67</v>
          </cell>
          <cell r="Z325">
            <v>156.4934391543955</v>
          </cell>
          <cell r="AA325">
            <v>2129.6776749671503</v>
          </cell>
          <cell r="AB325">
            <v>9</v>
          </cell>
          <cell r="AC325">
            <v>236.63085277412782</v>
          </cell>
          <cell r="AD325">
            <v>9.1011866451587622</v>
          </cell>
        </row>
        <row r="326">
          <cell r="B326" t="str">
            <v>PO18201</v>
          </cell>
          <cell r="C326">
            <v>390.26</v>
          </cell>
          <cell r="D326">
            <v>367.94</v>
          </cell>
          <cell r="E326">
            <v>450.25</v>
          </cell>
          <cell r="F326">
            <v>328.29</v>
          </cell>
          <cell r="G326">
            <v>411.05</v>
          </cell>
          <cell r="H326">
            <v>362.94</v>
          </cell>
          <cell r="I326">
            <v>306.06</v>
          </cell>
          <cell r="J326">
            <v>401.42</v>
          </cell>
          <cell r="K326">
            <v>243.34</v>
          </cell>
          <cell r="L326">
            <v>336.67</v>
          </cell>
          <cell r="M326">
            <v>291.25</v>
          </cell>
          <cell r="N326">
            <v>290.21999999999997</v>
          </cell>
          <cell r="O326">
            <v>302.56192812044679</v>
          </cell>
          <cell r="P326">
            <v>253.38</v>
          </cell>
          <cell r="Q326">
            <v>224.88615384615383</v>
          </cell>
          <cell r="R326">
            <v>153.07615384615383</v>
          </cell>
          <cell r="S326">
            <v>273.47000000000003</v>
          </cell>
          <cell r="T326">
            <v>288.02999999999997</v>
          </cell>
          <cell r="U326">
            <v>279.85000000000002</v>
          </cell>
          <cell r="V326">
            <v>324.62</v>
          </cell>
          <cell r="W326">
            <v>218.7</v>
          </cell>
          <cell r="X326">
            <v>268.70230769230767</v>
          </cell>
          <cell r="Y326">
            <v>291.57</v>
          </cell>
          <cell r="Z326">
            <v>302.76538461538462</v>
          </cell>
          <cell r="AA326">
            <v>3181.6119281204465</v>
          </cell>
          <cell r="AB326">
            <v>12</v>
          </cell>
          <cell r="AC326">
            <v>265.13432734337056</v>
          </cell>
          <cell r="AD326">
            <v>10.197474128591175</v>
          </cell>
        </row>
        <row r="327">
          <cell r="B327" t="str">
            <v>PO18206</v>
          </cell>
          <cell r="C327">
            <v>321.11</v>
          </cell>
          <cell r="D327">
            <v>370.1</v>
          </cell>
          <cell r="E327">
            <v>313.24</v>
          </cell>
          <cell r="F327">
            <v>261.99</v>
          </cell>
          <cell r="G327">
            <v>404.32</v>
          </cell>
          <cell r="H327">
            <v>318.64999999999998</v>
          </cell>
          <cell r="I327">
            <v>282.74</v>
          </cell>
          <cell r="J327">
            <v>314.2</v>
          </cell>
          <cell r="K327">
            <v>260.74</v>
          </cell>
          <cell r="L327">
            <v>243.02</v>
          </cell>
          <cell r="M327">
            <v>248.31</v>
          </cell>
          <cell r="N327">
            <v>261.17999999999995</v>
          </cell>
          <cell r="O327">
            <v>292.28192812044682</v>
          </cell>
          <cell r="P327">
            <v>215.05</v>
          </cell>
          <cell r="Q327">
            <v>255.35615384615383</v>
          </cell>
          <cell r="R327">
            <v>186.98076923076923</v>
          </cell>
          <cell r="S327">
            <v>335.9</v>
          </cell>
          <cell r="T327">
            <v>276.99</v>
          </cell>
          <cell r="U327">
            <v>377.03</v>
          </cell>
          <cell r="V327">
            <v>424.76</v>
          </cell>
          <cell r="W327">
            <v>352.82</v>
          </cell>
          <cell r="X327">
            <v>346.25</v>
          </cell>
          <cell r="Y327">
            <v>255.45</v>
          </cell>
          <cell r="Z327">
            <v>284.25278278432859</v>
          </cell>
          <cell r="AA327">
            <v>3603.1216339816988</v>
          </cell>
          <cell r="AB327">
            <v>12</v>
          </cell>
          <cell r="AC327">
            <v>300.26013616514155</v>
          </cell>
          <cell r="AD327">
            <v>11.548466775582368</v>
          </cell>
        </row>
        <row r="328">
          <cell r="B328" t="str">
            <v>PO18214</v>
          </cell>
          <cell r="C328">
            <v>359.86</v>
          </cell>
          <cell r="D328">
            <v>343.73</v>
          </cell>
          <cell r="E328">
            <v>353.81</v>
          </cell>
          <cell r="F328">
            <v>254.14</v>
          </cell>
          <cell r="G328">
            <v>297.19</v>
          </cell>
          <cell r="H328">
            <v>259.32</v>
          </cell>
          <cell r="I328">
            <v>280.06</v>
          </cell>
          <cell r="J328">
            <v>289.61</v>
          </cell>
          <cell r="K328">
            <v>245.37</v>
          </cell>
          <cell r="L328">
            <v>268.01</v>
          </cell>
          <cell r="M328">
            <v>255.04</v>
          </cell>
          <cell r="N328">
            <v>290.06000000000006</v>
          </cell>
          <cell r="O328">
            <v>250.2724</v>
          </cell>
          <cell r="P328">
            <v>232.67</v>
          </cell>
          <cell r="Q328">
            <v>197.78615384615384</v>
          </cell>
          <cell r="R328">
            <v>132.88615384615383</v>
          </cell>
          <cell r="S328">
            <v>255.6</v>
          </cell>
          <cell r="T328">
            <v>277.45999999999998</v>
          </cell>
          <cell r="U328">
            <v>253.43</v>
          </cell>
          <cell r="V328">
            <v>242.69</v>
          </cell>
          <cell r="W328">
            <v>224.59</v>
          </cell>
          <cell r="Z328">
            <v>-1.0526315789576302E-3</v>
          </cell>
          <cell r="AA328">
            <v>2067.3836550607289</v>
          </cell>
          <cell r="AB328">
            <v>10</v>
          </cell>
          <cell r="AC328">
            <v>206.73836550607288</v>
          </cell>
          <cell r="AD328">
            <v>7.9514755963874189</v>
          </cell>
        </row>
        <row r="329">
          <cell r="B329" t="str">
            <v>PO18217</v>
          </cell>
          <cell r="C329">
            <v>325.51</v>
          </cell>
          <cell r="D329">
            <v>287.19</v>
          </cell>
          <cell r="E329">
            <v>317.89999999999998</v>
          </cell>
          <cell r="F329">
            <v>241.69</v>
          </cell>
          <cell r="G329">
            <v>354.08</v>
          </cell>
          <cell r="H329">
            <v>255.97</v>
          </cell>
          <cell r="I329">
            <v>265.27999999999997</v>
          </cell>
          <cell r="J329">
            <v>277.89</v>
          </cell>
          <cell r="K329">
            <v>253.11</v>
          </cell>
          <cell r="L329">
            <v>285.5</v>
          </cell>
          <cell r="M329">
            <v>259.32</v>
          </cell>
          <cell r="N329">
            <v>284.44</v>
          </cell>
          <cell r="O329">
            <v>280.61319999999995</v>
          </cell>
          <cell r="P329">
            <v>228.35999999999999</v>
          </cell>
          <cell r="Q329">
            <v>222.73615384615383</v>
          </cell>
          <cell r="R329">
            <v>147.07615384615383</v>
          </cell>
          <cell r="S329">
            <v>270.58999999999997</v>
          </cell>
          <cell r="T329">
            <v>232.54</v>
          </cell>
          <cell r="U329">
            <v>276.5</v>
          </cell>
          <cell r="V329">
            <v>264.07</v>
          </cell>
          <cell r="W329">
            <v>226.51</v>
          </cell>
          <cell r="X329">
            <v>251.54</v>
          </cell>
          <cell r="Y329">
            <v>276.91000000000003</v>
          </cell>
          <cell r="Z329">
            <v>271.50134160697604</v>
          </cell>
          <cell r="AA329">
            <v>2948.9468492992833</v>
          </cell>
          <cell r="AB329">
            <v>12</v>
          </cell>
          <cell r="AC329">
            <v>245.74557077494026</v>
          </cell>
          <cell r="AD329">
            <v>9.4517527221130866</v>
          </cell>
        </row>
        <row r="330">
          <cell r="B330" t="str">
            <v>PO18285</v>
          </cell>
          <cell r="C330">
            <v>334.51</v>
          </cell>
          <cell r="D330">
            <v>281.66000000000003</v>
          </cell>
          <cell r="E330">
            <v>313.08999999999997</v>
          </cell>
          <cell r="F330">
            <v>234.02</v>
          </cell>
          <cell r="G330">
            <v>274.02</v>
          </cell>
          <cell r="H330">
            <v>270.69</v>
          </cell>
          <cell r="I330">
            <v>266.41000000000003</v>
          </cell>
          <cell r="J330">
            <v>279.75</v>
          </cell>
          <cell r="K330">
            <v>257.82</v>
          </cell>
          <cell r="L330">
            <v>254.97</v>
          </cell>
          <cell r="M330">
            <v>269.75</v>
          </cell>
          <cell r="N330">
            <v>277.89</v>
          </cell>
          <cell r="O330">
            <v>235.69979999999998</v>
          </cell>
          <cell r="P330">
            <v>216.85999999999999</v>
          </cell>
          <cell r="Q330">
            <v>223.57615384615383</v>
          </cell>
          <cell r="R330">
            <v>192.27076923076922</v>
          </cell>
          <cell r="S330">
            <v>174.58</v>
          </cell>
          <cell r="T330">
            <v>247.24</v>
          </cell>
          <cell r="U330">
            <v>254.29</v>
          </cell>
          <cell r="V330">
            <v>260.12</v>
          </cell>
          <cell r="W330">
            <v>240.89</v>
          </cell>
          <cell r="X330">
            <v>269.83</v>
          </cell>
          <cell r="Y330">
            <v>305.12</v>
          </cell>
          <cell r="Z330">
            <v>290.21529145385648</v>
          </cell>
          <cell r="AA330">
            <v>2910.692014530779</v>
          </cell>
          <cell r="AB330">
            <v>12</v>
          </cell>
          <cell r="AC330">
            <v>242.55766787756491</v>
          </cell>
          <cell r="AD330">
            <v>9.3291410722140355</v>
          </cell>
        </row>
        <row r="331">
          <cell r="B331" t="str">
            <v>PO18286</v>
          </cell>
          <cell r="C331">
            <v>357.23</v>
          </cell>
          <cell r="D331">
            <v>318.07</v>
          </cell>
          <cell r="E331">
            <v>337.76</v>
          </cell>
          <cell r="F331">
            <v>227.37</v>
          </cell>
          <cell r="G331">
            <v>286.93</v>
          </cell>
          <cell r="H331">
            <v>269.81</v>
          </cell>
          <cell r="I331">
            <v>291.02</v>
          </cell>
          <cell r="J331">
            <v>306.87</v>
          </cell>
          <cell r="K331">
            <v>281.7</v>
          </cell>
          <cell r="L331">
            <v>280.06</v>
          </cell>
          <cell r="M331">
            <v>276.63</v>
          </cell>
          <cell r="N331">
            <v>318.17</v>
          </cell>
          <cell r="O331">
            <v>310.1219281204468</v>
          </cell>
          <cell r="P331">
            <v>229.76999999999998</v>
          </cell>
          <cell r="Q331">
            <v>223.04615384615383</v>
          </cell>
          <cell r="R331">
            <v>147.07615384615383</v>
          </cell>
          <cell r="S331">
            <v>273.47000000000003</v>
          </cell>
          <cell r="T331">
            <v>290.92</v>
          </cell>
          <cell r="U331">
            <v>284.02999999999997</v>
          </cell>
          <cell r="V331">
            <v>278.77999999999997</v>
          </cell>
          <cell r="W331">
            <v>224.59</v>
          </cell>
          <cell r="X331">
            <v>255.66230769230771</v>
          </cell>
          <cell r="Y331">
            <v>324.72000000000003</v>
          </cell>
          <cell r="Z331">
            <v>376.55</v>
          </cell>
          <cell r="AA331">
            <v>3218.7365435050624</v>
          </cell>
          <cell r="AB331">
            <v>12</v>
          </cell>
          <cell r="AC331">
            <v>268.22804529208855</v>
          </cell>
          <cell r="AD331">
            <v>10.316463280464944</v>
          </cell>
        </row>
        <row r="332">
          <cell r="B332" t="str">
            <v>PO18310</v>
          </cell>
          <cell r="C332">
            <v>296.25</v>
          </cell>
          <cell r="D332">
            <v>301.95</v>
          </cell>
          <cell r="E332">
            <v>287.37</v>
          </cell>
          <cell r="F332">
            <v>245.9</v>
          </cell>
          <cell r="G332">
            <v>286.3</v>
          </cell>
          <cell r="H332">
            <v>275.74</v>
          </cell>
          <cell r="I332">
            <v>295.17</v>
          </cell>
          <cell r="J332">
            <v>300.37</v>
          </cell>
          <cell r="K332">
            <v>258.06</v>
          </cell>
          <cell r="L332">
            <v>269.58999999999997</v>
          </cell>
          <cell r="M332">
            <v>295.31</v>
          </cell>
          <cell r="N332">
            <v>315.07</v>
          </cell>
          <cell r="O332">
            <v>300.34192812044682</v>
          </cell>
          <cell r="P332">
            <v>286.11</v>
          </cell>
          <cell r="Q332">
            <v>218.62615384615384</v>
          </cell>
          <cell r="R332">
            <v>139.38846153846154</v>
          </cell>
          <cell r="S332">
            <v>227.33</v>
          </cell>
          <cell r="T332">
            <v>306.61</v>
          </cell>
          <cell r="U332">
            <v>279.39999999999998</v>
          </cell>
          <cell r="V332">
            <v>275.57</v>
          </cell>
          <cell r="W332">
            <v>243.55</v>
          </cell>
          <cell r="X332">
            <v>252.60999999999999</v>
          </cell>
          <cell r="Y332">
            <v>293.72000000000003</v>
          </cell>
          <cell r="Z332">
            <v>353.78309518955933</v>
          </cell>
          <cell r="AA332">
            <v>3177.0396386946213</v>
          </cell>
          <cell r="AB332">
            <v>12</v>
          </cell>
          <cell r="AC332">
            <v>264.75330322455176</v>
          </cell>
          <cell r="AD332">
            <v>10.182819354790452</v>
          </cell>
        </row>
        <row r="333">
          <cell r="B333" t="str">
            <v>PO18321</v>
          </cell>
          <cell r="C333">
            <v>328.25</v>
          </cell>
          <cell r="D333">
            <v>305.70999999999998</v>
          </cell>
          <cell r="E333">
            <v>264.2</v>
          </cell>
          <cell r="F333">
            <v>217.76</v>
          </cell>
          <cell r="G333">
            <v>247.88</v>
          </cell>
          <cell r="H333">
            <v>219.88</v>
          </cell>
          <cell r="I333">
            <v>228.56</v>
          </cell>
          <cell r="J333">
            <v>254.08</v>
          </cell>
          <cell r="K333">
            <v>178.32</v>
          </cell>
          <cell r="L333">
            <v>219.5</v>
          </cell>
          <cell r="M333">
            <v>184.04</v>
          </cell>
          <cell r="N333">
            <v>198.2</v>
          </cell>
          <cell r="O333">
            <v>199.06739999999999</v>
          </cell>
          <cell r="P333">
            <v>183.68</v>
          </cell>
          <cell r="Q333">
            <v>211.85615384615383</v>
          </cell>
          <cell r="R333">
            <v>173.07076923076923</v>
          </cell>
          <cell r="S333">
            <v>200.12</v>
          </cell>
          <cell r="T333">
            <v>185.77</v>
          </cell>
          <cell r="U333">
            <v>229.98</v>
          </cell>
          <cell r="V333">
            <v>248.79</v>
          </cell>
          <cell r="W333">
            <v>214.03</v>
          </cell>
          <cell r="X333">
            <v>214.47</v>
          </cell>
          <cell r="Y333">
            <v>202.33</v>
          </cell>
          <cell r="Z333">
            <v>242.84106674634072</v>
          </cell>
          <cell r="AA333">
            <v>2506.0053898232636</v>
          </cell>
          <cell r="AB333">
            <v>12</v>
          </cell>
          <cell r="AC333">
            <v>208.83378248527197</v>
          </cell>
          <cell r="AD333">
            <v>8.0320685571258448</v>
          </cell>
        </row>
        <row r="334">
          <cell r="B334" t="str">
            <v>PO1834</v>
          </cell>
          <cell r="C334">
            <v>304.57</v>
          </cell>
          <cell r="D334">
            <v>296.19</v>
          </cell>
          <cell r="E334">
            <v>327.06</v>
          </cell>
          <cell r="F334">
            <v>259.04000000000002</v>
          </cell>
          <cell r="G334">
            <v>306.5</v>
          </cell>
          <cell r="H334">
            <v>275.99</v>
          </cell>
          <cell r="I334">
            <v>280.26</v>
          </cell>
          <cell r="J334">
            <v>269.11</v>
          </cell>
          <cell r="K334">
            <v>256.92</v>
          </cell>
          <cell r="L334">
            <v>248.53</v>
          </cell>
          <cell r="M334">
            <v>271.44</v>
          </cell>
          <cell r="N334">
            <v>295.5</v>
          </cell>
          <cell r="O334">
            <v>310.83192812044678</v>
          </cell>
          <cell r="P334">
            <v>221.93</v>
          </cell>
          <cell r="Q334">
            <v>227.66615384615383</v>
          </cell>
          <cell r="R334">
            <v>152.07615384615383</v>
          </cell>
          <cell r="S334">
            <v>276.48</v>
          </cell>
          <cell r="T334">
            <v>284.38</v>
          </cell>
          <cell r="U334">
            <v>270.43</v>
          </cell>
          <cell r="V334">
            <v>259.63</v>
          </cell>
          <cell r="W334">
            <v>212.54</v>
          </cell>
          <cell r="X334">
            <v>261.80461538461537</v>
          </cell>
          <cell r="Y334">
            <v>280.23</v>
          </cell>
          <cell r="Z334">
            <v>278.61678812415653</v>
          </cell>
          <cell r="AA334">
            <v>3036.615639321526</v>
          </cell>
          <cell r="AB334">
            <v>12</v>
          </cell>
          <cell r="AC334">
            <v>253.05130327679385</v>
          </cell>
          <cell r="AD334">
            <v>9.7327424337228408</v>
          </cell>
        </row>
        <row r="335">
          <cell r="B335" t="str">
            <v>PO18347</v>
          </cell>
          <cell r="C335">
            <v>295.57</v>
          </cell>
          <cell r="D335">
            <v>318.08</v>
          </cell>
          <cell r="E335">
            <v>327.3</v>
          </cell>
          <cell r="F335">
            <v>255.57</v>
          </cell>
          <cell r="G335">
            <v>280.69</v>
          </cell>
          <cell r="H335">
            <v>262.12</v>
          </cell>
          <cell r="I335">
            <v>278.54000000000002</v>
          </cell>
          <cell r="J335">
            <v>276.45999999999998</v>
          </cell>
          <cell r="K335">
            <v>245.34</v>
          </cell>
          <cell r="L335">
            <v>279.02999999999997</v>
          </cell>
          <cell r="M335">
            <v>268.83</v>
          </cell>
          <cell r="N335">
            <v>307.55</v>
          </cell>
          <cell r="O335">
            <v>328.35192812044681</v>
          </cell>
          <cell r="P335">
            <v>242.81</v>
          </cell>
          <cell r="Q335">
            <v>222.84615384615384</v>
          </cell>
          <cell r="R335">
            <v>150.91999999999999</v>
          </cell>
          <cell r="S335">
            <v>275.7</v>
          </cell>
          <cell r="T335">
            <v>292.11</v>
          </cell>
          <cell r="U335">
            <v>286.23</v>
          </cell>
          <cell r="V335">
            <v>307.2</v>
          </cell>
          <cell r="W335">
            <v>219.35</v>
          </cell>
          <cell r="X335">
            <v>266.45</v>
          </cell>
          <cell r="Y335">
            <v>194.82461538461538</v>
          </cell>
          <cell r="Z335">
            <v>244.11930351715131</v>
          </cell>
          <cell r="AA335">
            <v>3030.9120008683667</v>
          </cell>
          <cell r="AB335">
            <v>12</v>
          </cell>
          <cell r="AC335">
            <v>252.57600007236388</v>
          </cell>
          <cell r="AD335">
            <v>9.7144615412447646</v>
          </cell>
        </row>
        <row r="336">
          <cell r="B336" t="str">
            <v>PO18364</v>
          </cell>
          <cell r="C336">
            <v>261.35000000000002</v>
          </cell>
          <cell r="D336">
            <v>293.95999999999998</v>
          </cell>
          <cell r="E336">
            <v>279.61</v>
          </cell>
          <cell r="F336">
            <v>238.78</v>
          </cell>
          <cell r="G336">
            <v>275.87</v>
          </cell>
          <cell r="H336">
            <v>259.32</v>
          </cell>
          <cell r="I336">
            <v>287.36</v>
          </cell>
          <cell r="J336">
            <v>282.36</v>
          </cell>
          <cell r="K336">
            <v>253.27</v>
          </cell>
          <cell r="L336">
            <v>250.24</v>
          </cell>
          <cell r="M336">
            <v>271.64</v>
          </cell>
          <cell r="N336">
            <v>267.35000000000002</v>
          </cell>
          <cell r="O336">
            <v>243.67699999999999</v>
          </cell>
          <cell r="P336">
            <v>252.68</v>
          </cell>
          <cell r="Q336">
            <v>224.04615384615383</v>
          </cell>
          <cell r="R336">
            <v>147.07615384615383</v>
          </cell>
          <cell r="S336">
            <v>268.77</v>
          </cell>
          <cell r="T336">
            <v>303.10000000000002</v>
          </cell>
          <cell r="U336">
            <v>290.02999999999997</v>
          </cell>
          <cell r="V336">
            <v>269.14</v>
          </cell>
          <cell r="W336">
            <v>256.31</v>
          </cell>
          <cell r="X336">
            <v>266.19</v>
          </cell>
          <cell r="Y336">
            <v>262.33999999999997</v>
          </cell>
          <cell r="Z336">
            <v>309.47175438596491</v>
          </cell>
          <cell r="AA336">
            <v>3092.8310620782731</v>
          </cell>
          <cell r="AB336">
            <v>12</v>
          </cell>
          <cell r="AC336">
            <v>257.73592183985608</v>
          </cell>
          <cell r="AD336">
            <v>9.9129200707636951</v>
          </cell>
        </row>
        <row r="337">
          <cell r="B337" t="str">
            <v>PO18373</v>
          </cell>
          <cell r="C337">
            <v>401.21</v>
          </cell>
          <cell r="D337">
            <v>375.17</v>
          </cell>
          <cell r="E337">
            <v>361.29</v>
          </cell>
          <cell r="F337">
            <v>288.05</v>
          </cell>
          <cell r="G337">
            <v>364.75</v>
          </cell>
          <cell r="H337">
            <v>293.72000000000003</v>
          </cell>
          <cell r="I337">
            <v>227.27</v>
          </cell>
          <cell r="J337">
            <v>396.75</v>
          </cell>
          <cell r="K337">
            <v>276.45</v>
          </cell>
          <cell r="L337">
            <v>293.13</v>
          </cell>
          <cell r="M337">
            <v>307.24</v>
          </cell>
          <cell r="N337">
            <v>386.66</v>
          </cell>
          <cell r="O337">
            <v>329.02192812044683</v>
          </cell>
          <cell r="P337">
            <v>280.93</v>
          </cell>
          <cell r="Q337">
            <v>247.26615384615383</v>
          </cell>
          <cell r="R337">
            <v>156.71</v>
          </cell>
          <cell r="S337">
            <v>346.09</v>
          </cell>
          <cell r="T337">
            <v>335.7</v>
          </cell>
          <cell r="U337">
            <v>303.89</v>
          </cell>
          <cell r="V337">
            <v>316.69</v>
          </cell>
          <cell r="W337">
            <v>218.13</v>
          </cell>
          <cell r="X337">
            <v>229.32</v>
          </cell>
          <cell r="Z337">
            <v>-8.5020242916300504E-4</v>
          </cell>
          <cell r="AA337">
            <v>2763.7472317641718</v>
          </cell>
          <cell r="AB337">
            <v>11</v>
          </cell>
          <cell r="AC337">
            <v>251.24974834219745</v>
          </cell>
          <cell r="AD337">
            <v>9.6634518593152858</v>
          </cell>
        </row>
        <row r="338">
          <cell r="B338" t="str">
            <v>PO18380</v>
          </cell>
          <cell r="C338">
            <v>289.86</v>
          </cell>
          <cell r="D338">
            <v>329.3</v>
          </cell>
          <cell r="E338">
            <v>330.07</v>
          </cell>
          <cell r="F338">
            <v>254.6</v>
          </cell>
          <cell r="G338">
            <v>299.44</v>
          </cell>
          <cell r="H338">
            <v>267.70999999999998</v>
          </cell>
          <cell r="I338">
            <v>332.12</v>
          </cell>
          <cell r="J338">
            <v>329.01</v>
          </cell>
          <cell r="K338">
            <v>314.33</v>
          </cell>
          <cell r="L338">
            <v>330.51</v>
          </cell>
          <cell r="M338">
            <v>318.02</v>
          </cell>
          <cell r="N338">
            <v>311.40000000000003</v>
          </cell>
          <cell r="O338">
            <v>237.34620000000001</v>
          </cell>
          <cell r="P338">
            <v>264.38</v>
          </cell>
          <cell r="Q338">
            <v>223.59615384615384</v>
          </cell>
          <cell r="R338">
            <v>131.70076923076923</v>
          </cell>
          <cell r="S338">
            <v>279.82</v>
          </cell>
          <cell r="T338">
            <v>331.29</v>
          </cell>
          <cell r="U338">
            <v>276.8</v>
          </cell>
          <cell r="V338">
            <v>292.85000000000002</v>
          </cell>
          <cell r="W338">
            <v>215.94</v>
          </cell>
          <cell r="X338">
            <v>224.67461538461538</v>
          </cell>
          <cell r="Y338">
            <v>276.72000000000003</v>
          </cell>
          <cell r="Z338">
            <v>273.6123076923077</v>
          </cell>
          <cell r="AA338">
            <v>3028.7300461538462</v>
          </cell>
          <cell r="AB338">
            <v>12</v>
          </cell>
          <cell r="AC338">
            <v>252.39417051282052</v>
          </cell>
          <cell r="AD338">
            <v>9.7074680966469433</v>
          </cell>
        </row>
        <row r="339">
          <cell r="B339" t="str">
            <v>PO18385</v>
          </cell>
          <cell r="C339">
            <v>356.22</v>
          </cell>
          <cell r="D339">
            <v>295</v>
          </cell>
          <cell r="E339">
            <v>317.31</v>
          </cell>
          <cell r="F339">
            <v>228.17</v>
          </cell>
          <cell r="G339">
            <v>326.02</v>
          </cell>
          <cell r="H339">
            <v>310.14</v>
          </cell>
          <cell r="I339">
            <v>239.73</v>
          </cell>
          <cell r="J339">
            <v>269.57</v>
          </cell>
          <cell r="K339">
            <v>256.92</v>
          </cell>
          <cell r="L339">
            <v>262.52</v>
          </cell>
          <cell r="M339">
            <v>283.60000000000002</v>
          </cell>
          <cell r="N339">
            <v>298.77</v>
          </cell>
          <cell r="O339">
            <v>309.88192812044679</v>
          </cell>
          <cell r="P339">
            <v>217.60999999999999</v>
          </cell>
          <cell r="Q339">
            <v>223.37615384615384</v>
          </cell>
          <cell r="R339">
            <v>147.16615384615383</v>
          </cell>
          <cell r="S339">
            <v>277.66000000000003</v>
          </cell>
          <cell r="T339">
            <v>300.97000000000003</v>
          </cell>
          <cell r="U339">
            <v>271.67</v>
          </cell>
          <cell r="V339">
            <v>278.64999999999998</v>
          </cell>
          <cell r="W339">
            <v>288.95999999999998</v>
          </cell>
          <cell r="X339">
            <v>329.11</v>
          </cell>
          <cell r="Y339">
            <v>363.73</v>
          </cell>
          <cell r="Z339">
            <v>349.20283400809717</v>
          </cell>
          <cell r="AA339">
            <v>3357.9870698208515</v>
          </cell>
          <cell r="AB339">
            <v>12</v>
          </cell>
          <cell r="AC339">
            <v>279.83225581840429</v>
          </cell>
          <cell r="AD339">
            <v>10.762779069938627</v>
          </cell>
        </row>
        <row r="340">
          <cell r="B340" t="str">
            <v>PO18394</v>
          </cell>
          <cell r="C340">
            <v>341.62</v>
          </cell>
          <cell r="D340">
            <v>326.04000000000002</v>
          </cell>
          <cell r="E340">
            <v>310.52999999999997</v>
          </cell>
          <cell r="F340">
            <v>241.42</v>
          </cell>
          <cell r="G340">
            <v>275.17</v>
          </cell>
          <cell r="H340">
            <v>261.32</v>
          </cell>
          <cell r="I340">
            <v>281.91000000000003</v>
          </cell>
          <cell r="J340">
            <v>292.41000000000003</v>
          </cell>
          <cell r="K340">
            <v>269.87</v>
          </cell>
          <cell r="L340">
            <v>218.82</v>
          </cell>
          <cell r="M340">
            <v>218.46</v>
          </cell>
          <cell r="N340">
            <v>282.62</v>
          </cell>
          <cell r="O340">
            <v>280.80920000000003</v>
          </cell>
          <cell r="P340">
            <v>251.82</v>
          </cell>
          <cell r="Q340">
            <v>222.30615384615385</v>
          </cell>
          <cell r="R340">
            <v>178.6253846153846</v>
          </cell>
          <cell r="S340">
            <v>283.57</v>
          </cell>
          <cell r="T340">
            <v>323.86</v>
          </cell>
          <cell r="U340">
            <v>272.57</v>
          </cell>
          <cell r="V340">
            <v>263.76</v>
          </cell>
          <cell r="W340">
            <v>193.04000000000002</v>
          </cell>
          <cell r="X340">
            <v>228.87</v>
          </cell>
          <cell r="Y340">
            <v>291.05</v>
          </cell>
          <cell r="Z340">
            <v>339.41279451884145</v>
          </cell>
          <cell r="AA340">
            <v>3129.69353298038</v>
          </cell>
          <cell r="AB340">
            <v>12</v>
          </cell>
          <cell r="AC340">
            <v>260.80779441503165</v>
          </cell>
          <cell r="AD340">
            <v>10.031069015962755</v>
          </cell>
        </row>
        <row r="341">
          <cell r="B341" t="str">
            <v>PO18411</v>
          </cell>
          <cell r="C341">
            <v>305.14999999999998</v>
          </cell>
          <cell r="D341">
            <v>297.97000000000003</v>
          </cell>
          <cell r="E341">
            <v>326.02999999999997</v>
          </cell>
          <cell r="F341">
            <v>233.91</v>
          </cell>
          <cell r="G341">
            <v>279.17</v>
          </cell>
          <cell r="H341">
            <v>213.61</v>
          </cell>
          <cell r="I341">
            <v>291.91000000000003</v>
          </cell>
          <cell r="J341">
            <v>272.18</v>
          </cell>
          <cell r="K341">
            <v>255.81</v>
          </cell>
          <cell r="N341">
            <v>0</v>
          </cell>
          <cell r="O341">
            <v>88.40192475809765</v>
          </cell>
          <cell r="P341">
            <v>192.5</v>
          </cell>
          <cell r="Q341">
            <v>223.90615384615384</v>
          </cell>
          <cell r="R341">
            <v>149.22615384615384</v>
          </cell>
          <cell r="S341">
            <v>263.37</v>
          </cell>
          <cell r="T341">
            <v>281.31</v>
          </cell>
          <cell r="U341">
            <v>276.58999999999997</v>
          </cell>
          <cell r="V341">
            <v>264.25</v>
          </cell>
          <cell r="W341">
            <v>235.7</v>
          </cell>
          <cell r="X341">
            <v>262.63</v>
          </cell>
          <cell r="Y341">
            <v>307.51</v>
          </cell>
          <cell r="Z341">
            <v>400.13923076923078</v>
          </cell>
          <cell r="AA341">
            <v>2945.5334632196359</v>
          </cell>
          <cell r="AB341">
            <v>12</v>
          </cell>
          <cell r="AC341">
            <v>245.46112193496967</v>
          </cell>
          <cell r="AD341">
            <v>9.4408123821142187</v>
          </cell>
        </row>
        <row r="342">
          <cell r="B342" t="str">
            <v>PO18429</v>
          </cell>
          <cell r="C342">
            <v>343.38</v>
          </cell>
          <cell r="D342">
            <v>286.20999999999998</v>
          </cell>
          <cell r="E342">
            <v>319.58</v>
          </cell>
          <cell r="F342">
            <v>256.08999999999997</v>
          </cell>
          <cell r="G342">
            <v>282.13</v>
          </cell>
          <cell r="H342">
            <v>264.91000000000003</v>
          </cell>
          <cell r="I342">
            <v>306.14999999999998</v>
          </cell>
          <cell r="J342">
            <v>313.3</v>
          </cell>
          <cell r="K342">
            <v>313.75</v>
          </cell>
          <cell r="L342">
            <v>313.79000000000002</v>
          </cell>
          <cell r="M342">
            <v>333.3</v>
          </cell>
          <cell r="N342">
            <v>308.88</v>
          </cell>
          <cell r="O342">
            <v>267.4126</v>
          </cell>
          <cell r="P342">
            <v>343.11</v>
          </cell>
          <cell r="Q342">
            <v>223.70615384615385</v>
          </cell>
          <cell r="R342">
            <v>139.38846153846154</v>
          </cell>
          <cell r="S342">
            <v>276.2</v>
          </cell>
          <cell r="T342">
            <v>312.04000000000002</v>
          </cell>
          <cell r="U342">
            <v>263.35000000000002</v>
          </cell>
          <cell r="V342">
            <v>280.77999999999997</v>
          </cell>
          <cell r="W342">
            <v>212.1</v>
          </cell>
          <cell r="X342">
            <v>236.62</v>
          </cell>
          <cell r="Y342">
            <v>267.62</v>
          </cell>
          <cell r="Z342">
            <v>309.322995951417</v>
          </cell>
          <cell r="AA342">
            <v>3131.650211336032</v>
          </cell>
          <cell r="AB342">
            <v>12</v>
          </cell>
          <cell r="AC342">
            <v>260.97085094466934</v>
          </cell>
          <cell r="AD342">
            <v>10.037340420948821</v>
          </cell>
        </row>
        <row r="343">
          <cell r="B343" t="str">
            <v>PO18443</v>
          </cell>
          <cell r="C343">
            <v>293.45999999999998</v>
          </cell>
          <cell r="D343">
            <v>298.32</v>
          </cell>
          <cell r="E343">
            <v>314.70999999999998</v>
          </cell>
          <cell r="F343">
            <v>250.93</v>
          </cell>
          <cell r="G343">
            <v>280.58</v>
          </cell>
          <cell r="H343">
            <v>257.51</v>
          </cell>
          <cell r="I343">
            <v>285.43</v>
          </cell>
          <cell r="J343">
            <v>272.19</v>
          </cell>
          <cell r="K343">
            <v>273.14</v>
          </cell>
          <cell r="L343">
            <v>256.52</v>
          </cell>
          <cell r="M343">
            <v>262.76</v>
          </cell>
          <cell r="N343">
            <v>275.29999999999995</v>
          </cell>
          <cell r="O343">
            <v>304.51192812044678</v>
          </cell>
          <cell r="P343">
            <v>215.85999999999999</v>
          </cell>
          <cell r="Q343">
            <v>231.87615384615384</v>
          </cell>
          <cell r="R343">
            <v>152.41615384615383</v>
          </cell>
          <cell r="S343">
            <v>270.70999999999998</v>
          </cell>
          <cell r="T343">
            <v>282.27</v>
          </cell>
          <cell r="U343">
            <v>282.5</v>
          </cell>
          <cell r="V343">
            <v>255.35</v>
          </cell>
          <cell r="W343">
            <v>223.84</v>
          </cell>
          <cell r="X343">
            <v>265.05230769230769</v>
          </cell>
          <cell r="Y343">
            <v>274.33999999999997</v>
          </cell>
          <cell r="Z343">
            <v>316.60995422624705</v>
          </cell>
          <cell r="AA343">
            <v>3075.3364977313095</v>
          </cell>
          <cell r="AB343">
            <v>12</v>
          </cell>
          <cell r="AC343">
            <v>256.27804147760912</v>
          </cell>
          <cell r="AD343">
            <v>9.8568477491388116</v>
          </cell>
        </row>
        <row r="344">
          <cell r="B344" t="str">
            <v>PO18450</v>
          </cell>
          <cell r="C344">
            <v>259.61</v>
          </cell>
          <cell r="D344">
            <v>295.12</v>
          </cell>
          <cell r="E344">
            <v>315.29000000000002</v>
          </cell>
          <cell r="F344">
            <v>261.37</v>
          </cell>
          <cell r="G344">
            <v>278.83</v>
          </cell>
          <cell r="H344">
            <v>292.05</v>
          </cell>
          <cell r="I344">
            <v>298.7</v>
          </cell>
          <cell r="J344">
            <v>379.49</v>
          </cell>
          <cell r="K344">
            <v>222.97</v>
          </cell>
          <cell r="L344">
            <v>292.86</v>
          </cell>
          <cell r="M344">
            <v>238.39</v>
          </cell>
          <cell r="N344">
            <v>293.77</v>
          </cell>
          <cell r="O344">
            <v>280.53480000000002</v>
          </cell>
          <cell r="P344">
            <v>215.39</v>
          </cell>
          <cell r="Q344">
            <v>217.88615384615383</v>
          </cell>
          <cell r="R344">
            <v>144.48615384615383</v>
          </cell>
          <cell r="S344">
            <v>267.23</v>
          </cell>
          <cell r="T344">
            <v>281.33999999999997</v>
          </cell>
          <cell r="U344">
            <v>258.75</v>
          </cell>
          <cell r="V344">
            <v>264.33999999999997</v>
          </cell>
          <cell r="W344">
            <v>243.99</v>
          </cell>
          <cell r="X344">
            <v>269.81</v>
          </cell>
          <cell r="Y344">
            <v>343.23</v>
          </cell>
          <cell r="Z344">
            <v>447.33437246963564</v>
          </cell>
          <cell r="AA344">
            <v>3234.3214801619429</v>
          </cell>
          <cell r="AB344">
            <v>12</v>
          </cell>
          <cell r="AC344">
            <v>269.52679001349526</v>
          </cell>
          <cell r="AD344">
            <v>10.366415000519048</v>
          </cell>
        </row>
        <row r="345">
          <cell r="B345" t="str">
            <v>PO18458</v>
          </cell>
          <cell r="C345">
            <v>407.67</v>
          </cell>
          <cell r="D345">
            <v>353.1</v>
          </cell>
          <cell r="E345">
            <v>320.33</v>
          </cell>
          <cell r="F345">
            <v>268.48</v>
          </cell>
          <cell r="G345">
            <v>346.3</v>
          </cell>
          <cell r="H345">
            <v>281.52</v>
          </cell>
          <cell r="I345">
            <v>270.05</v>
          </cell>
          <cell r="J345">
            <v>281.37</v>
          </cell>
          <cell r="K345">
            <v>268.27</v>
          </cell>
          <cell r="L345">
            <v>256.7</v>
          </cell>
          <cell r="M345">
            <v>339.12</v>
          </cell>
          <cell r="N345">
            <v>412.81</v>
          </cell>
          <cell r="O345">
            <v>416.95192812044678</v>
          </cell>
          <cell r="P345">
            <v>226.67</v>
          </cell>
          <cell r="Q345">
            <v>228.04615384615383</v>
          </cell>
          <cell r="R345">
            <v>147.07615384615383</v>
          </cell>
          <cell r="S345">
            <v>256.35000000000002</v>
          </cell>
          <cell r="T345">
            <v>288.87</v>
          </cell>
          <cell r="U345">
            <v>299.39999999999998</v>
          </cell>
          <cell r="V345">
            <v>331.58</v>
          </cell>
          <cell r="W345">
            <v>258.3</v>
          </cell>
          <cell r="X345">
            <v>261.07</v>
          </cell>
          <cell r="Y345">
            <v>363.32</v>
          </cell>
          <cell r="Z345">
            <v>367.89931174089071</v>
          </cell>
          <cell r="AA345">
            <v>3445.5335475536458</v>
          </cell>
          <cell r="AB345">
            <v>12</v>
          </cell>
          <cell r="AC345">
            <v>287.12779562947048</v>
          </cell>
          <cell r="AD345">
            <v>11.043376754979635</v>
          </cell>
        </row>
        <row r="346">
          <cell r="B346" t="str">
            <v>PO18471</v>
          </cell>
          <cell r="C346">
            <v>423.42</v>
          </cell>
          <cell r="D346">
            <v>417.59</v>
          </cell>
          <cell r="E346">
            <v>317.04000000000002</v>
          </cell>
          <cell r="F346">
            <v>261.02999999999997</v>
          </cell>
          <cell r="G346">
            <v>351.4</v>
          </cell>
          <cell r="H346">
            <v>334.79</v>
          </cell>
          <cell r="I346">
            <v>397.24</v>
          </cell>
          <cell r="J346">
            <v>374.28</v>
          </cell>
          <cell r="K346">
            <v>326.89999999999998</v>
          </cell>
          <cell r="L346">
            <v>273.35000000000002</v>
          </cell>
          <cell r="M346">
            <v>255.01</v>
          </cell>
          <cell r="N346">
            <v>272.37</v>
          </cell>
          <cell r="O346">
            <v>286.71192812044683</v>
          </cell>
          <cell r="P346">
            <v>225.03</v>
          </cell>
          <cell r="Q346">
            <v>229.03615384615384</v>
          </cell>
          <cell r="R346">
            <v>211.91461538461539</v>
          </cell>
          <cell r="S346">
            <v>295.95</v>
          </cell>
          <cell r="T346">
            <v>267.35000000000002</v>
          </cell>
          <cell r="U346">
            <v>333.71</v>
          </cell>
          <cell r="V346">
            <v>313.39999999999998</v>
          </cell>
          <cell r="W346">
            <v>264.56</v>
          </cell>
          <cell r="X346">
            <v>267.58</v>
          </cell>
          <cell r="Y346">
            <v>243.34</v>
          </cell>
          <cell r="Z346">
            <v>275.57774628879889</v>
          </cell>
          <cell r="AA346">
            <v>3214.1604436400153</v>
          </cell>
          <cell r="AB346">
            <v>12</v>
          </cell>
          <cell r="AC346">
            <v>267.84670363666794</v>
          </cell>
          <cell r="AD346">
            <v>10.301796293717997</v>
          </cell>
        </row>
        <row r="347">
          <cell r="B347" t="str">
            <v>PO18476</v>
          </cell>
          <cell r="C347">
            <v>251.07</v>
          </cell>
          <cell r="D347">
            <v>276.10000000000002</v>
          </cell>
          <cell r="E347">
            <v>300.35000000000002</v>
          </cell>
          <cell r="F347">
            <v>236.11</v>
          </cell>
          <cell r="G347">
            <v>338.13</v>
          </cell>
          <cell r="H347">
            <v>241.17</v>
          </cell>
          <cell r="I347">
            <v>277.02999999999997</v>
          </cell>
          <cell r="J347">
            <v>274.73</v>
          </cell>
          <cell r="K347">
            <v>241.27</v>
          </cell>
          <cell r="L347">
            <v>256.52</v>
          </cell>
          <cell r="M347">
            <v>250.92</v>
          </cell>
          <cell r="N347">
            <v>277.37</v>
          </cell>
          <cell r="O347">
            <v>247.303</v>
          </cell>
          <cell r="P347">
            <v>219.60999999999999</v>
          </cell>
          <cell r="Q347">
            <v>212.23615384615383</v>
          </cell>
          <cell r="R347">
            <v>201.03076923076924</v>
          </cell>
          <cell r="S347">
            <v>215.95</v>
          </cell>
          <cell r="T347">
            <v>213.63</v>
          </cell>
          <cell r="U347">
            <v>212.13</v>
          </cell>
          <cell r="V347">
            <v>232.68</v>
          </cell>
          <cell r="W347">
            <v>223.63</v>
          </cell>
          <cell r="X347">
            <v>234.89</v>
          </cell>
          <cell r="Z347">
            <v>4.0620782725966365E-3</v>
          </cell>
          <cell r="AA347">
            <v>2213.0939851551952</v>
          </cell>
          <cell r="AB347">
            <v>11</v>
          </cell>
          <cell r="AC347">
            <v>201.19036228683592</v>
          </cell>
          <cell r="AD347">
            <v>7.7380908571859965</v>
          </cell>
        </row>
        <row r="348">
          <cell r="B348" t="str">
            <v>PO1848</v>
          </cell>
          <cell r="C348">
            <v>445.33</v>
          </cell>
          <cell r="D348">
            <v>369.09</v>
          </cell>
          <cell r="E348">
            <v>519.79999999999995</v>
          </cell>
          <cell r="F348">
            <v>329.15</v>
          </cell>
          <cell r="G348">
            <v>380.84</v>
          </cell>
          <cell r="H348">
            <v>346.49</v>
          </cell>
          <cell r="I348">
            <v>362.21</v>
          </cell>
          <cell r="J348">
            <v>380.52</v>
          </cell>
          <cell r="K348">
            <v>321.75</v>
          </cell>
          <cell r="L348">
            <v>282.07</v>
          </cell>
          <cell r="M348">
            <v>331.27</v>
          </cell>
          <cell r="N348">
            <v>407.80999999999995</v>
          </cell>
          <cell r="O348">
            <v>374.7419281204468</v>
          </cell>
          <cell r="P348">
            <v>304.73</v>
          </cell>
          <cell r="Q348">
            <v>248.45615384615385</v>
          </cell>
          <cell r="R348">
            <v>178.92615384615385</v>
          </cell>
          <cell r="S348">
            <v>271.08</v>
          </cell>
          <cell r="T348">
            <v>287.88</v>
          </cell>
          <cell r="U348">
            <v>302.06</v>
          </cell>
          <cell r="V348">
            <v>375.89</v>
          </cell>
          <cell r="W348">
            <v>234.66</v>
          </cell>
          <cell r="X348">
            <v>263.8</v>
          </cell>
          <cell r="Y348">
            <v>288.10000000000002</v>
          </cell>
          <cell r="Z348">
            <v>334.04410256410262</v>
          </cell>
          <cell r="AA348">
            <v>3464.3683383768566</v>
          </cell>
          <cell r="AB348">
            <v>12</v>
          </cell>
          <cell r="AC348">
            <v>288.69736153140474</v>
          </cell>
          <cell r="AD348">
            <v>11.103744674284798</v>
          </cell>
        </row>
        <row r="349">
          <cell r="B349" t="str">
            <v>PO18573</v>
          </cell>
          <cell r="C349">
            <v>358.31</v>
          </cell>
          <cell r="D349">
            <v>308.56</v>
          </cell>
          <cell r="E349">
            <v>314.04000000000002</v>
          </cell>
          <cell r="F349">
            <v>240.69</v>
          </cell>
          <cell r="G349">
            <v>373.13</v>
          </cell>
          <cell r="H349">
            <v>282.64</v>
          </cell>
          <cell r="I349">
            <v>276.94</v>
          </cell>
          <cell r="J349">
            <v>283.61</v>
          </cell>
          <cell r="K349">
            <v>258.82</v>
          </cell>
          <cell r="L349">
            <v>279.77999999999997</v>
          </cell>
          <cell r="M349">
            <v>252.16</v>
          </cell>
          <cell r="N349">
            <v>285.51</v>
          </cell>
          <cell r="O349">
            <v>256.86779999999999</v>
          </cell>
          <cell r="P349">
            <v>232.25</v>
          </cell>
          <cell r="Q349">
            <v>211.09615384615384</v>
          </cell>
          <cell r="R349">
            <v>156.76615384615383</v>
          </cell>
          <cell r="S349">
            <v>239.28</v>
          </cell>
          <cell r="T349">
            <v>300.52999999999997</v>
          </cell>
          <cell r="U349">
            <v>273.62</v>
          </cell>
          <cell r="V349">
            <v>260.46000000000004</v>
          </cell>
          <cell r="W349">
            <v>218.82</v>
          </cell>
          <cell r="X349">
            <v>248.67</v>
          </cell>
          <cell r="Y349">
            <v>281.27</v>
          </cell>
          <cell r="Z349">
            <v>280.90931181355757</v>
          </cell>
          <cell r="AA349">
            <v>2960.5394195058652</v>
          </cell>
          <cell r="AB349">
            <v>12</v>
          </cell>
          <cell r="AC349">
            <v>246.71161829215544</v>
          </cell>
          <cell r="AD349">
            <v>9.4889083958521319</v>
          </cell>
        </row>
        <row r="350">
          <cell r="B350" t="str">
            <v>PO18711</v>
          </cell>
          <cell r="C350">
            <v>198.14</v>
          </cell>
          <cell r="D350">
            <v>297.48</v>
          </cell>
          <cell r="E350">
            <v>302.14999999999998</v>
          </cell>
          <cell r="F350">
            <v>199.83</v>
          </cell>
          <cell r="G350">
            <v>338.71</v>
          </cell>
          <cell r="H350">
            <v>251.64</v>
          </cell>
          <cell r="I350">
            <v>250.92</v>
          </cell>
          <cell r="J350">
            <v>269.57</v>
          </cell>
          <cell r="K350">
            <v>250.92</v>
          </cell>
          <cell r="L350">
            <v>268.64</v>
          </cell>
          <cell r="M350">
            <v>261.79000000000002</v>
          </cell>
          <cell r="N350">
            <v>273.55</v>
          </cell>
          <cell r="O350">
            <v>285.42500000000001</v>
          </cell>
          <cell r="P350">
            <v>235.57</v>
          </cell>
          <cell r="Q350">
            <v>213.62615384615384</v>
          </cell>
          <cell r="R350">
            <v>157.67615384615385</v>
          </cell>
          <cell r="S350">
            <v>266.62</v>
          </cell>
          <cell r="T350">
            <v>291.88</v>
          </cell>
          <cell r="U350">
            <v>274.24</v>
          </cell>
          <cell r="V350">
            <v>270</v>
          </cell>
          <cell r="W350">
            <v>220.91</v>
          </cell>
          <cell r="X350">
            <v>243.56</v>
          </cell>
          <cell r="Y350">
            <v>289.43</v>
          </cell>
          <cell r="Z350">
            <v>370.33527665317138</v>
          </cell>
          <cell r="AA350">
            <v>3119.2725843454791</v>
          </cell>
          <cell r="AB350">
            <v>12</v>
          </cell>
          <cell r="AC350">
            <v>259.93938202878991</v>
          </cell>
          <cell r="AD350">
            <v>9.997668539568842</v>
          </cell>
        </row>
        <row r="351">
          <cell r="B351" t="str">
            <v>PO1873</v>
          </cell>
          <cell r="C351">
            <v>448.3</v>
          </cell>
          <cell r="D351">
            <v>446.79</v>
          </cell>
          <cell r="E351">
            <v>474.62</v>
          </cell>
          <cell r="F351">
            <v>356.75</v>
          </cell>
          <cell r="G351">
            <v>400.32</v>
          </cell>
          <cell r="H351">
            <v>386.37</v>
          </cell>
          <cell r="I351">
            <v>346.82</v>
          </cell>
          <cell r="J351">
            <v>341.19</v>
          </cell>
          <cell r="K351">
            <v>318.45999999999998</v>
          </cell>
          <cell r="L351">
            <v>268.68</v>
          </cell>
          <cell r="M351">
            <v>312.97000000000003</v>
          </cell>
          <cell r="N351">
            <v>351.98</v>
          </cell>
          <cell r="O351">
            <v>388.52192812044683</v>
          </cell>
          <cell r="P351">
            <v>268.69</v>
          </cell>
          <cell r="Q351">
            <v>318.96615384615387</v>
          </cell>
          <cell r="R351">
            <v>187.95615384615385</v>
          </cell>
          <cell r="S351">
            <v>326.31</v>
          </cell>
          <cell r="T351">
            <v>348.26</v>
          </cell>
          <cell r="U351">
            <v>365.43</v>
          </cell>
          <cell r="V351">
            <v>420.92</v>
          </cell>
          <cell r="W351">
            <v>249.33</v>
          </cell>
          <cell r="X351">
            <v>251.67</v>
          </cell>
          <cell r="Y351">
            <v>345.08</v>
          </cell>
          <cell r="Z351">
            <v>382.85261808367079</v>
          </cell>
          <cell r="AA351">
            <v>3853.9868538964251</v>
          </cell>
          <cell r="AB351">
            <v>12</v>
          </cell>
          <cell r="AC351">
            <v>321.16557115803545</v>
          </cell>
          <cell r="AD351">
            <v>12.352521967616749</v>
          </cell>
        </row>
        <row r="352">
          <cell r="B352" t="str">
            <v>PO18781</v>
          </cell>
          <cell r="C352">
            <v>353.89</v>
          </cell>
          <cell r="D352">
            <v>304.64999999999998</v>
          </cell>
          <cell r="E352">
            <v>293.97000000000003</v>
          </cell>
          <cell r="F352">
            <v>241.14</v>
          </cell>
          <cell r="G352">
            <v>275.2</v>
          </cell>
          <cell r="H352">
            <v>270.04000000000002</v>
          </cell>
          <cell r="I352">
            <v>278.88</v>
          </cell>
          <cell r="J352">
            <v>278.27</v>
          </cell>
          <cell r="K352">
            <v>245.41</v>
          </cell>
          <cell r="L352">
            <v>265.33999999999997</v>
          </cell>
          <cell r="M352">
            <v>271.85000000000002</v>
          </cell>
          <cell r="N352">
            <v>303.45</v>
          </cell>
          <cell r="O352">
            <v>245.66640000000001</v>
          </cell>
          <cell r="P352">
            <v>253.76</v>
          </cell>
          <cell r="Q352">
            <v>213.73615384615383</v>
          </cell>
          <cell r="R352">
            <v>152.30000000000001</v>
          </cell>
          <cell r="S352">
            <v>274.97000000000003</v>
          </cell>
          <cell r="T352">
            <v>281.58</v>
          </cell>
          <cell r="U352">
            <v>277.54000000000002</v>
          </cell>
          <cell r="V352">
            <v>255.38</v>
          </cell>
          <cell r="W352">
            <v>256.87</v>
          </cell>
          <cell r="X352">
            <v>228.84</v>
          </cell>
          <cell r="Y352">
            <v>208.75461538461539</v>
          </cell>
          <cell r="Z352">
            <v>241.89267206477734</v>
          </cell>
          <cell r="AA352">
            <v>2891.2898412955469</v>
          </cell>
          <cell r="AB352">
            <v>12</v>
          </cell>
          <cell r="AC352">
            <v>240.94082010796225</v>
          </cell>
          <cell r="AD352">
            <v>9.2669546195370103</v>
          </cell>
        </row>
        <row r="353">
          <cell r="B353" t="str">
            <v>PO1886</v>
          </cell>
          <cell r="C353">
            <v>258.44</v>
          </cell>
          <cell r="D353">
            <v>262.63</v>
          </cell>
          <cell r="E353">
            <v>295.79000000000002</v>
          </cell>
          <cell r="F353">
            <v>239.15</v>
          </cell>
          <cell r="G353">
            <v>260.31</v>
          </cell>
          <cell r="H353">
            <v>256.94</v>
          </cell>
          <cell r="I353">
            <v>267.02999999999997</v>
          </cell>
          <cell r="J353">
            <v>283.23</v>
          </cell>
          <cell r="K353">
            <v>256.92</v>
          </cell>
          <cell r="L353">
            <v>248.78</v>
          </cell>
          <cell r="M353">
            <v>262.07</v>
          </cell>
          <cell r="N353">
            <v>279.96000000000004</v>
          </cell>
          <cell r="O353">
            <v>215.8254</v>
          </cell>
          <cell r="P353">
            <v>243.25</v>
          </cell>
          <cell r="Q353">
            <v>223.41615384615383</v>
          </cell>
          <cell r="R353">
            <v>145.02615384615385</v>
          </cell>
          <cell r="S353">
            <v>264.42</v>
          </cell>
          <cell r="T353">
            <v>277.38</v>
          </cell>
          <cell r="U353">
            <v>286.01</v>
          </cell>
          <cell r="V353">
            <v>270</v>
          </cell>
          <cell r="W353">
            <v>231.51</v>
          </cell>
          <cell r="X353">
            <v>250.57</v>
          </cell>
          <cell r="Y353">
            <v>257.25</v>
          </cell>
          <cell r="Z353">
            <v>275.82329284750341</v>
          </cell>
          <cell r="AA353">
            <v>2940.4810005398112</v>
          </cell>
          <cell r="AB353">
            <v>12</v>
          </cell>
          <cell r="AC353">
            <v>245.0400833783176</v>
          </cell>
          <cell r="AD353">
            <v>9.4246185914737541</v>
          </cell>
        </row>
        <row r="354">
          <cell r="B354" t="str">
            <v>PO18981</v>
          </cell>
          <cell r="C354">
            <v>360.17</v>
          </cell>
          <cell r="D354">
            <v>314.38</v>
          </cell>
          <cell r="E354">
            <v>373.99</v>
          </cell>
          <cell r="F354">
            <v>315.45999999999998</v>
          </cell>
          <cell r="G354">
            <v>342.65</v>
          </cell>
          <cell r="H354">
            <v>402.08</v>
          </cell>
          <cell r="I354">
            <v>271.33999999999997</v>
          </cell>
          <cell r="J354">
            <v>331.73</v>
          </cell>
          <cell r="K354">
            <v>255.57</v>
          </cell>
          <cell r="L354">
            <v>319.89999999999998</v>
          </cell>
          <cell r="M354">
            <v>368.6</v>
          </cell>
          <cell r="N354">
            <v>311.31</v>
          </cell>
          <cell r="O354">
            <v>274.7724</v>
          </cell>
          <cell r="P354">
            <v>282.92</v>
          </cell>
          <cell r="Q354">
            <v>239.12615384615384</v>
          </cell>
          <cell r="R354">
            <v>163.45615384615385</v>
          </cell>
          <cell r="S354">
            <v>268.41000000000003</v>
          </cell>
          <cell r="T354">
            <v>273.7</v>
          </cell>
          <cell r="U354">
            <v>274.65999999999997</v>
          </cell>
          <cell r="V354">
            <v>297.19</v>
          </cell>
          <cell r="W354">
            <v>233.73</v>
          </cell>
          <cell r="X354">
            <v>238.16</v>
          </cell>
          <cell r="Y354">
            <v>375.85</v>
          </cell>
          <cell r="Z354">
            <v>318.40419862451995</v>
          </cell>
          <cell r="AA354">
            <v>3240.3789063168279</v>
          </cell>
          <cell r="AB354">
            <v>12</v>
          </cell>
          <cell r="AC354">
            <v>270.03157552640232</v>
          </cell>
          <cell r="AD354">
            <v>10.385829827938551</v>
          </cell>
        </row>
        <row r="355">
          <cell r="B355" t="str">
            <v>PO1903</v>
          </cell>
          <cell r="C355">
            <v>348.54</v>
          </cell>
          <cell r="D355">
            <v>314.63</v>
          </cell>
          <cell r="E355">
            <v>281.04000000000002</v>
          </cell>
          <cell r="F355">
            <v>249.14</v>
          </cell>
          <cell r="G355">
            <v>272.81</v>
          </cell>
          <cell r="H355">
            <v>237.14</v>
          </cell>
          <cell r="I355">
            <v>251.33</v>
          </cell>
          <cell r="J355">
            <v>270.04000000000002</v>
          </cell>
          <cell r="K355">
            <v>250.78</v>
          </cell>
          <cell r="L355">
            <v>248.34</v>
          </cell>
          <cell r="M355">
            <v>250.88</v>
          </cell>
          <cell r="N355">
            <v>295.38</v>
          </cell>
          <cell r="O355">
            <v>292.36192812044681</v>
          </cell>
          <cell r="P355">
            <v>235.6</v>
          </cell>
          <cell r="T355">
            <v>260.51</v>
          </cell>
          <cell r="U355">
            <v>240.65</v>
          </cell>
          <cell r="V355">
            <v>275.69</v>
          </cell>
          <cell r="W355">
            <v>202.58999999999997</v>
          </cell>
          <cell r="X355">
            <v>236.22</v>
          </cell>
          <cell r="Y355">
            <v>207.26461538461538</v>
          </cell>
          <cell r="Z355">
            <v>316.29918675811882</v>
          </cell>
          <cell r="AA355">
            <v>2267.1857302631811</v>
          </cell>
          <cell r="AB355">
            <v>9</v>
          </cell>
          <cell r="AC355">
            <v>251.9095255847979</v>
          </cell>
          <cell r="AD355">
            <v>9.688827907107612</v>
          </cell>
        </row>
        <row r="356">
          <cell r="B356" t="str">
            <v>PO19169</v>
          </cell>
          <cell r="C356">
            <v>360.5</v>
          </cell>
          <cell r="D356">
            <v>293.56</v>
          </cell>
          <cell r="E356">
            <v>323.93</v>
          </cell>
          <cell r="F356">
            <v>231.47</v>
          </cell>
          <cell r="G356">
            <v>304.66000000000003</v>
          </cell>
          <cell r="H356">
            <v>289.02999999999997</v>
          </cell>
          <cell r="I356">
            <v>289.95</v>
          </cell>
          <cell r="J356">
            <v>244.55</v>
          </cell>
          <cell r="K356">
            <v>289.82</v>
          </cell>
          <cell r="L356">
            <v>288.63</v>
          </cell>
          <cell r="M356">
            <v>315.99</v>
          </cell>
          <cell r="N356">
            <v>414.83</v>
          </cell>
          <cell r="O356">
            <v>408.4919281204468</v>
          </cell>
          <cell r="P356">
            <v>255.26999999999998</v>
          </cell>
          <cell r="Q356">
            <v>225.38615384615383</v>
          </cell>
          <cell r="R356">
            <v>145.07615384615383</v>
          </cell>
          <cell r="S356">
            <v>277.08999999999997</v>
          </cell>
          <cell r="T356">
            <v>300.73</v>
          </cell>
          <cell r="U356">
            <v>291.44</v>
          </cell>
          <cell r="V356">
            <v>286.92</v>
          </cell>
          <cell r="W356">
            <v>245.71</v>
          </cell>
          <cell r="X356">
            <v>276.75</v>
          </cell>
          <cell r="Y356">
            <v>320.95</v>
          </cell>
          <cell r="Z356">
            <v>385.6123076923077</v>
          </cell>
          <cell r="AA356">
            <v>3419.426543505062</v>
          </cell>
          <cell r="AB356">
            <v>12</v>
          </cell>
          <cell r="AC356">
            <v>284.95221195875519</v>
          </cell>
          <cell r="AD356">
            <v>10.959700459952122</v>
          </cell>
        </row>
        <row r="357">
          <cell r="B357" t="str">
            <v>PO19206</v>
          </cell>
          <cell r="C357">
            <v>297.19</v>
          </cell>
          <cell r="D357">
            <v>291.95999999999998</v>
          </cell>
          <cell r="E357">
            <v>308.77999999999997</v>
          </cell>
          <cell r="F357">
            <v>236.49</v>
          </cell>
          <cell r="G357">
            <v>277.64999999999998</v>
          </cell>
          <cell r="H357">
            <v>260.02999999999997</v>
          </cell>
          <cell r="I357">
            <v>248.92</v>
          </cell>
          <cell r="J357">
            <v>273.17</v>
          </cell>
          <cell r="K357">
            <v>248.92</v>
          </cell>
          <cell r="L357">
            <v>246.99</v>
          </cell>
          <cell r="M357">
            <v>277.39</v>
          </cell>
          <cell r="N357">
            <v>300.78999999999996</v>
          </cell>
          <cell r="O357">
            <v>295.86192812044681</v>
          </cell>
          <cell r="P357">
            <v>212.04</v>
          </cell>
          <cell r="Q357">
            <v>197.23615384615383</v>
          </cell>
          <cell r="R357">
            <v>165.15</v>
          </cell>
          <cell r="S357">
            <v>270.66000000000003</v>
          </cell>
          <cell r="T357">
            <v>280.29000000000002</v>
          </cell>
          <cell r="U357">
            <v>257.77</v>
          </cell>
          <cell r="V357">
            <v>282.42</v>
          </cell>
          <cell r="W357">
            <v>251.66</v>
          </cell>
          <cell r="X357">
            <v>257.54000000000002</v>
          </cell>
          <cell r="Y357">
            <v>282.92</v>
          </cell>
          <cell r="Z357">
            <v>430.22076923076924</v>
          </cell>
          <cell r="AA357">
            <v>3183.7688511973697</v>
          </cell>
          <cell r="AB357">
            <v>12</v>
          </cell>
          <cell r="AC357">
            <v>265.31407093311412</v>
          </cell>
          <cell r="AD357">
            <v>10.204387343581313</v>
          </cell>
        </row>
        <row r="358">
          <cell r="B358" t="str">
            <v>PO19221</v>
          </cell>
          <cell r="C358">
            <v>294.89999999999998</v>
          </cell>
          <cell r="D358">
            <v>270.81</v>
          </cell>
          <cell r="E358">
            <v>260.37</v>
          </cell>
          <cell r="F358">
            <v>241.76</v>
          </cell>
          <cell r="G358">
            <v>288.49</v>
          </cell>
          <cell r="H358">
            <v>272.56</v>
          </cell>
          <cell r="I358">
            <v>244.13</v>
          </cell>
          <cell r="J358">
            <v>266.18</v>
          </cell>
          <cell r="K358">
            <v>248.92</v>
          </cell>
          <cell r="L358">
            <v>275.04000000000002</v>
          </cell>
          <cell r="M358">
            <v>258.41000000000003</v>
          </cell>
          <cell r="N358">
            <v>280.2</v>
          </cell>
          <cell r="O358">
            <v>289.72192812044682</v>
          </cell>
          <cell r="P358">
            <v>270.34000000000003</v>
          </cell>
          <cell r="Q358">
            <v>223.71615384615384</v>
          </cell>
          <cell r="R358">
            <v>191.69076923076923</v>
          </cell>
          <cell r="S358">
            <v>264.29000000000002</v>
          </cell>
          <cell r="T358">
            <v>301.75</v>
          </cell>
          <cell r="U358">
            <v>289.92</v>
          </cell>
          <cell r="V358">
            <v>286.92</v>
          </cell>
          <cell r="W358">
            <v>248.17</v>
          </cell>
          <cell r="X358">
            <v>290.37</v>
          </cell>
          <cell r="Y358">
            <v>321.01</v>
          </cell>
          <cell r="Z358">
            <v>338.30541804533567</v>
          </cell>
          <cell r="AA358">
            <v>3316.2042692427058</v>
          </cell>
          <cell r="AB358">
            <v>12</v>
          </cell>
          <cell r="AC358">
            <v>276.35035577022546</v>
          </cell>
          <cell r="AD358">
            <v>10.628859837316364</v>
          </cell>
        </row>
        <row r="359">
          <cell r="B359" t="str">
            <v>PO19298</v>
          </cell>
          <cell r="C359">
            <v>346.27</v>
          </cell>
          <cell r="D359">
            <v>292.55</v>
          </cell>
          <cell r="E359">
            <v>327.05</v>
          </cell>
          <cell r="F359">
            <v>245.45</v>
          </cell>
          <cell r="G359">
            <v>262.18</v>
          </cell>
          <cell r="H359">
            <v>277.14999999999998</v>
          </cell>
          <cell r="I359">
            <v>269.52999999999997</v>
          </cell>
          <cell r="J359">
            <v>269.37</v>
          </cell>
          <cell r="K359">
            <v>250.72</v>
          </cell>
          <cell r="L359">
            <v>268</v>
          </cell>
          <cell r="M359">
            <v>270.83999999999997</v>
          </cell>
          <cell r="N359">
            <v>312.22000000000003</v>
          </cell>
          <cell r="O359">
            <v>298.47192812044682</v>
          </cell>
          <cell r="P359">
            <v>199.43</v>
          </cell>
          <cell r="Q359">
            <v>218.51615384615383</v>
          </cell>
          <cell r="R359">
            <v>143.07615384615383</v>
          </cell>
          <cell r="S359">
            <v>274.41000000000003</v>
          </cell>
          <cell r="T359">
            <v>300.41000000000003</v>
          </cell>
          <cell r="U359">
            <v>273.5</v>
          </cell>
          <cell r="V359">
            <v>263.31</v>
          </cell>
          <cell r="W359">
            <v>233.86</v>
          </cell>
          <cell r="X359">
            <v>264.40230769230772</v>
          </cell>
          <cell r="Y359">
            <v>295.73</v>
          </cell>
          <cell r="Z359">
            <v>295.50109311740891</v>
          </cell>
          <cell r="AA359">
            <v>3060.6176366224709</v>
          </cell>
          <cell r="AB359">
            <v>12</v>
          </cell>
          <cell r="AC359">
            <v>255.05146971853924</v>
          </cell>
          <cell r="AD359">
            <v>9.8096719122515097</v>
          </cell>
        </row>
        <row r="360">
          <cell r="B360" t="str">
            <v>PO19302</v>
          </cell>
          <cell r="C360">
            <v>228.67</v>
          </cell>
          <cell r="D360">
            <v>189.04</v>
          </cell>
          <cell r="E360">
            <v>227.74</v>
          </cell>
          <cell r="F360">
            <v>209.09</v>
          </cell>
          <cell r="G360">
            <v>227.91</v>
          </cell>
          <cell r="H360">
            <v>225.08</v>
          </cell>
          <cell r="I360">
            <v>206.9</v>
          </cell>
          <cell r="J360">
            <v>212.99</v>
          </cell>
          <cell r="K360">
            <v>205.96</v>
          </cell>
          <cell r="L360">
            <v>204.9</v>
          </cell>
          <cell r="M360">
            <v>207.36</v>
          </cell>
          <cell r="N360">
            <v>219.95</v>
          </cell>
          <cell r="O360">
            <v>212.5326</v>
          </cell>
          <cell r="P360">
            <v>197.35999999999999</v>
          </cell>
          <cell r="Q360">
            <v>215.57615384615383</v>
          </cell>
          <cell r="R360">
            <v>146.91999999999999</v>
          </cell>
          <cell r="S360">
            <v>220.45</v>
          </cell>
          <cell r="T360">
            <v>225.4</v>
          </cell>
          <cell r="U360">
            <v>223.03</v>
          </cell>
          <cell r="V360">
            <v>223.81</v>
          </cell>
          <cell r="W360">
            <v>212.94</v>
          </cell>
          <cell r="X360">
            <v>198.23</v>
          </cell>
          <cell r="Y360">
            <v>204.17</v>
          </cell>
          <cell r="Z360">
            <v>228.3169230769231</v>
          </cell>
          <cell r="AA360">
            <v>2508.7356769230769</v>
          </cell>
          <cell r="AB360">
            <v>12</v>
          </cell>
          <cell r="AC360">
            <v>209.06130641025641</v>
          </cell>
          <cell r="AD360">
            <v>8.0408194773175534</v>
          </cell>
        </row>
        <row r="361">
          <cell r="B361" t="str">
            <v>PO19329</v>
          </cell>
          <cell r="C361">
            <v>343.95</v>
          </cell>
          <cell r="D361">
            <v>300.27</v>
          </cell>
          <cell r="E361">
            <v>350.41</v>
          </cell>
          <cell r="F361">
            <v>248.72</v>
          </cell>
          <cell r="G361">
            <v>333.86</v>
          </cell>
          <cell r="H361">
            <v>313.39</v>
          </cell>
          <cell r="I361">
            <v>309.02</v>
          </cell>
          <cell r="J361">
            <v>288.48</v>
          </cell>
          <cell r="K361">
            <v>257.13</v>
          </cell>
          <cell r="L361">
            <v>278.14999999999998</v>
          </cell>
          <cell r="M361">
            <v>270.77999999999997</v>
          </cell>
          <cell r="N361">
            <v>313.33</v>
          </cell>
          <cell r="O361">
            <v>285.63192812044679</v>
          </cell>
          <cell r="P361">
            <v>222.68</v>
          </cell>
          <cell r="Q361">
            <v>226.09615384615384</v>
          </cell>
          <cell r="R361">
            <v>149.96</v>
          </cell>
          <cell r="S361">
            <v>269.47000000000003</v>
          </cell>
          <cell r="T361">
            <v>297.73</v>
          </cell>
          <cell r="U361">
            <v>266.89</v>
          </cell>
          <cell r="V361">
            <v>264.83999999999997</v>
          </cell>
          <cell r="W361">
            <v>222.34</v>
          </cell>
          <cell r="X361">
            <v>254.94230769230771</v>
          </cell>
          <cell r="Y361">
            <v>291.05</v>
          </cell>
          <cell r="Z361">
            <v>249.31647963901958</v>
          </cell>
          <cell r="AA361">
            <v>3000.9468692979281</v>
          </cell>
          <cell r="AB361">
            <v>12</v>
          </cell>
          <cell r="AC361">
            <v>250.07890577482735</v>
          </cell>
          <cell r="AD361">
            <v>9.6184194528779745</v>
          </cell>
        </row>
        <row r="362">
          <cell r="B362" t="str">
            <v>PO19345</v>
          </cell>
          <cell r="C362">
            <v>379.99</v>
          </cell>
          <cell r="D362">
            <v>392.69</v>
          </cell>
          <cell r="E362">
            <v>455.22</v>
          </cell>
          <cell r="F362">
            <v>291.45</v>
          </cell>
          <cell r="G362">
            <v>311.45</v>
          </cell>
          <cell r="H362">
            <v>297.2</v>
          </cell>
          <cell r="I362">
            <v>310.99</v>
          </cell>
          <cell r="J362">
            <v>322.23</v>
          </cell>
          <cell r="K362">
            <v>244.69</v>
          </cell>
          <cell r="L362">
            <v>316.41000000000003</v>
          </cell>
          <cell r="M362">
            <v>292.32</v>
          </cell>
          <cell r="N362">
            <v>314.08999999999997</v>
          </cell>
          <cell r="O362">
            <v>328.6819281204468</v>
          </cell>
          <cell r="P362">
            <v>237.29999999999998</v>
          </cell>
          <cell r="Q362">
            <v>220.07615384615383</v>
          </cell>
          <cell r="R362">
            <v>217.48</v>
          </cell>
          <cell r="S362">
            <v>277.55</v>
          </cell>
          <cell r="T362">
            <v>294.62</v>
          </cell>
          <cell r="U362">
            <v>278.55</v>
          </cell>
          <cell r="V362">
            <v>288.63</v>
          </cell>
          <cell r="W362">
            <v>236.01</v>
          </cell>
          <cell r="X362">
            <v>245.41</v>
          </cell>
          <cell r="Y362">
            <v>288.38</v>
          </cell>
          <cell r="Z362">
            <v>357.66846153846154</v>
          </cell>
          <cell r="AA362">
            <v>3270.3565435050618</v>
          </cell>
          <cell r="AB362">
            <v>12</v>
          </cell>
          <cell r="AC362">
            <v>272.52971195875517</v>
          </cell>
          <cell r="AD362">
            <v>10.481911998413661</v>
          </cell>
        </row>
        <row r="363">
          <cell r="B363" t="str">
            <v>PO19357</v>
          </cell>
          <cell r="C363">
            <v>434.92</v>
          </cell>
          <cell r="D363">
            <v>461.07</v>
          </cell>
          <cell r="E363">
            <v>453.25</v>
          </cell>
          <cell r="F363">
            <v>392.48</v>
          </cell>
          <cell r="G363">
            <v>419.23</v>
          </cell>
          <cell r="H363">
            <v>384.17</v>
          </cell>
          <cell r="I363">
            <v>439.15</v>
          </cell>
          <cell r="J363">
            <v>394.23</v>
          </cell>
          <cell r="K363">
            <v>234.59</v>
          </cell>
          <cell r="L363">
            <v>358.89</v>
          </cell>
          <cell r="M363">
            <v>304</v>
          </cell>
          <cell r="N363">
            <v>423</v>
          </cell>
          <cell r="O363">
            <v>403.8719281204468</v>
          </cell>
          <cell r="P363">
            <v>272.82</v>
          </cell>
          <cell r="Q363">
            <v>258.79615384615386</v>
          </cell>
          <cell r="R363">
            <v>218.55615384615385</v>
          </cell>
          <cell r="S363">
            <v>304.12</v>
          </cell>
          <cell r="T363">
            <v>339</v>
          </cell>
          <cell r="U363">
            <v>319.99</v>
          </cell>
          <cell r="V363">
            <v>304.89</v>
          </cell>
          <cell r="W363">
            <v>243.6</v>
          </cell>
          <cell r="X363">
            <v>249.59</v>
          </cell>
          <cell r="Y363">
            <v>276.31</v>
          </cell>
          <cell r="Z363">
            <v>356.78551258481059</v>
          </cell>
          <cell r="AA363">
            <v>3548.3297483975648</v>
          </cell>
          <cell r="AB363">
            <v>12</v>
          </cell>
          <cell r="AC363">
            <v>295.69414569979705</v>
          </cell>
          <cell r="AD363">
            <v>11.372851757684503</v>
          </cell>
        </row>
        <row r="364">
          <cell r="B364" t="str">
            <v>PO19385</v>
          </cell>
          <cell r="C364">
            <v>454.97</v>
          </cell>
          <cell r="D364">
            <v>380.94</v>
          </cell>
          <cell r="E364">
            <v>363.5</v>
          </cell>
          <cell r="F364">
            <v>304.24</v>
          </cell>
          <cell r="G364">
            <v>472.6</v>
          </cell>
          <cell r="H364">
            <v>336.37</v>
          </cell>
          <cell r="I364">
            <v>389.21</v>
          </cell>
          <cell r="J364">
            <v>380.35</v>
          </cell>
          <cell r="K364">
            <v>293.66000000000003</v>
          </cell>
          <cell r="L364">
            <v>318.10000000000002</v>
          </cell>
          <cell r="M364">
            <v>265.18</v>
          </cell>
          <cell r="N364">
            <v>390.43</v>
          </cell>
          <cell r="O364">
            <v>384.70192812044678</v>
          </cell>
          <cell r="P364">
            <v>304.39</v>
          </cell>
          <cell r="Q364">
            <v>284.55615384615385</v>
          </cell>
          <cell r="R364">
            <v>205.73076923076923</v>
          </cell>
          <cell r="S364">
            <v>313.83999999999997</v>
          </cell>
          <cell r="T364">
            <v>310.27</v>
          </cell>
          <cell r="U364">
            <v>354.57</v>
          </cell>
          <cell r="V364">
            <v>352.81</v>
          </cell>
          <cell r="W364">
            <v>296.64999999999998</v>
          </cell>
          <cell r="X364">
            <v>397.83</v>
          </cell>
          <cell r="Y364">
            <v>370.4</v>
          </cell>
          <cell r="Z364">
            <v>433.44000000000005</v>
          </cell>
          <cell r="AA364">
            <v>4009.1888511973698</v>
          </cell>
          <cell r="AB364">
            <v>12</v>
          </cell>
          <cell r="AC364">
            <v>334.09907093311415</v>
          </cell>
          <cell r="AD364">
            <v>12.849964266658237</v>
          </cell>
        </row>
        <row r="365">
          <cell r="B365" t="str">
            <v>PO19450</v>
          </cell>
          <cell r="C365">
            <v>335.35</v>
          </cell>
          <cell r="D365">
            <v>311.79000000000002</v>
          </cell>
          <cell r="E365">
            <v>336.3</v>
          </cell>
          <cell r="F365">
            <v>235.39</v>
          </cell>
          <cell r="G365">
            <v>299</v>
          </cell>
          <cell r="H365">
            <v>209.7</v>
          </cell>
          <cell r="I365">
            <v>255.82</v>
          </cell>
          <cell r="J365">
            <v>278.41000000000003</v>
          </cell>
          <cell r="K365">
            <v>214.7</v>
          </cell>
          <cell r="L365">
            <v>253.89</v>
          </cell>
          <cell r="M365">
            <v>229.92</v>
          </cell>
          <cell r="N365">
            <v>260.18</v>
          </cell>
          <cell r="O365">
            <v>255.89760000000001</v>
          </cell>
          <cell r="P365">
            <v>214.1</v>
          </cell>
          <cell r="U365">
            <v>264.21000000000004</v>
          </cell>
          <cell r="V365">
            <v>272.49</v>
          </cell>
          <cell r="W365">
            <v>209.85999999999999</v>
          </cell>
          <cell r="X365">
            <v>221.23461538461538</v>
          </cell>
          <cell r="Y365">
            <v>207.7146153846154</v>
          </cell>
          <cell r="Z365">
            <v>270.67314260355027</v>
          </cell>
          <cell r="AA365">
            <v>1916.1799733727812</v>
          </cell>
          <cell r="AB365">
            <v>8</v>
          </cell>
          <cell r="AC365">
            <v>239.52249667159765</v>
          </cell>
          <cell r="AD365">
            <v>9.212403718138372</v>
          </cell>
        </row>
        <row r="366">
          <cell r="B366" t="str">
            <v>PO19511</v>
          </cell>
          <cell r="C366">
            <v>423.14</v>
          </cell>
          <cell r="D366">
            <v>229.21</v>
          </cell>
          <cell r="E366">
            <v>289.41000000000003</v>
          </cell>
          <cell r="F366">
            <v>239.45</v>
          </cell>
          <cell r="G366">
            <v>243.21</v>
          </cell>
          <cell r="H366">
            <v>310.04000000000002</v>
          </cell>
          <cell r="I366">
            <v>297.05</v>
          </cell>
          <cell r="J366">
            <v>279.42</v>
          </cell>
          <cell r="K366">
            <v>234.69</v>
          </cell>
          <cell r="L366">
            <v>258.74</v>
          </cell>
          <cell r="M366">
            <v>259.25</v>
          </cell>
          <cell r="N366">
            <v>258.77</v>
          </cell>
          <cell r="O366">
            <v>287.6819281204468</v>
          </cell>
          <cell r="P366">
            <v>208.26</v>
          </cell>
          <cell r="T366">
            <v>183.19</v>
          </cell>
          <cell r="U366">
            <v>237.18</v>
          </cell>
          <cell r="V366">
            <v>271.63</v>
          </cell>
          <cell r="W366">
            <v>214.95</v>
          </cell>
          <cell r="X366">
            <v>229.01999999999998</v>
          </cell>
          <cell r="Y366">
            <v>243.87</v>
          </cell>
          <cell r="Z366">
            <v>259.93958013238341</v>
          </cell>
          <cell r="AA366">
            <v>2135.7215082528305</v>
          </cell>
          <cell r="AB366">
            <v>9</v>
          </cell>
          <cell r="AC366">
            <v>237.30238980587006</v>
          </cell>
          <cell r="AD366">
            <v>9.1270149925334643</v>
          </cell>
        </row>
        <row r="367">
          <cell r="B367" t="str">
            <v>PO19524</v>
          </cell>
          <cell r="C367">
            <v>397.47</v>
          </cell>
          <cell r="D367">
            <v>340.26</v>
          </cell>
          <cell r="E367">
            <v>305.19</v>
          </cell>
          <cell r="F367">
            <v>227.26</v>
          </cell>
          <cell r="G367">
            <v>371.35</v>
          </cell>
          <cell r="H367">
            <v>276.23</v>
          </cell>
          <cell r="I367">
            <v>304.17</v>
          </cell>
          <cell r="J367">
            <v>287.64</v>
          </cell>
          <cell r="K367">
            <v>257.87</v>
          </cell>
          <cell r="L367">
            <v>268.58999999999997</v>
          </cell>
          <cell r="M367">
            <v>265.93</v>
          </cell>
          <cell r="N367">
            <v>284.19</v>
          </cell>
          <cell r="O367">
            <v>271.29339999999996</v>
          </cell>
          <cell r="P367">
            <v>235.1</v>
          </cell>
          <cell r="Q367">
            <v>229.20615384615385</v>
          </cell>
          <cell r="R367">
            <v>190.67076923076922</v>
          </cell>
          <cell r="S367">
            <v>256.95</v>
          </cell>
          <cell r="T367">
            <v>246.55</v>
          </cell>
          <cell r="U367">
            <v>240.78</v>
          </cell>
          <cell r="V367">
            <v>257.17</v>
          </cell>
          <cell r="W367">
            <v>190.57</v>
          </cell>
          <cell r="X367">
            <v>192.35692307692307</v>
          </cell>
          <cell r="Y367">
            <v>305.35000000000002</v>
          </cell>
          <cell r="Z367">
            <v>359.45538461538456</v>
          </cell>
          <cell r="AA367">
            <v>2975.4526307692304</v>
          </cell>
          <cell r="AB367">
            <v>12</v>
          </cell>
          <cell r="AC367">
            <v>247.95438589743586</v>
          </cell>
          <cell r="AD367">
            <v>9.5367071499013782</v>
          </cell>
        </row>
        <row r="368">
          <cell r="B368" t="str">
            <v>PO19529</v>
          </cell>
          <cell r="C368">
            <v>366.71</v>
          </cell>
          <cell r="D368">
            <v>302.27999999999997</v>
          </cell>
          <cell r="E368">
            <v>362.1</v>
          </cell>
          <cell r="F368">
            <v>243.13</v>
          </cell>
          <cell r="G368">
            <v>294.7</v>
          </cell>
          <cell r="H368">
            <v>292.69</v>
          </cell>
          <cell r="I368">
            <v>329.34</v>
          </cell>
          <cell r="J368">
            <v>281.29000000000002</v>
          </cell>
          <cell r="K368">
            <v>275.2</v>
          </cell>
          <cell r="L368">
            <v>283</v>
          </cell>
          <cell r="M368">
            <v>237.14</v>
          </cell>
          <cell r="N368">
            <v>267.57</v>
          </cell>
          <cell r="O368">
            <v>252.31080000000003</v>
          </cell>
          <cell r="P368">
            <v>167.45</v>
          </cell>
          <cell r="Q368">
            <v>218.77615384615385</v>
          </cell>
          <cell r="R368">
            <v>205.16615384615383</v>
          </cell>
          <cell r="S368">
            <v>270.8</v>
          </cell>
          <cell r="T368">
            <v>321.23</v>
          </cell>
          <cell r="U368">
            <v>282.31</v>
          </cell>
          <cell r="V368">
            <v>320.82</v>
          </cell>
          <cell r="W368">
            <v>226.36</v>
          </cell>
          <cell r="X368">
            <v>265.31</v>
          </cell>
          <cell r="Y368">
            <v>327.92</v>
          </cell>
          <cell r="Z368">
            <v>384.45215924426452</v>
          </cell>
          <cell r="AA368">
            <v>3242.9052669365719</v>
          </cell>
          <cell r="AB368">
            <v>12</v>
          </cell>
          <cell r="AC368">
            <v>270.24210557804764</v>
          </cell>
          <cell r="AD368">
            <v>10.393927137617217</v>
          </cell>
        </row>
        <row r="369">
          <cell r="B369" t="str">
            <v>PO19570</v>
          </cell>
          <cell r="C369">
            <v>255.28</v>
          </cell>
          <cell r="D369">
            <v>346.22</v>
          </cell>
          <cell r="E369">
            <v>332.33</v>
          </cell>
          <cell r="F369">
            <v>240.33</v>
          </cell>
          <cell r="G369">
            <v>370.42</v>
          </cell>
          <cell r="H369">
            <v>285.10000000000002</v>
          </cell>
          <cell r="I369">
            <v>276.45</v>
          </cell>
          <cell r="J369">
            <v>282.29000000000002</v>
          </cell>
          <cell r="K369">
            <v>257.11</v>
          </cell>
          <cell r="L369">
            <v>248.91</v>
          </cell>
          <cell r="M369">
            <v>245.92</v>
          </cell>
          <cell r="N369">
            <v>287.41999999999996</v>
          </cell>
          <cell r="O369">
            <v>284.15100000000001</v>
          </cell>
          <cell r="P369">
            <v>254.79999999999998</v>
          </cell>
          <cell r="Q369">
            <v>211.19615384615383</v>
          </cell>
          <cell r="R369">
            <v>196.67923076923077</v>
          </cell>
          <cell r="S369">
            <v>244.15</v>
          </cell>
          <cell r="T369">
            <v>192.74</v>
          </cell>
          <cell r="U369">
            <v>271.07</v>
          </cell>
          <cell r="V369">
            <v>257.12</v>
          </cell>
          <cell r="W369">
            <v>216.59</v>
          </cell>
          <cell r="X369">
            <v>251.23</v>
          </cell>
          <cell r="Y369">
            <v>274.43</v>
          </cell>
          <cell r="Z369">
            <v>371.50829959514169</v>
          </cell>
          <cell r="AA369">
            <v>3025.664684210526</v>
          </cell>
          <cell r="AB369">
            <v>12</v>
          </cell>
          <cell r="AC369">
            <v>252.1387236842105</v>
          </cell>
          <cell r="AD369">
            <v>9.6976432186234813</v>
          </cell>
        </row>
        <row r="370">
          <cell r="B370" t="str">
            <v>PO19580</v>
          </cell>
          <cell r="C370">
            <v>115</v>
          </cell>
          <cell r="D370">
            <v>143.38</v>
          </cell>
          <cell r="E370">
            <v>255.04</v>
          </cell>
          <cell r="F370">
            <v>226.08</v>
          </cell>
          <cell r="G370">
            <v>328.39</v>
          </cell>
          <cell r="H370">
            <v>253.32</v>
          </cell>
          <cell r="I370">
            <v>275.24</v>
          </cell>
          <cell r="J370">
            <v>274.3</v>
          </cell>
          <cell r="K370">
            <v>249.28</v>
          </cell>
          <cell r="L370">
            <v>242.94</v>
          </cell>
          <cell r="M370">
            <v>237.53</v>
          </cell>
          <cell r="N370">
            <v>282.96999999999997</v>
          </cell>
          <cell r="O370">
            <v>313.10192812044681</v>
          </cell>
          <cell r="P370">
            <v>236.10999999999999</v>
          </cell>
          <cell r="Q370">
            <v>218.26615384615383</v>
          </cell>
          <cell r="R370">
            <v>197.63076923076923</v>
          </cell>
          <cell r="S370">
            <v>208.1</v>
          </cell>
          <cell r="T370">
            <v>270.5</v>
          </cell>
          <cell r="U370">
            <v>272.27999999999997</v>
          </cell>
          <cell r="V370">
            <v>257.7</v>
          </cell>
          <cell r="W370">
            <v>249.47</v>
          </cell>
          <cell r="X370">
            <v>319.83</v>
          </cell>
          <cell r="Y370">
            <v>275.8</v>
          </cell>
          <cell r="Z370">
            <v>355.98910931174089</v>
          </cell>
          <cell r="AA370">
            <v>3174.7779605091109</v>
          </cell>
          <cell r="AB370">
            <v>12</v>
          </cell>
          <cell r="AC370">
            <v>264.56483004242591</v>
          </cell>
          <cell r="AD370">
            <v>10.17557038624715</v>
          </cell>
        </row>
        <row r="371">
          <cell r="B371" t="str">
            <v>PO19588</v>
          </cell>
          <cell r="C371">
            <v>84.94</v>
          </cell>
          <cell r="D371">
            <v>305.63</v>
          </cell>
          <cell r="E371">
            <v>305.27999999999997</v>
          </cell>
          <cell r="F371">
            <v>231</v>
          </cell>
          <cell r="G371">
            <v>355.5</v>
          </cell>
          <cell r="H371">
            <v>300.94</v>
          </cell>
          <cell r="I371">
            <v>295.35000000000002</v>
          </cell>
          <cell r="J371">
            <v>281.36</v>
          </cell>
          <cell r="K371">
            <v>259.64999999999998</v>
          </cell>
          <cell r="L371">
            <v>259.32</v>
          </cell>
          <cell r="M371">
            <v>251.52</v>
          </cell>
          <cell r="N371">
            <v>286.95999999999998</v>
          </cell>
          <cell r="O371">
            <v>295.81192812044679</v>
          </cell>
          <cell r="P371">
            <v>235.73</v>
          </cell>
          <cell r="Q371">
            <v>215.78615384615384</v>
          </cell>
          <cell r="R371">
            <v>194.44461538461539</v>
          </cell>
          <cell r="S371">
            <v>253.29</v>
          </cell>
          <cell r="T371">
            <v>245.19</v>
          </cell>
          <cell r="U371">
            <v>263.22000000000003</v>
          </cell>
          <cell r="V371">
            <v>268.89</v>
          </cell>
          <cell r="W371">
            <v>195.81</v>
          </cell>
          <cell r="X371">
            <v>182.78692307692307</v>
          </cell>
          <cell r="Y371">
            <v>315.83999999999997</v>
          </cell>
          <cell r="Z371">
            <v>354.60114709851553</v>
          </cell>
          <cell r="AA371">
            <v>3021.4007675266544</v>
          </cell>
          <cell r="AB371">
            <v>12</v>
          </cell>
          <cell r="AC371">
            <v>251.78339729388787</v>
          </cell>
          <cell r="AD371">
            <v>9.6839768189956867</v>
          </cell>
        </row>
        <row r="372">
          <cell r="B372" t="str">
            <v>PO19589</v>
          </cell>
          <cell r="C372">
            <v>84.94</v>
          </cell>
          <cell r="D372">
            <v>282</v>
          </cell>
          <cell r="E372">
            <v>287.76</v>
          </cell>
          <cell r="F372">
            <v>234.72</v>
          </cell>
          <cell r="G372">
            <v>340.58</v>
          </cell>
          <cell r="H372">
            <v>258.51</v>
          </cell>
          <cell r="I372">
            <v>289.75</v>
          </cell>
          <cell r="J372">
            <v>270.17</v>
          </cell>
          <cell r="K372">
            <v>254.1</v>
          </cell>
          <cell r="L372">
            <v>262.12</v>
          </cell>
          <cell r="M372">
            <v>245.92</v>
          </cell>
          <cell r="N372">
            <v>288.76</v>
          </cell>
          <cell r="O372">
            <v>265.23700000000002</v>
          </cell>
          <cell r="P372">
            <v>240.07</v>
          </cell>
          <cell r="Q372">
            <v>215.78615384615384</v>
          </cell>
          <cell r="R372">
            <v>189.94076923076923</v>
          </cell>
          <cell r="S372">
            <v>258.98</v>
          </cell>
          <cell r="T372">
            <v>240.78</v>
          </cell>
          <cell r="U372">
            <v>249.43</v>
          </cell>
          <cell r="V372">
            <v>253.22</v>
          </cell>
          <cell r="W372">
            <v>191.76</v>
          </cell>
          <cell r="X372">
            <v>164.84692307692308</v>
          </cell>
          <cell r="Y372">
            <v>262.91000000000003</v>
          </cell>
          <cell r="Z372">
            <v>266.73190283400811</v>
          </cell>
          <cell r="AA372">
            <v>2799.6927489878544</v>
          </cell>
          <cell r="AB372">
            <v>12</v>
          </cell>
          <cell r="AC372">
            <v>233.3077290823212</v>
          </cell>
          <cell r="AD372">
            <v>8.9733741954738928</v>
          </cell>
        </row>
        <row r="373">
          <cell r="B373" t="str">
            <v>PO19598</v>
          </cell>
          <cell r="D373">
            <v>335.66</v>
          </cell>
          <cell r="E373">
            <v>294.18</v>
          </cell>
          <cell r="F373">
            <v>246.17</v>
          </cell>
          <cell r="G373">
            <v>392.7</v>
          </cell>
          <cell r="H373">
            <v>275.3</v>
          </cell>
          <cell r="I373">
            <v>295.35000000000002</v>
          </cell>
          <cell r="J373">
            <v>285.56</v>
          </cell>
          <cell r="K373">
            <v>262.70999999999998</v>
          </cell>
          <cell r="L373">
            <v>266.31</v>
          </cell>
          <cell r="M373">
            <v>259.91000000000003</v>
          </cell>
          <cell r="N373">
            <v>283.55999999999995</v>
          </cell>
          <cell r="O373">
            <v>271.28359999999998</v>
          </cell>
          <cell r="P373">
            <v>235.04</v>
          </cell>
          <cell r="Q373">
            <v>229.72615384615384</v>
          </cell>
          <cell r="R373">
            <v>194.67461538461538</v>
          </cell>
          <cell r="S373">
            <v>262.89999999999998</v>
          </cell>
          <cell r="T373">
            <v>243.66</v>
          </cell>
          <cell r="U373">
            <v>112.93</v>
          </cell>
          <cell r="W373">
            <v>214.82</v>
          </cell>
          <cell r="X373">
            <v>287.45</v>
          </cell>
          <cell r="Y373">
            <v>306.83</v>
          </cell>
          <cell r="Z373">
            <v>345.62769230769231</v>
          </cell>
          <cell r="AA373">
            <v>2704.9420615384615</v>
          </cell>
          <cell r="AB373">
            <v>11</v>
          </cell>
          <cell r="AC373">
            <v>245.90382377622379</v>
          </cell>
          <cell r="AD373">
            <v>9.4578393760086072</v>
          </cell>
        </row>
        <row r="374">
          <cell r="B374" t="str">
            <v>PO1967</v>
          </cell>
          <cell r="C374">
            <v>330.21</v>
          </cell>
          <cell r="D374">
            <v>343.23</v>
          </cell>
          <cell r="E374">
            <v>310.20999999999998</v>
          </cell>
          <cell r="F374">
            <v>269.16000000000003</v>
          </cell>
          <cell r="G374">
            <v>300.44</v>
          </cell>
          <cell r="H374">
            <v>277.82</v>
          </cell>
          <cell r="I374">
            <v>339.42</v>
          </cell>
          <cell r="J374">
            <v>310.01</v>
          </cell>
          <cell r="K374">
            <v>279.67</v>
          </cell>
          <cell r="L374">
            <v>288</v>
          </cell>
          <cell r="M374">
            <v>287.91000000000003</v>
          </cell>
          <cell r="N374">
            <v>283.62</v>
          </cell>
          <cell r="O374">
            <v>276.94800000000004</v>
          </cell>
          <cell r="P374">
            <v>257.27</v>
          </cell>
          <cell r="Q374">
            <v>228.25615384615384</v>
          </cell>
          <cell r="R374">
            <v>136.70076923076923</v>
          </cell>
          <cell r="S374">
            <v>275.58999999999997</v>
          </cell>
          <cell r="T374">
            <v>341.1</v>
          </cell>
          <cell r="U374">
            <v>294.64</v>
          </cell>
          <cell r="V374">
            <v>291.54000000000002</v>
          </cell>
          <cell r="W374">
            <v>219.79999999999998</v>
          </cell>
          <cell r="X374">
            <v>229.22461538461539</v>
          </cell>
          <cell r="Y374">
            <v>269.83999999999997</v>
          </cell>
          <cell r="Z374">
            <v>328.15874493927123</v>
          </cell>
          <cell r="AA374">
            <v>3149.0682834008103</v>
          </cell>
          <cell r="AB374">
            <v>12</v>
          </cell>
          <cell r="AC374">
            <v>262.42235695006752</v>
          </cell>
          <cell r="AD374">
            <v>10.093167575002598</v>
          </cell>
        </row>
        <row r="375">
          <cell r="B375" t="str">
            <v>PO19803</v>
          </cell>
          <cell r="H375">
            <v>155.58000000000001</v>
          </cell>
          <cell r="I375">
            <v>230.48</v>
          </cell>
          <cell r="J375">
            <v>250.41</v>
          </cell>
          <cell r="K375">
            <v>197.69</v>
          </cell>
          <cell r="L375">
            <v>242.55</v>
          </cell>
          <cell r="M375">
            <v>215.15</v>
          </cell>
          <cell r="N375">
            <v>239.4</v>
          </cell>
          <cell r="O375">
            <v>253.44759999999999</v>
          </cell>
          <cell r="P375">
            <v>198.72</v>
          </cell>
          <cell r="Q375">
            <v>207.50615384615384</v>
          </cell>
          <cell r="R375">
            <v>202.54846153846154</v>
          </cell>
          <cell r="S375">
            <v>275.76</v>
          </cell>
          <cell r="T375">
            <v>304.27</v>
          </cell>
          <cell r="U375">
            <v>253.64</v>
          </cell>
          <cell r="V375">
            <v>347.96000000000004</v>
          </cell>
          <cell r="W375">
            <v>281.90000000000003</v>
          </cell>
          <cell r="X375">
            <v>301.77</v>
          </cell>
          <cell r="Y375">
            <v>360.53</v>
          </cell>
          <cell r="Z375">
            <v>402.23545075781175</v>
          </cell>
          <cell r="AA375">
            <v>3390.2876661424266</v>
          </cell>
          <cell r="AB375">
            <v>12</v>
          </cell>
          <cell r="AC375">
            <v>282.52397217853553</v>
          </cell>
          <cell r="AD375">
            <v>10.866306622251367</v>
          </cell>
        </row>
        <row r="376">
          <cell r="B376" t="str">
            <v>PO19807</v>
          </cell>
          <cell r="H376">
            <v>150.04</v>
          </cell>
          <cell r="I376">
            <v>236.01</v>
          </cell>
          <cell r="J376">
            <v>263.24</v>
          </cell>
          <cell r="K376">
            <v>196.5</v>
          </cell>
          <cell r="L376">
            <v>263.07</v>
          </cell>
          <cell r="M376">
            <v>212.83</v>
          </cell>
          <cell r="N376">
            <v>250.58999999999997</v>
          </cell>
          <cell r="O376">
            <v>237.18940000000001</v>
          </cell>
          <cell r="P376">
            <v>209.47</v>
          </cell>
          <cell r="Q376">
            <v>215.80615384615385</v>
          </cell>
          <cell r="R376">
            <v>201.03846153846155</v>
          </cell>
          <cell r="S376">
            <v>273.24</v>
          </cell>
          <cell r="T376">
            <v>304.35000000000002</v>
          </cell>
          <cell r="U376">
            <v>274.71999999999997</v>
          </cell>
          <cell r="V376">
            <v>343.63</v>
          </cell>
          <cell r="W376">
            <v>298.95000000000005</v>
          </cell>
          <cell r="X376">
            <v>305.26</v>
          </cell>
          <cell r="Y376">
            <v>287.95999999999998</v>
          </cell>
          <cell r="Z376">
            <v>402.34049932523618</v>
          </cell>
          <cell r="AA376">
            <v>3353.9545147098515</v>
          </cell>
          <cell r="AB376">
            <v>12</v>
          </cell>
          <cell r="AC376">
            <v>279.49620955915429</v>
          </cell>
          <cell r="AD376">
            <v>10.749854213813627</v>
          </cell>
        </row>
        <row r="377">
          <cell r="B377" t="str">
            <v>PO1981</v>
          </cell>
          <cell r="C377">
            <v>435.83</v>
          </cell>
          <cell r="D377">
            <v>400.31</v>
          </cell>
          <cell r="E377">
            <v>339.4</v>
          </cell>
          <cell r="F377">
            <v>275.32</v>
          </cell>
          <cell r="G377">
            <v>343.09</v>
          </cell>
          <cell r="H377">
            <v>316.35000000000002</v>
          </cell>
          <cell r="I377">
            <v>286.68</v>
          </cell>
          <cell r="J377">
            <v>386.53</v>
          </cell>
          <cell r="K377">
            <v>271.26</v>
          </cell>
          <cell r="L377">
            <v>347.18</v>
          </cell>
          <cell r="M377">
            <v>315.49</v>
          </cell>
          <cell r="N377">
            <v>380.57000000000005</v>
          </cell>
          <cell r="O377">
            <v>335.9319281204468</v>
          </cell>
          <cell r="P377">
            <v>284.79000000000002</v>
          </cell>
          <cell r="Q377">
            <v>281.51615384615388</v>
          </cell>
          <cell r="R377">
            <v>261.31230769230768</v>
          </cell>
          <cell r="S377">
            <v>327.63</v>
          </cell>
          <cell r="T377">
            <v>335.33</v>
          </cell>
          <cell r="U377">
            <v>337.98</v>
          </cell>
          <cell r="V377">
            <v>328.32</v>
          </cell>
          <cell r="W377">
            <v>225.75</v>
          </cell>
          <cell r="X377">
            <v>275.99</v>
          </cell>
          <cell r="Y377">
            <v>302.52999999999997</v>
          </cell>
          <cell r="Z377">
            <v>287.64307692307693</v>
          </cell>
          <cell r="AA377">
            <v>3584.7234665819856</v>
          </cell>
          <cell r="AB377">
            <v>12</v>
          </cell>
          <cell r="AC377">
            <v>298.72695554849878</v>
          </cell>
          <cell r="AD377">
            <v>11.489498290326877</v>
          </cell>
        </row>
        <row r="378">
          <cell r="B378" t="str">
            <v>PO19816</v>
          </cell>
          <cell r="H378">
            <v>136.44999999999999</v>
          </cell>
          <cell r="I378">
            <v>280.29000000000002</v>
          </cell>
          <cell r="J378">
            <v>282.77</v>
          </cell>
          <cell r="K378">
            <v>268.3</v>
          </cell>
          <cell r="L378">
            <v>267.70999999999998</v>
          </cell>
          <cell r="M378">
            <v>265.51</v>
          </cell>
          <cell r="N378">
            <v>281.36</v>
          </cell>
          <cell r="O378">
            <v>289.79192812044681</v>
          </cell>
          <cell r="P378">
            <v>251.1</v>
          </cell>
          <cell r="Q378">
            <v>220.74615384615385</v>
          </cell>
          <cell r="R378">
            <v>191.06461538461539</v>
          </cell>
          <cell r="S378">
            <v>258.01</v>
          </cell>
          <cell r="T378">
            <v>240.78</v>
          </cell>
          <cell r="U378">
            <v>255.19</v>
          </cell>
          <cell r="V378">
            <v>271.77</v>
          </cell>
          <cell r="W378">
            <v>191.76</v>
          </cell>
          <cell r="X378">
            <v>179.84692307692308</v>
          </cell>
          <cell r="Y378">
            <v>322.47000000000003</v>
          </cell>
          <cell r="Z378">
            <v>348.84230769230766</v>
          </cell>
          <cell r="AA378">
            <v>3021.3719281204471</v>
          </cell>
          <cell r="AB378">
            <v>12</v>
          </cell>
          <cell r="AC378">
            <v>251.78099401003726</v>
          </cell>
          <cell r="AD378">
            <v>9.6838843850014324</v>
          </cell>
        </row>
        <row r="379">
          <cell r="B379" t="str">
            <v>PO1987</v>
          </cell>
          <cell r="C379">
            <v>347.28</v>
          </cell>
          <cell r="D379">
            <v>343.05</v>
          </cell>
          <cell r="E379">
            <v>345.65</v>
          </cell>
          <cell r="F379">
            <v>255.67</v>
          </cell>
          <cell r="G379">
            <v>298.48</v>
          </cell>
          <cell r="H379">
            <v>295.04000000000002</v>
          </cell>
          <cell r="I379">
            <v>410.11</v>
          </cell>
          <cell r="J379">
            <v>415.76</v>
          </cell>
          <cell r="K379">
            <v>359</v>
          </cell>
          <cell r="L379">
            <v>368.15</v>
          </cell>
          <cell r="M379">
            <v>363.12</v>
          </cell>
          <cell r="N379">
            <v>385.95000000000005</v>
          </cell>
          <cell r="O379">
            <v>275.70339999999999</v>
          </cell>
          <cell r="P379">
            <v>372.40999999999997</v>
          </cell>
          <cell r="Q379">
            <v>251.24615384615385</v>
          </cell>
          <cell r="R379">
            <v>224.51615384615383</v>
          </cell>
          <cell r="S379">
            <v>271.89999999999998</v>
          </cell>
          <cell r="T379">
            <v>320.83999999999997</v>
          </cell>
          <cell r="U379">
            <v>293.14</v>
          </cell>
          <cell r="V379">
            <v>279.77</v>
          </cell>
          <cell r="W379">
            <v>251.81</v>
          </cell>
          <cell r="X379">
            <v>278.74</v>
          </cell>
          <cell r="Z379">
            <v>21.000580296896075</v>
          </cell>
          <cell r="AA379">
            <v>2841.0762879892036</v>
          </cell>
          <cell r="AB379">
            <v>11</v>
          </cell>
          <cell r="AC379">
            <v>258.27966254447307</v>
          </cell>
          <cell r="AD379">
            <v>9.9338331747874253</v>
          </cell>
        </row>
        <row r="380">
          <cell r="B380" t="str">
            <v>PO19934</v>
          </cell>
          <cell r="K380">
            <v>257.25</v>
          </cell>
          <cell r="L380">
            <v>245.32</v>
          </cell>
          <cell r="M380">
            <v>265.77</v>
          </cell>
          <cell r="N380">
            <v>269.87</v>
          </cell>
          <cell r="O380">
            <v>281.23059999999998</v>
          </cell>
          <cell r="P380">
            <v>229.25</v>
          </cell>
          <cell r="Q380">
            <v>213.78615384615384</v>
          </cell>
          <cell r="R380">
            <v>183.17230769230767</v>
          </cell>
          <cell r="S380">
            <v>258.97000000000003</v>
          </cell>
          <cell r="T380">
            <v>258</v>
          </cell>
          <cell r="U380">
            <v>241.66</v>
          </cell>
          <cell r="V380">
            <v>243.46</v>
          </cell>
          <cell r="W380">
            <v>209.54</v>
          </cell>
          <cell r="X380">
            <v>218.67</v>
          </cell>
          <cell r="Z380">
            <v>-2.4021592442551309E-3</v>
          </cell>
          <cell r="AA380">
            <v>2337.7366593792176</v>
          </cell>
          <cell r="AB380">
            <v>11</v>
          </cell>
          <cell r="AC380">
            <v>212.52151448901978</v>
          </cell>
          <cell r="AD380">
            <v>8.1739044034238368</v>
          </cell>
        </row>
        <row r="381">
          <cell r="B381" t="str">
            <v>PO19945</v>
          </cell>
          <cell r="K381">
            <v>237.88</v>
          </cell>
          <cell r="L381">
            <v>252.24</v>
          </cell>
          <cell r="M381">
            <v>248.25</v>
          </cell>
          <cell r="N381">
            <v>276.75</v>
          </cell>
          <cell r="O381">
            <v>304.63192812044679</v>
          </cell>
          <cell r="P381">
            <v>215.31</v>
          </cell>
          <cell r="Q381">
            <v>219.18615384615384</v>
          </cell>
          <cell r="R381">
            <v>144.57615384615383</v>
          </cell>
          <cell r="S381">
            <v>252.37</v>
          </cell>
          <cell r="T381">
            <v>300.20999999999998</v>
          </cell>
          <cell r="U381">
            <v>245.42</v>
          </cell>
          <cell r="V381">
            <v>264.98</v>
          </cell>
          <cell r="W381">
            <v>181.19</v>
          </cell>
          <cell r="Z381">
            <v>4.7368421052524923E-3</v>
          </cell>
          <cell r="AA381">
            <v>2127.8789726548598</v>
          </cell>
          <cell r="AB381">
            <v>10</v>
          </cell>
          <cell r="AC381">
            <v>212.78789726548598</v>
          </cell>
          <cell r="AD381">
            <v>8.1841498948263833</v>
          </cell>
        </row>
        <row r="382">
          <cell r="B382" t="str">
            <v>PO20018</v>
          </cell>
          <cell r="K382">
            <v>246.18</v>
          </cell>
          <cell r="L382">
            <v>243.1</v>
          </cell>
          <cell r="M382">
            <v>265.77</v>
          </cell>
          <cell r="N382">
            <v>304.40000000000003</v>
          </cell>
          <cell r="O382">
            <v>294.16192812044682</v>
          </cell>
          <cell r="P382">
            <v>245.92</v>
          </cell>
          <cell r="Q382">
            <v>213.78615384615384</v>
          </cell>
          <cell r="R382">
            <v>215.89</v>
          </cell>
          <cell r="S382">
            <v>269.55</v>
          </cell>
          <cell r="T382">
            <v>287.76</v>
          </cell>
          <cell r="U382">
            <v>276.27</v>
          </cell>
          <cell r="V382">
            <v>280.95</v>
          </cell>
          <cell r="W382">
            <v>232.13</v>
          </cell>
          <cell r="X382">
            <v>274.87</v>
          </cell>
          <cell r="Y382">
            <v>294.99</v>
          </cell>
          <cell r="Z382">
            <v>324.08465587044532</v>
          </cell>
          <cell r="AA382">
            <v>3210.3627378370456</v>
          </cell>
          <cell r="AB382">
            <v>12</v>
          </cell>
          <cell r="AC382">
            <v>267.53022815308714</v>
          </cell>
          <cell r="AD382">
            <v>10.289624159734121</v>
          </cell>
        </row>
        <row r="383">
          <cell r="B383" t="str">
            <v>PO20047</v>
          </cell>
          <cell r="K383">
            <v>224.57</v>
          </cell>
          <cell r="L383">
            <v>230.1</v>
          </cell>
          <cell r="M383">
            <v>249.78</v>
          </cell>
          <cell r="N383">
            <v>271.23</v>
          </cell>
          <cell r="O383">
            <v>286.85192812044681</v>
          </cell>
          <cell r="P383">
            <v>219.64</v>
          </cell>
          <cell r="U383">
            <v>212.48</v>
          </cell>
          <cell r="V383">
            <v>215.53</v>
          </cell>
          <cell r="W383">
            <v>217.42</v>
          </cell>
          <cell r="X383">
            <v>223.19230769230771</v>
          </cell>
          <cell r="Y383">
            <v>276.31</v>
          </cell>
          <cell r="Z383">
            <v>247.62646142505344</v>
          </cell>
          <cell r="AA383">
            <v>1899.050697237808</v>
          </cell>
          <cell r="AB383">
            <v>8</v>
          </cell>
          <cell r="AC383">
            <v>237.381337154726</v>
          </cell>
          <cell r="AD383">
            <v>9.1300514290279224</v>
          </cell>
        </row>
        <row r="384">
          <cell r="B384" t="str">
            <v>PO20089</v>
          </cell>
          <cell r="K384">
            <v>180.25</v>
          </cell>
          <cell r="L384">
            <v>276.5</v>
          </cell>
          <cell r="M384">
            <v>231.12</v>
          </cell>
          <cell r="N384">
            <v>353.35999999999996</v>
          </cell>
          <cell r="O384">
            <v>384.56192812044679</v>
          </cell>
          <cell r="P384">
            <v>235.5</v>
          </cell>
          <cell r="Q384">
            <v>222.83615384615385</v>
          </cell>
          <cell r="R384">
            <v>150.91999999999999</v>
          </cell>
          <cell r="S384">
            <v>277.89999999999998</v>
          </cell>
          <cell r="T384">
            <v>307.66000000000003</v>
          </cell>
          <cell r="U384">
            <v>287.17</v>
          </cell>
          <cell r="V384">
            <v>312.64</v>
          </cell>
          <cell r="W384">
            <v>245.46</v>
          </cell>
          <cell r="X384">
            <v>288.83999999999997</v>
          </cell>
          <cell r="Y384">
            <v>339.31</v>
          </cell>
          <cell r="Z384">
            <v>388.65</v>
          </cell>
          <cell r="AA384">
            <v>3441.448081966601</v>
          </cell>
          <cell r="AB384">
            <v>12</v>
          </cell>
          <cell r="AC384">
            <v>286.78734016388341</v>
          </cell>
          <cell r="AD384">
            <v>11.030282313995516</v>
          </cell>
        </row>
        <row r="385">
          <cell r="B385" t="str">
            <v>PO2012</v>
          </cell>
          <cell r="C385">
            <v>406.94</v>
          </cell>
          <cell r="D385">
            <v>337.74</v>
          </cell>
          <cell r="E385">
            <v>357.68</v>
          </cell>
          <cell r="F385">
            <v>286.02</v>
          </cell>
          <cell r="G385">
            <v>341.85</v>
          </cell>
          <cell r="H385">
            <v>343.1</v>
          </cell>
          <cell r="I385">
            <v>372.16</v>
          </cell>
          <cell r="J385">
            <v>381.27</v>
          </cell>
          <cell r="K385">
            <v>360.54</v>
          </cell>
          <cell r="L385">
            <v>343.86</v>
          </cell>
          <cell r="M385">
            <v>323.76</v>
          </cell>
          <cell r="N385">
            <v>326.43999999999994</v>
          </cell>
          <cell r="O385">
            <v>305.65192812044683</v>
          </cell>
          <cell r="P385">
            <v>245.03</v>
          </cell>
          <cell r="Q385">
            <v>234.87615384615384</v>
          </cell>
          <cell r="R385">
            <v>154.95615384615385</v>
          </cell>
          <cell r="S385">
            <v>278.95999999999998</v>
          </cell>
          <cell r="T385">
            <v>296.99</v>
          </cell>
          <cell r="U385">
            <v>283.11</v>
          </cell>
          <cell r="V385">
            <v>297.39999999999998</v>
          </cell>
          <cell r="W385">
            <v>235.9</v>
          </cell>
          <cell r="X385">
            <v>273.35000000000002</v>
          </cell>
          <cell r="Y385">
            <v>287.52999999999997</v>
          </cell>
          <cell r="Z385">
            <v>317.78846153846155</v>
          </cell>
          <cell r="AA385">
            <v>3211.5426973512162</v>
          </cell>
          <cell r="AB385">
            <v>12</v>
          </cell>
          <cell r="AC385">
            <v>267.62855811260135</v>
          </cell>
          <cell r="AD385">
            <v>10.293406081253899</v>
          </cell>
        </row>
        <row r="386">
          <cell r="B386" t="str">
            <v>PO2021</v>
          </cell>
          <cell r="C386">
            <v>366.34</v>
          </cell>
          <cell r="D386">
            <v>340.88</v>
          </cell>
          <cell r="E386">
            <v>370.01</v>
          </cell>
          <cell r="F386">
            <v>289.51</v>
          </cell>
          <cell r="G386">
            <v>336.14</v>
          </cell>
          <cell r="H386">
            <v>327.68</v>
          </cell>
          <cell r="I386">
            <v>349.9</v>
          </cell>
          <cell r="J386">
            <v>327.74</v>
          </cell>
          <cell r="K386">
            <v>290.2</v>
          </cell>
          <cell r="L386">
            <v>311.85000000000002</v>
          </cell>
          <cell r="M386">
            <v>308.52999999999997</v>
          </cell>
          <cell r="N386">
            <v>330.81</v>
          </cell>
          <cell r="O386">
            <v>304.6819281204468</v>
          </cell>
          <cell r="P386">
            <v>273.48</v>
          </cell>
          <cell r="Q386">
            <v>249.00076923076924</v>
          </cell>
          <cell r="R386">
            <v>159.65307692307692</v>
          </cell>
          <cell r="S386">
            <v>300.99</v>
          </cell>
          <cell r="T386">
            <v>344.96</v>
          </cell>
          <cell r="U386">
            <v>300.69</v>
          </cell>
          <cell r="V386">
            <v>296.14</v>
          </cell>
          <cell r="W386">
            <v>240.96</v>
          </cell>
          <cell r="X386">
            <v>265.32</v>
          </cell>
          <cell r="Y386">
            <v>308.64999999999998</v>
          </cell>
          <cell r="Z386">
            <v>337.11153846153843</v>
          </cell>
          <cell r="AA386">
            <v>3381.637312735832</v>
          </cell>
          <cell r="AB386">
            <v>12</v>
          </cell>
          <cell r="AC386">
            <v>281.80310939465267</v>
          </cell>
          <cell r="AD386">
            <v>10.838581130563565</v>
          </cell>
        </row>
        <row r="387">
          <cell r="B387" t="str">
            <v>PO20324</v>
          </cell>
          <cell r="M387">
            <v>54.86</v>
          </cell>
          <cell r="N387">
            <v>273.3</v>
          </cell>
          <cell r="O387">
            <v>236.4838</v>
          </cell>
          <cell r="P387">
            <v>206.48</v>
          </cell>
          <cell r="Q387">
            <v>214.62615384615384</v>
          </cell>
          <cell r="R387">
            <v>186.66461538461539</v>
          </cell>
          <cell r="S387">
            <v>217.47</v>
          </cell>
          <cell r="T387">
            <v>235.79</v>
          </cell>
          <cell r="U387">
            <v>227.24</v>
          </cell>
          <cell r="V387">
            <v>238.3</v>
          </cell>
          <cell r="W387">
            <v>202.25</v>
          </cell>
          <cell r="X387">
            <v>242.37</v>
          </cell>
          <cell r="Y387">
            <v>238.86</v>
          </cell>
          <cell r="Z387">
            <v>291.79979618498913</v>
          </cell>
          <cell r="AA387">
            <v>2738.3343654157584</v>
          </cell>
          <cell r="AB387">
            <v>12</v>
          </cell>
          <cell r="AC387">
            <v>228.1945304513132</v>
          </cell>
          <cell r="AD387">
            <v>8.7767127096658921</v>
          </cell>
        </row>
        <row r="388">
          <cell r="B388" t="str">
            <v>PO20361</v>
          </cell>
          <cell r="N388">
            <v>249.79</v>
          </cell>
          <cell r="O388">
            <v>321.21192812044683</v>
          </cell>
          <cell r="P388">
            <v>225.51</v>
          </cell>
          <cell r="Q388">
            <v>213.72615384615384</v>
          </cell>
          <cell r="R388">
            <v>141.07615384615383</v>
          </cell>
          <cell r="S388">
            <v>258.82</v>
          </cell>
          <cell r="T388">
            <v>285.88</v>
          </cell>
          <cell r="U388">
            <v>264.09000000000003</v>
          </cell>
          <cell r="V388">
            <v>271.08</v>
          </cell>
          <cell r="W388">
            <v>229.64</v>
          </cell>
          <cell r="X388">
            <v>265.01230769230767</v>
          </cell>
          <cell r="Y388">
            <v>277.51</v>
          </cell>
          <cell r="Z388">
            <v>301.78234817813768</v>
          </cell>
          <cell r="AA388">
            <v>3055.3388916832</v>
          </cell>
          <cell r="AB388">
            <v>12</v>
          </cell>
          <cell r="AC388">
            <v>254.61157430693333</v>
          </cell>
          <cell r="AD388">
            <v>9.7927528579589751</v>
          </cell>
        </row>
        <row r="389">
          <cell r="B389" t="str">
            <v>po2102</v>
          </cell>
          <cell r="C389">
            <v>453.95</v>
          </cell>
          <cell r="D389">
            <v>418.69</v>
          </cell>
          <cell r="E389">
            <v>347.92</v>
          </cell>
          <cell r="F389">
            <v>268.29000000000002</v>
          </cell>
          <cell r="G389">
            <v>350.63</v>
          </cell>
          <cell r="H389">
            <v>332.32</v>
          </cell>
          <cell r="I389">
            <v>289.22000000000003</v>
          </cell>
          <cell r="J389">
            <v>375.77</v>
          </cell>
          <cell r="K389">
            <v>275.45999999999998</v>
          </cell>
          <cell r="L389">
            <v>335.36</v>
          </cell>
          <cell r="M389">
            <v>316.62</v>
          </cell>
          <cell r="N389">
            <v>381.72</v>
          </cell>
          <cell r="O389">
            <v>319.78192812044682</v>
          </cell>
          <cell r="P389">
            <v>279.43</v>
          </cell>
          <cell r="Q389">
            <v>285.40615384615387</v>
          </cell>
          <cell r="R389">
            <v>259.26230769230767</v>
          </cell>
          <cell r="S389">
            <v>325.95</v>
          </cell>
          <cell r="T389">
            <v>353.33</v>
          </cell>
          <cell r="U389">
            <v>310.65999999999997</v>
          </cell>
          <cell r="V389">
            <v>337</v>
          </cell>
          <cell r="W389">
            <v>221.67</v>
          </cell>
          <cell r="X389">
            <v>288.02999999999997</v>
          </cell>
          <cell r="Y389">
            <v>316.10000000000002</v>
          </cell>
          <cell r="Z389">
            <v>328.34647773279352</v>
          </cell>
          <cell r="AA389">
            <v>3624.9668673917017</v>
          </cell>
          <cell r="AB389">
            <v>12</v>
          </cell>
          <cell r="AC389">
            <v>302.08057228264181</v>
          </cell>
          <cell r="AD389">
            <v>11.618483549332378</v>
          </cell>
        </row>
        <row r="390">
          <cell r="B390" t="str">
            <v>po2130</v>
          </cell>
          <cell r="C390">
            <v>345.7</v>
          </cell>
          <cell r="D390">
            <v>299.19</v>
          </cell>
          <cell r="E390">
            <v>328.06</v>
          </cell>
          <cell r="F390">
            <v>260.19</v>
          </cell>
          <cell r="G390">
            <v>296.56</v>
          </cell>
          <cell r="H390">
            <v>282.45</v>
          </cell>
          <cell r="I390">
            <v>263.45999999999998</v>
          </cell>
          <cell r="J390">
            <v>299.75</v>
          </cell>
          <cell r="K390">
            <v>271.73</v>
          </cell>
          <cell r="L390">
            <v>270.11</v>
          </cell>
          <cell r="M390">
            <v>260.99</v>
          </cell>
          <cell r="N390">
            <v>295.52999999999997</v>
          </cell>
          <cell r="O390">
            <v>300.3019281204468</v>
          </cell>
          <cell r="P390">
            <v>235.53</v>
          </cell>
          <cell r="Q390">
            <v>232.17615384615385</v>
          </cell>
          <cell r="R390">
            <v>219.11</v>
          </cell>
          <cell r="S390">
            <v>269.01</v>
          </cell>
          <cell r="T390">
            <v>284.61</v>
          </cell>
          <cell r="U390">
            <v>281.5</v>
          </cell>
          <cell r="V390">
            <v>269</v>
          </cell>
          <cell r="W390">
            <v>226.71</v>
          </cell>
          <cell r="X390">
            <v>240.96</v>
          </cell>
          <cell r="Y390">
            <v>300.77</v>
          </cell>
          <cell r="Z390">
            <v>311.89778813798358</v>
          </cell>
          <cell r="AA390">
            <v>3171.5758701045847</v>
          </cell>
          <cell r="AB390">
            <v>12</v>
          </cell>
          <cell r="AC390">
            <v>264.29798917538204</v>
          </cell>
          <cell r="AD390">
            <v>10.165307275976232</v>
          </cell>
        </row>
        <row r="391">
          <cell r="B391" t="str">
            <v>PO2189</v>
          </cell>
          <cell r="C391">
            <v>350.82</v>
          </cell>
          <cell r="D391">
            <v>318.51</v>
          </cell>
          <cell r="E391">
            <v>327.58</v>
          </cell>
          <cell r="F391">
            <v>250.2</v>
          </cell>
          <cell r="G391">
            <v>276.54000000000002</v>
          </cell>
          <cell r="H391">
            <v>270.91000000000003</v>
          </cell>
          <cell r="I391">
            <v>299.36</v>
          </cell>
          <cell r="J391">
            <v>292.02999999999997</v>
          </cell>
          <cell r="K391">
            <v>256.76</v>
          </cell>
          <cell r="L391">
            <v>276.42</v>
          </cell>
          <cell r="M391">
            <v>279.05</v>
          </cell>
          <cell r="N391">
            <v>293.94</v>
          </cell>
          <cell r="O391">
            <v>272.02839999999998</v>
          </cell>
          <cell r="P391">
            <v>255.7</v>
          </cell>
          <cell r="Q391">
            <v>229.59615384615384</v>
          </cell>
          <cell r="R391">
            <v>152.07615384615383</v>
          </cell>
          <cell r="S391">
            <v>272.7</v>
          </cell>
          <cell r="T391">
            <v>305.22000000000003</v>
          </cell>
          <cell r="U391">
            <v>287.99</v>
          </cell>
          <cell r="V391">
            <v>284.41000000000003</v>
          </cell>
          <cell r="W391">
            <v>246.89</v>
          </cell>
          <cell r="X391">
            <v>263.63</v>
          </cell>
          <cell r="Y391">
            <v>264.13</v>
          </cell>
          <cell r="Z391">
            <v>380.7638461538462</v>
          </cell>
          <cell r="AA391">
            <v>3215.1345538461542</v>
          </cell>
          <cell r="AB391">
            <v>12</v>
          </cell>
          <cell r="AC391">
            <v>267.9278794871795</v>
          </cell>
          <cell r="AD391">
            <v>10.304918441814596</v>
          </cell>
        </row>
        <row r="392">
          <cell r="B392" t="str">
            <v>PO2225</v>
          </cell>
          <cell r="C392">
            <v>324.73</v>
          </cell>
          <cell r="D392">
            <v>312.45999999999998</v>
          </cell>
          <cell r="E392">
            <v>289.7</v>
          </cell>
          <cell r="F392">
            <v>249.73</v>
          </cell>
          <cell r="G392">
            <v>267.18</v>
          </cell>
          <cell r="H392">
            <v>268.11</v>
          </cell>
          <cell r="I392">
            <v>286.01</v>
          </cell>
          <cell r="J392">
            <v>272.20999999999998</v>
          </cell>
          <cell r="K392">
            <v>262.48</v>
          </cell>
          <cell r="L392">
            <v>267.54000000000002</v>
          </cell>
          <cell r="M392">
            <v>270.73</v>
          </cell>
          <cell r="N392">
            <v>275.22000000000003</v>
          </cell>
          <cell r="O392">
            <v>249.13560000000001</v>
          </cell>
          <cell r="P392">
            <v>239.93</v>
          </cell>
          <cell r="Q392">
            <v>240.15615384615384</v>
          </cell>
          <cell r="R392">
            <v>150.15846153846155</v>
          </cell>
          <cell r="S392">
            <v>288.10000000000002</v>
          </cell>
          <cell r="T392">
            <v>318.51</v>
          </cell>
          <cell r="U392">
            <v>263.69</v>
          </cell>
          <cell r="Z392">
            <v>176.84355872781066</v>
          </cell>
          <cell r="AA392">
            <v>1926.5237741124261</v>
          </cell>
          <cell r="AB392">
            <v>8</v>
          </cell>
          <cell r="AC392">
            <v>240.81547176405326</v>
          </cell>
          <cell r="AD392">
            <v>9.2621335293866629</v>
          </cell>
        </row>
        <row r="393">
          <cell r="B393" t="str">
            <v>PO2230</v>
          </cell>
          <cell r="C393">
            <v>288.83</v>
          </cell>
          <cell r="D393">
            <v>269.55</v>
          </cell>
          <cell r="E393">
            <v>313.01</v>
          </cell>
          <cell r="F393">
            <v>256.52999999999997</v>
          </cell>
          <cell r="G393">
            <v>267.18</v>
          </cell>
          <cell r="H393">
            <v>262.52</v>
          </cell>
          <cell r="I393">
            <v>295.58999999999997</v>
          </cell>
          <cell r="J393">
            <v>294.81</v>
          </cell>
          <cell r="K393">
            <v>262.48</v>
          </cell>
          <cell r="L393">
            <v>275.93</v>
          </cell>
          <cell r="M393">
            <v>284.70999999999998</v>
          </cell>
          <cell r="N393">
            <v>292.94</v>
          </cell>
          <cell r="O393">
            <v>277.78100000000001</v>
          </cell>
          <cell r="P393">
            <v>253.65</v>
          </cell>
          <cell r="Q393">
            <v>227.79615384615383</v>
          </cell>
          <cell r="R393">
            <v>144.38846153846154</v>
          </cell>
          <cell r="S393">
            <v>280.85000000000002</v>
          </cell>
          <cell r="T393">
            <v>331.86</v>
          </cell>
          <cell r="U393">
            <v>275.79000000000002</v>
          </cell>
          <cell r="V393">
            <v>292.94</v>
          </cell>
          <cell r="W393">
            <v>217.1</v>
          </cell>
          <cell r="X393">
            <v>234.73461538461538</v>
          </cell>
          <cell r="Y393">
            <v>260.16000000000003</v>
          </cell>
          <cell r="Z393">
            <v>282.11</v>
          </cell>
          <cell r="AA393">
            <v>3079.1602307692306</v>
          </cell>
          <cell r="AB393">
            <v>12</v>
          </cell>
          <cell r="AC393">
            <v>256.59668589743586</v>
          </cell>
          <cell r="AD393">
            <v>9.8691033037475329</v>
          </cell>
        </row>
        <row r="394">
          <cell r="B394" t="str">
            <v>PO2289</v>
          </cell>
          <cell r="C394">
            <v>397.62</v>
          </cell>
          <cell r="D394">
            <v>370.33</v>
          </cell>
          <cell r="E394">
            <v>321.77</v>
          </cell>
          <cell r="F394">
            <v>269.17</v>
          </cell>
          <cell r="G394">
            <v>274.77</v>
          </cell>
          <cell r="H394">
            <v>320.79000000000002</v>
          </cell>
          <cell r="I394">
            <v>214.48</v>
          </cell>
          <cell r="J394">
            <v>339.83</v>
          </cell>
          <cell r="K394">
            <v>235.39</v>
          </cell>
          <cell r="L394">
            <v>314.06</v>
          </cell>
          <cell r="M394">
            <v>259.76</v>
          </cell>
          <cell r="N394">
            <v>301.31000000000006</v>
          </cell>
          <cell r="O394">
            <v>281.8186</v>
          </cell>
          <cell r="P394">
            <v>235.01</v>
          </cell>
          <cell r="Q394">
            <v>239.36615384615385</v>
          </cell>
          <cell r="R394">
            <v>202.54846153846154</v>
          </cell>
          <cell r="S394">
            <v>246.83</v>
          </cell>
          <cell r="T394">
            <v>256.83</v>
          </cell>
          <cell r="U394">
            <v>233.57999999999998</v>
          </cell>
          <cell r="V394">
            <v>253.41000000000003</v>
          </cell>
          <cell r="W394">
            <v>244.78</v>
          </cell>
          <cell r="X394">
            <v>297.89</v>
          </cell>
          <cell r="Y394">
            <v>404.92</v>
          </cell>
          <cell r="Z394">
            <v>389.04</v>
          </cell>
          <cell r="AA394">
            <v>3286.0232153846155</v>
          </cell>
          <cell r="AB394">
            <v>12</v>
          </cell>
          <cell r="AC394">
            <v>273.83526794871796</v>
          </cell>
          <cell r="AD394">
            <v>10.532125690335306</v>
          </cell>
        </row>
        <row r="395">
          <cell r="B395" t="str">
            <v>PO2352</v>
          </cell>
          <cell r="C395">
            <v>372.32</v>
          </cell>
          <cell r="D395">
            <v>332.04</v>
          </cell>
          <cell r="E395">
            <v>335.15</v>
          </cell>
          <cell r="F395">
            <v>254.35</v>
          </cell>
          <cell r="G395">
            <v>267.18</v>
          </cell>
          <cell r="H395">
            <v>264.86</v>
          </cell>
          <cell r="I395">
            <v>302.16000000000003</v>
          </cell>
          <cell r="J395">
            <v>300.11</v>
          </cell>
          <cell r="K395">
            <v>265.92</v>
          </cell>
          <cell r="L395">
            <v>273.68</v>
          </cell>
          <cell r="M395">
            <v>289.94</v>
          </cell>
          <cell r="N395">
            <v>307.02</v>
          </cell>
          <cell r="O395">
            <v>297.42192812044681</v>
          </cell>
          <cell r="P395">
            <v>252.04999999999998</v>
          </cell>
          <cell r="Q395">
            <v>228.02615384615385</v>
          </cell>
          <cell r="R395">
            <v>157.84615384615384</v>
          </cell>
          <cell r="S395">
            <v>300.31</v>
          </cell>
          <cell r="T395">
            <v>293.83</v>
          </cell>
          <cell r="U395">
            <v>290.45999999999998</v>
          </cell>
          <cell r="V395">
            <v>265.19</v>
          </cell>
          <cell r="W395">
            <v>249.88</v>
          </cell>
          <cell r="X395">
            <v>261.87</v>
          </cell>
          <cell r="Y395">
            <v>271.98</v>
          </cell>
          <cell r="Z395">
            <v>349.31525729938323</v>
          </cell>
          <cell r="AA395">
            <v>3218.1794931121376</v>
          </cell>
          <cell r="AB395">
            <v>12</v>
          </cell>
          <cell r="AC395">
            <v>268.18162442601147</v>
          </cell>
          <cell r="AD395">
            <v>10.314677862538902</v>
          </cell>
        </row>
        <row r="396">
          <cell r="B396" t="str">
            <v>PO2403</v>
          </cell>
          <cell r="C396">
            <v>305.27</v>
          </cell>
          <cell r="D396">
            <v>248.71</v>
          </cell>
          <cell r="E396">
            <v>211.87</v>
          </cell>
          <cell r="F396">
            <v>236.48</v>
          </cell>
          <cell r="G396">
            <v>234.87</v>
          </cell>
          <cell r="H396">
            <v>214.29</v>
          </cell>
          <cell r="I396">
            <v>246.84</v>
          </cell>
          <cell r="J396">
            <v>265.44</v>
          </cell>
          <cell r="K396">
            <v>257.57</v>
          </cell>
          <cell r="L396">
            <v>267.39</v>
          </cell>
          <cell r="M396">
            <v>284.52</v>
          </cell>
          <cell r="N396">
            <v>205.1</v>
          </cell>
          <cell r="O396">
            <v>270.10759999999999</v>
          </cell>
          <cell r="P396">
            <v>282.85000000000002</v>
          </cell>
          <cell r="Q396">
            <v>218.51615384615383</v>
          </cell>
          <cell r="R396">
            <v>144.38846153846154</v>
          </cell>
          <cell r="S396">
            <v>215.41</v>
          </cell>
          <cell r="T396">
            <v>280.73</v>
          </cell>
          <cell r="U396">
            <v>266.83</v>
          </cell>
          <cell r="V396">
            <v>275.7</v>
          </cell>
          <cell r="W396">
            <v>226.62</v>
          </cell>
          <cell r="X396">
            <v>258.97000000000003</v>
          </cell>
          <cell r="Y396">
            <v>275.39</v>
          </cell>
          <cell r="Z396">
            <v>286.41353139728022</v>
          </cell>
          <cell r="AA396">
            <v>3001.9257467818957</v>
          </cell>
          <cell r="AB396">
            <v>12</v>
          </cell>
          <cell r="AC396">
            <v>250.16047889849131</v>
          </cell>
          <cell r="AD396">
            <v>9.6215568807112035</v>
          </cell>
        </row>
        <row r="397">
          <cell r="B397" t="str">
            <v>PO2432</v>
          </cell>
          <cell r="C397">
            <v>427.72</v>
          </cell>
          <cell r="D397">
            <v>350.91</v>
          </cell>
          <cell r="E397">
            <v>426.88</v>
          </cell>
          <cell r="F397">
            <v>285.99</v>
          </cell>
          <cell r="G397">
            <v>388.73</v>
          </cell>
          <cell r="H397">
            <v>331.54</v>
          </cell>
          <cell r="I397">
            <v>316.79000000000002</v>
          </cell>
          <cell r="J397">
            <v>366.65</v>
          </cell>
          <cell r="K397">
            <v>271.73</v>
          </cell>
          <cell r="L397">
            <v>325.08999999999997</v>
          </cell>
          <cell r="M397">
            <v>314.06</v>
          </cell>
          <cell r="N397">
            <v>304.2</v>
          </cell>
          <cell r="O397">
            <v>294.42192812044681</v>
          </cell>
          <cell r="P397">
            <v>285.38</v>
          </cell>
          <cell r="Q397">
            <v>221.94615384615383</v>
          </cell>
          <cell r="R397">
            <v>170.61615384615385</v>
          </cell>
          <cell r="S397">
            <v>315.91000000000003</v>
          </cell>
          <cell r="T397">
            <v>310.33999999999997</v>
          </cell>
          <cell r="U397">
            <v>346.75</v>
          </cell>
          <cell r="V397">
            <v>367.7</v>
          </cell>
          <cell r="W397">
            <v>237.6</v>
          </cell>
          <cell r="X397">
            <v>283.51</v>
          </cell>
          <cell r="Y397">
            <v>327.33999999999997</v>
          </cell>
          <cell r="Z397">
            <v>300.46660095823927</v>
          </cell>
          <cell r="AA397">
            <v>3461.9808367709934</v>
          </cell>
          <cell r="AB397">
            <v>12</v>
          </cell>
          <cell r="AC397">
            <v>288.49840306424943</v>
          </cell>
          <cell r="AD397">
            <v>11.096092425548054</v>
          </cell>
        </row>
        <row r="398">
          <cell r="B398" t="str">
            <v>PO2630</v>
          </cell>
          <cell r="C398">
            <v>357.4</v>
          </cell>
          <cell r="D398">
            <v>295.2</v>
          </cell>
          <cell r="E398">
            <v>287.7</v>
          </cell>
          <cell r="F398">
            <v>239.47</v>
          </cell>
          <cell r="G398">
            <v>295.81</v>
          </cell>
          <cell r="H398">
            <v>280.51</v>
          </cell>
          <cell r="I398">
            <v>282.10000000000002</v>
          </cell>
          <cell r="J398">
            <v>283.97000000000003</v>
          </cell>
          <cell r="K398">
            <v>262.52</v>
          </cell>
          <cell r="L398">
            <v>265.32</v>
          </cell>
          <cell r="M398">
            <v>271.43</v>
          </cell>
          <cell r="N398">
            <v>298.24</v>
          </cell>
          <cell r="O398">
            <v>284.23920000000004</v>
          </cell>
          <cell r="P398">
            <v>224.81</v>
          </cell>
          <cell r="Q398">
            <v>227.59615384615384</v>
          </cell>
          <cell r="R398">
            <v>152.07615384615383</v>
          </cell>
          <cell r="S398">
            <v>275.58999999999997</v>
          </cell>
          <cell r="T398">
            <v>281.45999999999998</v>
          </cell>
          <cell r="U398">
            <v>268.04000000000002</v>
          </cell>
          <cell r="V398">
            <v>279.89</v>
          </cell>
          <cell r="W398">
            <v>229.59</v>
          </cell>
          <cell r="X398">
            <v>254.21230769230769</v>
          </cell>
          <cell r="Y398">
            <v>295.14</v>
          </cell>
          <cell r="Z398">
            <v>272.84307692307692</v>
          </cell>
          <cell r="AA398">
            <v>3045.486892307692</v>
          </cell>
          <cell r="AB398">
            <v>12</v>
          </cell>
          <cell r="AC398">
            <v>253.79057435897434</v>
          </cell>
          <cell r="AD398">
            <v>9.7611759368836282</v>
          </cell>
        </row>
        <row r="399">
          <cell r="B399" t="str">
            <v>PO2678</v>
          </cell>
          <cell r="C399">
            <v>408.39</v>
          </cell>
          <cell r="D399">
            <v>351.65</v>
          </cell>
          <cell r="E399">
            <v>368.02</v>
          </cell>
          <cell r="F399">
            <v>297.08999999999997</v>
          </cell>
          <cell r="G399">
            <v>318.91000000000003</v>
          </cell>
          <cell r="H399">
            <v>313.45999999999998</v>
          </cell>
          <cell r="I399">
            <v>316.73</v>
          </cell>
          <cell r="J399">
            <v>322.19</v>
          </cell>
          <cell r="K399">
            <v>303.08999999999997</v>
          </cell>
          <cell r="L399">
            <v>293.81</v>
          </cell>
          <cell r="M399">
            <v>329.77</v>
          </cell>
          <cell r="N399">
            <v>334.73</v>
          </cell>
          <cell r="O399">
            <v>305.11192812044681</v>
          </cell>
          <cell r="P399">
            <v>247.81</v>
          </cell>
          <cell r="Q399">
            <v>258.97538461538466</v>
          </cell>
          <cell r="R399">
            <v>169.75615384615384</v>
          </cell>
          <cell r="S399">
            <v>300.08</v>
          </cell>
          <cell r="T399">
            <v>334.93</v>
          </cell>
          <cell r="U399">
            <v>329.28</v>
          </cell>
          <cell r="V399">
            <v>317.13</v>
          </cell>
          <cell r="W399">
            <v>261.08</v>
          </cell>
          <cell r="X399">
            <v>299.08</v>
          </cell>
          <cell r="Y399">
            <v>321.17</v>
          </cell>
          <cell r="Z399">
            <v>341.05769230769232</v>
          </cell>
          <cell r="AA399">
            <v>3485.4611588896778</v>
          </cell>
          <cell r="AB399">
            <v>12</v>
          </cell>
          <cell r="AC399">
            <v>290.45509657413982</v>
          </cell>
          <cell r="AD399">
            <v>11.171349868236147</v>
          </cell>
        </row>
        <row r="400">
          <cell r="B400" t="str">
            <v>PO2782</v>
          </cell>
          <cell r="C400">
            <v>344</v>
          </cell>
          <cell r="D400">
            <v>324.07</v>
          </cell>
          <cell r="E400">
            <v>343.2</v>
          </cell>
          <cell r="F400">
            <v>255.89</v>
          </cell>
          <cell r="G400">
            <v>284.11</v>
          </cell>
          <cell r="H400">
            <v>270.91000000000003</v>
          </cell>
          <cell r="I400">
            <v>287</v>
          </cell>
          <cell r="J400">
            <v>286.49</v>
          </cell>
          <cell r="K400">
            <v>270.91000000000003</v>
          </cell>
          <cell r="L400">
            <v>273.70999999999998</v>
          </cell>
          <cell r="M400">
            <v>288.23</v>
          </cell>
          <cell r="N400">
            <v>325.09999999999997</v>
          </cell>
          <cell r="O400">
            <v>309.11192812044681</v>
          </cell>
          <cell r="P400">
            <v>221.92</v>
          </cell>
          <cell r="Q400">
            <v>228.04615384615383</v>
          </cell>
          <cell r="R400">
            <v>152.07615384615383</v>
          </cell>
          <cell r="S400">
            <v>271.75</v>
          </cell>
          <cell r="T400">
            <v>296.87</v>
          </cell>
          <cell r="U400">
            <v>302.21999999999997</v>
          </cell>
          <cell r="V400">
            <v>282.51</v>
          </cell>
          <cell r="W400">
            <v>258.89</v>
          </cell>
          <cell r="X400">
            <v>304.07</v>
          </cell>
          <cell r="Y400">
            <v>389.72</v>
          </cell>
          <cell r="Z400">
            <v>443.71615384615382</v>
          </cell>
          <cell r="AA400">
            <v>3460.9003896589079</v>
          </cell>
          <cell r="AB400">
            <v>12</v>
          </cell>
          <cell r="AC400">
            <v>288.40836580490901</v>
          </cell>
          <cell r="AD400">
            <v>11.092629454034961</v>
          </cell>
        </row>
        <row r="401">
          <cell r="B401" t="str">
            <v>PO2821</v>
          </cell>
          <cell r="C401">
            <v>333.53</v>
          </cell>
          <cell r="D401">
            <v>264.74</v>
          </cell>
          <cell r="E401">
            <v>347.76</v>
          </cell>
          <cell r="F401">
            <v>240.14</v>
          </cell>
          <cell r="G401">
            <v>272.62</v>
          </cell>
          <cell r="H401">
            <v>294.11</v>
          </cell>
          <cell r="I401">
            <v>357.34</v>
          </cell>
          <cell r="J401">
            <v>331.14</v>
          </cell>
          <cell r="K401">
            <v>324.94</v>
          </cell>
          <cell r="L401">
            <v>265.52999999999997</v>
          </cell>
          <cell r="M401">
            <v>282.35000000000002</v>
          </cell>
          <cell r="N401">
            <v>297.10000000000002</v>
          </cell>
          <cell r="O401">
            <v>341.3019281204468</v>
          </cell>
          <cell r="P401">
            <v>239.03</v>
          </cell>
          <cell r="Q401">
            <v>236.26615384615383</v>
          </cell>
          <cell r="R401">
            <v>208.15615384615384</v>
          </cell>
          <cell r="S401">
            <v>266.61</v>
          </cell>
          <cell r="T401">
            <v>290.14999999999998</v>
          </cell>
          <cell r="U401">
            <v>259.68</v>
          </cell>
          <cell r="V401">
            <v>277.79000000000002</v>
          </cell>
          <cell r="W401">
            <v>236.1</v>
          </cell>
          <cell r="X401">
            <v>249.71</v>
          </cell>
          <cell r="Y401">
            <v>276.91000000000003</v>
          </cell>
          <cell r="Z401">
            <v>288.71591093117411</v>
          </cell>
          <cell r="AA401">
            <v>3170.4201467439289</v>
          </cell>
          <cell r="AB401">
            <v>12</v>
          </cell>
          <cell r="AC401">
            <v>264.2016788953274</v>
          </cell>
          <cell r="AD401">
            <v>10.16160303443567</v>
          </cell>
        </row>
        <row r="402">
          <cell r="B402" t="str">
            <v>PO2839</v>
          </cell>
          <cell r="C402">
            <v>284.63</v>
          </cell>
          <cell r="D402">
            <v>280.24</v>
          </cell>
          <cell r="E402">
            <v>295.51</v>
          </cell>
          <cell r="F402">
            <v>219.57</v>
          </cell>
          <cell r="G402">
            <v>289.47000000000003</v>
          </cell>
          <cell r="H402">
            <v>256.92</v>
          </cell>
          <cell r="I402">
            <v>277.33</v>
          </cell>
          <cell r="J402">
            <v>281.17</v>
          </cell>
          <cell r="K402">
            <v>259.48</v>
          </cell>
          <cell r="L402">
            <v>259.72000000000003</v>
          </cell>
          <cell r="M402">
            <v>270.51</v>
          </cell>
          <cell r="N402">
            <v>307.64</v>
          </cell>
          <cell r="O402">
            <v>294.26192812044678</v>
          </cell>
          <cell r="P402">
            <v>225.71</v>
          </cell>
          <cell r="Q402">
            <v>227.47615384615384</v>
          </cell>
          <cell r="R402">
            <v>152.07615384615383</v>
          </cell>
          <cell r="S402">
            <v>272.7</v>
          </cell>
          <cell r="T402">
            <v>284.83999999999997</v>
          </cell>
          <cell r="U402">
            <v>275.24</v>
          </cell>
          <cell r="V402">
            <v>275.11</v>
          </cell>
          <cell r="W402">
            <v>228.97</v>
          </cell>
          <cell r="X402">
            <v>288.00230769230768</v>
          </cell>
          <cell r="Y402">
            <v>313.54000000000002</v>
          </cell>
          <cell r="Z402">
            <v>297.87125393196715</v>
          </cell>
          <cell r="AA402">
            <v>3135.7977974370287</v>
          </cell>
          <cell r="AB402">
            <v>12</v>
          </cell>
          <cell r="AC402">
            <v>261.31648311975238</v>
          </cell>
          <cell r="AD402">
            <v>10.050633966144321</v>
          </cell>
        </row>
        <row r="403">
          <cell r="B403" t="str">
            <v>PO2884</v>
          </cell>
          <cell r="C403">
            <v>316.93</v>
          </cell>
          <cell r="D403">
            <v>293.72000000000003</v>
          </cell>
          <cell r="E403">
            <v>303.3</v>
          </cell>
          <cell r="F403">
            <v>244.13</v>
          </cell>
          <cell r="G403">
            <v>290.93</v>
          </cell>
          <cell r="H403">
            <v>240.14</v>
          </cell>
          <cell r="I403">
            <v>305.47000000000003</v>
          </cell>
          <cell r="J403">
            <v>297.01</v>
          </cell>
          <cell r="K403">
            <v>254.94</v>
          </cell>
          <cell r="L403">
            <v>246.72</v>
          </cell>
          <cell r="M403">
            <v>269.98</v>
          </cell>
          <cell r="N403">
            <v>339.97</v>
          </cell>
          <cell r="O403">
            <v>328.92192812044681</v>
          </cell>
          <cell r="P403">
            <v>254.7</v>
          </cell>
          <cell r="Q403">
            <v>231.04615384615383</v>
          </cell>
          <cell r="R403">
            <v>154.97615384615384</v>
          </cell>
          <cell r="S403">
            <v>264.05</v>
          </cell>
          <cell r="T403">
            <v>290.69</v>
          </cell>
          <cell r="U403">
            <v>284.38</v>
          </cell>
          <cell r="V403">
            <v>283.42</v>
          </cell>
          <cell r="W403">
            <v>223.52</v>
          </cell>
          <cell r="X403">
            <v>243.40230769230772</v>
          </cell>
          <cell r="Y403">
            <v>285.91000000000003</v>
          </cell>
          <cell r="Z403">
            <v>379.09521309347872</v>
          </cell>
          <cell r="AA403">
            <v>3224.111756598541</v>
          </cell>
          <cell r="AB403">
            <v>12</v>
          </cell>
          <cell r="AC403">
            <v>268.6759797165451</v>
          </cell>
          <cell r="AD403">
            <v>10.333691527559427</v>
          </cell>
        </row>
        <row r="404">
          <cell r="B404" t="str">
            <v>PO2937</v>
          </cell>
          <cell r="C404">
            <v>424.77</v>
          </cell>
          <cell r="D404">
            <v>381.12</v>
          </cell>
          <cell r="E404">
            <v>387.66</v>
          </cell>
          <cell r="F404">
            <v>303.63</v>
          </cell>
          <cell r="G404">
            <v>335.28</v>
          </cell>
          <cell r="H404">
            <v>316.73</v>
          </cell>
          <cell r="I404">
            <v>340.74</v>
          </cell>
          <cell r="J404">
            <v>338.56</v>
          </cell>
          <cell r="K404">
            <v>320</v>
          </cell>
          <cell r="L404">
            <v>287.18</v>
          </cell>
          <cell r="M404">
            <v>317.20999999999998</v>
          </cell>
          <cell r="N404">
            <v>348.38</v>
          </cell>
          <cell r="O404">
            <v>307.63192812044679</v>
          </cell>
          <cell r="P404">
            <v>252.25</v>
          </cell>
          <cell r="Q404">
            <v>255.97538461538463</v>
          </cell>
          <cell r="R404">
            <v>172.95615384615385</v>
          </cell>
          <cell r="S404">
            <v>286.98</v>
          </cell>
          <cell r="T404">
            <v>353.82</v>
          </cell>
          <cell r="U404">
            <v>329.28</v>
          </cell>
          <cell r="V404">
            <v>312.37</v>
          </cell>
          <cell r="W404">
            <v>254.53</v>
          </cell>
          <cell r="X404">
            <v>302.34999999999997</v>
          </cell>
          <cell r="Y404">
            <v>325.72000000000003</v>
          </cell>
          <cell r="Z404">
            <v>322.87692307692311</v>
          </cell>
          <cell r="AA404">
            <v>3476.7403896589085</v>
          </cell>
          <cell r="AB404">
            <v>12</v>
          </cell>
          <cell r="AC404">
            <v>289.72836580490906</v>
          </cell>
          <cell r="AD404">
            <v>11.143398684804195</v>
          </cell>
        </row>
        <row r="405">
          <cell r="B405" t="str">
            <v>PO2941</v>
          </cell>
          <cell r="C405">
            <v>377.27</v>
          </cell>
          <cell r="D405">
            <v>356.27</v>
          </cell>
          <cell r="E405">
            <v>307.39</v>
          </cell>
          <cell r="F405">
            <v>234.81</v>
          </cell>
          <cell r="G405">
            <v>275.76</v>
          </cell>
          <cell r="H405">
            <v>313.04000000000002</v>
          </cell>
          <cell r="I405">
            <v>380.77</v>
          </cell>
          <cell r="J405">
            <v>367.25</v>
          </cell>
          <cell r="K405">
            <v>284.17</v>
          </cell>
          <cell r="L405">
            <v>334.65</v>
          </cell>
          <cell r="M405">
            <v>361.76</v>
          </cell>
          <cell r="N405">
            <v>350.11</v>
          </cell>
          <cell r="O405">
            <v>328.51192812044678</v>
          </cell>
          <cell r="P405">
            <v>332.08</v>
          </cell>
          <cell r="Q405">
            <v>237.92615384615385</v>
          </cell>
          <cell r="R405">
            <v>118.81615384615384</v>
          </cell>
          <cell r="S405">
            <v>259.44</v>
          </cell>
          <cell r="T405">
            <v>296.23</v>
          </cell>
          <cell r="U405">
            <v>283.83</v>
          </cell>
          <cell r="V405">
            <v>266.96999999999997</v>
          </cell>
          <cell r="W405">
            <v>267.77</v>
          </cell>
          <cell r="X405">
            <v>264.03000000000003</v>
          </cell>
          <cell r="Y405">
            <v>272.58999999999997</v>
          </cell>
          <cell r="Z405">
            <v>278.73707843469708</v>
          </cell>
          <cell r="AA405">
            <v>3206.9313142474516</v>
          </cell>
          <cell r="AB405">
            <v>12</v>
          </cell>
          <cell r="AC405">
            <v>267.24427618728765</v>
          </cell>
          <cell r="AD405">
            <v>10.278626007203371</v>
          </cell>
        </row>
        <row r="406">
          <cell r="B406" t="str">
            <v>PO2984</v>
          </cell>
          <cell r="C406">
            <v>332.69</v>
          </cell>
          <cell r="D406">
            <v>305.85000000000002</v>
          </cell>
          <cell r="E406">
            <v>298.19</v>
          </cell>
          <cell r="F406">
            <v>256.52</v>
          </cell>
          <cell r="G406">
            <v>370.23</v>
          </cell>
          <cell r="H406">
            <v>285.64</v>
          </cell>
          <cell r="I406">
            <v>278.58</v>
          </cell>
          <cell r="J406">
            <v>269.54000000000002</v>
          </cell>
          <cell r="K406">
            <v>195.64</v>
          </cell>
          <cell r="L406">
            <v>267.98</v>
          </cell>
          <cell r="M406">
            <v>259.72000000000003</v>
          </cell>
          <cell r="N406">
            <v>274.42999999999995</v>
          </cell>
          <cell r="O406">
            <v>273.80219999999997</v>
          </cell>
          <cell r="P406">
            <v>238.25</v>
          </cell>
          <cell r="Q406">
            <v>245.34615384615384</v>
          </cell>
          <cell r="R406">
            <v>199.26076923076923</v>
          </cell>
          <cell r="S406">
            <v>277.89999999999998</v>
          </cell>
          <cell r="T406">
            <v>262.02</v>
          </cell>
          <cell r="U406">
            <v>256.40000000000003</v>
          </cell>
          <cell r="V406">
            <v>273.26</v>
          </cell>
          <cell r="W406">
            <v>222.87</v>
          </cell>
          <cell r="X406">
            <v>238.92</v>
          </cell>
          <cell r="Y406">
            <v>223.52</v>
          </cell>
          <cell r="Z406">
            <v>254.55797570850203</v>
          </cell>
          <cell r="AA406">
            <v>2966.107098785425</v>
          </cell>
          <cell r="AB406">
            <v>12</v>
          </cell>
          <cell r="AC406">
            <v>247.17559156545209</v>
          </cell>
          <cell r="AD406">
            <v>9.5067535217481574</v>
          </cell>
        </row>
        <row r="407">
          <cell r="B407" t="str">
            <v>PO3072</v>
          </cell>
          <cell r="C407">
            <v>353.33</v>
          </cell>
          <cell r="D407">
            <v>408.6</v>
          </cell>
          <cell r="E407">
            <v>389.79</v>
          </cell>
          <cell r="F407">
            <v>301.79000000000002</v>
          </cell>
          <cell r="G407">
            <v>323.39999999999998</v>
          </cell>
          <cell r="H407">
            <v>351.45</v>
          </cell>
          <cell r="I407">
            <v>351.84</v>
          </cell>
          <cell r="J407">
            <v>369.82</v>
          </cell>
          <cell r="K407">
            <v>257.16000000000003</v>
          </cell>
          <cell r="L407">
            <v>320.13</v>
          </cell>
          <cell r="M407">
            <v>296.85000000000002</v>
          </cell>
          <cell r="N407">
            <v>290.01</v>
          </cell>
          <cell r="O407">
            <v>329.22192812044682</v>
          </cell>
          <cell r="P407">
            <v>228.04</v>
          </cell>
          <cell r="Q407">
            <v>229.30615384615385</v>
          </cell>
          <cell r="R407">
            <v>161.91999999999999</v>
          </cell>
          <cell r="S407">
            <v>270.32</v>
          </cell>
          <cell r="T407">
            <v>293.35000000000002</v>
          </cell>
          <cell r="U407">
            <v>290.45999999999998</v>
          </cell>
          <cell r="V407">
            <v>297.87</v>
          </cell>
          <cell r="W407">
            <v>281.43</v>
          </cell>
          <cell r="X407">
            <v>250.7</v>
          </cell>
          <cell r="Y407">
            <v>257.93</v>
          </cell>
          <cell r="Z407">
            <v>297.31157279982551</v>
          </cell>
          <cell r="AA407">
            <v>3187.8596547664256</v>
          </cell>
          <cell r="AB407">
            <v>12</v>
          </cell>
          <cell r="AC407">
            <v>265.65497123053547</v>
          </cell>
          <cell r="AD407">
            <v>10.217498893482134</v>
          </cell>
        </row>
        <row r="408">
          <cell r="B408" t="str">
            <v>PO3110</v>
          </cell>
          <cell r="C408">
            <v>310.17</v>
          </cell>
          <cell r="D408">
            <v>311.54000000000002</v>
          </cell>
          <cell r="E408">
            <v>271.51</v>
          </cell>
          <cell r="F408">
            <v>269.41000000000003</v>
          </cell>
          <cell r="G408">
            <v>329.81</v>
          </cell>
          <cell r="H408">
            <v>287.39999999999998</v>
          </cell>
          <cell r="I408">
            <v>283.73</v>
          </cell>
          <cell r="J408">
            <v>301.43</v>
          </cell>
          <cell r="K408">
            <v>285.85000000000002</v>
          </cell>
          <cell r="L408">
            <v>308.04000000000002</v>
          </cell>
          <cell r="M408">
            <v>282.63</v>
          </cell>
          <cell r="N408">
            <v>385.03999999999996</v>
          </cell>
          <cell r="O408">
            <v>303.17192812044681</v>
          </cell>
          <cell r="P408">
            <v>271.48</v>
          </cell>
          <cell r="Q408">
            <v>245.40615384615384</v>
          </cell>
          <cell r="R408">
            <v>152.07615384615383</v>
          </cell>
          <cell r="S408">
            <v>297.12</v>
          </cell>
          <cell r="T408">
            <v>286.81</v>
          </cell>
          <cell r="U408">
            <v>296.58999999999997</v>
          </cell>
          <cell r="V408">
            <v>305.61</v>
          </cell>
          <cell r="W408">
            <v>248.07</v>
          </cell>
          <cell r="X408">
            <v>250.31461538461539</v>
          </cell>
          <cell r="Y408">
            <v>292.44</v>
          </cell>
          <cell r="Z408">
            <v>406.81465050147608</v>
          </cell>
          <cell r="AA408">
            <v>3355.9035016988464</v>
          </cell>
          <cell r="AB408">
            <v>12</v>
          </cell>
          <cell r="AC408">
            <v>279.65862514157055</v>
          </cell>
          <cell r="AD408">
            <v>10.756100966983484</v>
          </cell>
        </row>
        <row r="409">
          <cell r="B409" t="str">
            <v>PO3172</v>
          </cell>
          <cell r="C409">
            <v>415.58</v>
          </cell>
          <cell r="D409">
            <v>367.21</v>
          </cell>
          <cell r="E409">
            <v>384.39</v>
          </cell>
          <cell r="F409">
            <v>273.67</v>
          </cell>
          <cell r="G409">
            <v>247.98</v>
          </cell>
          <cell r="H409">
            <v>247.53</v>
          </cell>
          <cell r="K409">
            <v>81.93</v>
          </cell>
          <cell r="L409">
            <v>310.18</v>
          </cell>
          <cell r="M409">
            <v>320.01</v>
          </cell>
          <cell r="N409">
            <v>321.64</v>
          </cell>
          <cell r="O409">
            <v>336.61192812044681</v>
          </cell>
          <cell r="P409">
            <v>266.61</v>
          </cell>
          <cell r="Q409">
            <v>254.3453846153846</v>
          </cell>
          <cell r="R409">
            <v>171.25615384615384</v>
          </cell>
          <cell r="S409">
            <v>260.79000000000002</v>
          </cell>
          <cell r="T409">
            <v>256.75</v>
          </cell>
          <cell r="U409">
            <v>334.19</v>
          </cell>
          <cell r="V409">
            <v>297.09000000000003</v>
          </cell>
          <cell r="W409">
            <v>269.81</v>
          </cell>
          <cell r="X409">
            <v>287.12</v>
          </cell>
          <cell r="Y409">
            <v>333.02</v>
          </cell>
          <cell r="Z409">
            <v>330.62846153846152</v>
          </cell>
          <cell r="AA409">
            <v>3398.2219281204466</v>
          </cell>
          <cell r="AB409">
            <v>12</v>
          </cell>
          <cell r="AC409">
            <v>283.1851606767039</v>
          </cell>
          <cell r="AD409">
            <v>10.891736949103997</v>
          </cell>
        </row>
        <row r="410">
          <cell r="B410" t="str">
            <v>PO3174</v>
          </cell>
          <cell r="C410">
            <v>368.97</v>
          </cell>
          <cell r="D410">
            <v>314.86</v>
          </cell>
          <cell r="E410">
            <v>357.3</v>
          </cell>
          <cell r="F410">
            <v>258.83999999999997</v>
          </cell>
          <cell r="G410">
            <v>275.49</v>
          </cell>
          <cell r="H410">
            <v>247.83</v>
          </cell>
          <cell r="I410">
            <v>345.48</v>
          </cell>
          <cell r="J410">
            <v>336.19</v>
          </cell>
          <cell r="K410">
            <v>277.64</v>
          </cell>
          <cell r="L410">
            <v>281.58999999999997</v>
          </cell>
          <cell r="M410">
            <v>311.64</v>
          </cell>
          <cell r="N410">
            <v>307.21000000000004</v>
          </cell>
          <cell r="O410">
            <v>297.41192812044682</v>
          </cell>
          <cell r="P410">
            <v>330.46999999999997</v>
          </cell>
          <cell r="Q410">
            <v>254.22615384615384</v>
          </cell>
          <cell r="R410">
            <v>223.82615384615383</v>
          </cell>
          <cell r="S410">
            <v>228.64</v>
          </cell>
          <cell r="T410">
            <v>227</v>
          </cell>
          <cell r="U410">
            <v>243.84</v>
          </cell>
          <cell r="V410">
            <v>241.74</v>
          </cell>
          <cell r="W410">
            <v>223.59</v>
          </cell>
          <cell r="X410">
            <v>226.23</v>
          </cell>
          <cell r="Y410">
            <v>243.47</v>
          </cell>
          <cell r="Z410">
            <v>277.64665156552667</v>
          </cell>
          <cell r="AA410">
            <v>3018.090887378281</v>
          </cell>
          <cell r="AB410">
            <v>12</v>
          </cell>
          <cell r="AC410">
            <v>251.50757394819007</v>
          </cell>
          <cell r="AD410">
            <v>9.6733682287765408</v>
          </cell>
        </row>
        <row r="411">
          <cell r="B411" t="str">
            <v>PO3189</v>
          </cell>
          <cell r="C411">
            <v>444.41</v>
          </cell>
          <cell r="D411">
            <v>385.24</v>
          </cell>
          <cell r="E411">
            <v>390.72</v>
          </cell>
          <cell r="F411">
            <v>290.55</v>
          </cell>
          <cell r="G411">
            <v>338.55</v>
          </cell>
          <cell r="H411">
            <v>291.08999999999997</v>
          </cell>
          <cell r="I411">
            <v>293.64</v>
          </cell>
          <cell r="J411">
            <v>315.64</v>
          </cell>
          <cell r="K411">
            <v>310.18</v>
          </cell>
          <cell r="L411">
            <v>313.45999999999998</v>
          </cell>
          <cell r="M411">
            <v>286.72000000000003</v>
          </cell>
          <cell r="N411">
            <v>331.46</v>
          </cell>
          <cell r="O411">
            <v>302.76192812044678</v>
          </cell>
          <cell r="P411">
            <v>267.81</v>
          </cell>
          <cell r="Q411">
            <v>255.5953846153846</v>
          </cell>
          <cell r="R411">
            <v>239.96615384615384</v>
          </cell>
          <cell r="S411">
            <v>277.44</v>
          </cell>
          <cell r="T411">
            <v>360.4</v>
          </cell>
          <cell r="U411">
            <v>312.39</v>
          </cell>
          <cell r="V411">
            <v>319.74</v>
          </cell>
          <cell r="W411">
            <v>256.94</v>
          </cell>
          <cell r="X411">
            <v>307.66999999999996</v>
          </cell>
          <cell r="Y411">
            <v>331.71</v>
          </cell>
          <cell r="Z411">
            <v>291.0865182186235</v>
          </cell>
          <cell r="AA411">
            <v>3523.5099848006089</v>
          </cell>
          <cell r="AB411">
            <v>12</v>
          </cell>
          <cell r="AC411">
            <v>293.62583206671741</v>
          </cell>
          <cell r="AD411">
            <v>11.293301233335285</v>
          </cell>
        </row>
        <row r="412">
          <cell r="B412" t="str">
            <v>PO3193</v>
          </cell>
          <cell r="F412">
            <v>135.96</v>
          </cell>
          <cell r="G412">
            <v>268.11</v>
          </cell>
          <cell r="H412">
            <v>270.91000000000003</v>
          </cell>
          <cell r="I412">
            <v>270.91000000000003</v>
          </cell>
          <cell r="J412">
            <v>281.89</v>
          </cell>
          <cell r="K412">
            <v>260.10000000000002</v>
          </cell>
          <cell r="L412">
            <v>42.05</v>
          </cell>
          <cell r="M412">
            <v>265.32</v>
          </cell>
          <cell r="N412">
            <v>301.82</v>
          </cell>
          <cell r="O412">
            <v>297.34192812044682</v>
          </cell>
          <cell r="P412">
            <v>236.14</v>
          </cell>
          <cell r="Q412">
            <v>227.21615384615384</v>
          </cell>
          <cell r="R412">
            <v>152.07615384615383</v>
          </cell>
          <cell r="S412">
            <v>272.86</v>
          </cell>
          <cell r="T412">
            <v>284.38</v>
          </cell>
          <cell r="U412">
            <v>281.5</v>
          </cell>
          <cell r="V412">
            <v>273.83999999999997</v>
          </cell>
          <cell r="W412">
            <v>216.13</v>
          </cell>
          <cell r="X412">
            <v>229.88230769230768</v>
          </cell>
          <cell r="Y412">
            <v>316.37</v>
          </cell>
          <cell r="Z412">
            <v>287.50214574898786</v>
          </cell>
          <cell r="AA412">
            <v>3075.2386892540499</v>
          </cell>
          <cell r="AB412">
            <v>12</v>
          </cell>
          <cell r="AC412">
            <v>256.26989077117082</v>
          </cell>
          <cell r="AD412">
            <v>9.8565342604296475</v>
          </cell>
        </row>
        <row r="413">
          <cell r="B413" t="str">
            <v>PO3261</v>
          </cell>
          <cell r="C413">
            <v>333.67</v>
          </cell>
          <cell r="D413">
            <v>273.99</v>
          </cell>
          <cell r="E413">
            <v>289.07</v>
          </cell>
          <cell r="F413">
            <v>241.42</v>
          </cell>
          <cell r="G413">
            <v>282.70999999999998</v>
          </cell>
          <cell r="H413">
            <v>259.77</v>
          </cell>
          <cell r="I413">
            <v>271.48</v>
          </cell>
          <cell r="J413">
            <v>264.38</v>
          </cell>
          <cell r="K413">
            <v>250.18</v>
          </cell>
          <cell r="L413">
            <v>256.92</v>
          </cell>
          <cell r="M413">
            <v>265.37</v>
          </cell>
          <cell r="N413">
            <v>295.11</v>
          </cell>
          <cell r="O413">
            <v>272.6164</v>
          </cell>
          <cell r="P413">
            <v>218.82</v>
          </cell>
          <cell r="Q413">
            <v>227.47615384615384</v>
          </cell>
          <cell r="R413">
            <v>152.07615384615383</v>
          </cell>
          <cell r="S413">
            <v>272.7</v>
          </cell>
          <cell r="T413">
            <v>273.81</v>
          </cell>
          <cell r="U413">
            <v>264.2</v>
          </cell>
          <cell r="V413">
            <v>270.01</v>
          </cell>
          <cell r="W413">
            <v>244.01</v>
          </cell>
          <cell r="X413">
            <v>211.46</v>
          </cell>
          <cell r="Y413">
            <v>275.99</v>
          </cell>
          <cell r="Z413">
            <v>293.03076923076924</v>
          </cell>
          <cell r="AA413">
            <v>2976.1994769230764</v>
          </cell>
          <cell r="AB413">
            <v>12</v>
          </cell>
          <cell r="AC413">
            <v>248.01662307692303</v>
          </cell>
          <cell r="AD413">
            <v>9.5391008875739622</v>
          </cell>
        </row>
        <row r="414">
          <cell r="B414" t="str">
            <v>PO3273</v>
          </cell>
          <cell r="C414">
            <v>318.41000000000003</v>
          </cell>
          <cell r="D414">
            <v>306.22000000000003</v>
          </cell>
          <cell r="E414">
            <v>275.14999999999998</v>
          </cell>
          <cell r="F414">
            <v>248.53</v>
          </cell>
          <cell r="G414">
            <v>311.49</v>
          </cell>
          <cell r="H414">
            <v>305.62</v>
          </cell>
          <cell r="I414">
            <v>314.82</v>
          </cell>
          <cell r="J414">
            <v>274.77</v>
          </cell>
          <cell r="K414">
            <v>253.93</v>
          </cell>
          <cell r="L414">
            <v>254.04</v>
          </cell>
          <cell r="M414">
            <v>274.18</v>
          </cell>
          <cell r="N414">
            <v>276.98</v>
          </cell>
          <cell r="O414">
            <v>279.7312</v>
          </cell>
          <cell r="P414">
            <v>205.96</v>
          </cell>
          <cell r="Q414">
            <v>220.46615384615384</v>
          </cell>
          <cell r="R414">
            <v>206.97615384615384</v>
          </cell>
          <cell r="S414">
            <v>281.08999999999997</v>
          </cell>
          <cell r="T414">
            <v>293.56</v>
          </cell>
          <cell r="U414">
            <v>316.51</v>
          </cell>
          <cell r="V414">
            <v>331.43</v>
          </cell>
          <cell r="W414">
            <v>230.22</v>
          </cell>
          <cell r="X414">
            <v>273.68230769230769</v>
          </cell>
          <cell r="Y414">
            <v>290.07</v>
          </cell>
          <cell r="Z414">
            <v>434.26454739956398</v>
          </cell>
          <cell r="AA414">
            <v>3363.9603627841793</v>
          </cell>
          <cell r="AB414">
            <v>12</v>
          </cell>
          <cell r="AC414">
            <v>280.33003023201496</v>
          </cell>
          <cell r="AD414">
            <v>10.781924239692882</v>
          </cell>
        </row>
        <row r="415">
          <cell r="B415" t="str">
            <v>PO3314</v>
          </cell>
          <cell r="C415">
            <v>366.34</v>
          </cell>
          <cell r="D415">
            <v>334.78</v>
          </cell>
          <cell r="E415">
            <v>322.02</v>
          </cell>
          <cell r="F415">
            <v>241.8</v>
          </cell>
          <cell r="G415">
            <v>381.84</v>
          </cell>
          <cell r="H415">
            <v>305.31</v>
          </cell>
          <cell r="I415">
            <v>247.67</v>
          </cell>
          <cell r="J415">
            <v>285.69</v>
          </cell>
          <cell r="K415">
            <v>301.60000000000002</v>
          </cell>
          <cell r="L415">
            <v>265.18</v>
          </cell>
          <cell r="M415">
            <v>278.76</v>
          </cell>
          <cell r="N415">
            <v>333.8</v>
          </cell>
          <cell r="O415">
            <v>298.2419281204468</v>
          </cell>
          <cell r="P415">
            <v>236.73</v>
          </cell>
          <cell r="Q415">
            <v>228.35615384615383</v>
          </cell>
          <cell r="R415">
            <v>159.92615384615385</v>
          </cell>
          <cell r="S415">
            <v>276.79000000000002</v>
          </cell>
          <cell r="T415">
            <v>308.66000000000003</v>
          </cell>
          <cell r="U415">
            <v>284.38</v>
          </cell>
          <cell r="V415">
            <v>281.45</v>
          </cell>
          <cell r="W415">
            <v>236.25</v>
          </cell>
          <cell r="X415">
            <v>301.49</v>
          </cell>
          <cell r="Y415">
            <v>403.25</v>
          </cell>
          <cell r="Z415">
            <v>493.85252361673406</v>
          </cell>
          <cell r="AA415">
            <v>3509.3767594294886</v>
          </cell>
          <cell r="AB415">
            <v>12</v>
          </cell>
          <cell r="AC415">
            <v>292.44806328579074</v>
          </cell>
          <cell r="AD415">
            <v>11.248002434068875</v>
          </cell>
        </row>
        <row r="416">
          <cell r="B416" t="str">
            <v>PO3327</v>
          </cell>
          <cell r="C416">
            <v>383.9</v>
          </cell>
          <cell r="D416">
            <v>360.33</v>
          </cell>
          <cell r="E416">
            <v>387.27</v>
          </cell>
          <cell r="F416">
            <v>267.95</v>
          </cell>
          <cell r="G416">
            <v>311.47000000000003</v>
          </cell>
          <cell r="H416">
            <v>265.33</v>
          </cell>
          <cell r="I416">
            <v>305.04000000000002</v>
          </cell>
          <cell r="J416">
            <v>292.63</v>
          </cell>
          <cell r="K416">
            <v>270.91000000000003</v>
          </cell>
          <cell r="L416">
            <v>259.72000000000003</v>
          </cell>
          <cell r="M416">
            <v>279.83999999999997</v>
          </cell>
          <cell r="N416">
            <v>279.92999999999995</v>
          </cell>
          <cell r="O416">
            <v>320.2419281204468</v>
          </cell>
          <cell r="P416">
            <v>228.16</v>
          </cell>
          <cell r="Q416">
            <v>231.63615384615383</v>
          </cell>
          <cell r="R416">
            <v>155.91999999999999</v>
          </cell>
          <cell r="S416">
            <v>278.67</v>
          </cell>
          <cell r="T416">
            <v>286.69</v>
          </cell>
          <cell r="U416">
            <v>303.63</v>
          </cell>
          <cell r="V416">
            <v>302.87</v>
          </cell>
          <cell r="W416">
            <v>223.84</v>
          </cell>
          <cell r="X416">
            <v>277.32</v>
          </cell>
          <cell r="Y416">
            <v>287.95999999999998</v>
          </cell>
          <cell r="Z416">
            <v>307.3807692307692</v>
          </cell>
          <cell r="AA416">
            <v>3204.3188511973699</v>
          </cell>
          <cell r="AB416">
            <v>12</v>
          </cell>
          <cell r="AC416">
            <v>267.02657093311416</v>
          </cell>
          <cell r="AD416">
            <v>10.270252728196699</v>
          </cell>
        </row>
        <row r="417">
          <cell r="B417" t="str">
            <v>PO3358</v>
          </cell>
          <cell r="C417">
            <v>343.48</v>
          </cell>
          <cell r="D417">
            <v>223.82</v>
          </cell>
          <cell r="E417">
            <v>268.52</v>
          </cell>
          <cell r="F417">
            <v>240.14</v>
          </cell>
          <cell r="G417">
            <v>365.98</v>
          </cell>
          <cell r="H417">
            <v>241.11</v>
          </cell>
          <cell r="I417">
            <v>290.39</v>
          </cell>
          <cell r="J417">
            <v>267.58999999999997</v>
          </cell>
          <cell r="K417">
            <v>248.94</v>
          </cell>
          <cell r="L417">
            <v>234.54</v>
          </cell>
          <cell r="M417">
            <v>231.41</v>
          </cell>
          <cell r="N417">
            <v>242</v>
          </cell>
          <cell r="O417">
            <v>262.44400000000002</v>
          </cell>
          <cell r="P417">
            <v>228.53</v>
          </cell>
          <cell r="Q417">
            <v>224.78615384615384</v>
          </cell>
          <cell r="R417">
            <v>198.38076923076923</v>
          </cell>
          <cell r="S417">
            <v>259.52</v>
          </cell>
          <cell r="T417">
            <v>248.47</v>
          </cell>
          <cell r="U417">
            <v>245.85</v>
          </cell>
          <cell r="V417">
            <v>248.82</v>
          </cell>
          <cell r="W417">
            <v>225.34</v>
          </cell>
          <cell r="X417">
            <v>244.32</v>
          </cell>
          <cell r="Y417">
            <v>252.71</v>
          </cell>
          <cell r="Z417">
            <v>303.89230769230767</v>
          </cell>
          <cell r="AA417">
            <v>2943.0632307692313</v>
          </cell>
          <cell r="AB417">
            <v>12</v>
          </cell>
          <cell r="AC417">
            <v>245.25526923076927</v>
          </cell>
          <cell r="AD417">
            <v>9.4328949704142033</v>
          </cell>
        </row>
        <row r="418">
          <cell r="B418" t="str">
            <v>PO3415</v>
          </cell>
          <cell r="C418">
            <v>239.93</v>
          </cell>
          <cell r="D418">
            <v>185.59</v>
          </cell>
          <cell r="E418">
            <v>221.99</v>
          </cell>
          <cell r="F418">
            <v>206.07</v>
          </cell>
          <cell r="G418">
            <v>216.64</v>
          </cell>
          <cell r="H418">
            <v>214.96</v>
          </cell>
          <cell r="I418">
            <v>222.96</v>
          </cell>
          <cell r="J418">
            <v>209.79</v>
          </cell>
          <cell r="K418">
            <v>214.53</v>
          </cell>
          <cell r="L418">
            <v>214.87</v>
          </cell>
          <cell r="M418">
            <v>214.96</v>
          </cell>
          <cell r="N418">
            <v>228.35</v>
          </cell>
          <cell r="O418">
            <v>233.20080000000002</v>
          </cell>
          <cell r="P418">
            <v>211.94</v>
          </cell>
          <cell r="Q418">
            <v>226.18615384615384</v>
          </cell>
          <cell r="R418">
            <v>145.07615384615383</v>
          </cell>
          <cell r="S418">
            <v>221.76</v>
          </cell>
          <cell r="T418">
            <v>245.05</v>
          </cell>
          <cell r="U418">
            <v>222.15</v>
          </cell>
          <cell r="V418">
            <v>232.52</v>
          </cell>
          <cell r="W418">
            <v>216.12</v>
          </cell>
          <cell r="X418">
            <v>230.66</v>
          </cell>
          <cell r="Y418">
            <v>222.26</v>
          </cell>
          <cell r="Z418">
            <v>275.28178137651821</v>
          </cell>
          <cell r="AA418">
            <v>2682.2048890688261</v>
          </cell>
          <cell r="AB418">
            <v>12</v>
          </cell>
          <cell r="AC418">
            <v>223.51707408906884</v>
          </cell>
          <cell r="AD418">
            <v>8.5968105418872636</v>
          </cell>
        </row>
        <row r="419">
          <cell r="B419" t="str">
            <v>PO3426</v>
          </cell>
          <cell r="C419">
            <v>207.49</v>
          </cell>
          <cell r="D419">
            <v>310.52999999999997</v>
          </cell>
          <cell r="E419">
            <v>331.46</v>
          </cell>
          <cell r="F419">
            <v>292.81</v>
          </cell>
          <cell r="G419">
            <v>336.47</v>
          </cell>
          <cell r="H419">
            <v>316.14999999999998</v>
          </cell>
          <cell r="I419">
            <v>294.98</v>
          </cell>
          <cell r="J419">
            <v>284.01</v>
          </cell>
          <cell r="K419">
            <v>264.86</v>
          </cell>
          <cell r="L419">
            <v>232.59</v>
          </cell>
          <cell r="M419">
            <v>240.3</v>
          </cell>
          <cell r="N419">
            <v>297.69</v>
          </cell>
          <cell r="O419">
            <v>283.71979999999996</v>
          </cell>
          <cell r="P419">
            <v>221.88</v>
          </cell>
          <cell r="Q419">
            <v>217.14615384615385</v>
          </cell>
          <cell r="R419">
            <v>152.07615384615383</v>
          </cell>
          <cell r="S419">
            <v>262.74</v>
          </cell>
          <cell r="T419">
            <v>267.86</v>
          </cell>
          <cell r="U419">
            <v>268.08</v>
          </cell>
          <cell r="V419">
            <v>270.95999999999998</v>
          </cell>
          <cell r="W419">
            <v>220.94</v>
          </cell>
          <cell r="X419">
            <v>228.85999999999999</v>
          </cell>
          <cell r="Y419">
            <v>232.68</v>
          </cell>
          <cell r="Z419">
            <v>263.2245900887574</v>
          </cell>
          <cell r="AA419">
            <v>2890.1666977810651</v>
          </cell>
          <cell r="AB419">
            <v>12</v>
          </cell>
          <cell r="AC419">
            <v>240.84722481508877</v>
          </cell>
          <cell r="AD419">
            <v>9.2633548005803377</v>
          </cell>
        </row>
        <row r="420">
          <cell r="B420" t="str">
            <v>PO3430</v>
          </cell>
          <cell r="C420">
            <v>378.69</v>
          </cell>
          <cell r="D420">
            <v>341.48</v>
          </cell>
          <cell r="E420">
            <v>304.08999999999997</v>
          </cell>
          <cell r="F420">
            <v>264.3</v>
          </cell>
          <cell r="G420">
            <v>284.93</v>
          </cell>
          <cell r="H420">
            <v>273.67</v>
          </cell>
          <cell r="I420">
            <v>341.1</v>
          </cell>
          <cell r="J420">
            <v>345.43</v>
          </cell>
          <cell r="K420">
            <v>305.12</v>
          </cell>
          <cell r="L420">
            <v>288.52999999999997</v>
          </cell>
          <cell r="M420">
            <v>295.08999999999997</v>
          </cell>
          <cell r="N420">
            <v>293.08999999999997</v>
          </cell>
          <cell r="O420">
            <v>296.79192812044681</v>
          </cell>
          <cell r="P420">
            <v>256.81</v>
          </cell>
          <cell r="Q420">
            <v>228.46615384615384</v>
          </cell>
          <cell r="R420">
            <v>216.87615384615384</v>
          </cell>
          <cell r="S420">
            <v>264.52</v>
          </cell>
          <cell r="T420">
            <v>292.61</v>
          </cell>
          <cell r="U420">
            <v>288.33</v>
          </cell>
          <cell r="V420">
            <v>287.89</v>
          </cell>
          <cell r="W420">
            <v>239.26</v>
          </cell>
          <cell r="X420">
            <v>261.88</v>
          </cell>
          <cell r="Y420">
            <v>329.14</v>
          </cell>
          <cell r="Z420">
            <v>364.96198380566801</v>
          </cell>
          <cell r="AA420">
            <v>3327.5362196184219</v>
          </cell>
          <cell r="AB420">
            <v>12</v>
          </cell>
          <cell r="AC420">
            <v>277.29468496820181</v>
          </cell>
          <cell r="AD420">
            <v>10.665180191084685</v>
          </cell>
        </row>
        <row r="421">
          <cell r="B421" t="str">
            <v>PO3437</v>
          </cell>
          <cell r="C421">
            <v>398.69</v>
          </cell>
          <cell r="D421">
            <v>348.33</v>
          </cell>
          <cell r="E421">
            <v>376.17</v>
          </cell>
          <cell r="F421">
            <v>287.92</v>
          </cell>
          <cell r="G421">
            <v>379.83</v>
          </cell>
          <cell r="H421">
            <v>303</v>
          </cell>
          <cell r="I421">
            <v>298.97000000000003</v>
          </cell>
          <cell r="J421">
            <v>284.08999999999997</v>
          </cell>
          <cell r="K421">
            <v>277.52</v>
          </cell>
          <cell r="L421">
            <v>265.32</v>
          </cell>
          <cell r="M421">
            <v>248.44</v>
          </cell>
          <cell r="N421">
            <v>310.44</v>
          </cell>
          <cell r="O421">
            <v>295.83192812044678</v>
          </cell>
          <cell r="P421">
            <v>221.92</v>
          </cell>
          <cell r="Q421">
            <v>232.15615384615384</v>
          </cell>
          <cell r="R421">
            <v>152.07615384615383</v>
          </cell>
          <cell r="S421">
            <v>278.47000000000003</v>
          </cell>
          <cell r="T421">
            <v>296.14999999999998</v>
          </cell>
          <cell r="U421">
            <v>298.75</v>
          </cell>
          <cell r="V421">
            <v>344.17</v>
          </cell>
          <cell r="W421">
            <v>246.29</v>
          </cell>
          <cell r="X421">
            <v>277.2323076923077</v>
          </cell>
          <cell r="Y421">
            <v>325.08999999999997</v>
          </cell>
          <cell r="Z421">
            <v>401.73133507533669</v>
          </cell>
          <cell r="AA421">
            <v>3369.8678785803991</v>
          </cell>
          <cell r="AB421">
            <v>12</v>
          </cell>
          <cell r="AC421">
            <v>280.82232321503324</v>
          </cell>
          <cell r="AD421">
            <v>10.800858585193586</v>
          </cell>
        </row>
        <row r="422">
          <cell r="B422" t="str">
            <v>PO3467</v>
          </cell>
          <cell r="C422">
            <v>403.28</v>
          </cell>
          <cell r="D422">
            <v>329.47</v>
          </cell>
          <cell r="E422">
            <v>366.93</v>
          </cell>
          <cell r="F422">
            <v>286.83</v>
          </cell>
          <cell r="G422">
            <v>353.12</v>
          </cell>
          <cell r="H422">
            <v>362</v>
          </cell>
          <cell r="I422">
            <v>279.10000000000002</v>
          </cell>
          <cell r="J422">
            <v>323.25</v>
          </cell>
          <cell r="K422">
            <v>268.77999999999997</v>
          </cell>
          <cell r="L422">
            <v>293.67</v>
          </cell>
          <cell r="M422">
            <v>267.93</v>
          </cell>
          <cell r="N422">
            <v>291.59999999999997</v>
          </cell>
          <cell r="O422">
            <v>322.5519281204468</v>
          </cell>
          <cell r="P422">
            <v>242.15</v>
          </cell>
          <cell r="Q422">
            <v>227.13615384615383</v>
          </cell>
          <cell r="R422">
            <v>238.69230769230768</v>
          </cell>
          <cell r="S422">
            <v>319</v>
          </cell>
          <cell r="T422">
            <v>351.63</v>
          </cell>
          <cell r="U422">
            <v>264.49</v>
          </cell>
          <cell r="V422">
            <v>293.51</v>
          </cell>
          <cell r="W422">
            <v>227.84</v>
          </cell>
          <cell r="X422">
            <v>233</v>
          </cell>
          <cell r="Y422">
            <v>244.09</v>
          </cell>
          <cell r="Z422">
            <v>318.40599190283399</v>
          </cell>
          <cell r="AA422">
            <v>3282.4963815617425</v>
          </cell>
          <cell r="AB422">
            <v>12</v>
          </cell>
          <cell r="AC422">
            <v>273.54136513014521</v>
          </cell>
          <cell r="AD422">
            <v>10.520821735774815</v>
          </cell>
        </row>
        <row r="423">
          <cell r="B423" t="str">
            <v>PO3764</v>
          </cell>
          <cell r="C423">
            <v>335.54</v>
          </cell>
          <cell r="D423">
            <v>261.02999999999997</v>
          </cell>
          <cell r="E423">
            <v>289.74</v>
          </cell>
          <cell r="F423">
            <v>217.76</v>
          </cell>
          <cell r="G423">
            <v>284.36</v>
          </cell>
          <cell r="H423">
            <v>214.87</v>
          </cell>
          <cell r="I423">
            <v>296.87</v>
          </cell>
          <cell r="J423">
            <v>282.64</v>
          </cell>
          <cell r="K423">
            <v>226.15</v>
          </cell>
          <cell r="L423">
            <v>306.7</v>
          </cell>
          <cell r="M423">
            <v>274.52</v>
          </cell>
          <cell r="N423">
            <v>291.58000000000004</v>
          </cell>
          <cell r="O423">
            <v>264.48239999999998</v>
          </cell>
          <cell r="P423">
            <v>260.26</v>
          </cell>
          <cell r="Q423">
            <v>226.88615384615383</v>
          </cell>
          <cell r="R423">
            <v>155.13615384615383</v>
          </cell>
          <cell r="S423">
            <v>264.05</v>
          </cell>
          <cell r="T423">
            <v>284.55</v>
          </cell>
          <cell r="U423">
            <v>287.71999999999997</v>
          </cell>
          <cell r="V423">
            <v>268.74</v>
          </cell>
          <cell r="W423">
            <v>214.03</v>
          </cell>
          <cell r="X423">
            <v>270.59000000000003</v>
          </cell>
          <cell r="Y423">
            <v>286.04000000000002</v>
          </cell>
          <cell r="Z423">
            <v>352.64444491331881</v>
          </cell>
          <cell r="AA423">
            <v>3135.1291526056266</v>
          </cell>
          <cell r="AB423">
            <v>12</v>
          </cell>
          <cell r="AC423">
            <v>261.26076271713555</v>
          </cell>
          <cell r="AD423">
            <v>10.048490873735982</v>
          </cell>
        </row>
        <row r="424">
          <cell r="B424" t="str">
            <v>PO3786</v>
          </cell>
          <cell r="C424">
            <v>347.45</v>
          </cell>
          <cell r="D424">
            <v>306.35000000000002</v>
          </cell>
          <cell r="E424">
            <v>322.92</v>
          </cell>
          <cell r="F424">
            <v>258.77999999999997</v>
          </cell>
          <cell r="G424">
            <v>294.37</v>
          </cell>
          <cell r="H424">
            <v>265.32</v>
          </cell>
          <cell r="I424">
            <v>291.39999999999998</v>
          </cell>
          <cell r="J424">
            <v>292.36</v>
          </cell>
          <cell r="K424">
            <v>270.91000000000003</v>
          </cell>
          <cell r="L424">
            <v>256.74</v>
          </cell>
          <cell r="M424">
            <v>285.43</v>
          </cell>
          <cell r="N424">
            <v>298.63</v>
          </cell>
          <cell r="O424">
            <v>275.35059999999999</v>
          </cell>
          <cell r="P424">
            <v>227.9</v>
          </cell>
          <cell r="Q424">
            <v>227.80615384615385</v>
          </cell>
          <cell r="R424">
            <v>152.07615384615383</v>
          </cell>
          <cell r="S424">
            <v>275.58999999999997</v>
          </cell>
          <cell r="T424">
            <v>299.33</v>
          </cell>
          <cell r="U424">
            <v>313.33</v>
          </cell>
          <cell r="V424">
            <v>313.94</v>
          </cell>
          <cell r="W424">
            <v>227.58</v>
          </cell>
          <cell r="X424">
            <v>322.32230769230767</v>
          </cell>
          <cell r="Y424">
            <v>404.11</v>
          </cell>
          <cell r="Z424">
            <v>496.56101214574892</v>
          </cell>
          <cell r="AA424">
            <v>3535.8962275303643</v>
          </cell>
          <cell r="AB424">
            <v>12</v>
          </cell>
          <cell r="AC424">
            <v>294.65801896086367</v>
          </cell>
          <cell r="AD424">
            <v>11.333000729263988</v>
          </cell>
        </row>
        <row r="425">
          <cell r="B425" t="str">
            <v>PO3854</v>
          </cell>
          <cell r="C425">
            <v>378.59</v>
          </cell>
          <cell r="D425">
            <v>357.82</v>
          </cell>
          <cell r="E425">
            <v>369.2</v>
          </cell>
          <cell r="F425">
            <v>252.93</v>
          </cell>
          <cell r="G425">
            <v>281.17</v>
          </cell>
          <cell r="H425">
            <v>310.48</v>
          </cell>
          <cell r="I425">
            <v>307.20999999999998</v>
          </cell>
          <cell r="J425">
            <v>293.48</v>
          </cell>
          <cell r="K425">
            <v>275.57</v>
          </cell>
          <cell r="L425">
            <v>283.45</v>
          </cell>
          <cell r="M425">
            <v>280.49</v>
          </cell>
          <cell r="N425">
            <v>348</v>
          </cell>
          <cell r="O425">
            <v>428.92192812044681</v>
          </cell>
          <cell r="P425">
            <v>255.97</v>
          </cell>
          <cell r="Q425">
            <v>228.91615384615383</v>
          </cell>
          <cell r="R425">
            <v>161.91999999999999</v>
          </cell>
          <cell r="S425">
            <v>269.82</v>
          </cell>
          <cell r="T425">
            <v>305.83999999999997</v>
          </cell>
          <cell r="U425">
            <v>290.45999999999998</v>
          </cell>
          <cell r="V425">
            <v>266.79000000000002</v>
          </cell>
          <cell r="W425">
            <v>258.43</v>
          </cell>
          <cell r="X425">
            <v>266.91000000000003</v>
          </cell>
          <cell r="Y425">
            <v>258</v>
          </cell>
          <cell r="Z425">
            <v>297.22266596240013</v>
          </cell>
          <cell r="AA425">
            <v>3289.2007479290005</v>
          </cell>
          <cell r="AB425">
            <v>12</v>
          </cell>
          <cell r="AC425">
            <v>274.10006232741671</v>
          </cell>
          <cell r="AD425">
            <v>10.542310089516027</v>
          </cell>
        </row>
        <row r="426">
          <cell r="B426" t="str">
            <v>PO4010</v>
          </cell>
          <cell r="C426">
            <v>408.66</v>
          </cell>
          <cell r="D426">
            <v>341.43</v>
          </cell>
          <cell r="E426">
            <v>395.67</v>
          </cell>
          <cell r="F426">
            <v>277.62</v>
          </cell>
          <cell r="G426">
            <v>341.7</v>
          </cell>
          <cell r="H426">
            <v>352</v>
          </cell>
          <cell r="I426">
            <v>317.54000000000002</v>
          </cell>
          <cell r="J426">
            <v>316.04000000000002</v>
          </cell>
          <cell r="K426">
            <v>274.06</v>
          </cell>
          <cell r="L426">
            <v>272.58999999999997</v>
          </cell>
          <cell r="M426">
            <v>312.36</v>
          </cell>
          <cell r="N426">
            <v>309.76</v>
          </cell>
          <cell r="O426">
            <v>307.78192812044682</v>
          </cell>
          <cell r="P426">
            <v>253.7</v>
          </cell>
          <cell r="Q426">
            <v>248.73076923076923</v>
          </cell>
          <cell r="R426">
            <v>165.16615384615383</v>
          </cell>
          <cell r="S426">
            <v>300.99</v>
          </cell>
          <cell r="T426">
            <v>300.99</v>
          </cell>
          <cell r="U426">
            <v>311.24</v>
          </cell>
          <cell r="V426">
            <v>285.51</v>
          </cell>
          <cell r="Z426">
            <v>64.453670715249672</v>
          </cell>
          <cell r="AA426">
            <v>2238.56252191262</v>
          </cell>
          <cell r="AB426">
            <v>9</v>
          </cell>
          <cell r="AC426">
            <v>248.72916910140222</v>
          </cell>
          <cell r="AD426">
            <v>9.5665065039000847</v>
          </cell>
        </row>
        <row r="427">
          <cell r="B427" t="str">
            <v>PO4046</v>
          </cell>
          <cell r="C427">
            <v>373.63</v>
          </cell>
          <cell r="D427">
            <v>340.64</v>
          </cell>
          <cell r="E427">
            <v>310.18</v>
          </cell>
          <cell r="F427">
            <v>260.33</v>
          </cell>
          <cell r="G427">
            <v>416.39</v>
          </cell>
          <cell r="H427">
            <v>267.13</v>
          </cell>
          <cell r="I427">
            <v>306.76</v>
          </cell>
          <cell r="J427">
            <v>299.02999999999997</v>
          </cell>
          <cell r="K427">
            <v>262.94</v>
          </cell>
          <cell r="L427">
            <v>257.33</v>
          </cell>
          <cell r="M427">
            <v>269.51</v>
          </cell>
          <cell r="N427">
            <v>327.39999999999998</v>
          </cell>
          <cell r="O427">
            <v>371.52192812044683</v>
          </cell>
          <cell r="P427">
            <v>275.17</v>
          </cell>
          <cell r="Q427">
            <v>234.99615384615385</v>
          </cell>
          <cell r="R427">
            <v>212.77076923076922</v>
          </cell>
          <cell r="S427">
            <v>280.77999999999997</v>
          </cell>
          <cell r="T427">
            <v>252.66</v>
          </cell>
          <cell r="U427">
            <v>260.82</v>
          </cell>
          <cell r="V427">
            <v>272.52999999999997</v>
          </cell>
          <cell r="W427">
            <v>247.56</v>
          </cell>
          <cell r="X427">
            <v>324.64999999999998</v>
          </cell>
          <cell r="Y427">
            <v>295.04000000000002</v>
          </cell>
          <cell r="Z427">
            <v>354.6830769230769</v>
          </cell>
          <cell r="AA427">
            <v>3383.1819281204466</v>
          </cell>
          <cell r="AB427">
            <v>12</v>
          </cell>
          <cell r="AC427">
            <v>281.93182734337057</v>
          </cell>
          <cell r="AD427">
            <v>10.843531820898868</v>
          </cell>
        </row>
        <row r="428">
          <cell r="B428" t="str">
            <v>PO4143</v>
          </cell>
          <cell r="C428">
            <v>346.26</v>
          </cell>
          <cell r="D428">
            <v>282.69</v>
          </cell>
          <cell r="E428">
            <v>301.39</v>
          </cell>
          <cell r="F428">
            <v>227.61</v>
          </cell>
          <cell r="G428">
            <v>258.81</v>
          </cell>
          <cell r="H428">
            <v>268.11</v>
          </cell>
          <cell r="I428">
            <v>270.58999999999997</v>
          </cell>
          <cell r="J428">
            <v>252.17</v>
          </cell>
          <cell r="K428">
            <v>251.16</v>
          </cell>
          <cell r="L428">
            <v>275.14</v>
          </cell>
          <cell r="M428">
            <v>301.73</v>
          </cell>
          <cell r="N428">
            <v>294.8</v>
          </cell>
          <cell r="O428">
            <v>284.89580000000001</v>
          </cell>
          <cell r="P428">
            <v>282.46999999999997</v>
          </cell>
          <cell r="Q428">
            <v>228.35615384615383</v>
          </cell>
          <cell r="R428">
            <v>155.91999999999999</v>
          </cell>
          <cell r="S428">
            <v>255.98</v>
          </cell>
          <cell r="T428">
            <v>302.38</v>
          </cell>
          <cell r="U428">
            <v>278.55</v>
          </cell>
          <cell r="V428">
            <v>274.85000000000002</v>
          </cell>
          <cell r="W428">
            <v>265.11</v>
          </cell>
          <cell r="X428">
            <v>269.60000000000002</v>
          </cell>
          <cell r="Y428">
            <v>241.01461538461538</v>
          </cell>
          <cell r="Z428">
            <v>385.24023567424479</v>
          </cell>
          <cell r="AA428">
            <v>3224.3668049050139</v>
          </cell>
          <cell r="AB428">
            <v>12</v>
          </cell>
          <cell r="AC428">
            <v>268.69723374208451</v>
          </cell>
          <cell r="AD428">
            <v>10.334508990080174</v>
          </cell>
        </row>
        <row r="429">
          <cell r="B429" t="str">
            <v>PO4305</v>
          </cell>
          <cell r="C429">
            <v>233.54</v>
          </cell>
          <cell r="D429">
            <v>216.54</v>
          </cell>
          <cell r="E429">
            <v>291.60000000000002</v>
          </cell>
          <cell r="F429">
            <v>255.54</v>
          </cell>
          <cell r="G429">
            <v>251.51</v>
          </cell>
          <cell r="H429">
            <v>257.43</v>
          </cell>
          <cell r="I429">
            <v>222.48</v>
          </cell>
          <cell r="J429">
            <v>249.1</v>
          </cell>
          <cell r="K429">
            <v>215.77</v>
          </cell>
          <cell r="L429">
            <v>229.07</v>
          </cell>
          <cell r="M429">
            <v>241.55</v>
          </cell>
          <cell r="N429">
            <v>267.73</v>
          </cell>
          <cell r="O429">
            <v>290.57192812044678</v>
          </cell>
          <cell r="P429">
            <v>266.24</v>
          </cell>
          <cell r="Q429">
            <v>228.88615384615383</v>
          </cell>
          <cell r="R429">
            <v>161.36615384615385</v>
          </cell>
          <cell r="S429">
            <v>274.06</v>
          </cell>
          <cell r="T429">
            <v>276.31</v>
          </cell>
          <cell r="U429">
            <v>269.90000000000003</v>
          </cell>
          <cell r="V429">
            <v>323.61</v>
          </cell>
          <cell r="W429">
            <v>234.05</v>
          </cell>
          <cell r="X429">
            <v>249.10999999999999</v>
          </cell>
          <cell r="Y429">
            <v>281.25</v>
          </cell>
          <cell r="Z429">
            <v>312.31453441295542</v>
          </cell>
          <cell r="AA429">
            <v>3167.66877022571</v>
          </cell>
          <cell r="AB429">
            <v>12</v>
          </cell>
          <cell r="AC429">
            <v>263.97239751880915</v>
          </cell>
          <cell r="AD429">
            <v>10.152784519954198</v>
          </cell>
        </row>
        <row r="430">
          <cell r="B430" t="str">
            <v>PO4739</v>
          </cell>
          <cell r="C430">
            <v>377.62</v>
          </cell>
          <cell r="D430">
            <v>340.5</v>
          </cell>
          <cell r="E430">
            <v>295.89999999999998</v>
          </cell>
          <cell r="F430">
            <v>256.05</v>
          </cell>
          <cell r="G430">
            <v>378.34</v>
          </cell>
          <cell r="H430">
            <v>275.8</v>
          </cell>
          <cell r="I430">
            <v>300.95999999999998</v>
          </cell>
          <cell r="J430">
            <v>295.85000000000002</v>
          </cell>
          <cell r="K430">
            <v>266.25</v>
          </cell>
          <cell r="L430">
            <v>271.79000000000002</v>
          </cell>
          <cell r="M430">
            <v>276.93</v>
          </cell>
          <cell r="N430">
            <v>302.54000000000002</v>
          </cell>
          <cell r="O430">
            <v>265.8152</v>
          </cell>
          <cell r="P430">
            <v>249.6</v>
          </cell>
          <cell r="Q430">
            <v>237.98615384615383</v>
          </cell>
          <cell r="R430">
            <v>200.30076923076922</v>
          </cell>
          <cell r="S430">
            <v>260.44</v>
          </cell>
          <cell r="T430">
            <v>239.99</v>
          </cell>
          <cell r="U430">
            <v>258.91000000000003</v>
          </cell>
          <cell r="V430">
            <v>276.62</v>
          </cell>
          <cell r="W430">
            <v>202.86</v>
          </cell>
          <cell r="X430">
            <v>196.33692307692309</v>
          </cell>
          <cell r="Y430">
            <v>305.7</v>
          </cell>
          <cell r="Z430">
            <v>376.74239444617461</v>
          </cell>
          <cell r="AA430">
            <v>3071.3014406000211</v>
          </cell>
          <cell r="AB430">
            <v>12</v>
          </cell>
          <cell r="AC430">
            <v>255.94178671666842</v>
          </cell>
          <cell r="AD430">
            <v>9.8439148737180169</v>
          </cell>
        </row>
        <row r="431">
          <cell r="B431" t="str">
            <v>PO4742</v>
          </cell>
          <cell r="C431">
            <v>410.98</v>
          </cell>
          <cell r="D431">
            <v>347.95</v>
          </cell>
          <cell r="E431">
            <v>365.63</v>
          </cell>
          <cell r="F431">
            <v>283.41000000000003</v>
          </cell>
          <cell r="G431">
            <v>303.35000000000002</v>
          </cell>
          <cell r="H431">
            <v>294.7</v>
          </cell>
          <cell r="I431">
            <v>318.3</v>
          </cell>
          <cell r="J431">
            <v>318.36</v>
          </cell>
          <cell r="K431">
            <v>294.48</v>
          </cell>
          <cell r="L431">
            <v>284.91000000000003</v>
          </cell>
          <cell r="M431">
            <v>319.33999999999997</v>
          </cell>
          <cell r="N431">
            <v>308.55</v>
          </cell>
          <cell r="O431">
            <v>288.02192812044683</v>
          </cell>
          <cell r="P431">
            <v>268.47000000000003</v>
          </cell>
          <cell r="Q431">
            <v>254.30076923076922</v>
          </cell>
          <cell r="R431">
            <v>157.09230769230771</v>
          </cell>
          <cell r="S431">
            <v>295.39999999999998</v>
          </cell>
          <cell r="T431">
            <v>326.35000000000002</v>
          </cell>
          <cell r="U431">
            <v>300.94</v>
          </cell>
          <cell r="V431">
            <v>308.70999999999998</v>
          </cell>
          <cell r="W431">
            <v>239.03</v>
          </cell>
          <cell r="X431">
            <v>264.91000000000003</v>
          </cell>
          <cell r="Y431">
            <v>284.63</v>
          </cell>
          <cell r="Z431">
            <v>317.10029689608632</v>
          </cell>
          <cell r="AA431">
            <v>3304.9553019396099</v>
          </cell>
          <cell r="AB431">
            <v>12</v>
          </cell>
          <cell r="AC431">
            <v>275.4129418283008</v>
          </cell>
          <cell r="AD431">
            <v>10.592805454934647</v>
          </cell>
        </row>
        <row r="432">
          <cell r="B432" t="str">
            <v>PO4801</v>
          </cell>
          <cell r="C432">
            <v>356.63</v>
          </cell>
          <cell r="D432">
            <v>372.39</v>
          </cell>
          <cell r="E432">
            <v>374.57</v>
          </cell>
          <cell r="F432">
            <v>293.81</v>
          </cell>
          <cell r="G432">
            <v>328.74</v>
          </cell>
          <cell r="H432">
            <v>304</v>
          </cell>
          <cell r="I432">
            <v>347.29</v>
          </cell>
          <cell r="J432">
            <v>332.01</v>
          </cell>
          <cell r="K432">
            <v>289.42</v>
          </cell>
          <cell r="L432">
            <v>293.81</v>
          </cell>
          <cell r="M432">
            <v>320.49</v>
          </cell>
          <cell r="N432">
            <v>318.90999999999997</v>
          </cell>
          <cell r="O432">
            <v>294.53192812044676</v>
          </cell>
          <cell r="P432">
            <v>264.24</v>
          </cell>
          <cell r="Q432">
            <v>258.99538461538464</v>
          </cell>
          <cell r="R432">
            <v>158.72692307692307</v>
          </cell>
          <cell r="S432">
            <v>270.61</v>
          </cell>
          <cell r="T432">
            <v>333.1</v>
          </cell>
          <cell r="U432">
            <v>294.07</v>
          </cell>
          <cell r="V432">
            <v>296</v>
          </cell>
          <cell r="W432">
            <v>247.98</v>
          </cell>
          <cell r="X432">
            <v>304.64999999999998</v>
          </cell>
          <cell r="Y432">
            <v>330.19</v>
          </cell>
          <cell r="Z432">
            <v>356.28477732793527</v>
          </cell>
          <cell r="AA432">
            <v>3409.3790131406899</v>
          </cell>
          <cell r="AB432">
            <v>12</v>
          </cell>
          <cell r="AC432">
            <v>284.11491776172414</v>
          </cell>
          <cell r="AD432">
            <v>10.927496836989389</v>
          </cell>
        </row>
        <row r="433">
          <cell r="B433" t="str">
            <v>PO4958</v>
          </cell>
          <cell r="C433">
            <v>186.79</v>
          </cell>
          <cell r="D433">
            <v>282.11</v>
          </cell>
          <cell r="E433">
            <v>271.72000000000003</v>
          </cell>
          <cell r="F433">
            <v>206.38</v>
          </cell>
          <cell r="G433">
            <v>262.33</v>
          </cell>
          <cell r="H433">
            <v>253.67</v>
          </cell>
          <cell r="I433">
            <v>290.45999999999998</v>
          </cell>
          <cell r="J433">
            <v>272.22000000000003</v>
          </cell>
          <cell r="K433">
            <v>248.49</v>
          </cell>
          <cell r="L433">
            <v>261.94</v>
          </cell>
          <cell r="M433">
            <v>265.13</v>
          </cell>
          <cell r="N433">
            <v>255.64</v>
          </cell>
          <cell r="O433">
            <v>224.3612</v>
          </cell>
          <cell r="P433">
            <v>248.24</v>
          </cell>
          <cell r="Q433">
            <v>226.95615384615385</v>
          </cell>
          <cell r="R433">
            <v>138.89076923076922</v>
          </cell>
          <cell r="S433">
            <v>275.58999999999997</v>
          </cell>
          <cell r="T433">
            <v>314.79000000000002</v>
          </cell>
          <cell r="U433">
            <v>264.49</v>
          </cell>
          <cell r="V433">
            <v>272.71999999999997</v>
          </cell>
          <cell r="Z433">
            <v>7.3048987854250811</v>
          </cell>
          <cell r="AA433">
            <v>1973.3430218623482</v>
          </cell>
          <cell r="AB433">
            <v>9</v>
          </cell>
          <cell r="AC433">
            <v>219.26033576248312</v>
          </cell>
          <cell r="AD433">
            <v>8.4330898370185814</v>
          </cell>
        </row>
        <row r="434">
          <cell r="B434" t="str">
            <v>PO5016</v>
          </cell>
          <cell r="C434">
            <v>440.34</v>
          </cell>
          <cell r="D434">
            <v>332.89</v>
          </cell>
          <cell r="E434">
            <v>375.7</v>
          </cell>
          <cell r="F434">
            <v>307.2</v>
          </cell>
          <cell r="G434">
            <v>487.97</v>
          </cell>
          <cell r="H434">
            <v>354.52</v>
          </cell>
          <cell r="I434">
            <v>299.52</v>
          </cell>
          <cell r="J434">
            <v>376.12</v>
          </cell>
          <cell r="K434">
            <v>270.60000000000002</v>
          </cell>
          <cell r="L434">
            <v>336.98</v>
          </cell>
          <cell r="M434">
            <v>303.52999999999997</v>
          </cell>
          <cell r="N434">
            <v>395.45</v>
          </cell>
          <cell r="O434">
            <v>384.81192812044679</v>
          </cell>
          <cell r="P434">
            <v>296.23</v>
          </cell>
          <cell r="Q434">
            <v>247.76615384615383</v>
          </cell>
          <cell r="R434">
            <v>271.28846153846155</v>
          </cell>
          <cell r="S434">
            <v>343.11</v>
          </cell>
          <cell r="T434">
            <v>349.36</v>
          </cell>
          <cell r="U434">
            <v>332.98</v>
          </cell>
          <cell r="V434">
            <v>338.19</v>
          </cell>
          <cell r="W434">
            <v>249.41</v>
          </cell>
          <cell r="X434">
            <v>295.19</v>
          </cell>
          <cell r="Y434">
            <v>339.52</v>
          </cell>
          <cell r="Z434">
            <v>339.40184879057267</v>
          </cell>
          <cell r="AA434">
            <v>3787.2583922956351</v>
          </cell>
          <cell r="AB434">
            <v>12</v>
          </cell>
          <cell r="AC434">
            <v>315.60486602463624</v>
          </cell>
          <cell r="AD434">
            <v>12.13864869325524</v>
          </cell>
        </row>
        <row r="435">
          <cell r="B435" t="str">
            <v>PO5059</v>
          </cell>
          <cell r="C435">
            <v>373.76</v>
          </cell>
          <cell r="D435">
            <v>324.91000000000003</v>
          </cell>
          <cell r="E435">
            <v>444.1</v>
          </cell>
          <cell r="F435">
            <v>334.33</v>
          </cell>
          <cell r="G435">
            <v>356.04</v>
          </cell>
          <cell r="H435">
            <v>354.47</v>
          </cell>
          <cell r="I435">
            <v>314.12</v>
          </cell>
          <cell r="J435">
            <v>413.18</v>
          </cell>
          <cell r="K435">
            <v>297.39</v>
          </cell>
          <cell r="L435">
            <v>375.44</v>
          </cell>
          <cell r="M435">
            <v>309.93</v>
          </cell>
          <cell r="N435">
            <v>319.43</v>
          </cell>
          <cell r="O435">
            <v>383.35192812044681</v>
          </cell>
          <cell r="P435">
            <v>279.39999999999998</v>
          </cell>
          <cell r="Q435">
            <v>243.94615384615383</v>
          </cell>
          <cell r="R435">
            <v>157.14615384615385</v>
          </cell>
          <cell r="S435">
            <v>276.73</v>
          </cell>
          <cell r="T435">
            <v>293.02999999999997</v>
          </cell>
          <cell r="U435">
            <v>295.86</v>
          </cell>
          <cell r="V435">
            <v>299.89999999999998</v>
          </cell>
          <cell r="W435">
            <v>247.74</v>
          </cell>
          <cell r="X435">
            <v>285.4823076923077</v>
          </cell>
          <cell r="Y435">
            <v>373.53</v>
          </cell>
          <cell r="Z435">
            <v>407.71894736842103</v>
          </cell>
          <cell r="AA435">
            <v>3543.8354908734827</v>
          </cell>
          <cell r="AB435">
            <v>12</v>
          </cell>
          <cell r="AC435">
            <v>295.31962423945691</v>
          </cell>
          <cell r="AD435">
            <v>11.358447086132959</v>
          </cell>
        </row>
        <row r="436">
          <cell r="B436" t="str">
            <v>PO5080</v>
          </cell>
          <cell r="C436">
            <v>386.86</v>
          </cell>
          <cell r="D436">
            <v>350.44</v>
          </cell>
          <cell r="E436">
            <v>318.45</v>
          </cell>
          <cell r="F436">
            <v>274.94</v>
          </cell>
          <cell r="G436">
            <v>349.37</v>
          </cell>
          <cell r="H436">
            <v>289.52</v>
          </cell>
          <cell r="I436">
            <v>309.5</v>
          </cell>
          <cell r="J436">
            <v>326.20999999999998</v>
          </cell>
          <cell r="K436">
            <v>288.45999999999998</v>
          </cell>
          <cell r="L436">
            <v>298.74</v>
          </cell>
          <cell r="M436">
            <v>308.77999999999997</v>
          </cell>
          <cell r="N436">
            <v>318.3</v>
          </cell>
          <cell r="O436">
            <v>242.04039999999998</v>
          </cell>
          <cell r="P436">
            <v>323.14999999999998</v>
          </cell>
          <cell r="Q436">
            <v>212.53615384615384</v>
          </cell>
          <cell r="R436">
            <v>153.12615384615384</v>
          </cell>
          <cell r="S436">
            <v>272.7</v>
          </cell>
          <cell r="T436">
            <v>291</v>
          </cell>
          <cell r="U436">
            <v>262.37</v>
          </cell>
          <cell r="V436">
            <v>311.05</v>
          </cell>
          <cell r="W436">
            <v>242.41</v>
          </cell>
          <cell r="X436">
            <v>267.25230769230768</v>
          </cell>
          <cell r="Y436">
            <v>395.18</v>
          </cell>
          <cell r="Z436">
            <v>513.67470985155194</v>
          </cell>
          <cell r="AA436">
            <v>3486.489725236167</v>
          </cell>
          <cell r="AB436">
            <v>12</v>
          </cell>
          <cell r="AC436">
            <v>290.54081043634727</v>
          </cell>
          <cell r="AD436">
            <v>11.174646555244125</v>
          </cell>
        </row>
        <row r="437">
          <cell r="B437" t="str">
            <v>PO5085</v>
          </cell>
          <cell r="C437">
            <v>636.65</v>
          </cell>
          <cell r="D437">
            <v>586.71</v>
          </cell>
          <cell r="E437">
            <v>343.33</v>
          </cell>
          <cell r="F437">
            <v>280.33</v>
          </cell>
          <cell r="G437">
            <v>441.4</v>
          </cell>
          <cell r="H437">
            <v>311.83</v>
          </cell>
          <cell r="I437">
            <v>357.9</v>
          </cell>
          <cell r="J437">
            <v>360.54</v>
          </cell>
          <cell r="K437">
            <v>304.19</v>
          </cell>
          <cell r="L437">
            <v>310.37</v>
          </cell>
          <cell r="M437">
            <v>290.02</v>
          </cell>
          <cell r="N437">
            <v>351.86</v>
          </cell>
          <cell r="O437">
            <v>393.21192812044683</v>
          </cell>
          <cell r="P437">
            <v>295.58</v>
          </cell>
          <cell r="Q437">
            <v>259.48615384615385</v>
          </cell>
          <cell r="R437">
            <v>205.96076923076922</v>
          </cell>
          <cell r="S437">
            <v>290.52</v>
          </cell>
          <cell r="T437">
            <v>298.77</v>
          </cell>
          <cell r="U437">
            <v>329.12</v>
          </cell>
          <cell r="V437">
            <v>325.2</v>
          </cell>
          <cell r="W437">
            <v>278.60000000000002</v>
          </cell>
          <cell r="X437">
            <v>368.95</v>
          </cell>
          <cell r="Y437">
            <v>330.18</v>
          </cell>
          <cell r="Z437">
            <v>401.47704453441293</v>
          </cell>
          <cell r="AA437">
            <v>3777.0558957317821</v>
          </cell>
          <cell r="AB437">
            <v>12</v>
          </cell>
          <cell r="AC437">
            <v>314.75465797764849</v>
          </cell>
          <cell r="AD437">
            <v>12.105948383755711</v>
          </cell>
        </row>
        <row r="438">
          <cell r="B438" t="str">
            <v>PO5151</v>
          </cell>
          <cell r="C438">
            <v>334.14</v>
          </cell>
          <cell r="D438">
            <v>303.58999999999997</v>
          </cell>
          <cell r="E438">
            <v>326.02</v>
          </cell>
          <cell r="F438">
            <v>236.31</v>
          </cell>
          <cell r="G438">
            <v>269.07</v>
          </cell>
          <cell r="H438">
            <v>297.95</v>
          </cell>
          <cell r="I438">
            <v>296.3</v>
          </cell>
          <cell r="J438">
            <v>299.14</v>
          </cell>
          <cell r="K438">
            <v>264.41000000000003</v>
          </cell>
          <cell r="L438">
            <v>281.43</v>
          </cell>
          <cell r="M438">
            <v>277.45999999999998</v>
          </cell>
          <cell r="N438">
            <v>280.82</v>
          </cell>
          <cell r="O438">
            <v>244.48060000000001</v>
          </cell>
          <cell r="P438">
            <v>250.51999999999998</v>
          </cell>
          <cell r="Q438">
            <v>227.74615384615385</v>
          </cell>
          <cell r="R438">
            <v>144.38846153846154</v>
          </cell>
          <cell r="S438">
            <v>272.7</v>
          </cell>
          <cell r="T438">
            <v>318.74</v>
          </cell>
          <cell r="U438">
            <v>285.55</v>
          </cell>
          <cell r="V438">
            <v>275.66000000000003</v>
          </cell>
          <cell r="W438">
            <v>220.94</v>
          </cell>
          <cell r="X438">
            <v>237.82461538461538</v>
          </cell>
          <cell r="Y438">
            <v>281.88</v>
          </cell>
          <cell r="Z438">
            <v>306.40487179487184</v>
          </cell>
          <cell r="AA438">
            <v>3066.8347025641024</v>
          </cell>
          <cell r="AB438">
            <v>12</v>
          </cell>
          <cell r="AC438">
            <v>255.56955854700854</v>
          </cell>
          <cell r="AD438">
            <v>9.8295984056541741</v>
          </cell>
        </row>
        <row r="439">
          <cell r="B439" t="str">
            <v>PO5389</v>
          </cell>
          <cell r="C439">
            <v>284.23</v>
          </cell>
          <cell r="D439">
            <v>329.16</v>
          </cell>
          <cell r="E439">
            <v>320.33999999999997</v>
          </cell>
          <cell r="F439">
            <v>265.32</v>
          </cell>
          <cell r="G439">
            <v>292.77</v>
          </cell>
          <cell r="H439">
            <v>259.72000000000003</v>
          </cell>
          <cell r="I439">
            <v>297.95</v>
          </cell>
          <cell r="J439">
            <v>272.33999999999997</v>
          </cell>
          <cell r="K439">
            <v>262.52</v>
          </cell>
          <cell r="L439">
            <v>248.97</v>
          </cell>
          <cell r="M439">
            <v>255.65</v>
          </cell>
          <cell r="N439">
            <v>282.70000000000005</v>
          </cell>
          <cell r="O439">
            <v>274.30199999999996</v>
          </cell>
          <cell r="P439">
            <v>226.64</v>
          </cell>
          <cell r="Q439">
            <v>227.56615384615384</v>
          </cell>
          <cell r="R439">
            <v>152.07615384615383</v>
          </cell>
          <cell r="S439">
            <v>251.73</v>
          </cell>
          <cell r="T439">
            <v>309.13</v>
          </cell>
          <cell r="U439">
            <v>290.52999999999997</v>
          </cell>
          <cell r="V439">
            <v>288.12</v>
          </cell>
          <cell r="W439">
            <v>249.7</v>
          </cell>
          <cell r="X439">
            <v>256.96230769230766</v>
          </cell>
          <cell r="Y439">
            <v>327.7</v>
          </cell>
          <cell r="Z439">
            <v>290.63583743555148</v>
          </cell>
          <cell r="AA439">
            <v>3145.0924528201663</v>
          </cell>
          <cell r="AB439">
            <v>12</v>
          </cell>
          <cell r="AC439">
            <v>262.09103773501386</v>
          </cell>
          <cell r="AD439">
            <v>10.080424528269763</v>
          </cell>
        </row>
        <row r="440">
          <cell r="B440" t="str">
            <v>PO5441</v>
          </cell>
          <cell r="C440">
            <v>380.11</v>
          </cell>
          <cell r="D440">
            <v>354.42</v>
          </cell>
          <cell r="E440">
            <v>360.56</v>
          </cell>
          <cell r="F440">
            <v>276.92</v>
          </cell>
          <cell r="G440">
            <v>322.85000000000002</v>
          </cell>
          <cell r="H440">
            <v>320.33999999999997</v>
          </cell>
          <cell r="I440">
            <v>304.58</v>
          </cell>
          <cell r="J440">
            <v>305.92</v>
          </cell>
          <cell r="K440">
            <v>270.93</v>
          </cell>
          <cell r="L440">
            <v>309.08999999999997</v>
          </cell>
          <cell r="M440">
            <v>287.39999999999998</v>
          </cell>
          <cell r="N440">
            <v>319.45999999999998</v>
          </cell>
          <cell r="O440">
            <v>314.61192812044681</v>
          </cell>
          <cell r="P440">
            <v>243.01999999999998</v>
          </cell>
          <cell r="Q440">
            <v>228.74615384615385</v>
          </cell>
          <cell r="R440">
            <v>152.07615384615383</v>
          </cell>
          <cell r="S440">
            <v>267.89999999999998</v>
          </cell>
          <cell r="T440">
            <v>287.27</v>
          </cell>
          <cell r="U440">
            <v>287.82</v>
          </cell>
          <cell r="V440">
            <v>277.89</v>
          </cell>
          <cell r="W440">
            <v>223.82</v>
          </cell>
          <cell r="X440">
            <v>240.79</v>
          </cell>
          <cell r="Y440">
            <v>236.8</v>
          </cell>
          <cell r="Z440">
            <v>296.39615384615388</v>
          </cell>
          <cell r="AA440">
            <v>3057.1403896589086</v>
          </cell>
          <cell r="AB440">
            <v>12</v>
          </cell>
          <cell r="AC440">
            <v>254.76169913824239</v>
          </cell>
          <cell r="AD440">
            <v>9.7985268899324005</v>
          </cell>
        </row>
        <row r="441">
          <cell r="B441" t="str">
            <v>PO5442</v>
          </cell>
          <cell r="C441">
            <v>343.36</v>
          </cell>
          <cell r="D441">
            <v>277.24</v>
          </cell>
          <cell r="E441">
            <v>319.95</v>
          </cell>
          <cell r="F441">
            <v>267.76</v>
          </cell>
          <cell r="G441">
            <v>285.22000000000003</v>
          </cell>
          <cell r="H441">
            <v>287.10000000000002</v>
          </cell>
          <cell r="I441">
            <v>331.3</v>
          </cell>
          <cell r="J441">
            <v>329.68</v>
          </cell>
          <cell r="K441">
            <v>302.64999999999998</v>
          </cell>
          <cell r="L441">
            <v>289.86</v>
          </cell>
          <cell r="M441">
            <v>306.10000000000002</v>
          </cell>
          <cell r="N441">
            <v>341.65999999999997</v>
          </cell>
          <cell r="O441">
            <v>304.89192812044678</v>
          </cell>
          <cell r="P441">
            <v>326.18</v>
          </cell>
          <cell r="Q441">
            <v>228.97615384615384</v>
          </cell>
          <cell r="R441">
            <v>136.70076923076923</v>
          </cell>
          <cell r="S441">
            <v>282.45</v>
          </cell>
          <cell r="T441">
            <v>335.86</v>
          </cell>
          <cell r="U441">
            <v>287.57</v>
          </cell>
          <cell r="V441">
            <v>299.07</v>
          </cell>
          <cell r="W441">
            <v>256.24</v>
          </cell>
          <cell r="X441">
            <v>234.01999999999998</v>
          </cell>
          <cell r="Y441">
            <v>286.39</v>
          </cell>
          <cell r="Z441">
            <v>292.61016332198881</v>
          </cell>
          <cell r="AA441">
            <v>3270.9590145193579</v>
          </cell>
          <cell r="AB441">
            <v>12</v>
          </cell>
          <cell r="AC441">
            <v>272.57991787661314</v>
          </cell>
          <cell r="AD441">
            <v>10.483842995254351</v>
          </cell>
        </row>
        <row r="442">
          <cell r="B442" t="str">
            <v>PO5488</v>
          </cell>
          <cell r="C442">
            <v>293.95999999999998</v>
          </cell>
          <cell r="D442">
            <v>317.12</v>
          </cell>
          <cell r="E442">
            <v>223.97</v>
          </cell>
          <cell r="F442">
            <v>261.77999999999997</v>
          </cell>
          <cell r="G442">
            <v>290.51</v>
          </cell>
          <cell r="H442">
            <v>235.14</v>
          </cell>
          <cell r="I442">
            <v>281.67</v>
          </cell>
          <cell r="J442">
            <v>287.83999999999997</v>
          </cell>
          <cell r="K442">
            <v>246.43</v>
          </cell>
          <cell r="L442">
            <v>258.51</v>
          </cell>
          <cell r="M442">
            <v>292.86</v>
          </cell>
          <cell r="N442">
            <v>293.33000000000004</v>
          </cell>
          <cell r="O442">
            <v>281.0444</v>
          </cell>
          <cell r="P442">
            <v>259.76</v>
          </cell>
          <cell r="Q442">
            <v>230.00615384615384</v>
          </cell>
          <cell r="R442">
            <v>154.70615384615385</v>
          </cell>
          <cell r="S442">
            <v>272.5</v>
          </cell>
          <cell r="T442">
            <v>285.64999999999998</v>
          </cell>
          <cell r="U442">
            <v>304.37</v>
          </cell>
          <cell r="V442">
            <v>285.12</v>
          </cell>
          <cell r="W442">
            <v>261.31</v>
          </cell>
          <cell r="X442">
            <v>260.45</v>
          </cell>
          <cell r="Y442">
            <v>271.38</v>
          </cell>
          <cell r="Z442">
            <v>337.37690958164643</v>
          </cell>
          <cell r="AA442">
            <v>3203.6736172739538</v>
          </cell>
          <cell r="AB442">
            <v>12</v>
          </cell>
          <cell r="AC442">
            <v>266.97280143949615</v>
          </cell>
          <cell r="AD442">
            <v>10.268184670749852</v>
          </cell>
        </row>
        <row r="443">
          <cell r="B443" t="str">
            <v>PO5871</v>
          </cell>
          <cell r="C443">
            <v>253.72</v>
          </cell>
          <cell r="D443">
            <v>275.38</v>
          </cell>
          <cell r="E443">
            <v>298.10000000000002</v>
          </cell>
          <cell r="F443">
            <v>230.49</v>
          </cell>
          <cell r="G443">
            <v>291</v>
          </cell>
          <cell r="H443">
            <v>265.32</v>
          </cell>
          <cell r="I443">
            <v>285.75</v>
          </cell>
          <cell r="J443">
            <v>271.58</v>
          </cell>
          <cell r="K443">
            <v>258.77</v>
          </cell>
          <cell r="L443">
            <v>264.74</v>
          </cell>
          <cell r="M443">
            <v>275.83999999999997</v>
          </cell>
          <cell r="N443">
            <v>286.41999999999996</v>
          </cell>
          <cell r="O443">
            <v>274.61559999999997</v>
          </cell>
          <cell r="P443">
            <v>251.62</v>
          </cell>
          <cell r="Q443">
            <v>230.35615384615383</v>
          </cell>
          <cell r="R443">
            <v>144.38846153846154</v>
          </cell>
          <cell r="S443">
            <v>283.60000000000002</v>
          </cell>
          <cell r="T443">
            <v>315.85000000000002</v>
          </cell>
          <cell r="U443">
            <v>276.02999999999997</v>
          </cell>
          <cell r="V443">
            <v>286.69</v>
          </cell>
          <cell r="W443">
            <v>203.64999999999998</v>
          </cell>
          <cell r="X443">
            <v>251.7</v>
          </cell>
          <cell r="Y443">
            <v>265.13</v>
          </cell>
          <cell r="Z443">
            <v>301.42759684418144</v>
          </cell>
          <cell r="AA443">
            <v>3085.0578122287966</v>
          </cell>
          <cell r="AB443">
            <v>12</v>
          </cell>
          <cell r="AC443">
            <v>257.0881510190664</v>
          </cell>
          <cell r="AD443">
            <v>9.8880058084256301</v>
          </cell>
        </row>
        <row r="444">
          <cell r="B444" t="str">
            <v>PO5897</v>
          </cell>
          <cell r="C444">
            <v>375.38</v>
          </cell>
          <cell r="D444">
            <v>364.2</v>
          </cell>
          <cell r="E444">
            <v>355.94</v>
          </cell>
          <cell r="F444">
            <v>309.42</v>
          </cell>
          <cell r="G444">
            <v>338.33</v>
          </cell>
          <cell r="H444">
            <v>273.69</v>
          </cell>
          <cell r="I444">
            <v>327.98</v>
          </cell>
          <cell r="J444">
            <v>337.61</v>
          </cell>
          <cell r="K444">
            <v>310.37</v>
          </cell>
          <cell r="L444">
            <v>297.3</v>
          </cell>
          <cell r="M444">
            <v>326.54000000000002</v>
          </cell>
          <cell r="N444">
            <v>310.48</v>
          </cell>
          <cell r="O444">
            <v>288.19192812044679</v>
          </cell>
          <cell r="P444">
            <v>256.81</v>
          </cell>
          <cell r="Q444">
            <v>229.05615384615385</v>
          </cell>
          <cell r="R444">
            <v>133.95461538461538</v>
          </cell>
          <cell r="S444">
            <v>290.47000000000003</v>
          </cell>
          <cell r="T444">
            <v>341.1</v>
          </cell>
          <cell r="U444">
            <v>287.57</v>
          </cell>
          <cell r="V444">
            <v>317.04000000000002</v>
          </cell>
          <cell r="W444">
            <v>238.88</v>
          </cell>
          <cell r="X444">
            <v>256.12</v>
          </cell>
          <cell r="Y444">
            <v>299.02999999999997</v>
          </cell>
          <cell r="Z444">
            <v>334.39742240215924</v>
          </cell>
          <cell r="AA444">
            <v>3272.6201197533755</v>
          </cell>
          <cell r="AB444">
            <v>12</v>
          </cell>
          <cell r="AC444">
            <v>272.71834331278131</v>
          </cell>
          <cell r="AD444">
            <v>10.48916705049159</v>
          </cell>
        </row>
        <row r="445">
          <cell r="B445" t="str">
            <v>PO6056</v>
          </cell>
          <cell r="C445">
            <v>350.97</v>
          </cell>
          <cell r="D445">
            <v>287.74</v>
          </cell>
          <cell r="E445">
            <v>325.93</v>
          </cell>
          <cell r="F445">
            <v>261.77</v>
          </cell>
          <cell r="G445">
            <v>333.41</v>
          </cell>
          <cell r="H445">
            <v>303.58999999999997</v>
          </cell>
          <cell r="I445">
            <v>259.37</v>
          </cell>
          <cell r="J445">
            <v>289.56</v>
          </cell>
          <cell r="K445">
            <v>271.39</v>
          </cell>
          <cell r="L445">
            <v>289</v>
          </cell>
          <cell r="M445">
            <v>279.86</v>
          </cell>
          <cell r="N445">
            <v>309.04999999999995</v>
          </cell>
          <cell r="O445">
            <v>298.46192812044683</v>
          </cell>
          <cell r="P445">
            <v>219.16</v>
          </cell>
          <cell r="Q445">
            <v>231.32615384615383</v>
          </cell>
          <cell r="R445">
            <v>152.07615384615383</v>
          </cell>
          <cell r="S445">
            <v>287.81</v>
          </cell>
          <cell r="T445">
            <v>284.01</v>
          </cell>
          <cell r="U445">
            <v>273.13</v>
          </cell>
          <cell r="V445">
            <v>267.01</v>
          </cell>
          <cell r="W445">
            <v>238.25</v>
          </cell>
          <cell r="X445">
            <v>271.93</v>
          </cell>
          <cell r="Y445">
            <v>339.2</v>
          </cell>
          <cell r="Z445">
            <v>388.81076923076927</v>
          </cell>
          <cell r="AA445">
            <v>3251.1750050435235</v>
          </cell>
          <cell r="AB445">
            <v>12</v>
          </cell>
          <cell r="AC445">
            <v>270.93125042029362</v>
          </cell>
          <cell r="AD445">
            <v>10.420432708472832</v>
          </cell>
        </row>
        <row r="446">
          <cell r="B446" t="str">
            <v>PO6189</v>
          </cell>
          <cell r="C446">
            <v>441.34</v>
          </cell>
          <cell r="D446">
            <v>390.16</v>
          </cell>
          <cell r="E446">
            <v>424.46</v>
          </cell>
          <cell r="F446">
            <v>278.97000000000003</v>
          </cell>
          <cell r="G446">
            <v>389.38</v>
          </cell>
          <cell r="H446">
            <v>279.95999999999998</v>
          </cell>
          <cell r="I446">
            <v>329</v>
          </cell>
          <cell r="J446">
            <v>319.57</v>
          </cell>
          <cell r="K446">
            <v>329.54</v>
          </cell>
          <cell r="L446">
            <v>309.32</v>
          </cell>
          <cell r="M446">
            <v>324.89999999999998</v>
          </cell>
          <cell r="N446">
            <v>374.59</v>
          </cell>
          <cell r="O446">
            <v>391.21192812044683</v>
          </cell>
          <cell r="P446">
            <v>254.42</v>
          </cell>
          <cell r="Q446">
            <v>238.89615384615385</v>
          </cell>
          <cell r="R446">
            <v>183.76615384615383</v>
          </cell>
          <cell r="S446">
            <v>350.54</v>
          </cell>
          <cell r="T446">
            <v>366.3</v>
          </cell>
          <cell r="U446">
            <v>394.09</v>
          </cell>
          <cell r="V446">
            <v>359.9</v>
          </cell>
          <cell r="W446">
            <v>251.89</v>
          </cell>
          <cell r="X446">
            <v>287.36</v>
          </cell>
          <cell r="Y446">
            <v>314.83</v>
          </cell>
          <cell r="Z446">
            <v>365.77449392712549</v>
          </cell>
          <cell r="AA446">
            <v>3758.9787297398802</v>
          </cell>
          <cell r="AB446">
            <v>12</v>
          </cell>
          <cell r="AC446">
            <v>313.24822747832337</v>
          </cell>
          <cell r="AD446">
            <v>12.048008749166284</v>
          </cell>
        </row>
        <row r="447">
          <cell r="B447" t="str">
            <v>PO6432</v>
          </cell>
          <cell r="C447">
            <v>336.23</v>
          </cell>
          <cell r="D447">
            <v>277.06</v>
          </cell>
          <cell r="E447">
            <v>309.19</v>
          </cell>
          <cell r="F447">
            <v>257.52999999999997</v>
          </cell>
          <cell r="G447">
            <v>294.77</v>
          </cell>
          <cell r="H447">
            <v>273.86</v>
          </cell>
          <cell r="I447">
            <v>301.27999999999997</v>
          </cell>
          <cell r="J447">
            <v>300.39999999999998</v>
          </cell>
          <cell r="K447">
            <v>269.18</v>
          </cell>
          <cell r="L447">
            <v>257.23</v>
          </cell>
          <cell r="M447">
            <v>273.41000000000003</v>
          </cell>
          <cell r="N447">
            <v>295.7</v>
          </cell>
          <cell r="O447">
            <v>290.09192812044682</v>
          </cell>
          <cell r="P447">
            <v>225.12</v>
          </cell>
          <cell r="Q447">
            <v>230.86615384615385</v>
          </cell>
          <cell r="R447">
            <v>152.07615384615383</v>
          </cell>
          <cell r="S447">
            <v>268.36</v>
          </cell>
          <cell r="T447">
            <v>295.92</v>
          </cell>
          <cell r="U447">
            <v>266.97000000000003</v>
          </cell>
          <cell r="V447">
            <v>280.54000000000002</v>
          </cell>
          <cell r="W447">
            <v>226.71</v>
          </cell>
          <cell r="X447">
            <v>263.84230769230771</v>
          </cell>
          <cell r="Y447">
            <v>263.29000000000002</v>
          </cell>
          <cell r="Z447">
            <v>290.15269905533063</v>
          </cell>
          <cell r="AA447">
            <v>3053.9392425603928</v>
          </cell>
          <cell r="AB447">
            <v>12</v>
          </cell>
          <cell r="AC447">
            <v>254.49493688003272</v>
          </cell>
          <cell r="AD447">
            <v>9.7882668030781819</v>
          </cell>
        </row>
        <row r="448">
          <cell r="B448" t="str">
            <v>PO6441</v>
          </cell>
          <cell r="C448">
            <v>353.43</v>
          </cell>
          <cell r="D448">
            <v>326.49</v>
          </cell>
          <cell r="E448">
            <v>316.63</v>
          </cell>
          <cell r="F448">
            <v>251.11</v>
          </cell>
          <cell r="G448">
            <v>280.64</v>
          </cell>
          <cell r="H448">
            <v>288.91000000000003</v>
          </cell>
          <cell r="I448">
            <v>336.71</v>
          </cell>
          <cell r="J448">
            <v>332.98</v>
          </cell>
          <cell r="K448">
            <v>289.89999999999998</v>
          </cell>
          <cell r="L448">
            <v>266</v>
          </cell>
          <cell r="M448">
            <v>292.16000000000003</v>
          </cell>
          <cell r="N448">
            <v>275.87</v>
          </cell>
          <cell r="O448">
            <v>283.86679999999996</v>
          </cell>
          <cell r="P448">
            <v>231.29999999999998</v>
          </cell>
          <cell r="Q448">
            <v>242.54615384615383</v>
          </cell>
          <cell r="R448">
            <v>152.07615384615383</v>
          </cell>
          <cell r="S448">
            <v>262.61</v>
          </cell>
          <cell r="T448">
            <v>267.66000000000003</v>
          </cell>
          <cell r="U448">
            <v>290.83</v>
          </cell>
          <cell r="V448">
            <v>292.24</v>
          </cell>
          <cell r="W448">
            <v>221.09</v>
          </cell>
          <cell r="X448">
            <v>316.99</v>
          </cell>
          <cell r="Y448">
            <v>295.17</v>
          </cell>
          <cell r="Z448">
            <v>311.62481781376516</v>
          </cell>
          <cell r="AA448">
            <v>3168.0039255060733</v>
          </cell>
          <cell r="AB448">
            <v>12</v>
          </cell>
          <cell r="AC448">
            <v>264.00032712550609</v>
          </cell>
          <cell r="AD448">
            <v>10.153858735596389</v>
          </cell>
        </row>
        <row r="449">
          <cell r="B449" t="str">
            <v>PO6481</v>
          </cell>
          <cell r="C449">
            <v>352.03</v>
          </cell>
          <cell r="D449">
            <v>309.51</v>
          </cell>
          <cell r="E449">
            <v>329.88</v>
          </cell>
          <cell r="F449">
            <v>255.98</v>
          </cell>
          <cell r="G449">
            <v>269.17</v>
          </cell>
          <cell r="H449">
            <v>270.93</v>
          </cell>
          <cell r="I449">
            <v>293.36</v>
          </cell>
          <cell r="J449">
            <v>280.43</v>
          </cell>
          <cell r="K449">
            <v>254.13</v>
          </cell>
          <cell r="L449">
            <v>263.85000000000002</v>
          </cell>
          <cell r="M449">
            <v>273.45999999999998</v>
          </cell>
          <cell r="N449">
            <v>306.08</v>
          </cell>
          <cell r="O449">
            <v>280.51519999999999</v>
          </cell>
          <cell r="P449">
            <v>262.45</v>
          </cell>
          <cell r="Q449">
            <v>232.58615384615385</v>
          </cell>
          <cell r="R449">
            <v>217.51615384615383</v>
          </cell>
          <cell r="S449">
            <v>271.89999999999998</v>
          </cell>
          <cell r="T449">
            <v>313.35000000000002</v>
          </cell>
          <cell r="U449">
            <v>297</v>
          </cell>
          <cell r="V449">
            <v>292.54000000000002</v>
          </cell>
          <cell r="W449">
            <v>229.87</v>
          </cell>
          <cell r="X449">
            <v>255.32999999999998</v>
          </cell>
          <cell r="Y449">
            <v>282.23</v>
          </cell>
          <cell r="Z449">
            <v>284.76712550607283</v>
          </cell>
          <cell r="AA449">
            <v>3220.0546331983801</v>
          </cell>
          <cell r="AB449">
            <v>12</v>
          </cell>
          <cell r="AC449">
            <v>268.33788609986499</v>
          </cell>
          <cell r="AD449">
            <v>10.320687926917884</v>
          </cell>
        </row>
        <row r="450">
          <cell r="B450" t="str">
            <v>PO6529</v>
          </cell>
          <cell r="C450">
            <v>326.18</v>
          </cell>
          <cell r="D450">
            <v>282.43</v>
          </cell>
          <cell r="E450">
            <v>285.31</v>
          </cell>
          <cell r="F450">
            <v>238.27</v>
          </cell>
          <cell r="G450">
            <v>358.97</v>
          </cell>
          <cell r="H450">
            <v>275.79000000000002</v>
          </cell>
          <cell r="I450">
            <v>283.37</v>
          </cell>
          <cell r="J450">
            <v>292.76</v>
          </cell>
          <cell r="K450">
            <v>260.13</v>
          </cell>
          <cell r="L450">
            <v>262.92</v>
          </cell>
          <cell r="M450">
            <v>251.33</v>
          </cell>
          <cell r="N450">
            <v>277.63</v>
          </cell>
          <cell r="O450">
            <v>269.07859999999999</v>
          </cell>
          <cell r="P450">
            <v>240.5</v>
          </cell>
          <cell r="Q450">
            <v>224.78615384615384</v>
          </cell>
          <cell r="R450">
            <v>204.75076923076924</v>
          </cell>
          <cell r="S450">
            <v>270.95999999999998</v>
          </cell>
          <cell r="T450">
            <v>258.43</v>
          </cell>
          <cell r="U450">
            <v>142.97</v>
          </cell>
          <cell r="V450">
            <v>224.98</v>
          </cell>
          <cell r="W450">
            <v>228.39</v>
          </cell>
          <cell r="X450">
            <v>261.79000000000002</v>
          </cell>
          <cell r="Y450">
            <v>260.62</v>
          </cell>
          <cell r="Z450">
            <v>302.56002176805424</v>
          </cell>
          <cell r="AA450">
            <v>2889.8155448449775</v>
          </cell>
          <cell r="AB450">
            <v>12</v>
          </cell>
          <cell r="AC450">
            <v>240.81796207041478</v>
          </cell>
          <cell r="AD450">
            <v>9.2622293104005688</v>
          </cell>
        </row>
        <row r="451">
          <cell r="B451" t="str">
            <v>PO6580</v>
          </cell>
          <cell r="C451">
            <v>377.95</v>
          </cell>
          <cell r="D451">
            <v>324.07</v>
          </cell>
          <cell r="E451">
            <v>344</v>
          </cell>
          <cell r="F451">
            <v>241.3</v>
          </cell>
          <cell r="G451">
            <v>316.61</v>
          </cell>
          <cell r="H451">
            <v>268.11</v>
          </cell>
          <cell r="I451">
            <v>276.45999999999998</v>
          </cell>
          <cell r="J451">
            <v>243.53</v>
          </cell>
          <cell r="K451">
            <v>261.35000000000002</v>
          </cell>
          <cell r="L451">
            <v>274.64</v>
          </cell>
          <cell r="M451">
            <v>276.99</v>
          </cell>
          <cell r="N451">
            <v>289.65000000000003</v>
          </cell>
          <cell r="O451">
            <v>280.21140000000003</v>
          </cell>
          <cell r="P451">
            <v>238.26</v>
          </cell>
          <cell r="Q451">
            <v>227.70615384615385</v>
          </cell>
          <cell r="R451">
            <v>152.07615384615383</v>
          </cell>
          <cell r="S451">
            <v>238.1</v>
          </cell>
          <cell r="T451">
            <v>305.52</v>
          </cell>
          <cell r="U451">
            <v>278.62</v>
          </cell>
          <cell r="V451">
            <v>266.12</v>
          </cell>
          <cell r="W451">
            <v>238.24</v>
          </cell>
          <cell r="X451">
            <v>280.14999999999998</v>
          </cell>
          <cell r="Y451">
            <v>309.33999999999997</v>
          </cell>
          <cell r="Z451">
            <v>346.12846153846152</v>
          </cell>
          <cell r="AA451">
            <v>3160.4721692307694</v>
          </cell>
          <cell r="AB451">
            <v>12</v>
          </cell>
          <cell r="AC451">
            <v>263.37268076923078</v>
          </cell>
          <cell r="AD451">
            <v>10.129718491124262</v>
          </cell>
        </row>
        <row r="452">
          <cell r="B452" t="str">
            <v>PO6623</v>
          </cell>
          <cell r="C452">
            <v>178.48</v>
          </cell>
          <cell r="D452">
            <v>304.13</v>
          </cell>
          <cell r="E452">
            <v>320.33999999999997</v>
          </cell>
          <cell r="F452">
            <v>245.44</v>
          </cell>
          <cell r="G452">
            <v>276.2</v>
          </cell>
          <cell r="H452">
            <v>258.81</v>
          </cell>
          <cell r="I452">
            <v>254.21</v>
          </cell>
          <cell r="J452">
            <v>281.17</v>
          </cell>
          <cell r="K452">
            <v>252.8</v>
          </cell>
          <cell r="L452">
            <v>245.73</v>
          </cell>
          <cell r="M452">
            <v>252.92</v>
          </cell>
          <cell r="N452">
            <v>295.28000000000003</v>
          </cell>
          <cell r="O452">
            <v>302.41192812044682</v>
          </cell>
          <cell r="P452">
            <v>219.04</v>
          </cell>
          <cell r="Q452">
            <v>227.36615384615385</v>
          </cell>
          <cell r="R452">
            <v>210.12</v>
          </cell>
          <cell r="S452">
            <v>246.52</v>
          </cell>
          <cell r="T452">
            <v>305.52999999999997</v>
          </cell>
          <cell r="U452">
            <v>284.52</v>
          </cell>
          <cell r="V452">
            <v>280.27</v>
          </cell>
          <cell r="W452">
            <v>230.21</v>
          </cell>
          <cell r="X452">
            <v>251.53</v>
          </cell>
          <cell r="Y452">
            <v>282.64999999999998</v>
          </cell>
          <cell r="Z452">
            <v>253.23461538461541</v>
          </cell>
          <cell r="AA452">
            <v>3093.4026973512164</v>
          </cell>
          <cell r="AB452">
            <v>12</v>
          </cell>
          <cell r="AC452">
            <v>257.78355811260138</v>
          </cell>
          <cell r="AD452">
            <v>9.9147522351000532</v>
          </cell>
        </row>
        <row r="453">
          <cell r="B453" t="str">
            <v>PO6728</v>
          </cell>
          <cell r="C453">
            <v>347.44</v>
          </cell>
          <cell r="D453">
            <v>325.43</v>
          </cell>
          <cell r="E453">
            <v>383.83</v>
          </cell>
          <cell r="F453">
            <v>284.89999999999998</v>
          </cell>
          <cell r="G453">
            <v>394.92</v>
          </cell>
          <cell r="H453">
            <v>342.48</v>
          </cell>
          <cell r="I453">
            <v>336.74</v>
          </cell>
          <cell r="J453">
            <v>310.62</v>
          </cell>
          <cell r="K453">
            <v>286.19</v>
          </cell>
          <cell r="L453">
            <v>300.54000000000002</v>
          </cell>
          <cell r="M453">
            <v>307.72000000000003</v>
          </cell>
          <cell r="N453">
            <v>354.36</v>
          </cell>
          <cell r="O453">
            <v>318.01192812044684</v>
          </cell>
          <cell r="P453">
            <v>257.01</v>
          </cell>
          <cell r="Q453">
            <v>253.12076923076921</v>
          </cell>
          <cell r="R453">
            <v>169.78</v>
          </cell>
          <cell r="S453">
            <v>283.01</v>
          </cell>
          <cell r="T453">
            <v>340.31</v>
          </cell>
          <cell r="U453">
            <v>307.58000000000004</v>
          </cell>
          <cell r="V453">
            <v>284.32</v>
          </cell>
          <cell r="W453">
            <v>252.14</v>
          </cell>
          <cell r="X453">
            <v>288.52000000000004</v>
          </cell>
          <cell r="Y453">
            <v>311.88</v>
          </cell>
          <cell r="Z453">
            <v>308.74323106427454</v>
          </cell>
          <cell r="AA453">
            <v>3374.4259284154905</v>
          </cell>
          <cell r="AB453">
            <v>12</v>
          </cell>
          <cell r="AC453">
            <v>281.20216070129089</v>
          </cell>
          <cell r="AD453">
            <v>10.815467719280418</v>
          </cell>
        </row>
        <row r="454">
          <cell r="B454" t="str">
            <v>PO6730</v>
          </cell>
          <cell r="C454">
            <v>394.4</v>
          </cell>
          <cell r="D454">
            <v>347.5</v>
          </cell>
          <cell r="E454">
            <v>341.26</v>
          </cell>
          <cell r="F454">
            <v>296.95999999999998</v>
          </cell>
          <cell r="G454">
            <v>322.44</v>
          </cell>
          <cell r="H454">
            <v>313.27999999999997</v>
          </cell>
          <cell r="I454">
            <v>328.1</v>
          </cell>
          <cell r="J454">
            <v>359.79</v>
          </cell>
          <cell r="K454">
            <v>306.48</v>
          </cell>
          <cell r="L454">
            <v>304.08</v>
          </cell>
          <cell r="M454">
            <v>305.06</v>
          </cell>
          <cell r="N454">
            <v>300.27999999999997</v>
          </cell>
          <cell r="O454">
            <v>282.58300000000003</v>
          </cell>
          <cell r="P454">
            <v>310.40999999999997</v>
          </cell>
          <cell r="Q454">
            <v>229.18615384615384</v>
          </cell>
          <cell r="R454">
            <v>169.76846153846154</v>
          </cell>
          <cell r="S454">
            <v>317.95</v>
          </cell>
          <cell r="T454">
            <v>341.58</v>
          </cell>
          <cell r="U454">
            <v>276.52</v>
          </cell>
          <cell r="V454">
            <v>312</v>
          </cell>
          <cell r="W454">
            <v>246.22</v>
          </cell>
          <cell r="X454">
            <v>244.05461538461537</v>
          </cell>
          <cell r="Y454">
            <v>268.54000000000002</v>
          </cell>
          <cell r="Z454">
            <v>272.84538461538466</v>
          </cell>
          <cell r="AA454">
            <v>3271.6576153846154</v>
          </cell>
          <cell r="AB454">
            <v>12</v>
          </cell>
          <cell r="AC454">
            <v>272.63813461538462</v>
          </cell>
          <cell r="AD454">
            <v>10.486082100591716</v>
          </cell>
        </row>
        <row r="455">
          <cell r="B455" t="str">
            <v>PO6746</v>
          </cell>
          <cell r="C455">
            <v>388.28</v>
          </cell>
          <cell r="D455">
            <v>367.88</v>
          </cell>
          <cell r="E455">
            <v>372.99</v>
          </cell>
          <cell r="F455">
            <v>286.67</v>
          </cell>
          <cell r="G455">
            <v>335.79</v>
          </cell>
          <cell r="H455">
            <v>304.60000000000002</v>
          </cell>
          <cell r="I455">
            <v>302.44</v>
          </cell>
          <cell r="J455">
            <v>327.12</v>
          </cell>
          <cell r="K455">
            <v>270.99</v>
          </cell>
          <cell r="L455">
            <v>292.99</v>
          </cell>
          <cell r="M455">
            <v>275.37</v>
          </cell>
          <cell r="N455">
            <v>295.78999999999996</v>
          </cell>
          <cell r="O455">
            <v>299.76192812044678</v>
          </cell>
          <cell r="P455">
            <v>246.85999999999999</v>
          </cell>
          <cell r="Q455">
            <v>228.66615384615383</v>
          </cell>
          <cell r="R455">
            <v>159.34</v>
          </cell>
          <cell r="S455">
            <v>272.7</v>
          </cell>
          <cell r="T455">
            <v>295.92</v>
          </cell>
          <cell r="U455">
            <v>273.93</v>
          </cell>
          <cell r="V455">
            <v>298.74</v>
          </cell>
          <cell r="W455">
            <v>224.42</v>
          </cell>
          <cell r="X455">
            <v>257.94461538461542</v>
          </cell>
          <cell r="Y455">
            <v>297.98</v>
          </cell>
          <cell r="Z455">
            <v>287.26936572199736</v>
          </cell>
          <cell r="AA455">
            <v>3143.532063073214</v>
          </cell>
          <cell r="AB455">
            <v>12</v>
          </cell>
          <cell r="AC455">
            <v>261.96100525610115</v>
          </cell>
          <cell r="AD455">
            <v>10.075423279080812</v>
          </cell>
        </row>
        <row r="456">
          <cell r="B456" t="str">
            <v>PO6912</v>
          </cell>
          <cell r="C456">
            <v>334.31</v>
          </cell>
          <cell r="D456">
            <v>305.18</v>
          </cell>
          <cell r="E456">
            <v>318.75</v>
          </cell>
          <cell r="F456">
            <v>249.34</v>
          </cell>
          <cell r="G456">
            <v>276.54000000000002</v>
          </cell>
          <cell r="H456">
            <v>262.52</v>
          </cell>
          <cell r="I456">
            <v>290.08</v>
          </cell>
          <cell r="J456">
            <v>268.24</v>
          </cell>
          <cell r="K456">
            <v>218.95</v>
          </cell>
          <cell r="L456">
            <v>271.26</v>
          </cell>
          <cell r="M456">
            <v>283.99</v>
          </cell>
          <cell r="N456">
            <v>290.97000000000003</v>
          </cell>
          <cell r="O456">
            <v>282.142</v>
          </cell>
          <cell r="P456">
            <v>263.55</v>
          </cell>
          <cell r="Q456">
            <v>234.98615384615383</v>
          </cell>
          <cell r="R456">
            <v>217.03615384615384</v>
          </cell>
          <cell r="S456">
            <v>274.33999999999997</v>
          </cell>
          <cell r="T456">
            <v>305.42</v>
          </cell>
          <cell r="U456">
            <v>287.57</v>
          </cell>
          <cell r="V456">
            <v>281.25</v>
          </cell>
          <cell r="W456">
            <v>252.66</v>
          </cell>
          <cell r="X456">
            <v>257.87</v>
          </cell>
          <cell r="Y456">
            <v>288.11</v>
          </cell>
          <cell r="Z456">
            <v>290.38261808367076</v>
          </cell>
          <cell r="AA456">
            <v>3235.3169257759782</v>
          </cell>
          <cell r="AB456">
            <v>12</v>
          </cell>
          <cell r="AC456">
            <v>269.60974381466485</v>
          </cell>
          <cell r="AD456">
            <v>10.369605531333264</v>
          </cell>
        </row>
        <row r="457">
          <cell r="B457" t="str">
            <v>PO6945</v>
          </cell>
          <cell r="C457">
            <v>335.72</v>
          </cell>
          <cell r="D457">
            <v>250.33</v>
          </cell>
          <cell r="E457">
            <v>281.10000000000002</v>
          </cell>
          <cell r="F457">
            <v>242.94</v>
          </cell>
          <cell r="G457">
            <v>239.21</v>
          </cell>
          <cell r="H457">
            <v>228.49</v>
          </cell>
          <cell r="I457">
            <v>260.18</v>
          </cell>
          <cell r="J457">
            <v>267.18</v>
          </cell>
          <cell r="K457">
            <v>248.56</v>
          </cell>
          <cell r="L457">
            <v>285.83</v>
          </cell>
          <cell r="M457">
            <v>260.76</v>
          </cell>
          <cell r="N457">
            <v>296.52</v>
          </cell>
          <cell r="O457">
            <v>296.06192812044679</v>
          </cell>
          <cell r="P457">
            <v>212.7</v>
          </cell>
          <cell r="Q457">
            <v>231.70615384615385</v>
          </cell>
          <cell r="R457">
            <v>219.47</v>
          </cell>
          <cell r="S457">
            <v>283.43</v>
          </cell>
          <cell r="T457">
            <v>257.58</v>
          </cell>
          <cell r="U457">
            <v>267.13</v>
          </cell>
          <cell r="V457">
            <v>270.3</v>
          </cell>
          <cell r="W457">
            <v>244.62</v>
          </cell>
          <cell r="X457">
            <v>249.68</v>
          </cell>
          <cell r="Y457">
            <v>210.89461538461538</v>
          </cell>
          <cell r="Z457">
            <v>247.47516869095818</v>
          </cell>
          <cell r="AA457">
            <v>2991.0478660421741</v>
          </cell>
          <cell r="AB457">
            <v>12</v>
          </cell>
          <cell r="AC457">
            <v>249.25398883684784</v>
          </cell>
          <cell r="AD457">
            <v>9.5866918783403019</v>
          </cell>
        </row>
        <row r="458">
          <cell r="B458" t="str">
            <v>PO7005</v>
          </cell>
          <cell r="C458">
            <v>371.61</v>
          </cell>
          <cell r="D458">
            <v>305.24</v>
          </cell>
          <cell r="E458">
            <v>342.07</v>
          </cell>
          <cell r="F458">
            <v>262.23</v>
          </cell>
          <cell r="G458">
            <v>285.57</v>
          </cell>
          <cell r="H458">
            <v>273.70999999999998</v>
          </cell>
          <cell r="I458">
            <v>289.52999999999997</v>
          </cell>
          <cell r="J458">
            <v>274.93</v>
          </cell>
          <cell r="K458">
            <v>264.67</v>
          </cell>
          <cell r="L458">
            <v>267.42</v>
          </cell>
          <cell r="M458">
            <v>310.62</v>
          </cell>
          <cell r="N458">
            <v>306.60000000000002</v>
          </cell>
          <cell r="O458">
            <v>260.06260000000003</v>
          </cell>
          <cell r="P458">
            <v>293.83999999999997</v>
          </cell>
          <cell r="Q458">
            <v>231.40615384615384</v>
          </cell>
          <cell r="R458">
            <v>142.70076923076923</v>
          </cell>
          <cell r="S458">
            <v>281.04000000000002</v>
          </cell>
          <cell r="T458">
            <v>335.86</v>
          </cell>
          <cell r="U458">
            <v>278.29000000000002</v>
          </cell>
          <cell r="V458">
            <v>284.36</v>
          </cell>
          <cell r="W458">
            <v>217.1</v>
          </cell>
          <cell r="X458">
            <v>204.33</v>
          </cell>
          <cell r="Y458">
            <v>314.61</v>
          </cell>
          <cell r="Z458">
            <v>312.06920744134743</v>
          </cell>
          <cell r="AA458">
            <v>3155.6687305182704</v>
          </cell>
          <cell r="AB458">
            <v>12</v>
          </cell>
          <cell r="AC458">
            <v>262.97239420985585</v>
          </cell>
          <cell r="AD458">
            <v>10.114322854225225</v>
          </cell>
        </row>
        <row r="459">
          <cell r="B459" t="str">
            <v>PO7029</v>
          </cell>
          <cell r="C459">
            <v>347.72</v>
          </cell>
          <cell r="D459">
            <v>293.89</v>
          </cell>
          <cell r="E459">
            <v>310.68</v>
          </cell>
          <cell r="F459">
            <v>234.3</v>
          </cell>
          <cell r="G459">
            <v>364.39</v>
          </cell>
          <cell r="H459">
            <v>229.38</v>
          </cell>
          <cell r="I459">
            <v>291.45999999999998</v>
          </cell>
          <cell r="J459">
            <v>304.77</v>
          </cell>
          <cell r="K459">
            <v>265.45999999999998</v>
          </cell>
          <cell r="L459">
            <v>250.07</v>
          </cell>
          <cell r="M459">
            <v>273.83999999999997</v>
          </cell>
          <cell r="N459">
            <v>283.64000000000004</v>
          </cell>
          <cell r="O459">
            <v>267.22640000000001</v>
          </cell>
          <cell r="P459">
            <v>228.81</v>
          </cell>
          <cell r="Q459">
            <v>238.05615384615385</v>
          </cell>
          <cell r="R459">
            <v>205.36076923076922</v>
          </cell>
          <cell r="S459">
            <v>280.16000000000003</v>
          </cell>
          <cell r="T459">
            <v>269.11</v>
          </cell>
          <cell r="U459">
            <v>256.26</v>
          </cell>
          <cell r="V459">
            <v>270.83</v>
          </cell>
          <cell r="W459">
            <v>256.3</v>
          </cell>
          <cell r="X459">
            <v>276.69</v>
          </cell>
          <cell r="Y459">
            <v>246.85</v>
          </cell>
          <cell r="Z459">
            <v>292.13923076923078</v>
          </cell>
          <cell r="AA459">
            <v>3087.7925538461536</v>
          </cell>
          <cell r="AB459">
            <v>12</v>
          </cell>
          <cell r="AC459">
            <v>257.31604615384612</v>
          </cell>
          <cell r="AD459">
            <v>9.8967710059171576</v>
          </cell>
        </row>
        <row r="460">
          <cell r="B460" t="str">
            <v>PO7233</v>
          </cell>
          <cell r="C460">
            <v>334.14</v>
          </cell>
          <cell r="D460">
            <v>327.18</v>
          </cell>
          <cell r="E460">
            <v>367.99</v>
          </cell>
          <cell r="F460">
            <v>321.42</v>
          </cell>
          <cell r="G460">
            <v>313.41000000000003</v>
          </cell>
          <cell r="H460">
            <v>287.7</v>
          </cell>
          <cell r="I460">
            <v>290.52</v>
          </cell>
          <cell r="J460">
            <v>280.82</v>
          </cell>
          <cell r="K460">
            <v>253.89</v>
          </cell>
          <cell r="L460">
            <v>264.64999999999998</v>
          </cell>
          <cell r="M460">
            <v>256.73</v>
          </cell>
          <cell r="N460">
            <v>270.37</v>
          </cell>
          <cell r="O460">
            <v>253.41820000000004</v>
          </cell>
          <cell r="P460">
            <v>250.53</v>
          </cell>
          <cell r="Q460">
            <v>234.51615384615383</v>
          </cell>
          <cell r="R460">
            <v>137.46076923076924</v>
          </cell>
          <cell r="S460">
            <v>269.16000000000003</v>
          </cell>
          <cell r="T460">
            <v>332.02</v>
          </cell>
          <cell r="U460">
            <v>267.38</v>
          </cell>
          <cell r="V460">
            <v>327.54000000000002</v>
          </cell>
          <cell r="W460">
            <v>266.06</v>
          </cell>
          <cell r="X460">
            <v>229.63461538461539</v>
          </cell>
          <cell r="Y460">
            <v>267.55</v>
          </cell>
          <cell r="Z460">
            <v>295.72858890532541</v>
          </cell>
          <cell r="AA460">
            <v>3130.998327366864</v>
          </cell>
          <cell r="AB460">
            <v>12</v>
          </cell>
          <cell r="AC460">
            <v>260.91652728057198</v>
          </cell>
          <cell r="AD460">
            <v>10.035251049252768</v>
          </cell>
        </row>
        <row r="461">
          <cell r="B461" t="str">
            <v>PO7335</v>
          </cell>
          <cell r="C461">
            <v>262.44</v>
          </cell>
          <cell r="D461">
            <v>296.64999999999998</v>
          </cell>
          <cell r="E461">
            <v>286.27</v>
          </cell>
          <cell r="F461">
            <v>244.12</v>
          </cell>
          <cell r="G461">
            <v>345.46</v>
          </cell>
          <cell r="H461">
            <v>307.83999999999997</v>
          </cell>
          <cell r="I461">
            <v>294.70999999999998</v>
          </cell>
          <cell r="J461">
            <v>238.22</v>
          </cell>
          <cell r="K461">
            <v>140.5</v>
          </cell>
          <cell r="L461">
            <v>241.95</v>
          </cell>
          <cell r="M461">
            <v>251.55</v>
          </cell>
          <cell r="N461">
            <v>262.01</v>
          </cell>
          <cell r="O461">
            <v>284.47439999999995</v>
          </cell>
          <cell r="P461">
            <v>225.06</v>
          </cell>
          <cell r="W461">
            <v>224.9</v>
          </cell>
          <cell r="X461">
            <v>263.98</v>
          </cell>
          <cell r="Y461">
            <v>327.95</v>
          </cell>
          <cell r="Z461">
            <v>401.13365470085472</v>
          </cell>
          <cell r="AA461">
            <v>1727.4980547008547</v>
          </cell>
          <cell r="AB461">
            <v>6</v>
          </cell>
          <cell r="AC461">
            <v>287.91634245014245</v>
          </cell>
          <cell r="AD461">
            <v>11.073705478851632</v>
          </cell>
        </row>
        <row r="462">
          <cell r="B462" t="str">
            <v>PO7341</v>
          </cell>
          <cell r="C462">
            <v>418.61</v>
          </cell>
          <cell r="D462">
            <v>370.33</v>
          </cell>
          <cell r="E462">
            <v>375.32</v>
          </cell>
          <cell r="F462">
            <v>290.72000000000003</v>
          </cell>
          <cell r="G462">
            <v>343.75</v>
          </cell>
          <cell r="H462">
            <v>327.68</v>
          </cell>
          <cell r="I462">
            <v>318.76</v>
          </cell>
          <cell r="J462">
            <v>319.22000000000003</v>
          </cell>
          <cell r="K462">
            <v>291.72000000000003</v>
          </cell>
          <cell r="L462">
            <v>288.45999999999998</v>
          </cell>
          <cell r="M462">
            <v>316.88</v>
          </cell>
          <cell r="N462">
            <v>326.60999999999996</v>
          </cell>
          <cell r="O462">
            <v>316.89192812044683</v>
          </cell>
          <cell r="P462">
            <v>231.16000000000003</v>
          </cell>
          <cell r="Q462">
            <v>248.74076923076922</v>
          </cell>
          <cell r="R462">
            <v>165.16615384615383</v>
          </cell>
          <cell r="S462">
            <v>307.33</v>
          </cell>
          <cell r="T462">
            <v>322.3</v>
          </cell>
          <cell r="U462">
            <v>307.58000000000004</v>
          </cell>
          <cell r="V462">
            <v>286.89</v>
          </cell>
          <cell r="W462">
            <v>240.96</v>
          </cell>
          <cell r="X462">
            <v>290.31</v>
          </cell>
          <cell r="Y462">
            <v>330.85</v>
          </cell>
          <cell r="Z462">
            <v>320.27</v>
          </cell>
          <cell r="AA462">
            <v>3368.4488511973695</v>
          </cell>
          <cell r="AB462">
            <v>12</v>
          </cell>
          <cell r="AC462">
            <v>280.70407093311411</v>
          </cell>
          <cell r="AD462">
            <v>10.796310420504389</v>
          </cell>
        </row>
        <row r="463">
          <cell r="B463" t="str">
            <v>PO7628</v>
          </cell>
          <cell r="C463">
            <v>322.61</v>
          </cell>
          <cell r="D463">
            <v>374.24</v>
          </cell>
          <cell r="E463">
            <v>369.78</v>
          </cell>
          <cell r="F463">
            <v>289.79000000000002</v>
          </cell>
          <cell r="G463">
            <v>346.14</v>
          </cell>
          <cell r="H463">
            <v>357.21</v>
          </cell>
          <cell r="I463">
            <v>309.70999999999998</v>
          </cell>
          <cell r="J463">
            <v>348.23</v>
          </cell>
          <cell r="K463">
            <v>324.25</v>
          </cell>
          <cell r="L463">
            <v>324.45999999999998</v>
          </cell>
          <cell r="M463">
            <v>321.45999999999998</v>
          </cell>
          <cell r="N463">
            <v>312.44</v>
          </cell>
          <cell r="O463">
            <v>345.38192812044679</v>
          </cell>
          <cell r="P463">
            <v>254.88</v>
          </cell>
          <cell r="Q463">
            <v>248.89615384615385</v>
          </cell>
          <cell r="R463">
            <v>152.07615384615383</v>
          </cell>
          <cell r="S463">
            <v>278.47000000000003</v>
          </cell>
          <cell r="T463">
            <v>290.14999999999998</v>
          </cell>
          <cell r="U463">
            <v>297.11</v>
          </cell>
          <cell r="V463">
            <v>304.43</v>
          </cell>
          <cell r="W463">
            <v>260.27</v>
          </cell>
          <cell r="X463">
            <v>265.96230769230766</v>
          </cell>
          <cell r="Y463">
            <v>366.72</v>
          </cell>
          <cell r="Z463">
            <v>390.27451963135167</v>
          </cell>
          <cell r="AA463">
            <v>3454.6210631364138</v>
          </cell>
          <cell r="AB463">
            <v>12</v>
          </cell>
          <cell r="AC463">
            <v>287.88508859470113</v>
          </cell>
          <cell r="AD463">
            <v>11.072503407488504</v>
          </cell>
        </row>
        <row r="464">
          <cell r="B464" t="str">
            <v>PO8003</v>
          </cell>
          <cell r="C464">
            <v>329.07</v>
          </cell>
          <cell r="D464">
            <v>288.56</v>
          </cell>
          <cell r="E464">
            <v>323.12</v>
          </cell>
          <cell r="F464">
            <v>254.41</v>
          </cell>
          <cell r="G464">
            <v>262.99</v>
          </cell>
          <cell r="H464">
            <v>261.52</v>
          </cell>
          <cell r="I464">
            <v>285.23</v>
          </cell>
          <cell r="J464">
            <v>281.17</v>
          </cell>
          <cell r="K464">
            <v>268.11</v>
          </cell>
          <cell r="L464">
            <v>262.89</v>
          </cell>
          <cell r="M464">
            <v>308.74</v>
          </cell>
          <cell r="N464">
            <v>354.6</v>
          </cell>
          <cell r="O464">
            <v>304.59192812044682</v>
          </cell>
          <cell r="P464">
            <v>221.93</v>
          </cell>
          <cell r="Q464">
            <v>231.13615384615383</v>
          </cell>
          <cell r="R464">
            <v>155.91999999999999</v>
          </cell>
          <cell r="S464">
            <v>287.42</v>
          </cell>
          <cell r="T464">
            <v>293.02999999999997</v>
          </cell>
          <cell r="U464">
            <v>288.01</v>
          </cell>
          <cell r="V464">
            <v>292.95999999999998</v>
          </cell>
          <cell r="W464">
            <v>239.85</v>
          </cell>
          <cell r="X464">
            <v>276.23</v>
          </cell>
          <cell r="Y464">
            <v>314.74</v>
          </cell>
          <cell r="Z464">
            <v>307.13307692307689</v>
          </cell>
          <cell r="AA464">
            <v>3212.9511588896771</v>
          </cell>
          <cell r="AB464">
            <v>12</v>
          </cell>
          <cell r="AC464">
            <v>267.74592990747311</v>
          </cell>
          <cell r="AD464">
            <v>10.297920381056658</v>
          </cell>
        </row>
        <row r="465">
          <cell r="B465" t="str">
            <v>PO8223</v>
          </cell>
          <cell r="C465">
            <v>417.4</v>
          </cell>
          <cell r="D465">
            <v>355.36</v>
          </cell>
          <cell r="E465">
            <v>441.71</v>
          </cell>
          <cell r="F465">
            <v>319.66000000000003</v>
          </cell>
          <cell r="G465">
            <v>373.23</v>
          </cell>
          <cell r="H465">
            <v>359.84</v>
          </cell>
          <cell r="I465">
            <v>364.95</v>
          </cell>
          <cell r="J465">
            <v>419.28</v>
          </cell>
          <cell r="K465">
            <v>353.04</v>
          </cell>
          <cell r="L465">
            <v>390.9</v>
          </cell>
          <cell r="M465">
            <v>380.19</v>
          </cell>
          <cell r="N465">
            <v>396.28</v>
          </cell>
          <cell r="O465">
            <v>387.48192812044681</v>
          </cell>
          <cell r="P465">
            <v>339.69</v>
          </cell>
          <cell r="Q465">
            <v>240.43615384615384</v>
          </cell>
          <cell r="R465">
            <v>233.28</v>
          </cell>
          <cell r="S465">
            <v>269.14</v>
          </cell>
          <cell r="T465">
            <v>282.08</v>
          </cell>
          <cell r="U465">
            <v>288.67</v>
          </cell>
          <cell r="V465">
            <v>294.37</v>
          </cell>
          <cell r="W465">
            <v>238.09</v>
          </cell>
          <cell r="X465">
            <v>244.4223076923077</v>
          </cell>
          <cell r="Y465">
            <v>326.5</v>
          </cell>
          <cell r="Z465">
            <v>379.75074224021591</v>
          </cell>
          <cell r="AA465">
            <v>3523.9111318991245</v>
          </cell>
          <cell r="AB465">
            <v>12</v>
          </cell>
          <cell r="AC465">
            <v>293.65926099159373</v>
          </cell>
          <cell r="AD465">
            <v>11.294586961215144</v>
          </cell>
        </row>
        <row r="466">
          <cell r="B466" t="str">
            <v>PO8582</v>
          </cell>
          <cell r="C466">
            <v>373.73</v>
          </cell>
          <cell r="D466">
            <v>315.85000000000002</v>
          </cell>
          <cell r="E466">
            <v>337.5</v>
          </cell>
          <cell r="F466">
            <v>261.12</v>
          </cell>
          <cell r="G466">
            <v>271.79000000000002</v>
          </cell>
          <cell r="H466">
            <v>269.91000000000003</v>
          </cell>
          <cell r="I466">
            <v>286.14</v>
          </cell>
          <cell r="J466">
            <v>283.63</v>
          </cell>
          <cell r="K466">
            <v>258.72000000000003</v>
          </cell>
          <cell r="L466">
            <v>261.98</v>
          </cell>
          <cell r="M466">
            <v>288.91000000000003</v>
          </cell>
          <cell r="N466">
            <v>294.37</v>
          </cell>
          <cell r="O466">
            <v>283.88639999999998</v>
          </cell>
          <cell r="P466">
            <v>263.13</v>
          </cell>
          <cell r="Q466">
            <v>220.87615384615384</v>
          </cell>
          <cell r="R466">
            <v>159.76615384615383</v>
          </cell>
          <cell r="S466">
            <v>250.6</v>
          </cell>
          <cell r="T466">
            <v>299.73</v>
          </cell>
          <cell r="U466">
            <v>283.98</v>
          </cell>
          <cell r="V466">
            <v>271.92</v>
          </cell>
          <cell r="W466">
            <v>261.31</v>
          </cell>
          <cell r="X466">
            <v>257.40000000000003</v>
          </cell>
          <cell r="Y466">
            <v>274.08</v>
          </cell>
          <cell r="Z466">
            <v>326.7442510121457</v>
          </cell>
          <cell r="AA466">
            <v>3153.4229587044538</v>
          </cell>
          <cell r="AB466">
            <v>12</v>
          </cell>
          <cell r="AC466">
            <v>262.7852465587045</v>
          </cell>
          <cell r="AD466">
            <v>10.107124867642481</v>
          </cell>
        </row>
        <row r="467">
          <cell r="B467" t="str">
            <v>PO8585</v>
          </cell>
          <cell r="C467">
            <v>351.66</v>
          </cell>
          <cell r="D467">
            <v>299.79000000000002</v>
          </cell>
          <cell r="E467">
            <v>340.29</v>
          </cell>
          <cell r="F467">
            <v>263.27999999999997</v>
          </cell>
          <cell r="G467">
            <v>286.73</v>
          </cell>
          <cell r="H467">
            <v>275.51</v>
          </cell>
          <cell r="I467">
            <v>297.33</v>
          </cell>
          <cell r="J467">
            <v>294.61</v>
          </cell>
          <cell r="K467">
            <v>273.07</v>
          </cell>
          <cell r="L467">
            <v>276.33</v>
          </cell>
          <cell r="M467">
            <v>248.17</v>
          </cell>
          <cell r="N467">
            <v>292.01</v>
          </cell>
          <cell r="O467">
            <v>283.05340000000001</v>
          </cell>
          <cell r="P467">
            <v>256.81</v>
          </cell>
          <cell r="Q467">
            <v>227.95615384615385</v>
          </cell>
          <cell r="R467">
            <v>140.54461538461538</v>
          </cell>
          <cell r="S467">
            <v>272.7</v>
          </cell>
          <cell r="T467">
            <v>333.79</v>
          </cell>
          <cell r="U467">
            <v>281.8</v>
          </cell>
          <cell r="V467">
            <v>291.54000000000002</v>
          </cell>
          <cell r="W467">
            <v>227.92</v>
          </cell>
          <cell r="X467">
            <v>227.79999999999998</v>
          </cell>
          <cell r="Y467">
            <v>287.99</v>
          </cell>
          <cell r="Z467">
            <v>298.27307692307693</v>
          </cell>
          <cell r="AA467">
            <v>3130.1772461538462</v>
          </cell>
          <cell r="AB467">
            <v>12</v>
          </cell>
          <cell r="AC467">
            <v>260.84810384615383</v>
          </cell>
          <cell r="AD467">
            <v>10.032619378698225</v>
          </cell>
        </row>
        <row r="468">
          <cell r="B468" t="str">
            <v>PO8676</v>
          </cell>
          <cell r="C468">
            <v>286.94</v>
          </cell>
          <cell r="D468">
            <v>212.64</v>
          </cell>
          <cell r="E468">
            <v>180.8</v>
          </cell>
          <cell r="F468">
            <v>216.42</v>
          </cell>
          <cell r="G468">
            <v>248.87</v>
          </cell>
          <cell r="H468">
            <v>254.11</v>
          </cell>
          <cell r="I468">
            <v>286.20999999999998</v>
          </cell>
          <cell r="J468">
            <v>291.45999999999998</v>
          </cell>
          <cell r="K468">
            <v>239.91</v>
          </cell>
          <cell r="L468">
            <v>267.16000000000003</v>
          </cell>
          <cell r="M468">
            <v>273.55</v>
          </cell>
          <cell r="N468">
            <v>301.74</v>
          </cell>
          <cell r="O468">
            <v>270.37219999999996</v>
          </cell>
          <cell r="P468">
            <v>244.76</v>
          </cell>
          <cell r="Q468">
            <v>233.72615384615384</v>
          </cell>
          <cell r="R468">
            <v>157.83615384615385</v>
          </cell>
          <cell r="S468">
            <v>272.51</v>
          </cell>
          <cell r="T468">
            <v>308.73</v>
          </cell>
          <cell r="U468">
            <v>288.68</v>
          </cell>
          <cell r="V468">
            <v>280.48</v>
          </cell>
          <cell r="W468">
            <v>217.08</v>
          </cell>
          <cell r="X468">
            <v>249.09</v>
          </cell>
          <cell r="Y468">
            <v>252.83</v>
          </cell>
          <cell r="Z468">
            <v>327.76695006747644</v>
          </cell>
          <cell r="AA468">
            <v>3103.8614577597846</v>
          </cell>
          <cell r="AB468">
            <v>12</v>
          </cell>
          <cell r="AC468">
            <v>258.65512147998203</v>
          </cell>
          <cell r="AD468">
            <v>9.9482739030762311</v>
          </cell>
        </row>
        <row r="469">
          <cell r="B469" t="str">
            <v>PO8868</v>
          </cell>
          <cell r="C469">
            <v>373.83</v>
          </cell>
          <cell r="D469">
            <v>322.01</v>
          </cell>
          <cell r="E469">
            <v>333.11</v>
          </cell>
          <cell r="F469">
            <v>223.53</v>
          </cell>
          <cell r="G469">
            <v>289.29000000000002</v>
          </cell>
          <cell r="H469">
            <v>266.54000000000002</v>
          </cell>
          <cell r="I469">
            <v>280.51</v>
          </cell>
          <cell r="J469">
            <v>291.36</v>
          </cell>
          <cell r="K469">
            <v>261.52</v>
          </cell>
          <cell r="L469">
            <v>242.72</v>
          </cell>
          <cell r="M469">
            <v>281.63</v>
          </cell>
          <cell r="N469">
            <v>338.39</v>
          </cell>
          <cell r="O469">
            <v>300.38192812044679</v>
          </cell>
          <cell r="P469">
            <v>227.66</v>
          </cell>
          <cell r="Q469">
            <v>220.13615384615383</v>
          </cell>
          <cell r="R469">
            <v>225.37615384615384</v>
          </cell>
          <cell r="S469">
            <v>255.17</v>
          </cell>
          <cell r="T469">
            <v>283.54000000000002</v>
          </cell>
          <cell r="U469">
            <v>287.5</v>
          </cell>
          <cell r="V469">
            <v>281.89999999999998</v>
          </cell>
          <cell r="W469">
            <v>228.63</v>
          </cell>
          <cell r="X469">
            <v>263.00230769230768</v>
          </cell>
          <cell r="Y469">
            <v>286.57</v>
          </cell>
          <cell r="Z469">
            <v>405.23797570850206</v>
          </cell>
          <cell r="AA469">
            <v>3265.1045192135643</v>
          </cell>
          <cell r="AB469">
            <v>12</v>
          </cell>
          <cell r="AC469">
            <v>272.09204326779701</v>
          </cell>
          <cell r="AD469">
            <v>10.465078587222962</v>
          </cell>
        </row>
        <row r="470">
          <cell r="B470" t="str">
            <v>PO8889</v>
          </cell>
          <cell r="C470">
            <v>363.26</v>
          </cell>
          <cell r="D470">
            <v>368.23</v>
          </cell>
          <cell r="E470">
            <v>313.5</v>
          </cell>
          <cell r="F470">
            <v>258.24</v>
          </cell>
          <cell r="G470">
            <v>318.86</v>
          </cell>
          <cell r="H470">
            <v>273.89</v>
          </cell>
          <cell r="I470">
            <v>296.95</v>
          </cell>
          <cell r="J470">
            <v>301.85000000000002</v>
          </cell>
          <cell r="K470">
            <v>269.91000000000003</v>
          </cell>
          <cell r="L470">
            <v>270.83999999999997</v>
          </cell>
          <cell r="M470">
            <v>188.76</v>
          </cell>
          <cell r="N470">
            <v>158.19</v>
          </cell>
          <cell r="O470">
            <v>251.61500000000001</v>
          </cell>
          <cell r="P470">
            <v>229.29</v>
          </cell>
          <cell r="Q470">
            <v>224.78615384615384</v>
          </cell>
          <cell r="R470">
            <v>198.16076923076923</v>
          </cell>
          <cell r="S470">
            <v>271.89999999999998</v>
          </cell>
          <cell r="T470">
            <v>239.37</v>
          </cell>
          <cell r="U470">
            <v>255.7</v>
          </cell>
          <cell r="V470">
            <v>282.49</v>
          </cell>
          <cell r="W470">
            <v>238.72</v>
          </cell>
          <cell r="X470">
            <v>300.55</v>
          </cell>
          <cell r="Y470">
            <v>323.33</v>
          </cell>
          <cell r="Z470">
            <v>363.60495276653171</v>
          </cell>
          <cell r="AA470">
            <v>3179.5168758434547</v>
          </cell>
          <cell r="AB470">
            <v>12</v>
          </cell>
          <cell r="AC470">
            <v>264.95973965362123</v>
          </cell>
          <cell r="AD470">
            <v>10.190759217446971</v>
          </cell>
        </row>
        <row r="471">
          <cell r="B471" t="str">
            <v>PO9076</v>
          </cell>
          <cell r="C471">
            <v>381.35</v>
          </cell>
          <cell r="D471">
            <v>329.92</v>
          </cell>
          <cell r="E471">
            <v>369.58</v>
          </cell>
          <cell r="F471">
            <v>292.60000000000002</v>
          </cell>
          <cell r="G471">
            <v>325.08999999999997</v>
          </cell>
          <cell r="H471">
            <v>305.45</v>
          </cell>
          <cell r="I471">
            <v>311.5</v>
          </cell>
          <cell r="J471">
            <v>331.01</v>
          </cell>
          <cell r="K471">
            <v>305.91000000000003</v>
          </cell>
          <cell r="L471">
            <v>296</v>
          </cell>
          <cell r="M471">
            <v>312.45999999999998</v>
          </cell>
          <cell r="N471">
            <v>321.19</v>
          </cell>
          <cell r="O471">
            <v>306.95192812044678</v>
          </cell>
          <cell r="P471">
            <v>255.45000000000002</v>
          </cell>
          <cell r="Q471">
            <v>265.13538461538462</v>
          </cell>
          <cell r="R471">
            <v>170.27538461538461</v>
          </cell>
          <cell r="S471">
            <v>267.33999999999997</v>
          </cell>
          <cell r="T471">
            <v>330.08</v>
          </cell>
          <cell r="U471">
            <v>274.53999999999996</v>
          </cell>
          <cell r="V471">
            <v>300.32</v>
          </cell>
          <cell r="W471">
            <v>249.07</v>
          </cell>
          <cell r="X471">
            <v>285.08999999999997</v>
          </cell>
          <cell r="Y471">
            <v>297.64999999999998</v>
          </cell>
          <cell r="Z471">
            <v>282.65471220428884</v>
          </cell>
          <cell r="AA471">
            <v>3284.5574095555053</v>
          </cell>
          <cell r="AB471">
            <v>12</v>
          </cell>
          <cell r="AC471">
            <v>273.71311746295879</v>
          </cell>
          <cell r="AD471">
            <v>10.527427594729184</v>
          </cell>
        </row>
        <row r="472">
          <cell r="B472" t="str">
            <v>PO9166</v>
          </cell>
          <cell r="C472">
            <v>294.86</v>
          </cell>
          <cell r="D472">
            <v>247</v>
          </cell>
          <cell r="E472">
            <v>257.26</v>
          </cell>
          <cell r="F472">
            <v>213.96</v>
          </cell>
          <cell r="G472">
            <v>313.83</v>
          </cell>
          <cell r="H472">
            <v>221.6</v>
          </cell>
          <cell r="I472">
            <v>219.96</v>
          </cell>
          <cell r="J472">
            <v>227.42</v>
          </cell>
          <cell r="K472">
            <v>222.76</v>
          </cell>
          <cell r="L472">
            <v>269.06</v>
          </cell>
          <cell r="M472">
            <v>256.62</v>
          </cell>
          <cell r="N472">
            <v>279.48</v>
          </cell>
          <cell r="O472">
            <v>303.19192812044679</v>
          </cell>
          <cell r="P472">
            <v>255.10999999999999</v>
          </cell>
          <cell r="Q472">
            <v>229.66615384615383</v>
          </cell>
          <cell r="R472">
            <v>199.93076923076922</v>
          </cell>
          <cell r="S472">
            <v>248.83</v>
          </cell>
          <cell r="T472">
            <v>263.23</v>
          </cell>
          <cell r="U472">
            <v>246.32</v>
          </cell>
          <cell r="V472">
            <v>251.84</v>
          </cell>
          <cell r="W472">
            <v>214.88</v>
          </cell>
          <cell r="X472">
            <v>274.24</v>
          </cell>
          <cell r="Y472">
            <v>266.22000000000003</v>
          </cell>
          <cell r="Z472">
            <v>340.68757085020241</v>
          </cell>
          <cell r="AA472">
            <v>3094.1464220475723</v>
          </cell>
          <cell r="AB472">
            <v>12</v>
          </cell>
          <cell r="AC472">
            <v>257.84553517063102</v>
          </cell>
          <cell r="AD472">
            <v>9.9171359681011939</v>
          </cell>
        </row>
        <row r="473">
          <cell r="B473" t="str">
            <v>PO9271</v>
          </cell>
          <cell r="C473">
            <v>362.35</v>
          </cell>
          <cell r="D473">
            <v>441.79</v>
          </cell>
          <cell r="E473">
            <v>330.83</v>
          </cell>
          <cell r="F473">
            <v>259.35000000000002</v>
          </cell>
          <cell r="G473">
            <v>403.02</v>
          </cell>
          <cell r="H473">
            <v>343.35</v>
          </cell>
          <cell r="I473">
            <v>340.79</v>
          </cell>
          <cell r="J473">
            <v>315.45999999999998</v>
          </cell>
          <cell r="K473">
            <v>260.14999999999998</v>
          </cell>
          <cell r="L473">
            <v>263.95</v>
          </cell>
          <cell r="M473">
            <v>267.85000000000002</v>
          </cell>
          <cell r="N473">
            <v>280.20000000000005</v>
          </cell>
          <cell r="O473">
            <v>300.9919281204468</v>
          </cell>
          <cell r="P473">
            <v>239.41</v>
          </cell>
          <cell r="Q473">
            <v>224.78615384615384</v>
          </cell>
          <cell r="R473">
            <v>201.08076923076922</v>
          </cell>
          <cell r="S473">
            <v>263.25</v>
          </cell>
          <cell r="T473">
            <v>253.39</v>
          </cell>
          <cell r="U473">
            <v>252.66</v>
          </cell>
          <cell r="V473">
            <v>254.57999999999998</v>
          </cell>
          <cell r="W473">
            <v>201.33999999999997</v>
          </cell>
          <cell r="X473">
            <v>279.43230769230769</v>
          </cell>
          <cell r="Y473">
            <v>261</v>
          </cell>
          <cell r="Z473">
            <v>339.0176923076923</v>
          </cell>
          <cell r="AA473">
            <v>3070.9388511973698</v>
          </cell>
          <cell r="AB473">
            <v>12</v>
          </cell>
          <cell r="AC473">
            <v>255.91157093311415</v>
          </cell>
          <cell r="AD473">
            <v>9.8427527281966984</v>
          </cell>
        </row>
        <row r="474">
          <cell r="B474" t="str">
            <v>PO9385</v>
          </cell>
          <cell r="C474">
            <v>375.48</v>
          </cell>
          <cell r="D474">
            <v>306.92</v>
          </cell>
          <cell r="E474">
            <v>338.77</v>
          </cell>
          <cell r="F474">
            <v>254.65</v>
          </cell>
          <cell r="G474">
            <v>300.24</v>
          </cell>
          <cell r="H474">
            <v>270.72000000000003</v>
          </cell>
          <cell r="I474">
            <v>277.43</v>
          </cell>
          <cell r="J474">
            <v>277.37</v>
          </cell>
          <cell r="K474">
            <v>256.31</v>
          </cell>
          <cell r="L474">
            <v>295.70999999999998</v>
          </cell>
          <cell r="M474">
            <v>284.88</v>
          </cell>
          <cell r="N474">
            <v>305.37</v>
          </cell>
          <cell r="O474">
            <v>310.21192812044683</v>
          </cell>
          <cell r="P474">
            <v>259.85000000000002</v>
          </cell>
          <cell r="Q474">
            <v>228.09615384615384</v>
          </cell>
          <cell r="R474">
            <v>155.91999999999999</v>
          </cell>
          <cell r="S474">
            <v>285.04000000000002</v>
          </cell>
          <cell r="T474">
            <v>297.02</v>
          </cell>
          <cell r="U474">
            <v>288.70999999999998</v>
          </cell>
          <cell r="V474">
            <v>296.12</v>
          </cell>
          <cell r="W474">
            <v>247.5</v>
          </cell>
          <cell r="X474">
            <v>283.89</v>
          </cell>
          <cell r="Y474">
            <v>371.11</v>
          </cell>
          <cell r="Z474">
            <v>497.46251012145746</v>
          </cell>
          <cell r="AA474">
            <v>3520.9305920880579</v>
          </cell>
          <cell r="AB474">
            <v>12</v>
          </cell>
          <cell r="AC474">
            <v>293.41088267400482</v>
          </cell>
          <cell r="AD474">
            <v>11.285033949000185</v>
          </cell>
        </row>
        <row r="475">
          <cell r="B475" t="str">
            <v>PO9557</v>
          </cell>
          <cell r="C475">
            <v>387.54</v>
          </cell>
          <cell r="D475">
            <v>257.08</v>
          </cell>
          <cell r="E475">
            <v>352.02</v>
          </cell>
          <cell r="F475">
            <v>274.70999999999998</v>
          </cell>
          <cell r="G475">
            <v>288.77999999999997</v>
          </cell>
          <cell r="H475">
            <v>304.01</v>
          </cell>
          <cell r="I475">
            <v>391.96</v>
          </cell>
          <cell r="J475">
            <v>394.67</v>
          </cell>
          <cell r="K475">
            <v>292.2</v>
          </cell>
          <cell r="L475">
            <v>363.72</v>
          </cell>
          <cell r="M475">
            <v>363.1</v>
          </cell>
          <cell r="N475">
            <v>395.54</v>
          </cell>
          <cell r="O475">
            <v>344.6219281204468</v>
          </cell>
          <cell r="P475">
            <v>354.59</v>
          </cell>
          <cell r="Q475">
            <v>250.34615384615384</v>
          </cell>
          <cell r="R475">
            <v>152.07615384615383</v>
          </cell>
          <cell r="S475">
            <v>257.31</v>
          </cell>
          <cell r="T475">
            <v>305.33</v>
          </cell>
          <cell r="U475">
            <v>296.71999999999997</v>
          </cell>
          <cell r="V475">
            <v>300.99</v>
          </cell>
          <cell r="W475">
            <v>257.63</v>
          </cell>
          <cell r="X475">
            <v>287.7</v>
          </cell>
          <cell r="Y475">
            <v>396.08</v>
          </cell>
          <cell r="Z475">
            <v>442.90538461538461</v>
          </cell>
          <cell r="AA475">
            <v>3646.299620428139</v>
          </cell>
          <cell r="AB475">
            <v>12</v>
          </cell>
          <cell r="AC475">
            <v>303.85830170234493</v>
          </cell>
          <cell r="AD475">
            <v>11.686857757782498</v>
          </cell>
        </row>
        <row r="476">
          <cell r="B476" t="str">
            <v>PO9574</v>
          </cell>
          <cell r="C476">
            <v>362.78</v>
          </cell>
          <cell r="D476">
            <v>327.7</v>
          </cell>
          <cell r="E476">
            <v>315.52999999999997</v>
          </cell>
          <cell r="F476">
            <v>262.39999999999998</v>
          </cell>
          <cell r="G476">
            <v>283.93</v>
          </cell>
          <cell r="H476">
            <v>272.70999999999998</v>
          </cell>
          <cell r="I476">
            <v>285.73</v>
          </cell>
          <cell r="J476">
            <v>294.61</v>
          </cell>
          <cell r="K476">
            <v>272.67</v>
          </cell>
          <cell r="L476">
            <v>263.74</v>
          </cell>
          <cell r="M476">
            <v>275.31</v>
          </cell>
          <cell r="N476">
            <v>277.02</v>
          </cell>
          <cell r="O476">
            <v>276.41879999999998</v>
          </cell>
          <cell r="P476">
            <v>255.82</v>
          </cell>
          <cell r="Q476">
            <v>227.78615384615384</v>
          </cell>
          <cell r="R476">
            <v>154.79615384615383</v>
          </cell>
          <cell r="S476">
            <v>278.47000000000003</v>
          </cell>
          <cell r="T476">
            <v>287.27</v>
          </cell>
          <cell r="U476">
            <v>281.5</v>
          </cell>
          <cell r="V476">
            <v>266.12</v>
          </cell>
          <cell r="W476">
            <v>225.75</v>
          </cell>
          <cell r="X476">
            <v>257.26461538461541</v>
          </cell>
          <cell r="Y476">
            <v>266.92</v>
          </cell>
          <cell r="Z476">
            <v>278.23308995120942</v>
          </cell>
          <cell r="AA476">
            <v>3056.3488130281326</v>
          </cell>
          <cell r="AB476">
            <v>12</v>
          </cell>
          <cell r="AC476">
            <v>254.69573441901105</v>
          </cell>
          <cell r="AD476">
            <v>9.7959897853465794</v>
          </cell>
        </row>
        <row r="477">
          <cell r="B477" t="str">
            <v>PO9707</v>
          </cell>
          <cell r="C477">
            <v>390.23</v>
          </cell>
          <cell r="D477">
            <v>353.17</v>
          </cell>
          <cell r="E477">
            <v>365.82</v>
          </cell>
          <cell r="F477">
            <v>243.36</v>
          </cell>
          <cell r="G477">
            <v>342.36</v>
          </cell>
          <cell r="H477">
            <v>323.5</v>
          </cell>
          <cell r="I477">
            <v>312.31</v>
          </cell>
          <cell r="J477">
            <v>311.87</v>
          </cell>
          <cell r="K477">
            <v>290.72000000000003</v>
          </cell>
          <cell r="L477">
            <v>287.55</v>
          </cell>
          <cell r="M477">
            <v>312.70999999999998</v>
          </cell>
          <cell r="N477">
            <v>323.01</v>
          </cell>
          <cell r="O477">
            <v>314.41192812044682</v>
          </cell>
          <cell r="P477">
            <v>237.45999999999998</v>
          </cell>
          <cell r="Q477">
            <v>247.48076923076923</v>
          </cell>
          <cell r="R477">
            <v>156.20615384615385</v>
          </cell>
          <cell r="S477">
            <v>278.89999999999998</v>
          </cell>
          <cell r="T477">
            <v>320.27</v>
          </cell>
          <cell r="U477">
            <v>301.24</v>
          </cell>
          <cell r="V477">
            <v>284.32</v>
          </cell>
          <cell r="W477">
            <v>240.96</v>
          </cell>
          <cell r="X477">
            <v>280.63153846153847</v>
          </cell>
          <cell r="Y477">
            <v>308.51</v>
          </cell>
          <cell r="Z477">
            <v>274.28692307692307</v>
          </cell>
          <cell r="AA477">
            <v>3244.677312735831</v>
          </cell>
          <cell r="AB477">
            <v>12</v>
          </cell>
          <cell r="AC477">
            <v>270.38977606131925</v>
          </cell>
          <cell r="AD477">
            <v>10.399606771589202</v>
          </cell>
        </row>
        <row r="478">
          <cell r="B478" t="str">
            <v>PO9728</v>
          </cell>
          <cell r="C478">
            <v>308.12</v>
          </cell>
          <cell r="D478">
            <v>265.8</v>
          </cell>
          <cell r="E478">
            <v>255.59</v>
          </cell>
          <cell r="F478">
            <v>265.37</v>
          </cell>
          <cell r="G478">
            <v>274.98</v>
          </cell>
          <cell r="H478">
            <v>241.94</v>
          </cell>
          <cell r="I478">
            <v>274.37</v>
          </cell>
          <cell r="J478">
            <v>268.98</v>
          </cell>
          <cell r="K478">
            <v>241.62</v>
          </cell>
          <cell r="L478">
            <v>248.6</v>
          </cell>
          <cell r="M478">
            <v>260.19</v>
          </cell>
          <cell r="N478">
            <v>282.34999999999997</v>
          </cell>
          <cell r="O478">
            <v>248.81219999999999</v>
          </cell>
          <cell r="P478">
            <v>211.57</v>
          </cell>
          <cell r="Q478">
            <v>225.94615384615383</v>
          </cell>
          <cell r="R478">
            <v>217.67615384615385</v>
          </cell>
          <cell r="S478">
            <v>248.98</v>
          </cell>
          <cell r="T478">
            <v>235.49</v>
          </cell>
          <cell r="X478">
            <v>145.66</v>
          </cell>
          <cell r="Y478">
            <v>231.42</v>
          </cell>
          <cell r="Z478">
            <v>223.92398237655283</v>
          </cell>
          <cell r="AA478">
            <v>1989.4784900688608</v>
          </cell>
          <cell r="AB478">
            <v>9</v>
          </cell>
          <cell r="AC478">
            <v>221.05316556320676</v>
          </cell>
          <cell r="AD478">
            <v>8.5020448293541069</v>
          </cell>
        </row>
        <row r="479">
          <cell r="B479" t="str">
            <v>PO9831</v>
          </cell>
          <cell r="C479">
            <v>427.1</v>
          </cell>
          <cell r="D479">
            <v>363.82</v>
          </cell>
          <cell r="E479">
            <v>270.64999999999998</v>
          </cell>
          <cell r="F479">
            <v>251.26</v>
          </cell>
          <cell r="G479">
            <v>370.54</v>
          </cell>
          <cell r="H479">
            <v>262.43</v>
          </cell>
          <cell r="I479">
            <v>300.42</v>
          </cell>
          <cell r="J479">
            <v>292.86</v>
          </cell>
          <cell r="K479">
            <v>256.33999999999997</v>
          </cell>
          <cell r="L479">
            <v>263.01</v>
          </cell>
          <cell r="M479">
            <v>253.35</v>
          </cell>
          <cell r="N479">
            <v>283.37</v>
          </cell>
          <cell r="O479">
            <v>294.2419281204468</v>
          </cell>
          <cell r="P479">
            <v>246.9</v>
          </cell>
          <cell r="Q479">
            <v>226.84615384615384</v>
          </cell>
          <cell r="R479">
            <v>199.81076923076924</v>
          </cell>
          <cell r="S479">
            <v>278.63</v>
          </cell>
          <cell r="T479">
            <v>254.65</v>
          </cell>
          <cell r="U479">
            <v>251.44</v>
          </cell>
          <cell r="V479">
            <v>266.79000000000002</v>
          </cell>
          <cell r="W479">
            <v>203.64999999999998</v>
          </cell>
          <cell r="X479">
            <v>248.29461538461538</v>
          </cell>
          <cell r="Y479">
            <v>281.33999999999997</v>
          </cell>
          <cell r="Z479">
            <v>370.56</v>
          </cell>
          <cell r="AA479">
            <v>3123.1534665819854</v>
          </cell>
          <cell r="AB479">
            <v>12</v>
          </cell>
          <cell r="AC479">
            <v>260.26278888183214</v>
          </cell>
          <cell r="AD479">
            <v>10.010107264685852</v>
          </cell>
        </row>
        <row r="480">
          <cell r="B480" t="str">
            <v>PO9982</v>
          </cell>
          <cell r="C480">
            <v>376.77</v>
          </cell>
          <cell r="D480">
            <v>336.09</v>
          </cell>
          <cell r="E480">
            <v>337.2</v>
          </cell>
          <cell r="F480">
            <v>258.60000000000002</v>
          </cell>
          <cell r="G480">
            <v>296.05</v>
          </cell>
          <cell r="H480">
            <v>275.51</v>
          </cell>
          <cell r="I480">
            <v>326.76</v>
          </cell>
          <cell r="J480">
            <v>305.8</v>
          </cell>
          <cell r="K480">
            <v>272.67</v>
          </cell>
          <cell r="L480">
            <v>274.93</v>
          </cell>
          <cell r="M480">
            <v>283.70999999999998</v>
          </cell>
          <cell r="N480">
            <v>291.01</v>
          </cell>
          <cell r="O480">
            <v>279.24119999999999</v>
          </cell>
          <cell r="P480">
            <v>255.81</v>
          </cell>
          <cell r="Q480">
            <v>227.17615384615385</v>
          </cell>
          <cell r="R480">
            <v>175.10846153846154</v>
          </cell>
          <cell r="S480">
            <v>342.4</v>
          </cell>
          <cell r="T480">
            <v>327.94</v>
          </cell>
          <cell r="U480">
            <v>285.86</v>
          </cell>
          <cell r="V480">
            <v>285.77999999999997</v>
          </cell>
          <cell r="W480">
            <v>220.94</v>
          </cell>
          <cell r="X480">
            <v>229.60999999999999</v>
          </cell>
          <cell r="Y480">
            <v>270.86</v>
          </cell>
          <cell r="Z480">
            <v>325.6723076923077</v>
          </cell>
          <cell r="AA480">
            <v>3226.3981230769232</v>
          </cell>
          <cell r="AB480">
            <v>12</v>
          </cell>
          <cell r="AC480">
            <v>268.86651025641027</v>
          </cell>
          <cell r="AD480">
            <v>10.341019625246549</v>
          </cell>
        </row>
        <row r="481">
          <cell r="B481" t="str">
            <v>PO20454</v>
          </cell>
          <cell r="T481">
            <v>291.94</v>
          </cell>
          <cell r="U481">
            <v>265.26</v>
          </cell>
          <cell r="V481">
            <v>266.5</v>
          </cell>
          <cell r="W481">
            <v>218.6</v>
          </cell>
          <cell r="X481">
            <v>279.52</v>
          </cell>
          <cell r="Y481">
            <v>310.26</v>
          </cell>
          <cell r="Z481">
            <v>320.87664355831623</v>
          </cell>
          <cell r="AA481">
            <v>1952.956643558316</v>
          </cell>
          <cell r="AB481">
            <v>7</v>
          </cell>
          <cell r="AC481">
            <v>278.99380622261657</v>
          </cell>
          <cell r="AD481">
            <v>10.730531008562176</v>
          </cell>
        </row>
        <row r="482">
          <cell r="B482" t="str">
            <v>PO20456</v>
          </cell>
          <cell r="T482">
            <v>279.68</v>
          </cell>
          <cell r="U482">
            <v>276.98</v>
          </cell>
          <cell r="V482">
            <v>247.99</v>
          </cell>
          <cell r="W482">
            <v>250.46</v>
          </cell>
          <cell r="X482">
            <v>252.54999999999998</v>
          </cell>
          <cell r="Y482">
            <v>197.4646153846154</v>
          </cell>
          <cell r="Z482">
            <v>263.81085594041031</v>
          </cell>
          <cell r="AA482">
            <v>1768.9354713250259</v>
          </cell>
          <cell r="AB482">
            <v>7</v>
          </cell>
          <cell r="AC482">
            <v>252.70506733214657</v>
          </cell>
          <cell r="AD482">
            <v>9.7194256666210226</v>
          </cell>
        </row>
        <row r="483">
          <cell r="B483" t="str">
            <v>PO20457</v>
          </cell>
          <cell r="T483">
            <v>292.93</v>
          </cell>
          <cell r="U483">
            <v>285.62</v>
          </cell>
          <cell r="V483">
            <v>291.32</v>
          </cell>
          <cell r="W483">
            <v>242.34</v>
          </cell>
          <cell r="X483">
            <v>255.67</v>
          </cell>
          <cell r="Y483">
            <v>332.24</v>
          </cell>
          <cell r="Z483">
            <v>335.74846153846153</v>
          </cell>
          <cell r="AA483">
            <v>2035.8684615384614</v>
          </cell>
          <cell r="AB483">
            <v>7</v>
          </cell>
          <cell r="AC483">
            <v>290.83835164835165</v>
          </cell>
          <cell r="AD483">
            <v>11.186090448013525</v>
          </cell>
        </row>
        <row r="484">
          <cell r="B484" t="str">
            <v>PO20458</v>
          </cell>
          <cell r="T484">
            <v>279.32</v>
          </cell>
          <cell r="U484">
            <v>265.07</v>
          </cell>
          <cell r="V484">
            <v>251.96</v>
          </cell>
          <cell r="W484">
            <v>238.78</v>
          </cell>
          <cell r="X484">
            <v>251.38</v>
          </cell>
          <cell r="Y484">
            <v>280.3</v>
          </cell>
          <cell r="Z484">
            <v>268.42055644907845</v>
          </cell>
          <cell r="AA484">
            <v>1835.2305564490787</v>
          </cell>
          <cell r="AB484">
            <v>7</v>
          </cell>
          <cell r="AC484">
            <v>262.17579377843981</v>
          </cell>
          <cell r="AD484">
            <v>10.083684376093839</v>
          </cell>
        </row>
        <row r="485">
          <cell r="B485" t="str">
            <v>PO20463</v>
          </cell>
          <cell r="T485">
            <v>273.68</v>
          </cell>
          <cell r="U485">
            <v>270.83</v>
          </cell>
          <cell r="V485">
            <v>256.97000000000003</v>
          </cell>
          <cell r="W485">
            <v>230.79</v>
          </cell>
          <cell r="X485">
            <v>246.82999999999998</v>
          </cell>
          <cell r="Y485">
            <v>226.33461538461538</v>
          </cell>
          <cell r="Z485">
            <v>294.34974881934102</v>
          </cell>
          <cell r="AA485">
            <v>1799.7843642039561</v>
          </cell>
          <cell r="AB485">
            <v>7</v>
          </cell>
          <cell r="AC485">
            <v>257.11205202913658</v>
          </cell>
          <cell r="AD485">
            <v>9.8889250780437141</v>
          </cell>
        </row>
        <row r="486">
          <cell r="B486" t="str">
            <v>PO20465</v>
          </cell>
          <cell r="T486">
            <v>256.24</v>
          </cell>
          <cell r="U486">
            <v>242.26999999999998</v>
          </cell>
          <cell r="V486">
            <v>240.49</v>
          </cell>
          <cell r="W486">
            <v>209.94</v>
          </cell>
          <cell r="X486">
            <v>224.08461538461538</v>
          </cell>
          <cell r="Y486">
            <v>237.16</v>
          </cell>
          <cell r="Z486">
            <v>256.07904109589043</v>
          </cell>
          <cell r="AA486">
            <v>1666.2636564805059</v>
          </cell>
          <cell r="AB486">
            <v>7</v>
          </cell>
          <cell r="AC486">
            <v>238.03766521150084</v>
          </cell>
          <cell r="AD486">
            <v>9.1552948158269558</v>
          </cell>
        </row>
        <row r="487">
          <cell r="B487" t="str">
            <v>PO20467</v>
          </cell>
          <cell r="T487">
            <v>256.66000000000003</v>
          </cell>
          <cell r="U487">
            <v>241.82999999999998</v>
          </cell>
          <cell r="V487">
            <v>223.43</v>
          </cell>
          <cell r="W487">
            <v>190.28</v>
          </cell>
          <cell r="X487">
            <v>236.96</v>
          </cell>
          <cell r="Y487">
            <v>209.00461538461539</v>
          </cell>
          <cell r="Z487">
            <v>226.28091693934522</v>
          </cell>
          <cell r="AA487">
            <v>1584.4455323239606</v>
          </cell>
          <cell r="AB487">
            <v>7</v>
          </cell>
          <cell r="AC487">
            <v>226.34936176056581</v>
          </cell>
          <cell r="AD487">
            <v>8.7057446830986844</v>
          </cell>
        </row>
        <row r="488">
          <cell r="B488" t="str">
            <v>PO20468</v>
          </cell>
          <cell r="T488">
            <v>276.7</v>
          </cell>
          <cell r="U488">
            <v>268.11</v>
          </cell>
          <cell r="V488">
            <v>259.88</v>
          </cell>
          <cell r="W488">
            <v>209.94</v>
          </cell>
          <cell r="X488">
            <v>243.47</v>
          </cell>
          <cell r="Y488">
            <v>266.18</v>
          </cell>
          <cell r="Z488">
            <v>267.61206403786076</v>
          </cell>
          <cell r="AA488">
            <v>1791.8920640378608</v>
          </cell>
          <cell r="AB488">
            <v>7</v>
          </cell>
          <cell r="AC488">
            <v>255.98458057683726</v>
          </cell>
          <cell r="AD488">
            <v>9.8455607914168173</v>
          </cell>
        </row>
        <row r="489">
          <cell r="B489" t="str">
            <v>PO20469</v>
          </cell>
          <cell r="T489">
            <v>273.83999999999997</v>
          </cell>
          <cell r="U489">
            <v>262.97000000000003</v>
          </cell>
          <cell r="V489">
            <v>265.60000000000002</v>
          </cell>
          <cell r="W489">
            <v>215.71</v>
          </cell>
          <cell r="X489">
            <v>252.62</v>
          </cell>
          <cell r="Y489">
            <v>264.25</v>
          </cell>
          <cell r="Z489">
            <v>262.53442571127505</v>
          </cell>
          <cell r="AA489">
            <v>1797.5244257112749</v>
          </cell>
          <cell r="AB489">
            <v>7</v>
          </cell>
          <cell r="AC489">
            <v>256.78920367303925</v>
          </cell>
          <cell r="AD489">
            <v>9.8765078335784331</v>
          </cell>
        </row>
        <row r="490">
          <cell r="B490" t="str">
            <v>PO20470</v>
          </cell>
          <cell r="T490">
            <v>228.12</v>
          </cell>
          <cell r="U490">
            <v>203.89999999999998</v>
          </cell>
          <cell r="V490">
            <v>246.69</v>
          </cell>
          <cell r="W490">
            <v>228.71</v>
          </cell>
          <cell r="X490">
            <v>236.06</v>
          </cell>
          <cell r="Y490">
            <v>245.34</v>
          </cell>
          <cell r="Z490">
            <v>268.0080626883331</v>
          </cell>
          <cell r="AA490">
            <v>1656.8280626883329</v>
          </cell>
          <cell r="AB490">
            <v>7</v>
          </cell>
          <cell r="AC490">
            <v>236.68972324119042</v>
          </cell>
          <cell r="AD490">
            <v>9.1034508938919387</v>
          </cell>
        </row>
        <row r="491">
          <cell r="B491" t="str">
            <v>PO20471</v>
          </cell>
          <cell r="T491">
            <v>216.69</v>
          </cell>
          <cell r="U491">
            <v>229.06</v>
          </cell>
          <cell r="V491">
            <v>256.27000000000004</v>
          </cell>
          <cell r="W491">
            <v>212.82</v>
          </cell>
          <cell r="X491">
            <v>270.04000000000002</v>
          </cell>
          <cell r="Y491">
            <v>288.63</v>
          </cell>
          <cell r="Z491">
            <v>361.10019494204425</v>
          </cell>
          <cell r="AA491">
            <v>1834.610194942044</v>
          </cell>
          <cell r="AB491">
            <v>7</v>
          </cell>
          <cell r="AC491">
            <v>262.0871707060063</v>
          </cell>
          <cell r="AD491">
            <v>10.080275796384857</v>
          </cell>
        </row>
        <row r="492">
          <cell r="B492" t="str">
            <v>PO20472</v>
          </cell>
          <cell r="T492">
            <v>210.98</v>
          </cell>
          <cell r="U492">
            <v>230.97</v>
          </cell>
          <cell r="V492">
            <v>248.44</v>
          </cell>
          <cell r="W492">
            <v>217.98000000000002</v>
          </cell>
          <cell r="X492">
            <v>272.14</v>
          </cell>
          <cell r="Y492">
            <v>284.8</v>
          </cell>
          <cell r="Z492">
            <v>324.07202692584991</v>
          </cell>
          <cell r="AA492">
            <v>1789.3820269258499</v>
          </cell>
          <cell r="AB492">
            <v>7</v>
          </cell>
          <cell r="AC492">
            <v>255.62600384654999</v>
          </cell>
          <cell r="AD492">
            <v>9.8317693787134619</v>
          </cell>
        </row>
        <row r="493">
          <cell r="B493" t="str">
            <v>PO20474</v>
          </cell>
          <cell r="T493">
            <v>271.36</v>
          </cell>
          <cell r="U493">
            <v>115.74</v>
          </cell>
          <cell r="W493">
            <v>210.57</v>
          </cell>
          <cell r="X493">
            <v>268.24</v>
          </cell>
          <cell r="Y493">
            <v>295.55</v>
          </cell>
          <cell r="Z493">
            <v>322.48253637254356</v>
          </cell>
          <cell r="AA493">
            <v>1483.9425363725436</v>
          </cell>
          <cell r="AB493">
            <v>6</v>
          </cell>
          <cell r="AC493">
            <v>247.32375606209061</v>
          </cell>
          <cell r="AD493">
            <v>9.5124521562342537</v>
          </cell>
        </row>
        <row r="494">
          <cell r="B494" t="str">
            <v>PO20475</v>
          </cell>
          <cell r="T494">
            <v>248.16</v>
          </cell>
          <cell r="U494">
            <v>253.72</v>
          </cell>
          <cell r="V494">
            <v>228.66000000000003</v>
          </cell>
          <cell r="W494">
            <v>211.87</v>
          </cell>
          <cell r="X494">
            <v>287.8</v>
          </cell>
          <cell r="Y494">
            <v>344.12</v>
          </cell>
          <cell r="Z494">
            <v>371.04134878819809</v>
          </cell>
          <cell r="AA494">
            <v>1945.371348788198</v>
          </cell>
          <cell r="AB494">
            <v>7</v>
          </cell>
          <cell r="AC494">
            <v>277.91019268402829</v>
          </cell>
          <cell r="AD494">
            <v>10.688853564770319</v>
          </cell>
        </row>
        <row r="495">
          <cell r="B495" t="str">
            <v>PO20481</v>
          </cell>
          <cell r="T495">
            <v>274.60000000000002</v>
          </cell>
          <cell r="U495">
            <v>286.35000000000002</v>
          </cell>
          <cell r="V495">
            <v>260.87</v>
          </cell>
          <cell r="W495">
            <v>215.71</v>
          </cell>
          <cell r="X495">
            <v>246.72</v>
          </cell>
          <cell r="Y495">
            <v>269.3</v>
          </cell>
          <cell r="Z495">
            <v>313.74174833157707</v>
          </cell>
          <cell r="AA495">
            <v>1867.2917483315771</v>
          </cell>
          <cell r="AB495">
            <v>7</v>
          </cell>
          <cell r="AC495">
            <v>266.75596404736814</v>
          </cell>
          <cell r="AD495">
            <v>10.25984477105262</v>
          </cell>
        </row>
        <row r="496">
          <cell r="B496" t="str">
            <v>PO20485</v>
          </cell>
          <cell r="T496">
            <v>199.04</v>
          </cell>
          <cell r="U496">
            <v>105.55</v>
          </cell>
          <cell r="W496">
            <v>193.62</v>
          </cell>
          <cell r="X496">
            <v>229.18</v>
          </cell>
          <cell r="Y496">
            <v>281.69</v>
          </cell>
          <cell r="Z496">
            <v>297.85111308302368</v>
          </cell>
          <cell r="AA496">
            <v>1306.9311130830235</v>
          </cell>
          <cell r="AB496">
            <v>6</v>
          </cell>
          <cell r="AC496">
            <v>217.82185218050392</v>
          </cell>
          <cell r="AD496">
            <v>8.3777635454039974</v>
          </cell>
        </row>
        <row r="497">
          <cell r="B497" t="str">
            <v>PO20489</v>
          </cell>
          <cell r="T497">
            <v>231.62</v>
          </cell>
          <cell r="U497">
            <v>285.16000000000003</v>
          </cell>
          <cell r="V497">
            <v>256.55</v>
          </cell>
          <cell r="W497">
            <v>215.71</v>
          </cell>
          <cell r="X497">
            <v>228.01999999999998</v>
          </cell>
          <cell r="Y497">
            <v>284.72000000000003</v>
          </cell>
          <cell r="Z497">
            <v>294.86816002070509</v>
          </cell>
          <cell r="AA497">
            <v>1796.6481600207051</v>
          </cell>
          <cell r="AB497">
            <v>7</v>
          </cell>
          <cell r="AC497">
            <v>256.66402286010072</v>
          </cell>
          <cell r="AD497">
            <v>9.8716931869269509</v>
          </cell>
        </row>
        <row r="498">
          <cell r="B498" t="str">
            <v>PO20493</v>
          </cell>
          <cell r="T498">
            <v>186.54</v>
          </cell>
          <cell r="U498">
            <v>228.11999999999998</v>
          </cell>
          <cell r="V498">
            <v>252.56</v>
          </cell>
          <cell r="W498">
            <v>207.04999999999998</v>
          </cell>
          <cell r="X498">
            <v>240.76999999999998</v>
          </cell>
          <cell r="Z498">
            <v>3.6304142865049016E-3</v>
          </cell>
          <cell r="AA498">
            <v>1115.0436304142866</v>
          </cell>
          <cell r="AB498">
            <v>6</v>
          </cell>
          <cell r="AC498">
            <v>185.84060506904777</v>
          </cell>
          <cell r="AD498">
            <v>7.1477155795787599</v>
          </cell>
        </row>
        <row r="499">
          <cell r="B499" t="str">
            <v>PO20495</v>
          </cell>
          <cell r="T499">
            <v>193.68</v>
          </cell>
          <cell r="U499">
            <v>269.20999999999998</v>
          </cell>
          <cell r="V499">
            <v>261.35000000000002</v>
          </cell>
          <cell r="W499">
            <v>217.63</v>
          </cell>
          <cell r="X499">
            <v>242.4223076923077</v>
          </cell>
          <cell r="Y499">
            <v>285.52999999999997</v>
          </cell>
          <cell r="Z499">
            <v>270.42083144200376</v>
          </cell>
          <cell r="AA499">
            <v>1740.2431391343116</v>
          </cell>
          <cell r="AB499">
            <v>7</v>
          </cell>
          <cell r="AC499">
            <v>248.6061627334731</v>
          </cell>
          <cell r="AD499">
            <v>9.5617754897489657</v>
          </cell>
        </row>
        <row r="500">
          <cell r="B500" t="str">
            <v>PO20497</v>
          </cell>
          <cell r="T500">
            <v>143.58000000000001</v>
          </cell>
          <cell r="U500">
            <v>246.76999999999998</v>
          </cell>
          <cell r="V500">
            <v>254.82999999999998</v>
          </cell>
          <cell r="W500">
            <v>225.14</v>
          </cell>
          <cell r="X500">
            <v>254.94</v>
          </cell>
          <cell r="Y500">
            <v>296.37</v>
          </cell>
          <cell r="Z500">
            <v>328.36481245262792</v>
          </cell>
          <cell r="AA500">
            <v>1749.9948124526281</v>
          </cell>
          <cell r="AB500">
            <v>7</v>
          </cell>
          <cell r="AC500">
            <v>249.99925892180403</v>
          </cell>
          <cell r="AD500">
            <v>9.6153561123770785</v>
          </cell>
        </row>
        <row r="501">
          <cell r="B501" t="str">
            <v>PO20498</v>
          </cell>
          <cell r="T501">
            <v>142.93</v>
          </cell>
          <cell r="U501">
            <v>243.06</v>
          </cell>
          <cell r="V501">
            <v>251.60999999999999</v>
          </cell>
          <cell r="W501">
            <v>227.24</v>
          </cell>
          <cell r="X501">
            <v>260.42</v>
          </cell>
          <cell r="Y501">
            <v>300.25</v>
          </cell>
          <cell r="Z501">
            <v>307.42729558353204</v>
          </cell>
          <cell r="AA501">
            <v>1732.937295583532</v>
          </cell>
          <cell r="AB501">
            <v>7</v>
          </cell>
          <cell r="AC501">
            <v>247.56247079764742</v>
          </cell>
          <cell r="AD501">
            <v>9.5216334922172088</v>
          </cell>
        </row>
        <row r="502">
          <cell r="B502" t="str">
            <v>PO20499</v>
          </cell>
          <cell r="T502">
            <v>143.58000000000001</v>
          </cell>
          <cell r="U502">
            <v>242.39999999999998</v>
          </cell>
          <cell r="V502">
            <v>249.01</v>
          </cell>
          <cell r="W502">
            <v>227.24</v>
          </cell>
          <cell r="X502">
            <v>260.35000000000002</v>
          </cell>
          <cell r="Y502">
            <v>297.37</v>
          </cell>
          <cell r="Z502">
            <v>308.9382402528978</v>
          </cell>
          <cell r="AA502">
            <v>1728.8882402528975</v>
          </cell>
          <cell r="AB502">
            <v>7</v>
          </cell>
          <cell r="AC502">
            <v>246.9840343218425</v>
          </cell>
          <cell r="AD502">
            <v>9.4993859354554804</v>
          </cell>
        </row>
        <row r="503">
          <cell r="B503" t="str">
            <v>PO20501</v>
          </cell>
          <cell r="T503">
            <v>159.97999999999999</v>
          </cell>
          <cell r="U503">
            <v>273.97000000000003</v>
          </cell>
          <cell r="V503">
            <v>254.37</v>
          </cell>
          <cell r="W503">
            <v>245.45</v>
          </cell>
          <cell r="X503">
            <v>244.42</v>
          </cell>
          <cell r="Y503">
            <v>269.68</v>
          </cell>
          <cell r="Z503">
            <v>377.31427893935756</v>
          </cell>
          <cell r="AA503">
            <v>1825.1842789393577</v>
          </cell>
          <cell r="AB503">
            <v>7</v>
          </cell>
          <cell r="AC503">
            <v>260.74061127705107</v>
          </cell>
          <cell r="AD503">
            <v>10.028485049117348</v>
          </cell>
        </row>
        <row r="504">
          <cell r="B504" t="str">
            <v>PO20504</v>
          </cell>
          <cell r="T504">
            <v>106.92</v>
          </cell>
          <cell r="U504">
            <v>115.83</v>
          </cell>
          <cell r="W504">
            <v>193.6</v>
          </cell>
          <cell r="X504">
            <v>225.39</v>
          </cell>
          <cell r="Y504">
            <v>246.58</v>
          </cell>
          <cell r="Z504">
            <v>246.27124130663859</v>
          </cell>
          <cell r="AA504">
            <v>1134.5912413066387</v>
          </cell>
          <cell r="AB504">
            <v>6</v>
          </cell>
          <cell r="AC504">
            <v>189.09854021777312</v>
          </cell>
          <cell r="AD504">
            <v>7.2730207776066589</v>
          </cell>
        </row>
        <row r="505">
          <cell r="B505" t="str">
            <v>PO20506</v>
          </cell>
          <cell r="T505">
            <v>49.05</v>
          </cell>
          <cell r="U505">
            <v>262.39999999999998</v>
          </cell>
          <cell r="V505">
            <v>252.89000000000001</v>
          </cell>
          <cell r="W505">
            <v>218.03</v>
          </cell>
          <cell r="X505">
            <v>250.88230769230771</v>
          </cell>
          <cell r="Y505">
            <v>254.07</v>
          </cell>
          <cell r="Z505">
            <v>217.42181317716356</v>
          </cell>
          <cell r="AA505">
            <v>1504.7441208694713</v>
          </cell>
          <cell r="AB505">
            <v>7</v>
          </cell>
          <cell r="AC505">
            <v>214.96344583849591</v>
          </cell>
          <cell r="AD505">
            <v>8.2678248399421506</v>
          </cell>
        </row>
        <row r="506">
          <cell r="B506" t="str">
            <v>PO20507</v>
          </cell>
          <cell r="T506">
            <v>29.73</v>
          </cell>
          <cell r="U506">
            <v>261.41000000000003</v>
          </cell>
          <cell r="V506">
            <v>273.18</v>
          </cell>
          <cell r="W506">
            <v>209.38</v>
          </cell>
          <cell r="X506">
            <v>256.72000000000003</v>
          </cell>
          <cell r="Y506">
            <v>294.58</v>
          </cell>
          <cell r="Z506">
            <v>292.78678609062166</v>
          </cell>
          <cell r="AA506">
            <v>1617.7867860906217</v>
          </cell>
          <cell r="AB506">
            <v>7</v>
          </cell>
          <cell r="AC506">
            <v>231.11239801294596</v>
          </cell>
          <cell r="AD506">
            <v>8.8889383851133061</v>
          </cell>
        </row>
        <row r="507">
          <cell r="B507" t="str">
            <v>PO20508</v>
          </cell>
          <cell r="T507">
            <v>29.73</v>
          </cell>
          <cell r="U507">
            <v>271.17</v>
          </cell>
          <cell r="V507">
            <v>261.45999999999998</v>
          </cell>
          <cell r="W507">
            <v>215.52</v>
          </cell>
          <cell r="X507">
            <v>290.12461538461542</v>
          </cell>
          <cell r="Y507">
            <v>248.88</v>
          </cell>
          <cell r="Z507">
            <v>287.4967860906217</v>
          </cell>
          <cell r="AA507">
            <v>1604.381401475237</v>
          </cell>
          <cell r="AB507">
            <v>7</v>
          </cell>
          <cell r="AC507">
            <v>229.19734306789101</v>
          </cell>
          <cell r="AD507">
            <v>8.8152824256881157</v>
          </cell>
        </row>
        <row r="508">
          <cell r="B508" t="str">
            <v>PO20510</v>
          </cell>
          <cell r="W508">
            <v>62.39</v>
          </cell>
          <cell r="X508">
            <v>227.14999999999998</v>
          </cell>
          <cell r="Y508">
            <v>255.57</v>
          </cell>
          <cell r="Z508">
            <v>291.42396690576106</v>
          </cell>
          <cell r="AA508">
            <v>836.53396690576096</v>
          </cell>
          <cell r="AB508">
            <v>4</v>
          </cell>
          <cell r="AC508">
            <v>209.13349172644024</v>
          </cell>
          <cell r="AD508">
            <v>8.0435958356323169</v>
          </cell>
        </row>
        <row r="509">
          <cell r="B509" t="str">
            <v>PO20511</v>
          </cell>
          <cell r="W509">
            <v>48.1</v>
          </cell>
          <cell r="X509">
            <v>219.06</v>
          </cell>
          <cell r="Y509">
            <v>272.19</v>
          </cell>
          <cell r="Z509">
            <v>318.86287671232873</v>
          </cell>
          <cell r="AA509">
            <v>858.21287671232881</v>
          </cell>
          <cell r="AB509">
            <v>4</v>
          </cell>
          <cell r="AC509">
            <v>214.5532191780822</v>
          </cell>
          <cell r="AD509">
            <v>8.2520468914646994</v>
          </cell>
        </row>
        <row r="510">
          <cell r="B510" t="str">
            <v>PO20513</v>
          </cell>
          <cell r="W510">
            <v>53.82</v>
          </cell>
          <cell r="X510">
            <v>227.70999999999998</v>
          </cell>
          <cell r="Y510">
            <v>284.48</v>
          </cell>
          <cell r="Z510">
            <v>321.55210748155952</v>
          </cell>
          <cell r="AA510">
            <v>887.56210748155945</v>
          </cell>
          <cell r="AB510">
            <v>4</v>
          </cell>
          <cell r="AC510">
            <v>221.89052687038986</v>
          </cell>
          <cell r="AD510">
            <v>8.5342510334765329</v>
          </cell>
        </row>
        <row r="511">
          <cell r="B511" t="str">
            <v>PO20515</v>
          </cell>
          <cell r="X511">
            <v>281.61</v>
          </cell>
          <cell r="Y511">
            <v>276.85000000000002</v>
          </cell>
          <cell r="Z511">
            <v>396.69907714491706</v>
          </cell>
          <cell r="AA511">
            <v>955.15907714491709</v>
          </cell>
          <cell r="AB511">
            <v>3</v>
          </cell>
          <cell r="AC511">
            <v>318.38635904830568</v>
          </cell>
          <cell r="AD511">
            <v>12.245629194165604</v>
          </cell>
        </row>
        <row r="512">
          <cell r="B512" t="str">
            <v>PO20516</v>
          </cell>
          <cell r="X512">
            <v>86.18</v>
          </cell>
          <cell r="Y512">
            <v>217.85</v>
          </cell>
          <cell r="Z512">
            <v>265.78127502634351</v>
          </cell>
          <cell r="AA512">
            <v>569.81127502634354</v>
          </cell>
          <cell r="AB512">
            <v>3</v>
          </cell>
          <cell r="AC512">
            <v>189.93709167544785</v>
          </cell>
          <cell r="AD512">
            <v>7.3052727567479945</v>
          </cell>
        </row>
        <row r="513">
          <cell r="B513" t="str">
            <v>PO20517</v>
          </cell>
          <cell r="X513">
            <v>93.8</v>
          </cell>
          <cell r="Y513">
            <v>272.35000000000002</v>
          </cell>
          <cell r="Z513">
            <v>314.75127502634354</v>
          </cell>
          <cell r="AA513">
            <v>680.90127502634357</v>
          </cell>
          <cell r="AB513">
            <v>3</v>
          </cell>
          <cell r="AC513">
            <v>226.96709167544785</v>
          </cell>
          <cell r="AD513">
            <v>8.7295035259787639</v>
          </cell>
        </row>
        <row r="514">
          <cell r="B514" t="str">
            <v>PO20518</v>
          </cell>
          <cell r="X514">
            <v>85.8</v>
          </cell>
          <cell r="Y514">
            <v>183.32</v>
          </cell>
          <cell r="Z514">
            <v>310.49127502634349</v>
          </cell>
          <cell r="AA514">
            <v>579.61127502634349</v>
          </cell>
          <cell r="AB514">
            <v>3</v>
          </cell>
          <cell r="AC514">
            <v>193.2037583421145</v>
          </cell>
          <cell r="AD514">
            <v>7.4309137823890188</v>
          </cell>
        </row>
        <row r="515">
          <cell r="B515" t="str">
            <v>PO20519</v>
          </cell>
          <cell r="X515">
            <v>78.56</v>
          </cell>
          <cell r="Y515">
            <v>227.38</v>
          </cell>
          <cell r="Z515">
            <v>284.90682824025288</v>
          </cell>
          <cell r="AA515">
            <v>590.84682824025288</v>
          </cell>
          <cell r="AB515">
            <v>3</v>
          </cell>
          <cell r="AC515">
            <v>196.94894274675096</v>
          </cell>
          <cell r="AD515">
            <v>7.5749593364134986</v>
          </cell>
        </row>
        <row r="516">
          <cell r="B516" t="str">
            <v>PO20520</v>
          </cell>
          <cell r="X516">
            <v>78.56</v>
          </cell>
          <cell r="Y516">
            <v>242.72</v>
          </cell>
          <cell r="Z516">
            <v>290.41682824025287</v>
          </cell>
          <cell r="AA516">
            <v>611.6968282402529</v>
          </cell>
          <cell r="AB516">
            <v>3</v>
          </cell>
          <cell r="AC516">
            <v>203.89894274675098</v>
          </cell>
          <cell r="AD516">
            <v>7.8422670287211913</v>
          </cell>
        </row>
        <row r="517">
          <cell r="B517" t="str">
            <v>PO20522</v>
          </cell>
          <cell r="X517">
            <v>78.56</v>
          </cell>
          <cell r="Y517">
            <v>224.46</v>
          </cell>
          <cell r="Z517">
            <v>329.36341595955116</v>
          </cell>
          <cell r="AA517">
            <v>632.38341595955114</v>
          </cell>
          <cell r="AB517">
            <v>3</v>
          </cell>
          <cell r="AC517">
            <v>210.79447198651704</v>
          </cell>
          <cell r="AD517">
            <v>8.1074796917891163</v>
          </cell>
        </row>
        <row r="518">
          <cell r="B518" t="str">
            <v>PO20523</v>
          </cell>
          <cell r="X518">
            <v>87.13000000000001</v>
          </cell>
          <cell r="Y518">
            <v>216.56</v>
          </cell>
          <cell r="Z518">
            <v>265.55682824025291</v>
          </cell>
          <cell r="AA518">
            <v>569.24682824025285</v>
          </cell>
          <cell r="AB518">
            <v>3</v>
          </cell>
          <cell r="AC518">
            <v>189.74894274675094</v>
          </cell>
          <cell r="AD518">
            <v>7.2980362594904209</v>
          </cell>
        </row>
        <row r="519">
          <cell r="B519" t="str">
            <v>PO20524</v>
          </cell>
          <cell r="X519">
            <v>81.42</v>
          </cell>
          <cell r="Y519">
            <v>258.89999999999998</v>
          </cell>
          <cell r="Z519">
            <v>298.89682824025289</v>
          </cell>
          <cell r="AA519">
            <v>639.21682824025288</v>
          </cell>
          <cell r="AB519">
            <v>3</v>
          </cell>
          <cell r="AC519">
            <v>213.07227608008429</v>
          </cell>
          <cell r="AD519">
            <v>8.195087541541703</v>
          </cell>
        </row>
        <row r="520">
          <cell r="B520" t="str">
            <v>PO20525</v>
          </cell>
          <cell r="X520">
            <v>70.94</v>
          </cell>
          <cell r="Y520">
            <v>224.93</v>
          </cell>
          <cell r="Z520">
            <v>308.18238145416228</v>
          </cell>
          <cell r="AA520">
            <v>604.05238145416229</v>
          </cell>
          <cell r="AB520">
            <v>3</v>
          </cell>
          <cell r="AC520">
            <v>201.35079381805409</v>
          </cell>
          <cell r="AD520">
            <v>7.7442613006943883</v>
          </cell>
        </row>
        <row r="521">
          <cell r="B521" t="str">
            <v>PO20526</v>
          </cell>
          <cell r="X521">
            <v>70.94</v>
          </cell>
          <cell r="Y521">
            <v>205.53</v>
          </cell>
          <cell r="Z521">
            <v>323.99825189950639</v>
          </cell>
          <cell r="AA521">
            <v>600.46825189950641</v>
          </cell>
          <cell r="AB521">
            <v>3</v>
          </cell>
          <cell r="AC521">
            <v>200.15608396650214</v>
          </cell>
          <cell r="AD521">
            <v>7.6983109217885435</v>
          </cell>
        </row>
        <row r="522">
          <cell r="B522" t="str">
            <v>PO20527</v>
          </cell>
          <cell r="X522">
            <v>79.73</v>
          </cell>
          <cell r="Y522">
            <v>262.52</v>
          </cell>
          <cell r="Z522">
            <v>322.41776606954687</v>
          </cell>
          <cell r="AA522">
            <v>664.66776606954681</v>
          </cell>
          <cell r="AB522">
            <v>3</v>
          </cell>
          <cell r="AC522">
            <v>221.55592202318226</v>
          </cell>
          <cell r="AD522">
            <v>8.5213816162762406</v>
          </cell>
        </row>
      </sheetData>
      <sheetData sheetId="2"/>
      <sheetData sheetId="3"/>
      <sheetData sheetId="4">
        <row r="1">
          <cell r="B1" t="str">
            <v>Clock/</v>
          </cell>
          <cell r="C1" t="str">
            <v>Employee/ Team Name</v>
          </cell>
          <cell r="D1" t="str">
            <v>Sect</v>
          </cell>
          <cell r="E1" t="str">
            <v>Positions</v>
          </cell>
          <cell r="F1" t="str">
            <v>Hired Date</v>
          </cell>
          <cell r="I1" t="str">
            <v>Pay Period</v>
          </cell>
          <cell r="J1" t="str">
            <v>Spouse</v>
          </cell>
          <cell r="K1" t="str">
            <v>child</v>
          </cell>
          <cell r="M1" t="str">
            <v>Basic</v>
          </cell>
          <cell r="N1" t="str">
            <v>Daily Rate</v>
          </cell>
          <cell r="O1" t="str">
            <v>Working Hours or Days</v>
          </cell>
          <cell r="P1" t="str">
            <v>Holidays</v>
          </cell>
          <cell r="Q1" t="str">
            <v>Att.</v>
          </cell>
          <cell r="R1" t="str">
            <v xml:space="preserve">Time Absent </v>
          </cell>
          <cell r="T1" t="str">
            <v>Total</v>
          </cell>
          <cell r="U1" t="str">
            <v>Over Time</v>
          </cell>
          <cell r="X1" t="str">
            <v>Onstd Pay</v>
          </cell>
          <cell r="Y1" t="str">
            <v>Offstd Pay</v>
          </cell>
          <cell r="Z1" t="str">
            <v>OT Pay</v>
          </cell>
          <cell r="AC1" t="str">
            <v>Misc</v>
          </cell>
          <cell r="AD1" t="str">
            <v>Make Up</v>
          </cell>
          <cell r="AE1" t="str">
            <v>Daily</v>
          </cell>
          <cell r="AF1" t="str">
            <v>Severance Pay/</v>
          </cell>
          <cell r="AG1" t="str">
            <v xml:space="preserve">OT  Meal </v>
          </cell>
          <cell r="AH1" t="str">
            <v>Holidays 
Paid</v>
          </cell>
          <cell r="AJ1" t="str">
            <v>Child Care</v>
          </cell>
        </row>
        <row r="2">
          <cell r="B2" t="str">
            <v>Team No</v>
          </cell>
          <cell r="C2" t="str">
            <v>Employee/ Team Name</v>
          </cell>
          <cell r="D2" t="str">
            <v>Sect</v>
          </cell>
          <cell r="E2" t="str">
            <v>Positions</v>
          </cell>
          <cell r="F2" t="str">
            <v>Hired Date</v>
          </cell>
          <cell r="G2" t="str">
            <v>Date of birth</v>
          </cell>
          <cell r="H2" t="str">
            <v>age</v>
          </cell>
          <cell r="I2" t="str">
            <v>Pay Period</v>
          </cell>
          <cell r="J2" t="str">
            <v>Spouse</v>
          </cell>
          <cell r="K2" t="str">
            <v>child</v>
          </cell>
          <cell r="L2" t="str">
            <v xml:space="preserve"> Depend</v>
          </cell>
          <cell r="M2" t="str">
            <v>Salary</v>
          </cell>
          <cell r="N2" t="str">
            <v>Basic Salary</v>
          </cell>
          <cell r="O2" t="str">
            <v>In Month</v>
          </cell>
          <cell r="P2" t="str">
            <v>Hours</v>
          </cell>
          <cell r="Q2" t="str">
            <v>Time</v>
          </cell>
          <cell r="R2" t="str">
            <v>AL/ SL/ SP/ ML</v>
          </cell>
          <cell r="S2" t="str">
            <v>AUL/ UPL</v>
          </cell>
          <cell r="T2" t="str">
            <v>Total Ab</v>
          </cell>
          <cell r="U2" t="str">
            <v>Normal Day x1.5</v>
          </cell>
          <cell r="V2" t="str">
            <v>Holidays/ Sunday x2</v>
          </cell>
          <cell r="W2" t="str">
            <v>Total Hours</v>
          </cell>
          <cell r="X2" t="str">
            <v>Onstd Pay</v>
          </cell>
          <cell r="Y2" t="str">
            <v>Offstd Pay</v>
          </cell>
          <cell r="Z2" t="str">
            <v>OTx 1.5</v>
          </cell>
          <cell r="AA2" t="str">
            <v>OT x2</v>
          </cell>
          <cell r="AB2" t="str">
            <v>Total OT Pay</v>
          </cell>
          <cell r="AC2" t="str">
            <v>Pay</v>
          </cell>
          <cell r="AD2" t="str">
            <v>Pay</v>
          </cell>
          <cell r="AE2" t="str">
            <v>Avg</v>
          </cell>
          <cell r="AF2" t="str">
            <v>FDC's 5%</v>
          </cell>
          <cell r="AG2" t="str">
            <v xml:space="preserve">OT  Meal </v>
          </cell>
          <cell r="AH2" t="str">
            <v>Holidays 
Paid</v>
          </cell>
          <cell r="AI2" t="str">
            <v>AL/SL/ SPL/ML Paid</v>
          </cell>
          <cell r="AJ2" t="str">
            <v>Fees</v>
          </cell>
        </row>
        <row r="3">
          <cell r="B3" t="str">
            <v>Clock Nº</v>
          </cell>
          <cell r="C3" t="str">
            <v>Name</v>
          </cell>
          <cell r="D3" t="str">
            <v>Section</v>
          </cell>
          <cell r="E3" t="str">
            <v>Position</v>
          </cell>
          <cell r="F3" t="str">
            <v>Hire Date</v>
          </cell>
          <cell r="I3" t="str">
            <v>Period</v>
          </cell>
          <cell r="J3" t="str">
            <v>Spouse</v>
          </cell>
          <cell r="K3" t="str">
            <v>Children</v>
          </cell>
          <cell r="L3" t="str">
            <v>Depend</v>
          </cell>
          <cell r="M3" t="str">
            <v>Basic</v>
          </cell>
          <cell r="O3" t="str">
            <v>Monthly Hrs</v>
          </cell>
          <cell r="Q3" t="str">
            <v>Att. Hrs</v>
          </cell>
          <cell r="R3" t="str">
            <v>Auth Abs</v>
          </cell>
          <cell r="S3" t="str">
            <v>UnAuth Abs</v>
          </cell>
          <cell r="T3" t="str">
            <v>Total Abs</v>
          </cell>
          <cell r="U3" t="str">
            <v>O/T Hrs x1.5</v>
          </cell>
          <cell r="V3" t="str">
            <v>O/T Hrs x2</v>
          </cell>
          <cell r="W3" t="str">
            <v>Total O/T Hrs</v>
          </cell>
          <cell r="X3" t="str">
            <v>On Std</v>
          </cell>
          <cell r="Y3" t="str">
            <v>Off Std</v>
          </cell>
          <cell r="Z3" t="str">
            <v>O/T Pay x1.5</v>
          </cell>
          <cell r="AA3" t="str">
            <v>O/T Pay x 2</v>
          </cell>
          <cell r="AB3" t="str">
            <v>Total O/T Pay</v>
          </cell>
          <cell r="AC3" t="str">
            <v>Misc.</v>
          </cell>
          <cell r="AD3" t="str">
            <v>Makeup</v>
          </cell>
          <cell r="AE3" t="str">
            <v>Total Abs Pay</v>
          </cell>
          <cell r="AF3" t="str">
            <v>Shift Allow</v>
          </cell>
          <cell r="AG3" t="str">
            <v>Reg OT Days</v>
          </cell>
          <cell r="AH3">
            <v>4181</v>
          </cell>
          <cell r="AI3" t="str">
            <v>Attend Bonus</v>
          </cell>
          <cell r="AJ3" t="str">
            <v>Seniority Bonus</v>
          </cell>
        </row>
        <row r="4">
          <cell r="B4" t="str">
            <v>BX043</v>
          </cell>
          <cell r="C4" t="str">
            <v>Sun Kin</v>
          </cell>
          <cell r="D4" t="str">
            <v xml:space="preserve">SHIRT 2- BOXING                                   </v>
          </cell>
          <cell r="E4" t="str">
            <v xml:space="preserve">BOXXING                       </v>
          </cell>
          <cell r="F4">
            <v>40903</v>
          </cell>
          <cell r="I4" t="str">
            <v>01/01/2024-01/31/2024</v>
          </cell>
          <cell r="J4">
            <v>0</v>
          </cell>
          <cell r="K4">
            <v>3</v>
          </cell>
          <cell r="L4">
            <v>3</v>
          </cell>
          <cell r="M4">
            <v>224</v>
          </cell>
          <cell r="O4">
            <v>208</v>
          </cell>
          <cell r="Q4">
            <v>250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42</v>
          </cell>
          <cell r="X4">
            <v>330.55</v>
          </cell>
          <cell r="Y4">
            <v>0</v>
          </cell>
          <cell r="Z4">
            <v>26.337121</v>
          </cell>
          <cell r="AA4">
            <v>0</v>
          </cell>
          <cell r="AB4">
            <v>26.337121</v>
          </cell>
          <cell r="AC4">
            <v>0</v>
          </cell>
          <cell r="AD4">
            <v>1.956612</v>
          </cell>
          <cell r="AE4">
            <v>0</v>
          </cell>
          <cell r="AF4">
            <v>0</v>
          </cell>
          <cell r="AG4">
            <v>21</v>
          </cell>
          <cell r="AH4">
            <v>10.050000000000001</v>
          </cell>
          <cell r="AI4">
            <v>0</v>
          </cell>
          <cell r="AJ4">
            <v>11</v>
          </cell>
        </row>
        <row r="5">
          <cell r="B5" t="str">
            <v>BX050</v>
          </cell>
          <cell r="C5" t="str">
            <v>Kimseng Roeun</v>
          </cell>
          <cell r="D5" t="str">
            <v xml:space="preserve">SHIRT 2- BOXING                                   </v>
          </cell>
          <cell r="E5" t="str">
            <v xml:space="preserve">BOXXING                       </v>
          </cell>
          <cell r="F5">
            <v>41085</v>
          </cell>
          <cell r="I5" t="str">
            <v>01/01/2024-01/31/2024</v>
          </cell>
          <cell r="J5">
            <v>0</v>
          </cell>
          <cell r="K5">
            <v>2</v>
          </cell>
          <cell r="L5">
            <v>2</v>
          </cell>
          <cell r="M5">
            <v>235</v>
          </cell>
          <cell r="O5">
            <v>200</v>
          </cell>
          <cell r="Q5">
            <v>238</v>
          </cell>
          <cell r="R5">
            <v>0</v>
          </cell>
          <cell r="S5">
            <v>0</v>
          </cell>
          <cell r="T5">
            <v>0</v>
          </cell>
          <cell r="U5">
            <v>38</v>
          </cell>
          <cell r="V5">
            <v>0</v>
          </cell>
          <cell r="W5">
            <v>38</v>
          </cell>
          <cell r="X5">
            <v>316</v>
          </cell>
          <cell r="Y5">
            <v>0</v>
          </cell>
          <cell r="Z5">
            <v>24.088583</v>
          </cell>
          <cell r="AA5">
            <v>0</v>
          </cell>
          <cell r="AB5">
            <v>24.088583</v>
          </cell>
          <cell r="AC5">
            <v>0</v>
          </cell>
          <cell r="AD5">
            <v>2.7144840000000001</v>
          </cell>
          <cell r="AE5">
            <v>0</v>
          </cell>
          <cell r="AF5">
            <v>0</v>
          </cell>
          <cell r="AG5">
            <v>19</v>
          </cell>
          <cell r="AH5">
            <v>9.09</v>
          </cell>
          <cell r="AI5">
            <v>0</v>
          </cell>
          <cell r="AJ5">
            <v>11</v>
          </cell>
        </row>
        <row r="6">
          <cell r="B6" t="str">
            <v>BX107</v>
          </cell>
          <cell r="C6" t="str">
            <v>Chan Phon</v>
          </cell>
          <cell r="D6" t="str">
            <v xml:space="preserve">SHIRT 2- BOXING                                   </v>
          </cell>
          <cell r="E6" t="str">
            <v xml:space="preserve">BOXXING                       </v>
          </cell>
          <cell r="F6">
            <v>41770</v>
          </cell>
          <cell r="I6" t="str">
            <v>01/01/2024-01/31/2024</v>
          </cell>
          <cell r="J6">
            <v>1</v>
          </cell>
          <cell r="K6">
            <v>2</v>
          </cell>
          <cell r="L6">
            <v>3</v>
          </cell>
          <cell r="M6">
            <v>224</v>
          </cell>
          <cell r="O6">
            <v>208</v>
          </cell>
          <cell r="Q6">
            <v>250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42</v>
          </cell>
          <cell r="X6">
            <v>330.51</v>
          </cell>
          <cell r="Y6">
            <v>0</v>
          </cell>
          <cell r="Z6">
            <v>26.301760000000002</v>
          </cell>
          <cell r="AA6">
            <v>0</v>
          </cell>
          <cell r="AB6">
            <v>26.301760000000002</v>
          </cell>
          <cell r="AC6">
            <v>0</v>
          </cell>
          <cell r="AD6">
            <v>1.910844</v>
          </cell>
          <cell r="AE6">
            <v>0</v>
          </cell>
          <cell r="AF6">
            <v>0</v>
          </cell>
          <cell r="AG6">
            <v>21</v>
          </cell>
          <cell r="AH6">
            <v>10.050000000000001</v>
          </cell>
          <cell r="AI6">
            <v>0</v>
          </cell>
          <cell r="AJ6">
            <v>10</v>
          </cell>
        </row>
        <row r="7">
          <cell r="B7" t="str">
            <v>BX117</v>
          </cell>
          <cell r="C7" t="str">
            <v>Saut Nhean</v>
          </cell>
          <cell r="D7" t="str">
            <v xml:space="preserve">SHIRT 2- BOXING                                   </v>
          </cell>
          <cell r="E7" t="str">
            <v xml:space="preserve">BOXXING                       </v>
          </cell>
          <cell r="F7">
            <v>41724</v>
          </cell>
          <cell r="I7" t="str">
            <v>01/01/2024-01/31/2024</v>
          </cell>
          <cell r="J7">
            <v>1</v>
          </cell>
          <cell r="K7">
            <v>2</v>
          </cell>
          <cell r="L7">
            <v>3</v>
          </cell>
          <cell r="M7">
            <v>224</v>
          </cell>
          <cell r="O7">
            <v>208</v>
          </cell>
          <cell r="Q7">
            <v>244</v>
          </cell>
          <cell r="R7">
            <v>0</v>
          </cell>
          <cell r="S7">
            <v>0</v>
          </cell>
          <cell r="T7">
            <v>0</v>
          </cell>
          <cell r="U7">
            <v>36</v>
          </cell>
          <cell r="V7">
            <v>0</v>
          </cell>
          <cell r="W7">
            <v>36</v>
          </cell>
          <cell r="X7">
            <v>323.36</v>
          </cell>
          <cell r="Y7">
            <v>0</v>
          </cell>
          <cell r="Z7">
            <v>22.507669</v>
          </cell>
          <cell r="AA7">
            <v>0</v>
          </cell>
          <cell r="AB7">
            <v>22.507669</v>
          </cell>
          <cell r="AC7">
            <v>0</v>
          </cell>
          <cell r="AD7">
            <v>1.4744440000000001</v>
          </cell>
          <cell r="AE7">
            <v>0</v>
          </cell>
          <cell r="AF7">
            <v>0</v>
          </cell>
          <cell r="AG7">
            <v>18</v>
          </cell>
          <cell r="AH7">
            <v>8.61</v>
          </cell>
          <cell r="AI7">
            <v>0</v>
          </cell>
          <cell r="AJ7">
            <v>10</v>
          </cell>
        </row>
        <row r="8">
          <cell r="B8" t="str">
            <v>BX134</v>
          </cell>
          <cell r="C8" t="str">
            <v>Vun Phang</v>
          </cell>
          <cell r="D8" t="str">
            <v xml:space="preserve">Finishing-A                                       </v>
          </cell>
          <cell r="E8" t="str">
            <v xml:space="preserve">Boxing                        </v>
          </cell>
          <cell r="F8">
            <v>42255</v>
          </cell>
          <cell r="I8" t="str">
            <v>01/01/2024-01/31/2024</v>
          </cell>
          <cell r="J8">
            <v>1</v>
          </cell>
          <cell r="K8">
            <v>2</v>
          </cell>
          <cell r="L8">
            <v>3</v>
          </cell>
          <cell r="M8">
            <v>224</v>
          </cell>
          <cell r="O8">
            <v>208</v>
          </cell>
          <cell r="Q8">
            <v>250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42</v>
          </cell>
          <cell r="X8">
            <v>0</v>
          </cell>
          <cell r="Y8">
            <v>0</v>
          </cell>
          <cell r="Z8">
            <v>22.627079999999999</v>
          </cell>
          <cell r="AA8">
            <v>0</v>
          </cell>
          <cell r="AB8">
            <v>22.627079999999999</v>
          </cell>
          <cell r="AC8">
            <v>0</v>
          </cell>
          <cell r="AD8">
            <v>269.37416000000002</v>
          </cell>
          <cell r="AE8">
            <v>0</v>
          </cell>
          <cell r="AF8">
            <v>0</v>
          </cell>
          <cell r="AG8">
            <v>21</v>
          </cell>
          <cell r="AH8">
            <v>10.050000000000001</v>
          </cell>
          <cell r="AI8">
            <v>0</v>
          </cell>
          <cell r="AJ8">
            <v>9</v>
          </cell>
        </row>
        <row r="9">
          <cell r="B9" t="str">
            <v>BX136</v>
          </cell>
          <cell r="C9" t="str">
            <v>Malen Lay</v>
          </cell>
          <cell r="D9" t="str">
            <v xml:space="preserve">SHIRT 2- BOXING                                   </v>
          </cell>
          <cell r="E9" t="str">
            <v xml:space="preserve">BOXXING                       </v>
          </cell>
          <cell r="F9">
            <v>41501</v>
          </cell>
          <cell r="I9" t="str">
            <v>01/01/2024-01/31/2024</v>
          </cell>
          <cell r="J9">
            <v>1</v>
          </cell>
          <cell r="K9">
            <v>0</v>
          </cell>
          <cell r="L9">
            <v>1</v>
          </cell>
          <cell r="M9">
            <v>235</v>
          </cell>
          <cell r="O9">
            <v>200</v>
          </cell>
          <cell r="Q9">
            <v>234</v>
          </cell>
          <cell r="R9">
            <v>0</v>
          </cell>
          <cell r="S9">
            <v>0</v>
          </cell>
          <cell r="T9">
            <v>0</v>
          </cell>
          <cell r="U9">
            <v>34</v>
          </cell>
          <cell r="V9">
            <v>0</v>
          </cell>
          <cell r="W9">
            <v>34</v>
          </cell>
          <cell r="X9">
            <v>311.70999999999998</v>
          </cell>
          <cell r="Y9">
            <v>0</v>
          </cell>
          <cell r="Z9">
            <v>21.828576999999999</v>
          </cell>
          <cell r="AA9">
            <v>0</v>
          </cell>
          <cell r="AB9">
            <v>21.828576999999999</v>
          </cell>
          <cell r="AC9">
            <v>0</v>
          </cell>
          <cell r="AD9">
            <v>2.4841799999999998</v>
          </cell>
          <cell r="AE9">
            <v>0</v>
          </cell>
          <cell r="AF9">
            <v>0</v>
          </cell>
          <cell r="AG9">
            <v>17</v>
          </cell>
          <cell r="AH9">
            <v>8.1300000000000008</v>
          </cell>
          <cell r="AI9">
            <v>0</v>
          </cell>
          <cell r="AJ9">
            <v>11</v>
          </cell>
        </row>
        <row r="10">
          <cell r="B10" t="str">
            <v>CT0033</v>
          </cell>
          <cell r="C10" t="str">
            <v>Se  Yom</v>
          </cell>
          <cell r="D10" t="str">
            <v xml:space="preserve">01 Cutting                                        </v>
          </cell>
          <cell r="E10" t="str">
            <v xml:space="preserve">Bundling(P)                   </v>
          </cell>
          <cell r="F10">
            <v>38124</v>
          </cell>
          <cell r="I10" t="str">
            <v>01/01/2024-01/31/2024</v>
          </cell>
          <cell r="J10">
            <v>0</v>
          </cell>
          <cell r="K10">
            <v>0</v>
          </cell>
          <cell r="L10">
            <v>0</v>
          </cell>
          <cell r="M10">
            <v>204</v>
          </cell>
          <cell r="O10">
            <v>208</v>
          </cell>
          <cell r="Q10">
            <v>256</v>
          </cell>
          <cell r="R10">
            <v>0</v>
          </cell>
          <cell r="S10">
            <v>0</v>
          </cell>
          <cell r="T10">
            <v>0</v>
          </cell>
          <cell r="U10">
            <v>48</v>
          </cell>
          <cell r="V10">
            <v>0</v>
          </cell>
          <cell r="W10">
            <v>48</v>
          </cell>
          <cell r="X10">
            <v>350.56</v>
          </cell>
          <cell r="Y10">
            <v>48.96</v>
          </cell>
          <cell r="Z10">
            <v>23.549759999999999</v>
          </cell>
          <cell r="AA10">
            <v>0</v>
          </cell>
          <cell r="AB10">
            <v>23.549759999999999</v>
          </cell>
          <cell r="AC10">
            <v>0</v>
          </cell>
          <cell r="AD10">
            <v>5.9895199999999997</v>
          </cell>
          <cell r="AE10">
            <v>0</v>
          </cell>
          <cell r="AF10">
            <v>0</v>
          </cell>
          <cell r="AG10">
            <v>24</v>
          </cell>
          <cell r="AH10">
            <v>11.48</v>
          </cell>
          <cell r="AI10">
            <v>0</v>
          </cell>
          <cell r="AJ10">
            <v>11</v>
          </cell>
        </row>
        <row r="11">
          <cell r="B11" t="str">
            <v>CT0111</v>
          </cell>
          <cell r="C11" t="str">
            <v>Salon Ly</v>
          </cell>
          <cell r="D11" t="str">
            <v xml:space="preserve">01 Cutting                                        </v>
          </cell>
          <cell r="E11" t="str">
            <v xml:space="preserve">Straight Knife(P)             </v>
          </cell>
          <cell r="F11">
            <v>39707</v>
          </cell>
          <cell r="I11" t="str">
            <v>01/01/2024-01/31/2024</v>
          </cell>
          <cell r="J11">
            <v>1</v>
          </cell>
          <cell r="K11">
            <v>2</v>
          </cell>
          <cell r="L11">
            <v>3</v>
          </cell>
          <cell r="M11">
            <v>204</v>
          </cell>
          <cell r="O11">
            <v>208</v>
          </cell>
          <cell r="Q11">
            <v>230</v>
          </cell>
          <cell r="R11">
            <v>0</v>
          </cell>
          <cell r="S11">
            <v>0</v>
          </cell>
          <cell r="T11">
            <v>0</v>
          </cell>
          <cell r="U11">
            <v>22</v>
          </cell>
          <cell r="V11">
            <v>0</v>
          </cell>
          <cell r="W11">
            <v>22</v>
          </cell>
          <cell r="X11">
            <v>350.56</v>
          </cell>
          <cell r="Y11">
            <v>23.48</v>
          </cell>
          <cell r="Z11">
            <v>10.79364</v>
          </cell>
          <cell r="AA11">
            <v>0</v>
          </cell>
          <cell r="AB11">
            <v>10.79364</v>
          </cell>
          <cell r="AC11">
            <v>0</v>
          </cell>
          <cell r="AD11">
            <v>5.9572799999999999</v>
          </cell>
          <cell r="AE11">
            <v>0</v>
          </cell>
          <cell r="AF11">
            <v>0</v>
          </cell>
          <cell r="AG11">
            <v>11</v>
          </cell>
          <cell r="AH11">
            <v>5.26</v>
          </cell>
          <cell r="AI11">
            <v>0</v>
          </cell>
          <cell r="AJ11">
            <v>11</v>
          </cell>
        </row>
        <row r="12">
          <cell r="B12" t="str">
            <v>CT0124</v>
          </cell>
          <cell r="C12" t="str">
            <v>Sophois Som</v>
          </cell>
          <cell r="D12" t="str">
            <v xml:space="preserve">01 Cutting                                        </v>
          </cell>
          <cell r="E12" t="str">
            <v xml:space="preserve">Bundling(P)                   </v>
          </cell>
          <cell r="F12">
            <v>39930</v>
          </cell>
          <cell r="I12" t="str">
            <v>01/01/2024-01/31/2024</v>
          </cell>
          <cell r="J12">
            <v>0</v>
          </cell>
          <cell r="K12">
            <v>0</v>
          </cell>
          <cell r="L12">
            <v>0</v>
          </cell>
          <cell r="M12">
            <v>204</v>
          </cell>
          <cell r="O12">
            <v>176</v>
          </cell>
          <cell r="Q12">
            <v>167</v>
          </cell>
          <cell r="R12">
            <v>1</v>
          </cell>
          <cell r="S12">
            <v>8</v>
          </cell>
          <cell r="T12">
            <v>9</v>
          </cell>
          <cell r="U12">
            <v>0</v>
          </cell>
          <cell r="V12">
            <v>0</v>
          </cell>
          <cell r="W12">
            <v>0</v>
          </cell>
          <cell r="X12">
            <v>273.05</v>
          </cell>
          <cell r="Y12">
            <v>3.14</v>
          </cell>
          <cell r="Z12">
            <v>0</v>
          </cell>
          <cell r="AA12">
            <v>0</v>
          </cell>
          <cell r="AB12">
            <v>0</v>
          </cell>
          <cell r="AC12">
            <v>35.29</v>
          </cell>
          <cell r="AD12">
            <v>4.71</v>
          </cell>
          <cell r="AE12">
            <v>0.98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11</v>
          </cell>
        </row>
        <row r="13">
          <cell r="B13" t="str">
            <v>CT0130</v>
          </cell>
          <cell r="C13" t="str">
            <v>Ponlork Ung</v>
          </cell>
          <cell r="D13" t="str">
            <v xml:space="preserve">01 Cutting                                        </v>
          </cell>
          <cell r="E13" t="str">
            <v xml:space="preserve">Bundling(P)                   </v>
          </cell>
          <cell r="F13">
            <v>39951</v>
          </cell>
          <cell r="I13" t="str">
            <v>01/01/2024-01/31/2024</v>
          </cell>
          <cell r="J13">
            <v>1</v>
          </cell>
          <cell r="K13">
            <v>2</v>
          </cell>
          <cell r="L13">
            <v>3</v>
          </cell>
          <cell r="M13">
            <v>204</v>
          </cell>
          <cell r="O13">
            <v>184</v>
          </cell>
          <cell r="Q13">
            <v>184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297.62</v>
          </cell>
          <cell r="Y13">
            <v>2.44</v>
          </cell>
          <cell r="Z13">
            <v>0</v>
          </cell>
          <cell r="AA13">
            <v>0</v>
          </cell>
          <cell r="AB13">
            <v>0</v>
          </cell>
          <cell r="AC13">
            <v>1.02</v>
          </cell>
          <cell r="AD13">
            <v>5.41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11</v>
          </cell>
        </row>
        <row r="14">
          <cell r="B14" t="str">
            <v>CT0134</v>
          </cell>
          <cell r="C14" t="str">
            <v>Savuth Khin</v>
          </cell>
          <cell r="D14" t="str">
            <v xml:space="preserve">01 Cutting                                        </v>
          </cell>
          <cell r="E14" t="str">
            <v xml:space="preserve">Spreader (P)                  </v>
          </cell>
          <cell r="F14">
            <v>39958</v>
          </cell>
          <cell r="I14" t="str">
            <v>01/01/2024-01/31/2024</v>
          </cell>
          <cell r="J14">
            <v>1</v>
          </cell>
          <cell r="K14">
            <v>2</v>
          </cell>
          <cell r="L14">
            <v>3</v>
          </cell>
          <cell r="M14">
            <v>204</v>
          </cell>
          <cell r="O14">
            <v>192</v>
          </cell>
          <cell r="Q14">
            <v>226</v>
          </cell>
          <cell r="R14">
            <v>0</v>
          </cell>
          <cell r="S14">
            <v>0</v>
          </cell>
          <cell r="T14">
            <v>0</v>
          </cell>
          <cell r="U14">
            <v>34</v>
          </cell>
          <cell r="V14">
            <v>0</v>
          </cell>
          <cell r="W14">
            <v>34</v>
          </cell>
          <cell r="X14">
            <v>328.03</v>
          </cell>
          <cell r="Y14">
            <v>35.24</v>
          </cell>
          <cell r="Z14">
            <v>16.681080000000001</v>
          </cell>
          <cell r="AA14">
            <v>0</v>
          </cell>
          <cell r="AB14">
            <v>16.681080000000001</v>
          </cell>
          <cell r="AC14">
            <v>0</v>
          </cell>
          <cell r="AD14">
            <v>5.9721599999999997</v>
          </cell>
          <cell r="AE14">
            <v>0</v>
          </cell>
          <cell r="AF14">
            <v>0</v>
          </cell>
          <cell r="AG14">
            <v>17</v>
          </cell>
          <cell r="AH14">
            <v>8.1300000000000008</v>
          </cell>
          <cell r="AI14">
            <v>0</v>
          </cell>
          <cell r="AJ14">
            <v>11</v>
          </cell>
        </row>
        <row r="15">
          <cell r="B15" t="str">
            <v>CT0174</v>
          </cell>
          <cell r="C15" t="str">
            <v>Penhaka Chay</v>
          </cell>
          <cell r="D15" t="str">
            <v xml:space="preserve">23 Pinning                                        </v>
          </cell>
          <cell r="E15" t="str">
            <v xml:space="preserve">Pinning(B)                    </v>
          </cell>
          <cell r="F15">
            <v>40294</v>
          </cell>
          <cell r="I15" t="str">
            <v>01/01/2024-01/31/2024</v>
          </cell>
          <cell r="J15">
            <v>0</v>
          </cell>
          <cell r="K15">
            <v>0</v>
          </cell>
          <cell r="L15">
            <v>0</v>
          </cell>
          <cell r="M15">
            <v>204</v>
          </cell>
          <cell r="O15">
            <v>176</v>
          </cell>
          <cell r="Q15">
            <v>202</v>
          </cell>
          <cell r="R15">
            <v>0</v>
          </cell>
          <cell r="S15">
            <v>0</v>
          </cell>
          <cell r="T15">
            <v>0</v>
          </cell>
          <cell r="U15">
            <v>26</v>
          </cell>
          <cell r="V15">
            <v>0</v>
          </cell>
          <cell r="W15">
            <v>26</v>
          </cell>
          <cell r="X15">
            <v>274.91000000000003</v>
          </cell>
          <cell r="Y15">
            <v>15.38</v>
          </cell>
          <cell r="Z15">
            <v>15.973405</v>
          </cell>
          <cell r="AA15">
            <v>0</v>
          </cell>
          <cell r="AB15">
            <v>15.973405</v>
          </cell>
          <cell r="AC15">
            <v>0</v>
          </cell>
          <cell r="AD15">
            <v>14.05744</v>
          </cell>
          <cell r="AE15">
            <v>0</v>
          </cell>
          <cell r="AF15">
            <v>0</v>
          </cell>
          <cell r="AG15">
            <v>16</v>
          </cell>
          <cell r="AH15">
            <v>7.65</v>
          </cell>
          <cell r="AI15">
            <v>0</v>
          </cell>
          <cell r="AJ15">
            <v>11</v>
          </cell>
        </row>
        <row r="16">
          <cell r="B16" t="str">
            <v>CT0216</v>
          </cell>
          <cell r="C16" t="str">
            <v>Vichet Sorn</v>
          </cell>
          <cell r="D16" t="str">
            <v xml:space="preserve">01 Cutting                                        </v>
          </cell>
          <cell r="E16" t="str">
            <v xml:space="preserve">Straight Knife(P)             </v>
          </cell>
          <cell r="F16">
            <v>40406</v>
          </cell>
          <cell r="I16" t="str">
            <v>01/01/2024-01/31/2024</v>
          </cell>
          <cell r="J16">
            <v>1</v>
          </cell>
          <cell r="K16">
            <v>1</v>
          </cell>
          <cell r="L16">
            <v>2</v>
          </cell>
          <cell r="M16">
            <v>204</v>
          </cell>
          <cell r="O16">
            <v>208</v>
          </cell>
          <cell r="Q16">
            <v>246</v>
          </cell>
          <cell r="R16">
            <v>0</v>
          </cell>
          <cell r="S16">
            <v>0</v>
          </cell>
          <cell r="T16">
            <v>0</v>
          </cell>
          <cell r="U16">
            <v>38</v>
          </cell>
          <cell r="V16">
            <v>0</v>
          </cell>
          <cell r="W16">
            <v>38</v>
          </cell>
          <cell r="X16">
            <v>350.56</v>
          </cell>
          <cell r="Y16">
            <v>37.450000000000003</v>
          </cell>
          <cell r="Z16">
            <v>18.643560000000001</v>
          </cell>
          <cell r="AA16">
            <v>0</v>
          </cell>
          <cell r="AB16">
            <v>18.643560000000001</v>
          </cell>
          <cell r="AC16">
            <v>0</v>
          </cell>
          <cell r="AD16">
            <v>7.6871200000000002</v>
          </cell>
          <cell r="AE16">
            <v>0</v>
          </cell>
          <cell r="AF16">
            <v>0</v>
          </cell>
          <cell r="AG16">
            <v>19</v>
          </cell>
          <cell r="AH16">
            <v>9.09</v>
          </cell>
          <cell r="AI16">
            <v>0</v>
          </cell>
          <cell r="AJ16">
            <v>11</v>
          </cell>
        </row>
        <row r="17">
          <cell r="B17" t="str">
            <v>CT0278</v>
          </cell>
          <cell r="C17" t="str">
            <v>Kimnan Koeut</v>
          </cell>
          <cell r="D17" t="str">
            <v xml:space="preserve">21 Fusing                                         </v>
          </cell>
          <cell r="E17" t="str">
            <v xml:space="preserve">Count Labels(B)               </v>
          </cell>
          <cell r="F17">
            <v>40681</v>
          </cell>
          <cell r="I17" t="str">
            <v>01/01/2024-01/31/2024</v>
          </cell>
          <cell r="J17">
            <v>0</v>
          </cell>
          <cell r="K17">
            <v>0</v>
          </cell>
          <cell r="L17">
            <v>0</v>
          </cell>
          <cell r="M17">
            <v>204</v>
          </cell>
          <cell r="O17">
            <v>176</v>
          </cell>
          <cell r="Q17">
            <v>176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301.70999999999998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11</v>
          </cell>
        </row>
        <row r="18">
          <cell r="B18" t="str">
            <v>CT0289</v>
          </cell>
          <cell r="C18" t="str">
            <v>Davin Pos</v>
          </cell>
          <cell r="D18" t="str">
            <v xml:space="preserve">01 Cutting                                        </v>
          </cell>
          <cell r="E18" t="str">
            <v xml:space="preserve">Band Knife(P)                 </v>
          </cell>
          <cell r="F18">
            <v>40715</v>
          </cell>
          <cell r="I18" t="str">
            <v>01/01/2024-01/31/2024</v>
          </cell>
          <cell r="J18">
            <v>1</v>
          </cell>
          <cell r="K18">
            <v>0</v>
          </cell>
          <cell r="L18">
            <v>1</v>
          </cell>
          <cell r="M18">
            <v>204</v>
          </cell>
          <cell r="O18">
            <v>128</v>
          </cell>
          <cell r="Q18">
            <v>124</v>
          </cell>
          <cell r="R18">
            <v>0</v>
          </cell>
          <cell r="S18">
            <v>16</v>
          </cell>
          <cell r="T18">
            <v>16</v>
          </cell>
          <cell r="U18">
            <v>12</v>
          </cell>
          <cell r="V18">
            <v>0</v>
          </cell>
          <cell r="W18">
            <v>12</v>
          </cell>
          <cell r="X18">
            <v>194.03</v>
          </cell>
          <cell r="Y18">
            <v>13.93</v>
          </cell>
          <cell r="Z18">
            <v>5.8874399999999998</v>
          </cell>
          <cell r="AA18">
            <v>0</v>
          </cell>
          <cell r="AB18">
            <v>5.8874399999999998</v>
          </cell>
          <cell r="AC18">
            <v>0</v>
          </cell>
          <cell r="AD18">
            <v>5.6948800000000004</v>
          </cell>
          <cell r="AE18">
            <v>0</v>
          </cell>
          <cell r="AF18">
            <v>0</v>
          </cell>
          <cell r="AG18">
            <v>6</v>
          </cell>
          <cell r="AH18">
            <v>2.87</v>
          </cell>
          <cell r="AI18">
            <v>0</v>
          </cell>
          <cell r="AJ18">
            <v>11</v>
          </cell>
        </row>
        <row r="19">
          <cell r="B19" t="str">
            <v>CT0297</v>
          </cell>
          <cell r="C19" t="str">
            <v>Bunthim Hoem</v>
          </cell>
          <cell r="D19" t="str">
            <v xml:space="preserve">01 Cutting                                        </v>
          </cell>
          <cell r="E19" t="str">
            <v xml:space="preserve">Straight Knife(P)             </v>
          </cell>
          <cell r="F19">
            <v>40772</v>
          </cell>
          <cell r="I19" t="str">
            <v>01/01/2024-01/31/2024</v>
          </cell>
          <cell r="J19">
            <v>1</v>
          </cell>
          <cell r="K19">
            <v>1</v>
          </cell>
          <cell r="L19">
            <v>2</v>
          </cell>
          <cell r="M19">
            <v>204</v>
          </cell>
          <cell r="O19">
            <v>208</v>
          </cell>
          <cell r="Q19">
            <v>248</v>
          </cell>
          <cell r="R19">
            <v>0</v>
          </cell>
          <cell r="S19">
            <v>0</v>
          </cell>
          <cell r="T19">
            <v>0</v>
          </cell>
          <cell r="U19">
            <v>40</v>
          </cell>
          <cell r="V19">
            <v>0</v>
          </cell>
          <cell r="W19">
            <v>40</v>
          </cell>
          <cell r="X19">
            <v>350.56</v>
          </cell>
          <cell r="Y19">
            <v>41.37</v>
          </cell>
          <cell r="Z19">
            <v>19.6248</v>
          </cell>
          <cell r="AA19">
            <v>0</v>
          </cell>
          <cell r="AB19">
            <v>19.6248</v>
          </cell>
          <cell r="AC19">
            <v>0</v>
          </cell>
          <cell r="AD19">
            <v>5.7295999999999996</v>
          </cell>
          <cell r="AE19">
            <v>0</v>
          </cell>
          <cell r="AF19">
            <v>0</v>
          </cell>
          <cell r="AG19">
            <v>20</v>
          </cell>
          <cell r="AH19">
            <v>9.57</v>
          </cell>
          <cell r="AI19">
            <v>0</v>
          </cell>
          <cell r="AJ19">
            <v>11</v>
          </cell>
        </row>
        <row r="20">
          <cell r="B20" t="str">
            <v>CT0306</v>
          </cell>
          <cell r="C20" t="str">
            <v>Chanthou Phat</v>
          </cell>
          <cell r="D20" t="str">
            <v xml:space="preserve">01 Cutting                                        </v>
          </cell>
          <cell r="E20" t="str">
            <v xml:space="preserve">Bundling(P)                   </v>
          </cell>
          <cell r="F20">
            <v>40828</v>
          </cell>
          <cell r="I20" t="str">
            <v>01/01/2024-01/31/2024</v>
          </cell>
          <cell r="J20">
            <v>0</v>
          </cell>
          <cell r="K20">
            <v>0</v>
          </cell>
          <cell r="L20">
            <v>0</v>
          </cell>
          <cell r="M20">
            <v>204</v>
          </cell>
          <cell r="O20">
            <v>208</v>
          </cell>
          <cell r="Q20">
            <v>254</v>
          </cell>
          <cell r="R20">
            <v>0</v>
          </cell>
          <cell r="S20">
            <v>0</v>
          </cell>
          <cell r="T20">
            <v>0</v>
          </cell>
          <cell r="U20">
            <v>46</v>
          </cell>
          <cell r="V20">
            <v>0</v>
          </cell>
          <cell r="W20">
            <v>46</v>
          </cell>
          <cell r="X20">
            <v>350.56</v>
          </cell>
          <cell r="Y20">
            <v>47.25</v>
          </cell>
          <cell r="Z20">
            <v>22.568519999999999</v>
          </cell>
          <cell r="AA20">
            <v>0</v>
          </cell>
          <cell r="AB20">
            <v>22.568519999999999</v>
          </cell>
          <cell r="AC20">
            <v>0</v>
          </cell>
          <cell r="AD20">
            <v>5.7370400000000004</v>
          </cell>
          <cell r="AE20">
            <v>0</v>
          </cell>
          <cell r="AF20">
            <v>0</v>
          </cell>
          <cell r="AG20">
            <v>23</v>
          </cell>
          <cell r="AH20">
            <v>11</v>
          </cell>
          <cell r="AI20">
            <v>0</v>
          </cell>
          <cell r="AJ20">
            <v>11</v>
          </cell>
        </row>
        <row r="21">
          <cell r="B21" t="str">
            <v>CT0312</v>
          </cell>
          <cell r="C21" t="str">
            <v>Channy San</v>
          </cell>
          <cell r="D21" t="str">
            <v xml:space="preserve">21 Fusing                                         </v>
          </cell>
          <cell r="E21" t="str">
            <v xml:space="preserve">Count Labels(B)               </v>
          </cell>
          <cell r="F21">
            <v>40861</v>
          </cell>
          <cell r="I21" t="str">
            <v>01/01/2024-01/31/2024</v>
          </cell>
          <cell r="J21">
            <v>1</v>
          </cell>
          <cell r="K21">
            <v>1</v>
          </cell>
          <cell r="L21">
            <v>2</v>
          </cell>
          <cell r="M21">
            <v>204</v>
          </cell>
          <cell r="O21">
            <v>176</v>
          </cell>
          <cell r="Q21">
            <v>176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301.13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11</v>
          </cell>
        </row>
        <row r="22">
          <cell r="B22" t="str">
            <v>CT0320</v>
          </cell>
          <cell r="C22" t="str">
            <v>Kosal Sak</v>
          </cell>
          <cell r="D22" t="str">
            <v xml:space="preserve">01 Cutting                                        </v>
          </cell>
          <cell r="E22" t="str">
            <v xml:space="preserve">Band Knife(P)                 </v>
          </cell>
          <cell r="F22">
            <v>40911</v>
          </cell>
          <cell r="I22" t="str">
            <v>01/01/2024-01/31/2024</v>
          </cell>
          <cell r="J22">
            <v>1</v>
          </cell>
          <cell r="K22">
            <v>0</v>
          </cell>
          <cell r="L22">
            <v>1</v>
          </cell>
          <cell r="M22">
            <v>204</v>
          </cell>
          <cell r="O22">
            <v>176</v>
          </cell>
          <cell r="Q22">
            <v>176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297.62</v>
          </cell>
          <cell r="Y22">
            <v>2.44</v>
          </cell>
          <cell r="Z22">
            <v>0</v>
          </cell>
          <cell r="AA22">
            <v>0</v>
          </cell>
          <cell r="AB22">
            <v>0</v>
          </cell>
          <cell r="AC22">
            <v>1.02</v>
          </cell>
          <cell r="AD22">
            <v>5.41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11</v>
          </cell>
        </row>
        <row r="23">
          <cell r="B23" t="str">
            <v>CT0351</v>
          </cell>
          <cell r="C23" t="str">
            <v>Theary Em</v>
          </cell>
          <cell r="D23" t="str">
            <v xml:space="preserve">23 Pinning                                        </v>
          </cell>
          <cell r="E23" t="str">
            <v xml:space="preserve">Pinning(B)                    </v>
          </cell>
          <cell r="F23">
            <v>41073</v>
          </cell>
          <cell r="I23" t="str">
            <v>01/01/2024-01/31/2024</v>
          </cell>
          <cell r="J23">
            <v>1</v>
          </cell>
          <cell r="K23">
            <v>3</v>
          </cell>
          <cell r="L23">
            <v>4</v>
          </cell>
          <cell r="M23">
            <v>204</v>
          </cell>
          <cell r="O23">
            <v>208</v>
          </cell>
          <cell r="Q23">
            <v>245</v>
          </cell>
          <cell r="R23">
            <v>0</v>
          </cell>
          <cell r="S23">
            <v>0</v>
          </cell>
          <cell r="T23">
            <v>0</v>
          </cell>
          <cell r="U23">
            <v>37</v>
          </cell>
          <cell r="V23">
            <v>0</v>
          </cell>
          <cell r="W23">
            <v>37</v>
          </cell>
          <cell r="X23">
            <v>434.15</v>
          </cell>
          <cell r="Y23">
            <v>3.79</v>
          </cell>
          <cell r="Z23">
            <v>26.912284</v>
          </cell>
          <cell r="AA23">
            <v>0</v>
          </cell>
          <cell r="AB23">
            <v>26.912284</v>
          </cell>
          <cell r="AC23">
            <v>0</v>
          </cell>
          <cell r="AD23">
            <v>4.0599999999999996</v>
          </cell>
          <cell r="AE23">
            <v>0</v>
          </cell>
          <cell r="AF23">
            <v>0</v>
          </cell>
          <cell r="AG23">
            <v>19</v>
          </cell>
          <cell r="AH23">
            <v>9.09</v>
          </cell>
          <cell r="AI23">
            <v>0</v>
          </cell>
          <cell r="AJ23">
            <v>11</v>
          </cell>
        </row>
        <row r="24">
          <cell r="B24" t="str">
            <v>CT0355</v>
          </cell>
          <cell r="C24" t="str">
            <v>Sreymom Khy</v>
          </cell>
          <cell r="D24" t="str">
            <v xml:space="preserve">01 Cutting                                        </v>
          </cell>
          <cell r="E24" t="str">
            <v xml:space="preserve">Unload Cuff(B)                </v>
          </cell>
          <cell r="F24">
            <v>41092</v>
          </cell>
          <cell r="I24" t="str">
            <v>01/01/2024-01/31/2024</v>
          </cell>
          <cell r="J24">
            <v>0</v>
          </cell>
          <cell r="K24">
            <v>0</v>
          </cell>
          <cell r="L24">
            <v>0</v>
          </cell>
          <cell r="M24">
            <v>204</v>
          </cell>
          <cell r="O24">
            <v>192</v>
          </cell>
          <cell r="Q24">
            <v>222</v>
          </cell>
          <cell r="R24">
            <v>8</v>
          </cell>
          <cell r="S24">
            <v>0</v>
          </cell>
          <cell r="T24">
            <v>8</v>
          </cell>
          <cell r="U24">
            <v>38</v>
          </cell>
          <cell r="V24">
            <v>0</v>
          </cell>
          <cell r="W24">
            <v>38</v>
          </cell>
          <cell r="X24">
            <v>214.98</v>
          </cell>
          <cell r="Y24">
            <v>39.630000000000003</v>
          </cell>
          <cell r="Z24">
            <v>21.426369999999999</v>
          </cell>
          <cell r="AA24">
            <v>0</v>
          </cell>
          <cell r="AB24">
            <v>21.426369999999999</v>
          </cell>
          <cell r="AC24">
            <v>0</v>
          </cell>
          <cell r="AD24">
            <v>39.026167999999998</v>
          </cell>
          <cell r="AE24">
            <v>7.85</v>
          </cell>
          <cell r="AF24">
            <v>0</v>
          </cell>
          <cell r="AG24">
            <v>19</v>
          </cell>
          <cell r="AH24">
            <v>9.09</v>
          </cell>
          <cell r="AI24">
            <v>0</v>
          </cell>
          <cell r="AJ24">
            <v>11</v>
          </cell>
        </row>
        <row r="25">
          <cell r="B25" t="str">
            <v>CT0360</v>
          </cell>
          <cell r="C25" t="str">
            <v>Sarat Say</v>
          </cell>
          <cell r="D25" t="str">
            <v xml:space="preserve">01 Cutting                                        </v>
          </cell>
          <cell r="E25" t="str">
            <v xml:space="preserve">Straight Knife(P)             </v>
          </cell>
          <cell r="F25">
            <v>41108</v>
          </cell>
          <cell r="I25" t="str">
            <v>01/01/2024-01/31/2024</v>
          </cell>
          <cell r="J25">
            <v>1</v>
          </cell>
          <cell r="K25">
            <v>2</v>
          </cell>
          <cell r="L25">
            <v>3</v>
          </cell>
          <cell r="M25">
            <v>204</v>
          </cell>
          <cell r="O25">
            <v>176</v>
          </cell>
          <cell r="Q25">
            <v>176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297.62</v>
          </cell>
          <cell r="Y25">
            <v>2.44</v>
          </cell>
          <cell r="Z25">
            <v>0</v>
          </cell>
          <cell r="AA25">
            <v>0</v>
          </cell>
          <cell r="AB25">
            <v>0</v>
          </cell>
          <cell r="AC25">
            <v>1.02</v>
          </cell>
          <cell r="AD25">
            <v>5.41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11</v>
          </cell>
        </row>
        <row r="26">
          <cell r="B26" t="str">
            <v>CT0400</v>
          </cell>
          <cell r="C26" t="str">
            <v>Bunnarith  Sok</v>
          </cell>
          <cell r="D26" t="str">
            <v xml:space="preserve">01 Cutting                                        </v>
          </cell>
          <cell r="E26" t="str">
            <v xml:space="preserve">Band Knife(P)                 </v>
          </cell>
          <cell r="F26">
            <v>41178</v>
          </cell>
          <cell r="I26" t="str">
            <v>01/01/2024-01/31/2024</v>
          </cell>
          <cell r="J26">
            <v>1</v>
          </cell>
          <cell r="K26">
            <v>3</v>
          </cell>
          <cell r="L26">
            <v>4</v>
          </cell>
          <cell r="M26">
            <v>204</v>
          </cell>
          <cell r="O26">
            <v>208</v>
          </cell>
          <cell r="Q26">
            <v>242.67</v>
          </cell>
          <cell r="R26">
            <v>0</v>
          </cell>
          <cell r="S26">
            <v>5.3333333332999997</v>
          </cell>
          <cell r="T26">
            <v>5.3333333332999997</v>
          </cell>
          <cell r="U26">
            <v>40</v>
          </cell>
          <cell r="V26">
            <v>0</v>
          </cell>
          <cell r="W26">
            <v>40</v>
          </cell>
          <cell r="X26">
            <v>342.41</v>
          </cell>
          <cell r="Y26">
            <v>41.37</v>
          </cell>
          <cell r="Z26">
            <v>19.6248</v>
          </cell>
          <cell r="AA26">
            <v>0</v>
          </cell>
          <cell r="AB26">
            <v>19.6248</v>
          </cell>
          <cell r="AC26">
            <v>0</v>
          </cell>
          <cell r="AD26">
            <v>5.7295999999999996</v>
          </cell>
          <cell r="AE26">
            <v>0</v>
          </cell>
          <cell r="AF26">
            <v>0</v>
          </cell>
          <cell r="AG26">
            <v>20</v>
          </cell>
          <cell r="AH26">
            <v>9.57</v>
          </cell>
          <cell r="AI26">
            <v>0</v>
          </cell>
          <cell r="AJ26">
            <v>11</v>
          </cell>
        </row>
        <row r="27">
          <cell r="B27" t="str">
            <v>CT0440</v>
          </cell>
          <cell r="C27" t="str">
            <v>Vana Huoy</v>
          </cell>
          <cell r="D27" t="str">
            <v xml:space="preserve">01 Cutting                                        </v>
          </cell>
          <cell r="E27" t="str">
            <v xml:space="preserve">Straight Knife(P)             </v>
          </cell>
          <cell r="F27">
            <v>41456</v>
          </cell>
          <cell r="I27" t="str">
            <v>01/01/2024-01/31/2024</v>
          </cell>
          <cell r="J27">
            <v>1</v>
          </cell>
          <cell r="K27">
            <v>1</v>
          </cell>
          <cell r="L27">
            <v>2</v>
          </cell>
          <cell r="M27">
            <v>204</v>
          </cell>
          <cell r="O27">
            <v>208</v>
          </cell>
          <cell r="Q27">
            <v>248</v>
          </cell>
          <cell r="R27">
            <v>0</v>
          </cell>
          <cell r="S27">
            <v>0</v>
          </cell>
          <cell r="T27">
            <v>0</v>
          </cell>
          <cell r="U27">
            <v>40</v>
          </cell>
          <cell r="V27">
            <v>0</v>
          </cell>
          <cell r="W27">
            <v>40</v>
          </cell>
          <cell r="X27">
            <v>350.56</v>
          </cell>
          <cell r="Y27">
            <v>41.37</v>
          </cell>
          <cell r="Z27">
            <v>19.6248</v>
          </cell>
          <cell r="AA27">
            <v>0</v>
          </cell>
          <cell r="AB27">
            <v>19.6248</v>
          </cell>
          <cell r="AC27">
            <v>0</v>
          </cell>
          <cell r="AD27">
            <v>5.7295999999999996</v>
          </cell>
          <cell r="AE27">
            <v>0</v>
          </cell>
          <cell r="AF27">
            <v>0</v>
          </cell>
          <cell r="AG27">
            <v>20</v>
          </cell>
          <cell r="AH27">
            <v>9.57</v>
          </cell>
          <cell r="AI27">
            <v>0</v>
          </cell>
          <cell r="AJ27">
            <v>11</v>
          </cell>
        </row>
        <row r="28">
          <cell r="B28" t="str">
            <v>CT0441</v>
          </cell>
          <cell r="C28" t="str">
            <v>Rithy Duk</v>
          </cell>
          <cell r="D28" t="str">
            <v xml:space="preserve">01 Cutting                                        </v>
          </cell>
          <cell r="E28" t="str">
            <v xml:space="preserve">Spreader (P)                  </v>
          </cell>
          <cell r="F28">
            <v>41456</v>
          </cell>
          <cell r="I28" t="str">
            <v>01/01/2024-01/31/2024</v>
          </cell>
          <cell r="J28">
            <v>1</v>
          </cell>
          <cell r="K28">
            <v>3</v>
          </cell>
          <cell r="L28">
            <v>4</v>
          </cell>
          <cell r="M28">
            <v>204</v>
          </cell>
          <cell r="O28">
            <v>200</v>
          </cell>
          <cell r="Q28">
            <v>238</v>
          </cell>
          <cell r="R28">
            <v>0</v>
          </cell>
          <cell r="S28">
            <v>0</v>
          </cell>
          <cell r="T28">
            <v>0</v>
          </cell>
          <cell r="U28">
            <v>38</v>
          </cell>
          <cell r="V28">
            <v>0</v>
          </cell>
          <cell r="W28">
            <v>38</v>
          </cell>
          <cell r="X28">
            <v>334.5</v>
          </cell>
          <cell r="Y28">
            <v>39.409999999999997</v>
          </cell>
          <cell r="Z28">
            <v>18.643560000000001</v>
          </cell>
          <cell r="AA28">
            <v>0</v>
          </cell>
          <cell r="AB28">
            <v>18.643560000000001</v>
          </cell>
          <cell r="AC28">
            <v>0</v>
          </cell>
          <cell r="AD28">
            <v>5.7271200000000002</v>
          </cell>
          <cell r="AE28">
            <v>0</v>
          </cell>
          <cell r="AF28">
            <v>0</v>
          </cell>
          <cell r="AG28">
            <v>19</v>
          </cell>
          <cell r="AH28">
            <v>9.09</v>
          </cell>
          <cell r="AI28">
            <v>0</v>
          </cell>
          <cell r="AJ28">
            <v>11</v>
          </cell>
        </row>
        <row r="29">
          <cell r="B29" t="str">
            <v>CT0442</v>
          </cell>
          <cell r="C29" t="str">
            <v>Vannak Nuon</v>
          </cell>
          <cell r="D29" t="str">
            <v xml:space="preserve">01 Cutting                                        </v>
          </cell>
          <cell r="E29" t="str">
            <v xml:space="preserve">Band Knife(P)                 </v>
          </cell>
          <cell r="F29">
            <v>41456</v>
          </cell>
          <cell r="I29" t="str">
            <v>01/01/2024-01/31/2024</v>
          </cell>
          <cell r="J29">
            <v>1</v>
          </cell>
          <cell r="K29">
            <v>2</v>
          </cell>
          <cell r="L29">
            <v>3</v>
          </cell>
          <cell r="M29">
            <v>204</v>
          </cell>
          <cell r="O29">
            <v>200</v>
          </cell>
          <cell r="Q29">
            <v>242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42</v>
          </cell>
          <cell r="X29">
            <v>318.79000000000002</v>
          </cell>
          <cell r="Y29">
            <v>43.33</v>
          </cell>
          <cell r="Z29">
            <v>20.60604</v>
          </cell>
          <cell r="AA29">
            <v>0</v>
          </cell>
          <cell r="AB29">
            <v>20.60604</v>
          </cell>
          <cell r="AC29">
            <v>0</v>
          </cell>
          <cell r="AD29">
            <v>5.7320799999999998</v>
          </cell>
          <cell r="AE29">
            <v>0</v>
          </cell>
          <cell r="AF29">
            <v>0</v>
          </cell>
          <cell r="AG29">
            <v>21</v>
          </cell>
          <cell r="AH29">
            <v>10.050000000000001</v>
          </cell>
          <cell r="AI29">
            <v>0</v>
          </cell>
          <cell r="AJ29">
            <v>11</v>
          </cell>
        </row>
        <row r="30">
          <cell r="B30" t="str">
            <v>CT0457</v>
          </cell>
          <cell r="C30" t="str">
            <v>Sreyneat Sum</v>
          </cell>
          <cell r="D30" t="str">
            <v xml:space="preserve">01 Cutting                                        </v>
          </cell>
          <cell r="E30" t="str">
            <v xml:space="preserve">Bundling(P)                   </v>
          </cell>
          <cell r="F30">
            <v>41507</v>
          </cell>
          <cell r="I30" t="str">
            <v>01/01/2024-01/31/2024</v>
          </cell>
          <cell r="J30">
            <v>0</v>
          </cell>
          <cell r="K30">
            <v>0</v>
          </cell>
          <cell r="L30">
            <v>0</v>
          </cell>
          <cell r="M30">
            <v>204</v>
          </cell>
          <cell r="O30">
            <v>168</v>
          </cell>
          <cell r="Q30">
            <v>168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284.36</v>
          </cell>
          <cell r="Y30">
            <v>2.44</v>
          </cell>
          <cell r="Z30">
            <v>0</v>
          </cell>
          <cell r="AA30">
            <v>0</v>
          </cell>
          <cell r="AB30">
            <v>0</v>
          </cell>
          <cell r="AC30">
            <v>1.02</v>
          </cell>
          <cell r="AD30">
            <v>5.41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11</v>
          </cell>
        </row>
        <row r="31">
          <cell r="B31" t="str">
            <v>CT0516</v>
          </cell>
          <cell r="C31" t="str">
            <v>Sinak Thon</v>
          </cell>
          <cell r="D31" t="str">
            <v xml:space="preserve">01 Cutting                                        </v>
          </cell>
          <cell r="E31" t="str">
            <v xml:space="preserve">Bundling(P)                   </v>
          </cell>
          <cell r="F31">
            <v>41416</v>
          </cell>
          <cell r="I31" t="str">
            <v>01/01/2024-01/31/2024</v>
          </cell>
          <cell r="J31">
            <v>1</v>
          </cell>
          <cell r="K31">
            <v>1</v>
          </cell>
          <cell r="L31">
            <v>2</v>
          </cell>
          <cell r="M31">
            <v>204</v>
          </cell>
          <cell r="O31">
            <v>176</v>
          </cell>
          <cell r="Q31">
            <v>168</v>
          </cell>
          <cell r="R31">
            <v>8</v>
          </cell>
          <cell r="S31">
            <v>0</v>
          </cell>
          <cell r="T31">
            <v>8</v>
          </cell>
          <cell r="U31">
            <v>0</v>
          </cell>
          <cell r="V31">
            <v>0</v>
          </cell>
          <cell r="W31">
            <v>0</v>
          </cell>
          <cell r="X31">
            <v>284.74</v>
          </cell>
          <cell r="Y31">
            <v>10.29</v>
          </cell>
          <cell r="Z31">
            <v>0</v>
          </cell>
          <cell r="AA31">
            <v>0</v>
          </cell>
          <cell r="AB31">
            <v>0</v>
          </cell>
          <cell r="AC31">
            <v>2.04</v>
          </cell>
          <cell r="AD31">
            <v>5.41</v>
          </cell>
          <cell r="AE31">
            <v>7.85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</v>
          </cell>
        </row>
        <row r="32">
          <cell r="B32" t="str">
            <v>CT0521</v>
          </cell>
          <cell r="C32" t="str">
            <v>Tum Yin</v>
          </cell>
          <cell r="D32" t="str">
            <v xml:space="preserve">23 Pinning                                        </v>
          </cell>
          <cell r="E32" t="str">
            <v xml:space="preserve">Pinning(B)                    </v>
          </cell>
          <cell r="F32">
            <v>38475</v>
          </cell>
          <cell r="I32" t="str">
            <v>01/01/2024-01/31/2024</v>
          </cell>
          <cell r="J32">
            <v>1</v>
          </cell>
          <cell r="K32">
            <v>3</v>
          </cell>
          <cell r="L32">
            <v>4</v>
          </cell>
          <cell r="M32">
            <v>204</v>
          </cell>
          <cell r="O32">
            <v>208</v>
          </cell>
          <cell r="Q32">
            <v>240</v>
          </cell>
          <cell r="R32">
            <v>8</v>
          </cell>
          <cell r="S32">
            <v>0</v>
          </cell>
          <cell r="T32">
            <v>8</v>
          </cell>
          <cell r="U32">
            <v>40</v>
          </cell>
          <cell r="V32">
            <v>0</v>
          </cell>
          <cell r="W32">
            <v>40</v>
          </cell>
          <cell r="X32">
            <v>414.39</v>
          </cell>
          <cell r="Y32">
            <v>15.1</v>
          </cell>
          <cell r="Z32">
            <v>28.487545999999998</v>
          </cell>
          <cell r="AA32">
            <v>0</v>
          </cell>
          <cell r="AB32">
            <v>28.487545999999998</v>
          </cell>
          <cell r="AC32">
            <v>0</v>
          </cell>
          <cell r="AD32">
            <v>2.5624799999999999</v>
          </cell>
          <cell r="AE32">
            <v>7.85</v>
          </cell>
          <cell r="AF32">
            <v>0</v>
          </cell>
          <cell r="AG32">
            <v>20</v>
          </cell>
          <cell r="AH32">
            <v>9.57</v>
          </cell>
          <cell r="AI32">
            <v>0</v>
          </cell>
          <cell r="AJ32">
            <v>11</v>
          </cell>
        </row>
        <row r="33">
          <cell r="B33" t="str">
            <v>CT0525</v>
          </cell>
          <cell r="C33" t="str">
            <v>Navy Thon</v>
          </cell>
          <cell r="D33" t="str">
            <v xml:space="preserve">23 Pinning                                        </v>
          </cell>
          <cell r="E33" t="str">
            <v xml:space="preserve">Pinning(B)                    </v>
          </cell>
          <cell r="F33">
            <v>41276</v>
          </cell>
          <cell r="I33" t="str">
            <v>01/01/2024-01/31/2024</v>
          </cell>
          <cell r="J33">
            <v>0</v>
          </cell>
          <cell r="K33">
            <v>0</v>
          </cell>
          <cell r="L33">
            <v>0</v>
          </cell>
          <cell r="M33">
            <v>204</v>
          </cell>
          <cell r="O33">
            <v>168</v>
          </cell>
          <cell r="Q33">
            <v>84</v>
          </cell>
          <cell r="R33">
            <v>88</v>
          </cell>
          <cell r="S33">
            <v>0</v>
          </cell>
          <cell r="T33">
            <v>88</v>
          </cell>
          <cell r="U33">
            <v>4</v>
          </cell>
          <cell r="V33">
            <v>0</v>
          </cell>
          <cell r="W33">
            <v>4</v>
          </cell>
          <cell r="X33">
            <v>137.12</v>
          </cell>
          <cell r="Y33">
            <v>86.35</v>
          </cell>
          <cell r="Z33">
            <v>2.8223069999999999</v>
          </cell>
          <cell r="AA33">
            <v>0</v>
          </cell>
          <cell r="AB33">
            <v>2.8223069999999999</v>
          </cell>
          <cell r="AC33">
            <v>11.28</v>
          </cell>
          <cell r="AD33">
            <v>0</v>
          </cell>
          <cell r="AE33">
            <v>86.35</v>
          </cell>
          <cell r="AF33">
            <v>0</v>
          </cell>
          <cell r="AG33">
            <v>3</v>
          </cell>
          <cell r="AH33">
            <v>1.44</v>
          </cell>
          <cell r="AI33">
            <v>0</v>
          </cell>
          <cell r="AJ33">
            <v>11</v>
          </cell>
        </row>
        <row r="34">
          <cell r="B34" t="str">
            <v>CT0541</v>
          </cell>
          <cell r="C34" t="str">
            <v>Sreymom Chea</v>
          </cell>
          <cell r="D34" t="str">
            <v xml:space="preserve">23 Pinning                                        </v>
          </cell>
          <cell r="E34" t="str">
            <v xml:space="preserve">Pinning(B)                    </v>
          </cell>
          <cell r="F34">
            <v>39678</v>
          </cell>
          <cell r="I34" t="str">
            <v>01/01/2024-01/31/2024</v>
          </cell>
          <cell r="J34">
            <v>1</v>
          </cell>
          <cell r="K34">
            <v>3</v>
          </cell>
          <cell r="L34">
            <v>4</v>
          </cell>
          <cell r="M34">
            <v>204</v>
          </cell>
          <cell r="O34">
            <v>208</v>
          </cell>
          <cell r="Q34">
            <v>237</v>
          </cell>
          <cell r="R34">
            <v>8</v>
          </cell>
          <cell r="S34">
            <v>0</v>
          </cell>
          <cell r="T34">
            <v>8</v>
          </cell>
          <cell r="U34">
            <v>37</v>
          </cell>
          <cell r="V34">
            <v>0</v>
          </cell>
          <cell r="W34">
            <v>37</v>
          </cell>
          <cell r="X34">
            <v>291.25</v>
          </cell>
          <cell r="Y34">
            <v>37.200000000000003</v>
          </cell>
          <cell r="Z34">
            <v>23.231280999999999</v>
          </cell>
          <cell r="AA34">
            <v>0</v>
          </cell>
          <cell r="AB34">
            <v>23.231280999999999</v>
          </cell>
          <cell r="AC34">
            <v>0</v>
          </cell>
          <cell r="AD34">
            <v>18.15231</v>
          </cell>
          <cell r="AE34">
            <v>7.85</v>
          </cell>
          <cell r="AF34">
            <v>0</v>
          </cell>
          <cell r="AG34">
            <v>20</v>
          </cell>
          <cell r="AH34">
            <v>9.57</v>
          </cell>
          <cell r="AI34">
            <v>0</v>
          </cell>
          <cell r="AJ34">
            <v>11</v>
          </cell>
        </row>
        <row r="35">
          <cell r="B35" t="str">
            <v>CT0584</v>
          </cell>
          <cell r="C35" t="str">
            <v>Prim Han</v>
          </cell>
          <cell r="D35" t="str">
            <v xml:space="preserve">01 Cutting                                        </v>
          </cell>
          <cell r="E35" t="str">
            <v xml:space="preserve">Straight Knife(P)             </v>
          </cell>
          <cell r="F35">
            <v>42349</v>
          </cell>
          <cell r="I35" t="str">
            <v>01/01/2024-01/31/2024</v>
          </cell>
          <cell r="J35">
            <v>1</v>
          </cell>
          <cell r="K35">
            <v>4</v>
          </cell>
          <cell r="L35">
            <v>5</v>
          </cell>
          <cell r="M35">
            <v>204</v>
          </cell>
          <cell r="O35">
            <v>208</v>
          </cell>
          <cell r="Q35">
            <v>244</v>
          </cell>
          <cell r="R35">
            <v>0</v>
          </cell>
          <cell r="S35">
            <v>0</v>
          </cell>
          <cell r="T35">
            <v>0</v>
          </cell>
          <cell r="U35">
            <v>36</v>
          </cell>
          <cell r="V35">
            <v>0</v>
          </cell>
          <cell r="W35">
            <v>36</v>
          </cell>
          <cell r="X35">
            <v>350.56</v>
          </cell>
          <cell r="Y35">
            <v>37.450000000000003</v>
          </cell>
          <cell r="Z35">
            <v>17.662320000000001</v>
          </cell>
          <cell r="AA35">
            <v>0</v>
          </cell>
          <cell r="AB35">
            <v>17.662320000000001</v>
          </cell>
          <cell r="AC35">
            <v>0</v>
          </cell>
          <cell r="AD35">
            <v>5.72464</v>
          </cell>
          <cell r="AE35">
            <v>0</v>
          </cell>
          <cell r="AF35">
            <v>0</v>
          </cell>
          <cell r="AG35">
            <v>18</v>
          </cell>
          <cell r="AH35">
            <v>8.61</v>
          </cell>
          <cell r="AI35">
            <v>0</v>
          </cell>
          <cell r="AJ35">
            <v>9</v>
          </cell>
        </row>
        <row r="36">
          <cell r="B36" t="str">
            <v>CT0589</v>
          </cell>
          <cell r="C36" t="str">
            <v>Thida Keo</v>
          </cell>
          <cell r="D36" t="str">
            <v xml:space="preserve">01 Cutting                                        </v>
          </cell>
          <cell r="E36" t="str">
            <v xml:space="preserve">Pinning(B)                    </v>
          </cell>
          <cell r="F36">
            <v>42872</v>
          </cell>
          <cell r="I36" t="str">
            <v>01/01/2024-01/31/2024</v>
          </cell>
          <cell r="J36">
            <v>1</v>
          </cell>
          <cell r="K36">
            <v>0</v>
          </cell>
          <cell r="L36">
            <v>1</v>
          </cell>
          <cell r="M36">
            <v>204</v>
          </cell>
          <cell r="O36">
            <v>168</v>
          </cell>
          <cell r="Q36">
            <v>186</v>
          </cell>
          <cell r="R36">
            <v>0</v>
          </cell>
          <cell r="S36">
            <v>0</v>
          </cell>
          <cell r="T36">
            <v>0</v>
          </cell>
          <cell r="U36">
            <v>18</v>
          </cell>
          <cell r="V36">
            <v>0</v>
          </cell>
          <cell r="W36">
            <v>18</v>
          </cell>
          <cell r="X36">
            <v>243.26</v>
          </cell>
          <cell r="Y36">
            <v>5.15</v>
          </cell>
          <cell r="Z36">
            <v>11.932045</v>
          </cell>
          <cell r="AA36">
            <v>0</v>
          </cell>
          <cell r="AB36">
            <v>11.932045</v>
          </cell>
          <cell r="AC36">
            <v>33.67</v>
          </cell>
          <cell r="AD36">
            <v>20.814916</v>
          </cell>
          <cell r="AE36">
            <v>0</v>
          </cell>
          <cell r="AF36">
            <v>0</v>
          </cell>
          <cell r="AG36">
            <v>18</v>
          </cell>
          <cell r="AH36">
            <v>8.61</v>
          </cell>
          <cell r="AI36">
            <v>0</v>
          </cell>
          <cell r="AJ36">
            <v>7</v>
          </cell>
        </row>
        <row r="37">
          <cell r="B37" t="str">
            <v>CT0591</v>
          </cell>
          <cell r="C37" t="str">
            <v>Lidav Sorng</v>
          </cell>
          <cell r="D37" t="str">
            <v xml:space="preserve">01 Cutting                                        </v>
          </cell>
          <cell r="E37" t="str">
            <v xml:space="preserve">Pinning(B)                    </v>
          </cell>
          <cell r="F37">
            <v>42877</v>
          </cell>
          <cell r="I37" t="str">
            <v>01/01/2024-01/31/2024</v>
          </cell>
          <cell r="J37">
            <v>0</v>
          </cell>
          <cell r="K37">
            <v>0</v>
          </cell>
          <cell r="L37">
            <v>0</v>
          </cell>
          <cell r="M37">
            <v>204</v>
          </cell>
          <cell r="O37">
            <v>208</v>
          </cell>
          <cell r="Q37">
            <v>250</v>
          </cell>
          <cell r="R37">
            <v>0</v>
          </cell>
          <cell r="S37">
            <v>0</v>
          </cell>
          <cell r="T37">
            <v>0</v>
          </cell>
          <cell r="U37">
            <v>42</v>
          </cell>
          <cell r="V37">
            <v>0</v>
          </cell>
          <cell r="W37">
            <v>42</v>
          </cell>
          <cell r="X37">
            <v>202</v>
          </cell>
          <cell r="Y37">
            <v>48.24</v>
          </cell>
          <cell r="Z37">
            <v>22.746513</v>
          </cell>
          <cell r="AA37">
            <v>0</v>
          </cell>
          <cell r="AB37">
            <v>22.746513</v>
          </cell>
          <cell r="AC37">
            <v>0</v>
          </cell>
          <cell r="AD37">
            <v>38.651274000000001</v>
          </cell>
          <cell r="AE37">
            <v>0</v>
          </cell>
          <cell r="AF37">
            <v>0</v>
          </cell>
          <cell r="AG37">
            <v>21</v>
          </cell>
          <cell r="AH37">
            <v>10.050000000000001</v>
          </cell>
          <cell r="AI37">
            <v>0</v>
          </cell>
          <cell r="AJ37">
            <v>7</v>
          </cell>
        </row>
        <row r="38">
          <cell r="B38" t="str">
            <v>CT0593</v>
          </cell>
          <cell r="C38" t="str">
            <v>Dara Loch</v>
          </cell>
          <cell r="D38" t="str">
            <v xml:space="preserve">Finishing-A                                       </v>
          </cell>
          <cell r="E38" t="str">
            <v xml:space="preserve">Count Labels(B)               </v>
          </cell>
          <cell r="F38">
            <v>42948</v>
          </cell>
          <cell r="I38" t="str">
            <v>01/01/2024-01/31/2024</v>
          </cell>
          <cell r="J38">
            <v>0</v>
          </cell>
          <cell r="K38">
            <v>0</v>
          </cell>
          <cell r="L38">
            <v>0</v>
          </cell>
          <cell r="M38">
            <v>243</v>
          </cell>
          <cell r="O38">
            <v>192</v>
          </cell>
          <cell r="Q38">
            <v>230</v>
          </cell>
          <cell r="R38">
            <v>0</v>
          </cell>
          <cell r="S38">
            <v>0</v>
          </cell>
          <cell r="T38">
            <v>0</v>
          </cell>
          <cell r="U38">
            <v>38</v>
          </cell>
          <cell r="V38">
            <v>0</v>
          </cell>
          <cell r="W38">
            <v>38</v>
          </cell>
          <cell r="X38">
            <v>0</v>
          </cell>
          <cell r="Y38">
            <v>0</v>
          </cell>
          <cell r="Z38">
            <v>22.206060000000001</v>
          </cell>
          <cell r="AA38">
            <v>0</v>
          </cell>
          <cell r="AB38">
            <v>22.206060000000001</v>
          </cell>
          <cell r="AC38">
            <v>0</v>
          </cell>
          <cell r="AD38">
            <v>268.81211999999999</v>
          </cell>
          <cell r="AE38">
            <v>0</v>
          </cell>
          <cell r="AF38">
            <v>0</v>
          </cell>
          <cell r="AG38">
            <v>19</v>
          </cell>
          <cell r="AH38">
            <v>9.09</v>
          </cell>
          <cell r="AI38">
            <v>0</v>
          </cell>
          <cell r="AJ38">
            <v>7</v>
          </cell>
        </row>
        <row r="39">
          <cell r="B39" t="str">
            <v>CT0595</v>
          </cell>
          <cell r="C39" t="str">
            <v>Chanda Uon</v>
          </cell>
          <cell r="D39" t="str">
            <v xml:space="preserve">01 Cutting                                        </v>
          </cell>
          <cell r="E39" t="str">
            <v xml:space="preserve">Cutting(B)                    </v>
          </cell>
          <cell r="F39">
            <v>42949</v>
          </cell>
          <cell r="I39" t="str">
            <v>01/01/2024-01/31/2024</v>
          </cell>
          <cell r="J39">
            <v>1</v>
          </cell>
          <cell r="K39">
            <v>2</v>
          </cell>
          <cell r="L39">
            <v>3</v>
          </cell>
          <cell r="M39">
            <v>204</v>
          </cell>
          <cell r="O39">
            <v>208</v>
          </cell>
          <cell r="Q39">
            <v>242</v>
          </cell>
          <cell r="R39">
            <v>8</v>
          </cell>
          <cell r="S39">
            <v>0</v>
          </cell>
          <cell r="T39">
            <v>8</v>
          </cell>
          <cell r="U39">
            <v>42</v>
          </cell>
          <cell r="V39">
            <v>0</v>
          </cell>
          <cell r="W39">
            <v>42</v>
          </cell>
          <cell r="X39">
            <v>340.62</v>
          </cell>
          <cell r="Y39">
            <v>51.18</v>
          </cell>
          <cell r="Z39">
            <v>20.60604</v>
          </cell>
          <cell r="AA39">
            <v>0</v>
          </cell>
          <cell r="AB39">
            <v>20.60604</v>
          </cell>
          <cell r="AC39">
            <v>0</v>
          </cell>
          <cell r="AD39">
            <v>5.7320799999999998</v>
          </cell>
          <cell r="AE39">
            <v>7.85</v>
          </cell>
          <cell r="AF39">
            <v>0</v>
          </cell>
          <cell r="AG39">
            <v>21</v>
          </cell>
          <cell r="AH39">
            <v>10.050000000000001</v>
          </cell>
          <cell r="AI39">
            <v>0</v>
          </cell>
          <cell r="AJ39">
            <v>7</v>
          </cell>
        </row>
        <row r="40">
          <cell r="B40" t="str">
            <v>CT0596</v>
          </cell>
          <cell r="C40" t="str">
            <v>Chhum Mon</v>
          </cell>
          <cell r="D40" t="str">
            <v xml:space="preserve">23 Pinning                                        </v>
          </cell>
          <cell r="E40" t="str">
            <v xml:space="preserve">Pinning(B)                    </v>
          </cell>
          <cell r="F40">
            <v>42857</v>
          </cell>
          <cell r="I40" t="str">
            <v>01/01/2024-01/31/2024</v>
          </cell>
          <cell r="J40">
            <v>0</v>
          </cell>
          <cell r="K40">
            <v>0</v>
          </cell>
          <cell r="L40">
            <v>0</v>
          </cell>
          <cell r="M40">
            <v>204</v>
          </cell>
          <cell r="O40">
            <v>208</v>
          </cell>
          <cell r="Q40">
            <v>256</v>
          </cell>
          <cell r="R40">
            <v>0</v>
          </cell>
          <cell r="S40">
            <v>0</v>
          </cell>
          <cell r="T40">
            <v>0</v>
          </cell>
          <cell r="U40">
            <v>48</v>
          </cell>
          <cell r="V40">
            <v>0</v>
          </cell>
          <cell r="W40">
            <v>48</v>
          </cell>
          <cell r="X40">
            <v>397.53</v>
          </cell>
          <cell r="Y40">
            <v>3.48</v>
          </cell>
          <cell r="Z40">
            <v>33.933517999999999</v>
          </cell>
          <cell r="AA40">
            <v>0</v>
          </cell>
          <cell r="AB40">
            <v>33.933517999999999</v>
          </cell>
          <cell r="AC40">
            <v>0</v>
          </cell>
          <cell r="AD40">
            <v>6.3324800000000003</v>
          </cell>
          <cell r="AE40">
            <v>0</v>
          </cell>
          <cell r="AF40">
            <v>0</v>
          </cell>
          <cell r="AG40">
            <v>24</v>
          </cell>
          <cell r="AH40">
            <v>11.48</v>
          </cell>
          <cell r="AI40">
            <v>0</v>
          </cell>
          <cell r="AJ40">
            <v>7</v>
          </cell>
        </row>
        <row r="41">
          <cell r="B41" t="str">
            <v>PO0037</v>
          </cell>
          <cell r="C41" t="str">
            <v>Mom Chey</v>
          </cell>
          <cell r="D41" t="str">
            <v xml:space="preserve">S1-1&amp; 2 OPA                                       </v>
          </cell>
          <cell r="E41" t="str">
            <v xml:space="preserve">Hem front(B)                  </v>
          </cell>
          <cell r="F41">
            <v>36815</v>
          </cell>
          <cell r="I41" t="str">
            <v>01/01/2024-01/31/2024</v>
          </cell>
          <cell r="J41">
            <v>1</v>
          </cell>
          <cell r="K41">
            <v>4</v>
          </cell>
          <cell r="L41">
            <v>5</v>
          </cell>
          <cell r="M41">
            <v>204</v>
          </cell>
          <cell r="O41">
            <v>208</v>
          </cell>
          <cell r="Q41">
            <v>260</v>
          </cell>
          <cell r="R41">
            <v>0</v>
          </cell>
          <cell r="S41">
            <v>0</v>
          </cell>
          <cell r="T41">
            <v>0</v>
          </cell>
          <cell r="U41">
            <v>52</v>
          </cell>
          <cell r="V41">
            <v>0</v>
          </cell>
          <cell r="W41">
            <v>52</v>
          </cell>
          <cell r="X41">
            <v>165.21</v>
          </cell>
          <cell r="Y41">
            <v>0</v>
          </cell>
          <cell r="Z41">
            <v>25.706865000000001</v>
          </cell>
          <cell r="AA41">
            <v>0</v>
          </cell>
          <cell r="AB41">
            <v>25.706865000000001</v>
          </cell>
          <cell r="AC41">
            <v>0</v>
          </cell>
          <cell r="AD41">
            <v>90.402147999999997</v>
          </cell>
          <cell r="AE41">
            <v>0</v>
          </cell>
          <cell r="AF41">
            <v>0</v>
          </cell>
          <cell r="AG41">
            <v>26</v>
          </cell>
          <cell r="AH41">
            <v>12.44</v>
          </cell>
          <cell r="AI41">
            <v>0</v>
          </cell>
          <cell r="AJ41">
            <v>11</v>
          </cell>
        </row>
        <row r="42">
          <cell r="B42" t="str">
            <v>PO0070</v>
          </cell>
          <cell r="C42" t="str">
            <v>Chinda Chhong</v>
          </cell>
          <cell r="D42" t="str">
            <v xml:space="preserve">Finishing-A                                       </v>
          </cell>
          <cell r="E42" t="str">
            <v xml:space="preserve">Folding(B)                    </v>
          </cell>
          <cell r="F42">
            <v>36864</v>
          </cell>
          <cell r="I42" t="str">
            <v>01/01/2024-01/31/2024</v>
          </cell>
          <cell r="J42">
            <v>0</v>
          </cell>
          <cell r="K42">
            <v>0</v>
          </cell>
          <cell r="L42">
            <v>0</v>
          </cell>
          <cell r="M42">
            <v>204</v>
          </cell>
          <cell r="O42">
            <v>192</v>
          </cell>
          <cell r="Q42">
            <v>230</v>
          </cell>
          <cell r="R42">
            <v>0</v>
          </cell>
          <cell r="S42">
            <v>0</v>
          </cell>
          <cell r="T42">
            <v>0</v>
          </cell>
          <cell r="U42">
            <v>38</v>
          </cell>
          <cell r="V42">
            <v>0</v>
          </cell>
          <cell r="W42">
            <v>38</v>
          </cell>
          <cell r="X42">
            <v>249.21</v>
          </cell>
          <cell r="Y42">
            <v>0</v>
          </cell>
          <cell r="Z42">
            <v>23.037182000000001</v>
          </cell>
          <cell r="AA42">
            <v>0</v>
          </cell>
          <cell r="AB42">
            <v>23.037182000000001</v>
          </cell>
          <cell r="AC42">
            <v>0</v>
          </cell>
          <cell r="AD42">
            <v>8.9095899999999997</v>
          </cell>
          <cell r="AE42">
            <v>0</v>
          </cell>
          <cell r="AF42">
            <v>0</v>
          </cell>
          <cell r="AG42">
            <v>19</v>
          </cell>
          <cell r="AH42">
            <v>9.09</v>
          </cell>
          <cell r="AI42">
            <v>0</v>
          </cell>
          <cell r="AJ42">
            <v>11</v>
          </cell>
        </row>
        <row r="43">
          <cell r="B43" t="str">
            <v>PO0104</v>
          </cell>
          <cell r="C43" t="str">
            <v>Channa Hi</v>
          </cell>
          <cell r="D43" t="str">
            <v xml:space="preserve">SPS B                                             </v>
          </cell>
          <cell r="E43" t="str">
            <v xml:space="preserve">Run Collar(A)                 </v>
          </cell>
          <cell r="F43">
            <v>36906</v>
          </cell>
          <cell r="I43" t="str">
            <v>01/01/2024-01/31/2024</v>
          </cell>
          <cell r="J43">
            <v>0</v>
          </cell>
          <cell r="K43">
            <v>1</v>
          </cell>
          <cell r="L43">
            <v>1</v>
          </cell>
          <cell r="M43">
            <v>204</v>
          </cell>
          <cell r="O43">
            <v>208</v>
          </cell>
          <cell r="Q43">
            <v>210</v>
          </cell>
          <cell r="R43">
            <v>16</v>
          </cell>
          <cell r="S43">
            <v>0</v>
          </cell>
          <cell r="T43">
            <v>16</v>
          </cell>
          <cell r="U43">
            <v>18</v>
          </cell>
          <cell r="V43">
            <v>0</v>
          </cell>
          <cell r="W43">
            <v>18</v>
          </cell>
          <cell r="X43">
            <v>176.66</v>
          </cell>
          <cell r="Y43">
            <v>15.7</v>
          </cell>
          <cell r="Z43">
            <v>9.3594000000000008</v>
          </cell>
          <cell r="AA43">
            <v>0</v>
          </cell>
          <cell r="AB43">
            <v>9.3594000000000008</v>
          </cell>
          <cell r="AC43">
            <v>36.229999999999997</v>
          </cell>
          <cell r="AD43">
            <v>8.5952000000000002</v>
          </cell>
          <cell r="AE43">
            <v>15.7</v>
          </cell>
          <cell r="AF43">
            <v>0</v>
          </cell>
          <cell r="AG43">
            <v>9</v>
          </cell>
          <cell r="AH43">
            <v>4.3099999999999996</v>
          </cell>
          <cell r="AI43">
            <v>0</v>
          </cell>
          <cell r="AJ43">
            <v>11</v>
          </cell>
        </row>
        <row r="44">
          <cell r="B44" t="str">
            <v>PO0107</v>
          </cell>
          <cell r="C44" t="str">
            <v>Kear Pieng</v>
          </cell>
          <cell r="D44" t="str">
            <v xml:space="preserve">SPS B                                             </v>
          </cell>
          <cell r="E44" t="str">
            <v xml:space="preserve">Trim+Manual Mark(B)           </v>
          </cell>
          <cell r="F44">
            <v>36915</v>
          </cell>
          <cell r="I44" t="str">
            <v>01/01/2024-01/31/2024</v>
          </cell>
          <cell r="J44">
            <v>1</v>
          </cell>
          <cell r="K44">
            <v>5</v>
          </cell>
          <cell r="L44">
            <v>6</v>
          </cell>
          <cell r="M44">
            <v>204</v>
          </cell>
          <cell r="O44">
            <v>208</v>
          </cell>
          <cell r="Q44">
            <v>234</v>
          </cell>
          <cell r="R44">
            <v>0</v>
          </cell>
          <cell r="S44">
            <v>0</v>
          </cell>
          <cell r="T44">
            <v>0</v>
          </cell>
          <cell r="U44">
            <v>26</v>
          </cell>
          <cell r="V44">
            <v>0</v>
          </cell>
          <cell r="W44">
            <v>26</v>
          </cell>
          <cell r="X44">
            <v>216.41</v>
          </cell>
          <cell r="Y44">
            <v>0</v>
          </cell>
          <cell r="Z44">
            <v>12.853999999999999</v>
          </cell>
          <cell r="AA44">
            <v>0</v>
          </cell>
          <cell r="AB44">
            <v>12.853999999999999</v>
          </cell>
          <cell r="AC44">
            <v>0</v>
          </cell>
          <cell r="AD44">
            <v>30.799192000000001</v>
          </cell>
          <cell r="AE44">
            <v>0</v>
          </cell>
          <cell r="AF44">
            <v>0</v>
          </cell>
          <cell r="AG44">
            <v>13</v>
          </cell>
          <cell r="AH44">
            <v>6.22</v>
          </cell>
          <cell r="AI44">
            <v>0</v>
          </cell>
          <cell r="AJ44">
            <v>11</v>
          </cell>
        </row>
        <row r="45">
          <cell r="B45" t="str">
            <v>PO0111</v>
          </cell>
          <cell r="C45" t="str">
            <v>Nath Yong</v>
          </cell>
          <cell r="D45" t="str">
            <v xml:space="preserve">Finishing-A                                       </v>
          </cell>
          <cell r="E45" t="str">
            <v xml:space="preserve">Button Closing(B)             </v>
          </cell>
          <cell r="F45">
            <v>36915</v>
          </cell>
          <cell r="I45" t="str">
            <v>01/01/2024-01/31/2024</v>
          </cell>
          <cell r="J45">
            <v>1</v>
          </cell>
          <cell r="K45">
            <v>2</v>
          </cell>
          <cell r="L45">
            <v>3</v>
          </cell>
          <cell r="M45">
            <v>204</v>
          </cell>
          <cell r="O45">
            <v>208</v>
          </cell>
          <cell r="Q45">
            <v>250</v>
          </cell>
          <cell r="R45">
            <v>0</v>
          </cell>
          <cell r="S45">
            <v>0</v>
          </cell>
          <cell r="T45">
            <v>0</v>
          </cell>
          <cell r="U45">
            <v>42</v>
          </cell>
          <cell r="V45">
            <v>0</v>
          </cell>
          <cell r="W45">
            <v>42</v>
          </cell>
          <cell r="X45">
            <v>287.32</v>
          </cell>
          <cell r="Y45">
            <v>0</v>
          </cell>
          <cell r="Z45">
            <v>25.335163000000001</v>
          </cell>
          <cell r="AA45">
            <v>0</v>
          </cell>
          <cell r="AB45">
            <v>25.335163000000001</v>
          </cell>
          <cell r="AC45">
            <v>0</v>
          </cell>
          <cell r="AD45">
            <v>0.51624000000000003</v>
          </cell>
          <cell r="AE45">
            <v>0</v>
          </cell>
          <cell r="AF45">
            <v>0</v>
          </cell>
          <cell r="AG45">
            <v>21</v>
          </cell>
          <cell r="AH45">
            <v>10.050000000000001</v>
          </cell>
          <cell r="AI45">
            <v>0</v>
          </cell>
          <cell r="AJ45">
            <v>11</v>
          </cell>
        </row>
        <row r="46">
          <cell r="B46" t="str">
            <v>PO0237</v>
          </cell>
          <cell r="C46" t="str">
            <v>Soavy Un</v>
          </cell>
          <cell r="D46" t="str">
            <v xml:space="preserve">SPS A                                             </v>
          </cell>
          <cell r="E46" t="str">
            <v xml:space="preserve">Topstitch Sides(A)            </v>
          </cell>
          <cell r="F46">
            <v>37284</v>
          </cell>
          <cell r="I46" t="str">
            <v>01/01/2024-01/31/2024</v>
          </cell>
          <cell r="J46">
            <v>0</v>
          </cell>
          <cell r="K46">
            <v>0</v>
          </cell>
          <cell r="L46">
            <v>0</v>
          </cell>
          <cell r="M46">
            <v>204</v>
          </cell>
          <cell r="O46">
            <v>184</v>
          </cell>
          <cell r="Q46">
            <v>214</v>
          </cell>
          <cell r="R46">
            <v>0</v>
          </cell>
          <cell r="S46">
            <v>0</v>
          </cell>
          <cell r="T46">
            <v>0</v>
          </cell>
          <cell r="U46">
            <v>30</v>
          </cell>
          <cell r="V46">
            <v>0</v>
          </cell>
          <cell r="W46">
            <v>30</v>
          </cell>
          <cell r="X46">
            <v>163.54</v>
          </cell>
          <cell r="Y46">
            <v>0</v>
          </cell>
          <cell r="Z46">
            <v>15.481847999999999</v>
          </cell>
          <cell r="AA46">
            <v>0</v>
          </cell>
          <cell r="AB46">
            <v>15.481847999999999</v>
          </cell>
          <cell r="AC46">
            <v>0</v>
          </cell>
          <cell r="AD46">
            <v>49.458205999999997</v>
          </cell>
          <cell r="AE46">
            <v>0</v>
          </cell>
          <cell r="AF46">
            <v>0</v>
          </cell>
          <cell r="AG46">
            <v>15</v>
          </cell>
          <cell r="AH46">
            <v>7.18</v>
          </cell>
          <cell r="AI46">
            <v>0</v>
          </cell>
          <cell r="AJ46">
            <v>11</v>
          </cell>
        </row>
        <row r="47">
          <cell r="B47" t="str">
            <v>PO0366</v>
          </cell>
          <cell r="C47" t="str">
            <v>Bunsry Huor</v>
          </cell>
          <cell r="D47" t="str">
            <v xml:space="preserve">SIT CHECKING                                      </v>
          </cell>
          <cell r="E47" t="str">
            <v xml:space="preserve">Exam Collar(B)                </v>
          </cell>
          <cell r="F47">
            <v>37524</v>
          </cell>
          <cell r="I47" t="str">
            <v>01/01/2024-01/31/2024</v>
          </cell>
          <cell r="J47">
            <v>0</v>
          </cell>
          <cell r="K47">
            <v>0</v>
          </cell>
          <cell r="L47">
            <v>0</v>
          </cell>
          <cell r="M47">
            <v>231</v>
          </cell>
          <cell r="O47">
            <v>208</v>
          </cell>
          <cell r="Q47">
            <v>250</v>
          </cell>
          <cell r="R47">
            <v>0</v>
          </cell>
          <cell r="S47">
            <v>8</v>
          </cell>
          <cell r="T47">
            <v>8</v>
          </cell>
          <cell r="U47">
            <v>50</v>
          </cell>
          <cell r="V47">
            <v>0</v>
          </cell>
          <cell r="W47">
            <v>50</v>
          </cell>
          <cell r="X47">
            <v>193.5</v>
          </cell>
          <cell r="Y47">
            <v>0</v>
          </cell>
          <cell r="Z47">
            <v>27.75</v>
          </cell>
          <cell r="AA47">
            <v>0</v>
          </cell>
          <cell r="AB47">
            <v>27.75</v>
          </cell>
          <cell r="AC47">
            <v>0</v>
          </cell>
          <cell r="AD47">
            <v>84</v>
          </cell>
          <cell r="AE47">
            <v>0</v>
          </cell>
          <cell r="AF47">
            <v>0</v>
          </cell>
          <cell r="AG47">
            <v>25</v>
          </cell>
          <cell r="AH47">
            <v>11.96</v>
          </cell>
          <cell r="AI47">
            <v>0</v>
          </cell>
          <cell r="AJ47">
            <v>11</v>
          </cell>
        </row>
        <row r="48">
          <cell r="B48" t="str">
            <v>PO0538</v>
          </cell>
          <cell r="C48" t="str">
            <v>Sokhom Mork</v>
          </cell>
          <cell r="D48" t="str">
            <v xml:space="preserve">SPS A                                             </v>
          </cell>
          <cell r="E48" t="str">
            <v xml:space="preserve">Hem Lux Vent(B)               </v>
          </cell>
          <cell r="F48">
            <v>38182</v>
          </cell>
          <cell r="I48" t="str">
            <v>01/01/2024-01/31/2024</v>
          </cell>
          <cell r="J48">
            <v>1</v>
          </cell>
          <cell r="K48">
            <v>2</v>
          </cell>
          <cell r="L48">
            <v>3</v>
          </cell>
          <cell r="M48">
            <v>204</v>
          </cell>
          <cell r="O48">
            <v>208</v>
          </cell>
          <cell r="Q48">
            <v>244</v>
          </cell>
          <cell r="R48">
            <v>0</v>
          </cell>
          <cell r="S48">
            <v>0</v>
          </cell>
          <cell r="T48">
            <v>0</v>
          </cell>
          <cell r="U48">
            <v>36</v>
          </cell>
          <cell r="V48">
            <v>0</v>
          </cell>
          <cell r="W48">
            <v>36</v>
          </cell>
          <cell r="X48">
            <v>127.53</v>
          </cell>
          <cell r="Y48">
            <v>0</v>
          </cell>
          <cell r="Z48">
            <v>18.537716</v>
          </cell>
          <cell r="AA48">
            <v>0</v>
          </cell>
          <cell r="AB48">
            <v>18.537716</v>
          </cell>
          <cell r="AC48">
            <v>0</v>
          </cell>
          <cell r="AD48">
            <v>125.92412400000001</v>
          </cell>
          <cell r="AE48">
            <v>0</v>
          </cell>
          <cell r="AF48">
            <v>0</v>
          </cell>
          <cell r="AG48">
            <v>18</v>
          </cell>
          <cell r="AH48">
            <v>8.61</v>
          </cell>
          <cell r="AI48">
            <v>0</v>
          </cell>
          <cell r="AJ48">
            <v>11</v>
          </cell>
        </row>
        <row r="49">
          <cell r="B49" t="str">
            <v>PO0561</v>
          </cell>
          <cell r="C49" t="str">
            <v>Sopheap Touch</v>
          </cell>
          <cell r="D49" t="str">
            <v xml:space="preserve">S1-2 INA                                          </v>
          </cell>
          <cell r="E49" t="str">
            <v xml:space="preserve">Set Cuff(A+)                  </v>
          </cell>
          <cell r="F49">
            <v>38264</v>
          </cell>
          <cell r="I49" t="str">
            <v>01/01/2024-01/31/2024</v>
          </cell>
          <cell r="J49">
            <v>1</v>
          </cell>
          <cell r="K49">
            <v>2</v>
          </cell>
          <cell r="L49">
            <v>3</v>
          </cell>
          <cell r="M49">
            <v>204</v>
          </cell>
          <cell r="O49">
            <v>208</v>
          </cell>
          <cell r="Q49">
            <v>256</v>
          </cell>
          <cell r="R49">
            <v>0</v>
          </cell>
          <cell r="S49">
            <v>0</v>
          </cell>
          <cell r="T49">
            <v>0</v>
          </cell>
          <cell r="U49">
            <v>48</v>
          </cell>
          <cell r="V49">
            <v>0</v>
          </cell>
          <cell r="W49">
            <v>48</v>
          </cell>
          <cell r="X49">
            <v>135.22999999999999</v>
          </cell>
          <cell r="Y49">
            <v>0</v>
          </cell>
          <cell r="Z49">
            <v>23.549759999999999</v>
          </cell>
          <cell r="AA49">
            <v>0</v>
          </cell>
          <cell r="AB49">
            <v>23.549759999999999</v>
          </cell>
          <cell r="AC49">
            <v>0</v>
          </cell>
          <cell r="AD49">
            <v>115.96952</v>
          </cell>
          <cell r="AE49">
            <v>0</v>
          </cell>
          <cell r="AF49">
            <v>0</v>
          </cell>
          <cell r="AG49">
            <v>24</v>
          </cell>
          <cell r="AH49">
            <v>11.48</v>
          </cell>
          <cell r="AI49">
            <v>0</v>
          </cell>
          <cell r="AJ49">
            <v>11</v>
          </cell>
        </row>
        <row r="50">
          <cell r="B50" t="str">
            <v>PO0598</v>
          </cell>
          <cell r="C50" t="str">
            <v>Sokha Khev</v>
          </cell>
          <cell r="D50" t="str">
            <v xml:space="preserve">Finishing-A                                       </v>
          </cell>
          <cell r="E50" t="str">
            <v xml:space="preserve">Hand Press(B)                 </v>
          </cell>
          <cell r="F50">
            <v>38376</v>
          </cell>
          <cell r="I50" t="str">
            <v>01/01/2024-01/31/2024</v>
          </cell>
          <cell r="J50">
            <v>1</v>
          </cell>
          <cell r="K50">
            <v>2</v>
          </cell>
          <cell r="L50">
            <v>3</v>
          </cell>
          <cell r="M50">
            <v>204</v>
          </cell>
          <cell r="O50">
            <v>208</v>
          </cell>
          <cell r="Q50">
            <v>256</v>
          </cell>
          <cell r="R50">
            <v>0</v>
          </cell>
          <cell r="S50">
            <v>0</v>
          </cell>
          <cell r="T50">
            <v>0</v>
          </cell>
          <cell r="U50">
            <v>48</v>
          </cell>
          <cell r="V50">
            <v>0</v>
          </cell>
          <cell r="W50">
            <v>48</v>
          </cell>
          <cell r="X50">
            <v>332.41</v>
          </cell>
          <cell r="Y50">
            <v>0</v>
          </cell>
          <cell r="Z50">
            <v>29.596360000000001</v>
          </cell>
          <cell r="AA50">
            <v>0</v>
          </cell>
          <cell r="AB50">
            <v>29.596360000000001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24</v>
          </cell>
          <cell r="AH50">
            <v>11.48</v>
          </cell>
          <cell r="AI50">
            <v>0</v>
          </cell>
          <cell r="AJ50">
            <v>11</v>
          </cell>
        </row>
        <row r="51">
          <cell r="B51" t="str">
            <v>PO0633</v>
          </cell>
          <cell r="C51" t="str">
            <v>Sreyneoun Kin</v>
          </cell>
          <cell r="D51" t="str">
            <v xml:space="preserve">SPS C                                             </v>
          </cell>
          <cell r="E51" t="str">
            <v xml:space="preserve">Kansai Placket                </v>
          </cell>
          <cell r="F51">
            <v>38475</v>
          </cell>
          <cell r="I51" t="str">
            <v>01/01/2024-01/31/2024</v>
          </cell>
          <cell r="J51">
            <v>1</v>
          </cell>
          <cell r="K51">
            <v>0</v>
          </cell>
          <cell r="L51">
            <v>1</v>
          </cell>
          <cell r="M51">
            <v>204</v>
          </cell>
          <cell r="O51">
            <v>208</v>
          </cell>
          <cell r="Q51">
            <v>216</v>
          </cell>
          <cell r="R51">
            <v>0</v>
          </cell>
          <cell r="S51">
            <v>0</v>
          </cell>
          <cell r="T51">
            <v>0</v>
          </cell>
          <cell r="U51">
            <v>8</v>
          </cell>
          <cell r="V51">
            <v>0</v>
          </cell>
          <cell r="W51">
            <v>8</v>
          </cell>
          <cell r="X51">
            <v>275.32</v>
          </cell>
          <cell r="Y51">
            <v>0</v>
          </cell>
          <cell r="Z51">
            <v>5.0808400000000002</v>
          </cell>
          <cell r="AA51">
            <v>0</v>
          </cell>
          <cell r="AB51">
            <v>5.0808400000000002</v>
          </cell>
          <cell r="AC51">
            <v>0</v>
          </cell>
          <cell r="AD51">
            <v>2.6959360000000001</v>
          </cell>
          <cell r="AE51">
            <v>0</v>
          </cell>
          <cell r="AF51">
            <v>0</v>
          </cell>
          <cell r="AG51">
            <v>4</v>
          </cell>
          <cell r="AH51">
            <v>1.91</v>
          </cell>
          <cell r="AI51">
            <v>0</v>
          </cell>
          <cell r="AJ51">
            <v>11</v>
          </cell>
        </row>
        <row r="52">
          <cell r="B52" t="str">
            <v>PO0672</v>
          </cell>
          <cell r="C52" t="str">
            <v>Sovann Morn</v>
          </cell>
          <cell r="D52" t="str">
            <v xml:space="preserve">SEWING QC                                         </v>
          </cell>
          <cell r="E52" t="str">
            <v xml:space="preserve">Examining(B)                  </v>
          </cell>
          <cell r="F52">
            <v>38504</v>
          </cell>
          <cell r="I52" t="str">
            <v>01/01/2024-01/31/2024</v>
          </cell>
          <cell r="J52">
            <v>0</v>
          </cell>
          <cell r="K52">
            <v>0</v>
          </cell>
          <cell r="L52">
            <v>0</v>
          </cell>
          <cell r="M52">
            <v>231</v>
          </cell>
          <cell r="O52">
            <v>208</v>
          </cell>
          <cell r="Q52">
            <v>256</v>
          </cell>
          <cell r="R52">
            <v>0</v>
          </cell>
          <cell r="S52">
            <v>0</v>
          </cell>
          <cell r="T52">
            <v>0</v>
          </cell>
          <cell r="U52">
            <v>48</v>
          </cell>
          <cell r="V52">
            <v>0</v>
          </cell>
          <cell r="W52">
            <v>48</v>
          </cell>
          <cell r="X52">
            <v>237.48</v>
          </cell>
          <cell r="Y52">
            <v>0</v>
          </cell>
          <cell r="Z52">
            <v>26.64</v>
          </cell>
          <cell r="AA52">
            <v>0</v>
          </cell>
          <cell r="AB52">
            <v>26.64</v>
          </cell>
          <cell r="AC52">
            <v>0</v>
          </cell>
          <cell r="AD52">
            <v>47.862084000000003</v>
          </cell>
          <cell r="AE52">
            <v>0</v>
          </cell>
          <cell r="AF52">
            <v>0</v>
          </cell>
          <cell r="AG52">
            <v>24</v>
          </cell>
          <cell r="AH52">
            <v>11.48</v>
          </cell>
          <cell r="AI52">
            <v>0</v>
          </cell>
          <cell r="AJ52">
            <v>11</v>
          </cell>
        </row>
        <row r="53">
          <cell r="B53" t="str">
            <v>PO0715</v>
          </cell>
          <cell r="C53" t="str">
            <v>Sinet Sorn</v>
          </cell>
          <cell r="D53" t="str">
            <v xml:space="preserve">SPS Assembly                                      </v>
          </cell>
          <cell r="E53" t="str">
            <v xml:space="preserve">Set Cuff(A+)                  </v>
          </cell>
          <cell r="F53">
            <v>38531</v>
          </cell>
          <cell r="I53" t="str">
            <v>01/01/2024-01/31/2024</v>
          </cell>
          <cell r="J53">
            <v>1</v>
          </cell>
          <cell r="K53">
            <v>2</v>
          </cell>
          <cell r="L53">
            <v>3</v>
          </cell>
          <cell r="M53">
            <v>204</v>
          </cell>
          <cell r="O53">
            <v>208</v>
          </cell>
          <cell r="Q53">
            <v>254</v>
          </cell>
          <cell r="R53">
            <v>0</v>
          </cell>
          <cell r="S53">
            <v>0</v>
          </cell>
          <cell r="T53">
            <v>0</v>
          </cell>
          <cell r="U53">
            <v>46</v>
          </cell>
          <cell r="V53">
            <v>0</v>
          </cell>
          <cell r="W53">
            <v>46</v>
          </cell>
          <cell r="X53">
            <v>248.64</v>
          </cell>
          <cell r="Y53">
            <v>0</v>
          </cell>
          <cell r="Z53">
            <v>24.768799999999999</v>
          </cell>
          <cell r="AA53">
            <v>0</v>
          </cell>
          <cell r="AB53">
            <v>24.768799999999999</v>
          </cell>
          <cell r="AC53">
            <v>0</v>
          </cell>
          <cell r="AD53">
            <v>39.011316000000001</v>
          </cell>
          <cell r="AE53">
            <v>0</v>
          </cell>
          <cell r="AF53">
            <v>0</v>
          </cell>
          <cell r="AG53">
            <v>23</v>
          </cell>
          <cell r="AH53">
            <v>11</v>
          </cell>
          <cell r="AI53">
            <v>0</v>
          </cell>
          <cell r="AJ53">
            <v>11</v>
          </cell>
        </row>
        <row r="54">
          <cell r="B54" t="str">
            <v>PO0741</v>
          </cell>
          <cell r="C54" t="str">
            <v>Saroeun Votey</v>
          </cell>
          <cell r="D54" t="str">
            <v xml:space="preserve">Finishing-A                                       </v>
          </cell>
          <cell r="E54" t="str">
            <v xml:space="preserve">Button Closing(B)             </v>
          </cell>
          <cell r="F54">
            <v>38537</v>
          </cell>
          <cell r="I54" t="str">
            <v>01/01/2024-01/31/2024</v>
          </cell>
          <cell r="J54">
            <v>1</v>
          </cell>
          <cell r="K54">
            <v>2</v>
          </cell>
          <cell r="L54">
            <v>3</v>
          </cell>
          <cell r="M54">
            <v>204</v>
          </cell>
          <cell r="O54">
            <v>208</v>
          </cell>
          <cell r="Q54">
            <v>244</v>
          </cell>
          <cell r="R54">
            <v>0</v>
          </cell>
          <cell r="S54">
            <v>0</v>
          </cell>
          <cell r="T54">
            <v>0</v>
          </cell>
          <cell r="U54">
            <v>36</v>
          </cell>
          <cell r="V54">
            <v>0</v>
          </cell>
          <cell r="W54">
            <v>36</v>
          </cell>
          <cell r="X54">
            <v>329.98</v>
          </cell>
          <cell r="Y54">
            <v>0</v>
          </cell>
          <cell r="Z54">
            <v>23.696688000000002</v>
          </cell>
          <cell r="AA54">
            <v>0</v>
          </cell>
          <cell r="AB54">
            <v>23.696688000000002</v>
          </cell>
          <cell r="AC54">
            <v>0</v>
          </cell>
          <cell r="AD54">
            <v>0.46872000000000003</v>
          </cell>
          <cell r="AE54">
            <v>0</v>
          </cell>
          <cell r="AF54">
            <v>0</v>
          </cell>
          <cell r="AG54">
            <v>18</v>
          </cell>
          <cell r="AH54">
            <v>8.61</v>
          </cell>
          <cell r="AI54">
            <v>0</v>
          </cell>
          <cell r="AJ54">
            <v>11</v>
          </cell>
        </row>
        <row r="55">
          <cell r="B55" t="str">
            <v>PO0754</v>
          </cell>
          <cell r="C55" t="str">
            <v>Sarun Youeng</v>
          </cell>
          <cell r="D55" t="str">
            <v xml:space="preserve">SEWING QC                                         </v>
          </cell>
          <cell r="E55" t="str">
            <v xml:space="preserve">Exam Back(B)                  </v>
          </cell>
          <cell r="F55">
            <v>38544</v>
          </cell>
          <cell r="I55" t="str">
            <v>01/01/2024-01/31/2024</v>
          </cell>
          <cell r="J55">
            <v>0</v>
          </cell>
          <cell r="K55">
            <v>0</v>
          </cell>
          <cell r="L55">
            <v>0</v>
          </cell>
          <cell r="M55">
            <v>231</v>
          </cell>
          <cell r="O55">
            <v>192</v>
          </cell>
          <cell r="Q55">
            <v>222</v>
          </cell>
          <cell r="R55">
            <v>0</v>
          </cell>
          <cell r="S55">
            <v>8</v>
          </cell>
          <cell r="T55">
            <v>8</v>
          </cell>
          <cell r="U55">
            <v>38</v>
          </cell>
          <cell r="V55">
            <v>0</v>
          </cell>
          <cell r="W55">
            <v>38</v>
          </cell>
          <cell r="X55">
            <v>206.83</v>
          </cell>
          <cell r="Y55">
            <v>0</v>
          </cell>
          <cell r="Z55">
            <v>21.09</v>
          </cell>
          <cell r="AA55">
            <v>0</v>
          </cell>
          <cell r="AB55">
            <v>21.09</v>
          </cell>
          <cell r="AC55">
            <v>0</v>
          </cell>
          <cell r="AD55">
            <v>42.604067999999998</v>
          </cell>
          <cell r="AE55">
            <v>0</v>
          </cell>
          <cell r="AF55">
            <v>0</v>
          </cell>
          <cell r="AG55">
            <v>19</v>
          </cell>
          <cell r="AH55">
            <v>9.09</v>
          </cell>
          <cell r="AI55">
            <v>0</v>
          </cell>
          <cell r="AJ55">
            <v>11</v>
          </cell>
        </row>
        <row r="56">
          <cell r="B56" t="str">
            <v>PO0798</v>
          </cell>
          <cell r="C56" t="str">
            <v>Seavphan Pich</v>
          </cell>
          <cell r="D56" t="str">
            <v xml:space="preserve">SPS B                                             </v>
          </cell>
          <cell r="E56" t="str">
            <v xml:space="preserve">Midle row(B)                  </v>
          </cell>
          <cell r="F56">
            <v>38579</v>
          </cell>
          <cell r="I56" t="str">
            <v>01/01/2024-01/31/2024</v>
          </cell>
          <cell r="J56">
            <v>1</v>
          </cell>
          <cell r="K56">
            <v>2</v>
          </cell>
          <cell r="L56">
            <v>3</v>
          </cell>
          <cell r="M56">
            <v>204</v>
          </cell>
          <cell r="O56">
            <v>208</v>
          </cell>
          <cell r="Q56">
            <v>260</v>
          </cell>
          <cell r="R56">
            <v>0</v>
          </cell>
          <cell r="S56">
            <v>0</v>
          </cell>
          <cell r="T56">
            <v>0</v>
          </cell>
          <cell r="U56">
            <v>52</v>
          </cell>
          <cell r="V56">
            <v>0</v>
          </cell>
          <cell r="W56">
            <v>52</v>
          </cell>
          <cell r="X56">
            <v>315.14</v>
          </cell>
          <cell r="Y56">
            <v>0</v>
          </cell>
          <cell r="Z56">
            <v>31.056559</v>
          </cell>
          <cell r="AA56">
            <v>0</v>
          </cell>
          <cell r="AB56">
            <v>31.056559</v>
          </cell>
          <cell r="AC56">
            <v>0</v>
          </cell>
          <cell r="AD56">
            <v>13.36285</v>
          </cell>
          <cell r="AE56">
            <v>0</v>
          </cell>
          <cell r="AF56">
            <v>0</v>
          </cell>
          <cell r="AG56">
            <v>26</v>
          </cell>
          <cell r="AH56">
            <v>12.44</v>
          </cell>
          <cell r="AI56">
            <v>0</v>
          </cell>
          <cell r="AJ56">
            <v>11</v>
          </cell>
        </row>
        <row r="57">
          <cell r="B57" t="str">
            <v>PO0949</v>
          </cell>
          <cell r="C57" t="str">
            <v>Kimlang Phon</v>
          </cell>
          <cell r="D57" t="str">
            <v xml:space="preserve">Finishing-A                                       </v>
          </cell>
          <cell r="E57" t="str">
            <v xml:space="preserve">PRESS FRONT&amp;BACK              </v>
          </cell>
          <cell r="F57">
            <v>38733</v>
          </cell>
          <cell r="I57" t="str">
            <v>01/01/2024-01/31/2024</v>
          </cell>
          <cell r="J57">
            <v>1</v>
          </cell>
          <cell r="K57">
            <v>1</v>
          </cell>
          <cell r="L57">
            <v>2</v>
          </cell>
          <cell r="M57">
            <v>204</v>
          </cell>
          <cell r="O57">
            <v>208</v>
          </cell>
          <cell r="Q57">
            <v>250</v>
          </cell>
          <cell r="R57">
            <v>0</v>
          </cell>
          <cell r="S57">
            <v>0</v>
          </cell>
          <cell r="T57">
            <v>0</v>
          </cell>
          <cell r="U57">
            <v>42</v>
          </cell>
          <cell r="V57">
            <v>0</v>
          </cell>
          <cell r="W57">
            <v>42</v>
          </cell>
          <cell r="X57">
            <v>344.01</v>
          </cell>
          <cell r="Y57">
            <v>0</v>
          </cell>
          <cell r="Z57">
            <v>28.754232999999999</v>
          </cell>
          <cell r="AA57">
            <v>0</v>
          </cell>
          <cell r="AB57">
            <v>28.754232999999999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21</v>
          </cell>
          <cell r="AH57">
            <v>10.050000000000001</v>
          </cell>
          <cell r="AI57">
            <v>0</v>
          </cell>
          <cell r="AJ57">
            <v>11</v>
          </cell>
        </row>
        <row r="58">
          <cell r="B58" t="str">
            <v>PO10112</v>
          </cell>
          <cell r="C58" t="str">
            <v>Kosal Mao</v>
          </cell>
          <cell r="D58" t="str">
            <v xml:space="preserve">SPS A                                             </v>
          </cell>
          <cell r="E58" t="str">
            <v xml:space="preserve">B/Hole Sleeve(B)              </v>
          </cell>
          <cell r="F58">
            <v>41415</v>
          </cell>
          <cell r="I58" t="str">
            <v>01/01/2024-01/31/2024</v>
          </cell>
          <cell r="J58">
            <v>0</v>
          </cell>
          <cell r="K58">
            <v>3</v>
          </cell>
          <cell r="L58">
            <v>3</v>
          </cell>
          <cell r="M58">
            <v>204</v>
          </cell>
          <cell r="O58">
            <v>196.17</v>
          </cell>
          <cell r="Q58">
            <v>206.17</v>
          </cell>
          <cell r="R58">
            <v>8</v>
          </cell>
          <cell r="S58">
            <v>0</v>
          </cell>
          <cell r="T58">
            <v>8</v>
          </cell>
          <cell r="U58">
            <v>18</v>
          </cell>
          <cell r="V58">
            <v>0</v>
          </cell>
          <cell r="W58">
            <v>18</v>
          </cell>
          <cell r="X58">
            <v>129.85</v>
          </cell>
          <cell r="Y58">
            <v>7.85</v>
          </cell>
          <cell r="Z58">
            <v>9.0939599999999992</v>
          </cell>
          <cell r="AA58">
            <v>0</v>
          </cell>
          <cell r="AB58">
            <v>9.0939599999999992</v>
          </cell>
          <cell r="AC58">
            <v>17.690000000000001</v>
          </cell>
          <cell r="AD58">
            <v>56.414079999999998</v>
          </cell>
          <cell r="AE58">
            <v>7.85</v>
          </cell>
          <cell r="AF58">
            <v>0</v>
          </cell>
          <cell r="AG58">
            <v>9</v>
          </cell>
          <cell r="AH58">
            <v>4.3099999999999996</v>
          </cell>
          <cell r="AI58">
            <v>0</v>
          </cell>
          <cell r="AJ58">
            <v>11</v>
          </cell>
        </row>
        <row r="59">
          <cell r="B59" t="str">
            <v>PO10292</v>
          </cell>
          <cell r="C59" t="str">
            <v>Chantha Veng</v>
          </cell>
          <cell r="D59" t="str">
            <v xml:space="preserve">SPS B                                             </v>
          </cell>
          <cell r="E59" t="str">
            <v xml:space="preserve">BAND ATTACH(A+)               </v>
          </cell>
          <cell r="F59">
            <v>41430</v>
          </cell>
          <cell r="I59" t="str">
            <v>01/01/2024-01/31/2024</v>
          </cell>
          <cell r="J59">
            <v>1</v>
          </cell>
          <cell r="K59">
            <v>2</v>
          </cell>
          <cell r="L59">
            <v>3</v>
          </cell>
          <cell r="M59">
            <v>204</v>
          </cell>
          <cell r="O59">
            <v>204</v>
          </cell>
          <cell r="Q59">
            <v>210</v>
          </cell>
          <cell r="R59">
            <v>24</v>
          </cell>
          <cell r="S59">
            <v>0</v>
          </cell>
          <cell r="T59">
            <v>24</v>
          </cell>
          <cell r="U59">
            <v>30</v>
          </cell>
          <cell r="V59">
            <v>0</v>
          </cell>
          <cell r="W59">
            <v>30</v>
          </cell>
          <cell r="X59">
            <v>169.31</v>
          </cell>
          <cell r="Y59">
            <v>23.55</v>
          </cell>
          <cell r="Z59">
            <v>16.446584000000001</v>
          </cell>
          <cell r="AA59">
            <v>0</v>
          </cell>
          <cell r="AB59">
            <v>16.446584000000001</v>
          </cell>
          <cell r="AC59">
            <v>18.61</v>
          </cell>
          <cell r="AD59">
            <v>56.237360000000002</v>
          </cell>
          <cell r="AE59">
            <v>23.55</v>
          </cell>
          <cell r="AF59">
            <v>0</v>
          </cell>
          <cell r="AG59">
            <v>15</v>
          </cell>
          <cell r="AH59">
            <v>7.18</v>
          </cell>
          <cell r="AI59">
            <v>0</v>
          </cell>
          <cell r="AJ59">
            <v>11</v>
          </cell>
        </row>
        <row r="60">
          <cell r="B60" t="str">
            <v>PO10349</v>
          </cell>
          <cell r="C60" t="str">
            <v>Nun Dul</v>
          </cell>
          <cell r="D60" t="str">
            <v xml:space="preserve">SPS B                                             </v>
          </cell>
          <cell r="E60" t="str">
            <v xml:space="preserve">BAND ATTACH(A+)               </v>
          </cell>
          <cell r="F60">
            <v>41436</v>
          </cell>
          <cell r="I60" t="str">
            <v>01/01/2024-01/31/2024</v>
          </cell>
          <cell r="J60">
            <v>1</v>
          </cell>
          <cell r="K60">
            <v>4</v>
          </cell>
          <cell r="L60">
            <v>5</v>
          </cell>
          <cell r="M60">
            <v>204</v>
          </cell>
          <cell r="O60">
            <v>208</v>
          </cell>
          <cell r="Q60">
            <v>248</v>
          </cell>
          <cell r="R60">
            <v>8</v>
          </cell>
          <cell r="S60">
            <v>0</v>
          </cell>
          <cell r="T60">
            <v>8</v>
          </cell>
          <cell r="U60">
            <v>48</v>
          </cell>
          <cell r="V60">
            <v>0</v>
          </cell>
          <cell r="W60">
            <v>48</v>
          </cell>
          <cell r="X60">
            <v>131.19</v>
          </cell>
          <cell r="Y60">
            <v>7.85</v>
          </cell>
          <cell r="Z60">
            <v>23.632835</v>
          </cell>
          <cell r="AA60">
            <v>0</v>
          </cell>
          <cell r="AB60">
            <v>23.632835</v>
          </cell>
          <cell r="AC60">
            <v>0</v>
          </cell>
          <cell r="AD60">
            <v>112.32567</v>
          </cell>
          <cell r="AE60">
            <v>7.85</v>
          </cell>
          <cell r="AF60">
            <v>0</v>
          </cell>
          <cell r="AG60">
            <v>24</v>
          </cell>
          <cell r="AH60">
            <v>11.48</v>
          </cell>
          <cell r="AI60">
            <v>0</v>
          </cell>
          <cell r="AJ60">
            <v>11</v>
          </cell>
        </row>
        <row r="61">
          <cell r="B61" t="str">
            <v>PO1037</v>
          </cell>
          <cell r="C61" t="str">
            <v>Thary Bun</v>
          </cell>
          <cell r="D61" t="str">
            <v xml:space="preserve">SPS Assembly                                      </v>
          </cell>
          <cell r="E61" t="str">
            <v xml:space="preserve">Lapseam Sides(A)              </v>
          </cell>
          <cell r="F61">
            <v>38825</v>
          </cell>
          <cell r="I61" t="str">
            <v>01/01/2024-01/31/2024</v>
          </cell>
          <cell r="J61">
            <v>0</v>
          </cell>
          <cell r="K61">
            <v>0</v>
          </cell>
          <cell r="L61">
            <v>0</v>
          </cell>
          <cell r="M61">
            <v>204</v>
          </cell>
          <cell r="O61">
            <v>208</v>
          </cell>
          <cell r="Q61">
            <v>248</v>
          </cell>
          <cell r="R61">
            <v>0</v>
          </cell>
          <cell r="S61">
            <v>0</v>
          </cell>
          <cell r="T61">
            <v>0</v>
          </cell>
          <cell r="U61">
            <v>40</v>
          </cell>
          <cell r="V61">
            <v>0</v>
          </cell>
          <cell r="W61">
            <v>40</v>
          </cell>
          <cell r="X61">
            <v>158.96</v>
          </cell>
          <cell r="Y61">
            <v>0</v>
          </cell>
          <cell r="Z61">
            <v>19.6248</v>
          </cell>
          <cell r="AA61">
            <v>0</v>
          </cell>
          <cell r="AB61">
            <v>19.6248</v>
          </cell>
          <cell r="AC61">
            <v>0</v>
          </cell>
          <cell r="AD61">
            <v>84.389600000000002</v>
          </cell>
          <cell r="AE61">
            <v>0</v>
          </cell>
          <cell r="AF61">
            <v>0</v>
          </cell>
          <cell r="AG61">
            <v>20</v>
          </cell>
          <cell r="AH61">
            <v>9.57</v>
          </cell>
          <cell r="AI61">
            <v>0</v>
          </cell>
          <cell r="AJ61">
            <v>11</v>
          </cell>
        </row>
        <row r="62">
          <cell r="B62" t="str">
            <v>PO10439</v>
          </cell>
          <cell r="C62" t="str">
            <v>Sithorn  Kean</v>
          </cell>
          <cell r="D62" t="str">
            <v xml:space="preserve">Finishing-A                                       </v>
          </cell>
          <cell r="E62" t="str">
            <v xml:space="preserve">Folding(B)                    </v>
          </cell>
          <cell r="F62">
            <v>41444</v>
          </cell>
          <cell r="I62" t="str">
            <v>01/01/2024-01/31/2024</v>
          </cell>
          <cell r="J62">
            <v>0</v>
          </cell>
          <cell r="K62">
            <v>0</v>
          </cell>
          <cell r="L62">
            <v>0</v>
          </cell>
          <cell r="M62">
            <v>204</v>
          </cell>
          <cell r="O62">
            <v>200</v>
          </cell>
          <cell r="Q62">
            <v>242</v>
          </cell>
          <cell r="R62">
            <v>0</v>
          </cell>
          <cell r="S62">
            <v>0</v>
          </cell>
          <cell r="T62">
            <v>0</v>
          </cell>
          <cell r="U62">
            <v>42</v>
          </cell>
          <cell r="V62">
            <v>0</v>
          </cell>
          <cell r="W62">
            <v>42</v>
          </cell>
          <cell r="X62">
            <v>300.48</v>
          </cell>
          <cell r="Y62">
            <v>0</v>
          </cell>
          <cell r="Z62">
            <v>27.338813999999999</v>
          </cell>
          <cell r="AA62">
            <v>0</v>
          </cell>
          <cell r="AB62">
            <v>27.338813999999999</v>
          </cell>
          <cell r="AC62">
            <v>0</v>
          </cell>
          <cell r="AD62">
            <v>4.2492799999999997</v>
          </cell>
          <cell r="AE62">
            <v>0</v>
          </cell>
          <cell r="AF62">
            <v>0</v>
          </cell>
          <cell r="AG62">
            <v>21</v>
          </cell>
          <cell r="AH62">
            <v>10.050000000000001</v>
          </cell>
          <cell r="AI62">
            <v>0</v>
          </cell>
          <cell r="AJ62">
            <v>11</v>
          </cell>
        </row>
        <row r="63">
          <cell r="B63" t="str">
            <v>PO10478</v>
          </cell>
          <cell r="C63" t="str">
            <v>Vanny Seak</v>
          </cell>
          <cell r="D63" t="str">
            <v xml:space="preserve">SPS B                                             </v>
          </cell>
          <cell r="E63" t="str">
            <v xml:space="preserve">Hem Band(B)                   </v>
          </cell>
          <cell r="F63">
            <v>41444</v>
          </cell>
          <cell r="I63" t="str">
            <v>01/01/2024-01/31/2024</v>
          </cell>
          <cell r="J63">
            <v>0</v>
          </cell>
          <cell r="K63">
            <v>0</v>
          </cell>
          <cell r="L63">
            <v>0</v>
          </cell>
          <cell r="M63">
            <v>204</v>
          </cell>
          <cell r="O63">
            <v>192</v>
          </cell>
          <cell r="Q63">
            <v>216</v>
          </cell>
          <cell r="R63">
            <v>12</v>
          </cell>
          <cell r="S63">
            <v>0</v>
          </cell>
          <cell r="T63">
            <v>12</v>
          </cell>
          <cell r="U63">
            <v>36</v>
          </cell>
          <cell r="V63">
            <v>0</v>
          </cell>
          <cell r="W63">
            <v>36</v>
          </cell>
          <cell r="X63">
            <v>124.62</v>
          </cell>
          <cell r="Y63">
            <v>11.76</v>
          </cell>
          <cell r="Z63">
            <v>18.278845</v>
          </cell>
          <cell r="AA63">
            <v>0</v>
          </cell>
          <cell r="AB63">
            <v>18.278845</v>
          </cell>
          <cell r="AC63">
            <v>0.12</v>
          </cell>
          <cell r="AD63">
            <v>93.107200000000006</v>
          </cell>
          <cell r="AE63">
            <v>11.76</v>
          </cell>
          <cell r="AF63">
            <v>0</v>
          </cell>
          <cell r="AG63">
            <v>18</v>
          </cell>
          <cell r="AH63">
            <v>8.61</v>
          </cell>
          <cell r="AI63">
            <v>0</v>
          </cell>
          <cell r="AJ63">
            <v>11</v>
          </cell>
        </row>
        <row r="64">
          <cell r="B64" t="str">
            <v>PO10583</v>
          </cell>
          <cell r="C64" t="str">
            <v>Sreyphai Phor</v>
          </cell>
          <cell r="D64" t="str">
            <v xml:space="preserve">SEWING QC                                         </v>
          </cell>
          <cell r="E64" t="str">
            <v xml:space="preserve">Examining(B)                  </v>
          </cell>
          <cell r="F64">
            <v>41457</v>
          </cell>
          <cell r="I64" t="str">
            <v>01/01/2024-01/31/2024</v>
          </cell>
          <cell r="J64">
            <v>1</v>
          </cell>
          <cell r="K64">
            <v>1</v>
          </cell>
          <cell r="L64">
            <v>2</v>
          </cell>
          <cell r="M64">
            <v>231</v>
          </cell>
          <cell r="O64">
            <v>208</v>
          </cell>
          <cell r="Q64">
            <v>240.33</v>
          </cell>
          <cell r="R64">
            <v>0</v>
          </cell>
          <cell r="S64">
            <v>3.6666666665999998</v>
          </cell>
          <cell r="T64">
            <v>3.6666666665999998</v>
          </cell>
          <cell r="U64">
            <v>36</v>
          </cell>
          <cell r="V64">
            <v>0</v>
          </cell>
          <cell r="W64">
            <v>36</v>
          </cell>
          <cell r="X64">
            <v>206.84</v>
          </cell>
          <cell r="Y64">
            <v>0</v>
          </cell>
          <cell r="Z64">
            <v>19.98</v>
          </cell>
          <cell r="AA64">
            <v>0</v>
          </cell>
          <cell r="AB64">
            <v>19.98</v>
          </cell>
          <cell r="AC64">
            <v>0</v>
          </cell>
          <cell r="AD64">
            <v>59.93</v>
          </cell>
          <cell r="AE64">
            <v>0</v>
          </cell>
          <cell r="AF64">
            <v>0</v>
          </cell>
          <cell r="AG64">
            <v>18</v>
          </cell>
          <cell r="AH64">
            <v>8.61</v>
          </cell>
          <cell r="AI64">
            <v>0</v>
          </cell>
          <cell r="AJ64">
            <v>11</v>
          </cell>
        </row>
        <row r="65">
          <cell r="B65" t="str">
            <v>PO10584</v>
          </cell>
          <cell r="C65" t="str">
            <v>Lyla Sory</v>
          </cell>
          <cell r="D65" t="str">
            <v xml:space="preserve">SPS B                                             </v>
          </cell>
          <cell r="E65" t="str">
            <v xml:space="preserve">Hem Band(B)                   </v>
          </cell>
          <cell r="F65">
            <v>41457</v>
          </cell>
          <cell r="I65" t="str">
            <v>01/01/2024-01/31/2024</v>
          </cell>
          <cell r="J65">
            <v>0</v>
          </cell>
          <cell r="K65">
            <v>1</v>
          </cell>
          <cell r="L65">
            <v>1</v>
          </cell>
          <cell r="M65">
            <v>204</v>
          </cell>
          <cell r="O65">
            <v>208</v>
          </cell>
          <cell r="Q65">
            <v>238</v>
          </cell>
          <cell r="R65">
            <v>0</v>
          </cell>
          <cell r="S65">
            <v>0</v>
          </cell>
          <cell r="T65">
            <v>0</v>
          </cell>
          <cell r="U65">
            <v>30</v>
          </cell>
          <cell r="V65">
            <v>0</v>
          </cell>
          <cell r="W65">
            <v>30</v>
          </cell>
          <cell r="X65">
            <v>208.91</v>
          </cell>
          <cell r="Y65">
            <v>0</v>
          </cell>
          <cell r="Z65">
            <v>15.525276</v>
          </cell>
          <cell r="AA65">
            <v>0</v>
          </cell>
          <cell r="AB65">
            <v>15.525276</v>
          </cell>
          <cell r="AC65">
            <v>35.869999999999997</v>
          </cell>
          <cell r="AD65">
            <v>9.2510399999999997</v>
          </cell>
          <cell r="AE65">
            <v>0</v>
          </cell>
          <cell r="AF65">
            <v>0</v>
          </cell>
          <cell r="AG65">
            <v>15</v>
          </cell>
          <cell r="AH65">
            <v>7.18</v>
          </cell>
          <cell r="AI65">
            <v>0</v>
          </cell>
          <cell r="AJ65">
            <v>11</v>
          </cell>
        </row>
        <row r="66">
          <cell r="B66" t="str">
            <v>PO10787</v>
          </cell>
          <cell r="C66" t="str">
            <v>Hoeurn Hang</v>
          </cell>
          <cell r="D66" t="str">
            <v xml:space="preserve">SPS A                                             </v>
          </cell>
          <cell r="E66" t="str">
            <v xml:space="preserve">Set Gauntlet(A)               </v>
          </cell>
          <cell r="F66">
            <v>41488</v>
          </cell>
          <cell r="I66" t="str">
            <v>01/01/2024-01/31/2024</v>
          </cell>
          <cell r="J66">
            <v>1</v>
          </cell>
          <cell r="K66">
            <v>2</v>
          </cell>
          <cell r="L66">
            <v>3</v>
          </cell>
          <cell r="M66">
            <v>204</v>
          </cell>
          <cell r="O66">
            <v>208</v>
          </cell>
          <cell r="Q66">
            <v>254</v>
          </cell>
          <cell r="R66">
            <v>0</v>
          </cell>
          <cell r="S66">
            <v>0</v>
          </cell>
          <cell r="T66">
            <v>0</v>
          </cell>
          <cell r="U66">
            <v>46</v>
          </cell>
          <cell r="V66">
            <v>0</v>
          </cell>
          <cell r="W66">
            <v>46</v>
          </cell>
          <cell r="X66">
            <v>112.73</v>
          </cell>
          <cell r="Y66">
            <v>0</v>
          </cell>
          <cell r="Z66">
            <v>22.948067999999999</v>
          </cell>
          <cell r="AA66">
            <v>0</v>
          </cell>
          <cell r="AB66">
            <v>22.948067999999999</v>
          </cell>
          <cell r="AC66">
            <v>13.53</v>
          </cell>
          <cell r="AD66">
            <v>130.03654399999999</v>
          </cell>
          <cell r="AE66">
            <v>0</v>
          </cell>
          <cell r="AF66">
            <v>0</v>
          </cell>
          <cell r="AG66">
            <v>23</v>
          </cell>
          <cell r="AH66">
            <v>11</v>
          </cell>
          <cell r="AI66">
            <v>0</v>
          </cell>
          <cell r="AJ66">
            <v>11</v>
          </cell>
        </row>
        <row r="67">
          <cell r="B67" t="str">
            <v>PO10797</v>
          </cell>
          <cell r="C67" t="str">
            <v>Laun Yan</v>
          </cell>
          <cell r="D67" t="str">
            <v xml:space="preserve">Finishing-A                                       </v>
          </cell>
          <cell r="E67" t="str">
            <v xml:space="preserve">Presser(B)                    </v>
          </cell>
          <cell r="F67">
            <v>38642</v>
          </cell>
          <cell r="I67" t="str">
            <v>01/01/2024-01/31/2024</v>
          </cell>
          <cell r="J67">
            <v>0</v>
          </cell>
          <cell r="K67">
            <v>0</v>
          </cell>
          <cell r="L67">
            <v>0</v>
          </cell>
          <cell r="M67">
            <v>204</v>
          </cell>
          <cell r="O67">
            <v>208</v>
          </cell>
          <cell r="Q67">
            <v>254</v>
          </cell>
          <cell r="R67">
            <v>0</v>
          </cell>
          <cell r="S67">
            <v>0</v>
          </cell>
          <cell r="T67">
            <v>0</v>
          </cell>
          <cell r="U67">
            <v>46</v>
          </cell>
          <cell r="V67">
            <v>0</v>
          </cell>
          <cell r="W67">
            <v>46</v>
          </cell>
          <cell r="X67">
            <v>329.53</v>
          </cell>
          <cell r="Y67">
            <v>0</v>
          </cell>
          <cell r="Z67">
            <v>30.677447999999998</v>
          </cell>
          <cell r="AA67">
            <v>0</v>
          </cell>
          <cell r="AB67">
            <v>30.677447999999998</v>
          </cell>
          <cell r="AC67">
            <v>0</v>
          </cell>
          <cell r="AD67">
            <v>0.84375999999999995</v>
          </cell>
          <cell r="AE67">
            <v>0</v>
          </cell>
          <cell r="AF67">
            <v>0</v>
          </cell>
          <cell r="AG67">
            <v>23</v>
          </cell>
          <cell r="AH67">
            <v>11</v>
          </cell>
          <cell r="AI67">
            <v>0</v>
          </cell>
          <cell r="AJ67">
            <v>11</v>
          </cell>
        </row>
        <row r="68">
          <cell r="B68" t="str">
            <v>PO10869</v>
          </cell>
          <cell r="C68" t="str">
            <v>Leakhena  Long</v>
          </cell>
          <cell r="D68" t="str">
            <v xml:space="preserve">SIT CHECKING                                      </v>
          </cell>
          <cell r="E68" t="str">
            <v xml:space="preserve">Examining(B)                  </v>
          </cell>
          <cell r="F68">
            <v>41499</v>
          </cell>
          <cell r="I68" t="str">
            <v>01/01/2024-01/31/2024</v>
          </cell>
          <cell r="J68">
            <v>1</v>
          </cell>
          <cell r="K68">
            <v>3</v>
          </cell>
          <cell r="L68">
            <v>4</v>
          </cell>
          <cell r="M68">
            <v>204</v>
          </cell>
          <cell r="O68">
            <v>208</v>
          </cell>
          <cell r="Q68">
            <v>258</v>
          </cell>
          <cell r="R68">
            <v>0</v>
          </cell>
          <cell r="S68">
            <v>0</v>
          </cell>
          <cell r="T68">
            <v>0</v>
          </cell>
          <cell r="U68">
            <v>50</v>
          </cell>
          <cell r="V68">
            <v>0</v>
          </cell>
          <cell r="W68">
            <v>50</v>
          </cell>
          <cell r="X68">
            <v>200.96</v>
          </cell>
          <cell r="Y68">
            <v>0</v>
          </cell>
          <cell r="Z68">
            <v>24.530999999999999</v>
          </cell>
          <cell r="AA68">
            <v>0</v>
          </cell>
          <cell r="AB68">
            <v>24.530999999999999</v>
          </cell>
          <cell r="AC68">
            <v>0</v>
          </cell>
          <cell r="AD68">
            <v>52.201999999999998</v>
          </cell>
          <cell r="AE68">
            <v>0</v>
          </cell>
          <cell r="AF68">
            <v>0</v>
          </cell>
          <cell r="AG68">
            <v>25</v>
          </cell>
          <cell r="AH68">
            <v>11.96</v>
          </cell>
          <cell r="AI68">
            <v>0</v>
          </cell>
          <cell r="AJ68">
            <v>11</v>
          </cell>
        </row>
        <row r="69">
          <cell r="B69" t="str">
            <v>PO10896</v>
          </cell>
          <cell r="C69" t="str">
            <v>Samol Loek</v>
          </cell>
          <cell r="D69" t="str">
            <v xml:space="preserve">SPS C                                             </v>
          </cell>
          <cell r="E69" t="str">
            <v xml:space="preserve">Topstitch Sleeve(A)           </v>
          </cell>
          <cell r="F69">
            <v>41501</v>
          </cell>
          <cell r="I69" t="str">
            <v>01/01/2024-01/31/2024</v>
          </cell>
          <cell r="J69">
            <v>1</v>
          </cell>
          <cell r="K69">
            <v>2</v>
          </cell>
          <cell r="L69">
            <v>3</v>
          </cell>
          <cell r="M69">
            <v>204</v>
          </cell>
          <cell r="O69">
            <v>192</v>
          </cell>
          <cell r="Q69">
            <v>226</v>
          </cell>
          <cell r="R69">
            <v>0</v>
          </cell>
          <cell r="S69">
            <v>0</v>
          </cell>
          <cell r="T69">
            <v>0</v>
          </cell>
          <cell r="U69">
            <v>34</v>
          </cell>
          <cell r="V69">
            <v>0</v>
          </cell>
          <cell r="W69">
            <v>34</v>
          </cell>
          <cell r="X69">
            <v>176.03</v>
          </cell>
          <cell r="Y69">
            <v>0</v>
          </cell>
          <cell r="Z69">
            <v>16.681080000000001</v>
          </cell>
          <cell r="AA69">
            <v>0</v>
          </cell>
          <cell r="AB69">
            <v>16.681080000000001</v>
          </cell>
          <cell r="AC69">
            <v>0</v>
          </cell>
          <cell r="AD69">
            <v>45.73216</v>
          </cell>
          <cell r="AE69">
            <v>0</v>
          </cell>
          <cell r="AF69">
            <v>0</v>
          </cell>
          <cell r="AG69">
            <v>17</v>
          </cell>
          <cell r="AH69">
            <v>8.1300000000000008</v>
          </cell>
          <cell r="AI69">
            <v>0</v>
          </cell>
          <cell r="AJ69">
            <v>11</v>
          </cell>
        </row>
        <row r="70">
          <cell r="B70" t="str">
            <v>PO10911</v>
          </cell>
          <cell r="C70" t="str">
            <v>Liab Pao</v>
          </cell>
          <cell r="D70" t="str">
            <v xml:space="preserve">SEWING QC                                         </v>
          </cell>
          <cell r="E70" t="str">
            <v xml:space="preserve">Examining(B)                  </v>
          </cell>
          <cell r="F70">
            <v>41505</v>
          </cell>
          <cell r="I70" t="str">
            <v>01/01/2024-01/31/2024</v>
          </cell>
          <cell r="J70">
            <v>1</v>
          </cell>
          <cell r="K70">
            <v>1</v>
          </cell>
          <cell r="L70">
            <v>2</v>
          </cell>
          <cell r="M70">
            <v>231</v>
          </cell>
          <cell r="O70">
            <v>208</v>
          </cell>
          <cell r="Q70">
            <v>213.83</v>
          </cell>
          <cell r="R70">
            <v>0</v>
          </cell>
          <cell r="S70">
            <v>24.166666666600001</v>
          </cell>
          <cell r="T70">
            <v>24.166666666600001</v>
          </cell>
          <cell r="U70">
            <v>30</v>
          </cell>
          <cell r="V70">
            <v>0</v>
          </cell>
          <cell r="W70">
            <v>30</v>
          </cell>
          <cell r="X70">
            <v>208.01</v>
          </cell>
          <cell r="Y70">
            <v>0</v>
          </cell>
          <cell r="Z70">
            <v>16.649999999999999</v>
          </cell>
          <cell r="AA70">
            <v>0</v>
          </cell>
          <cell r="AB70">
            <v>16.649999999999999</v>
          </cell>
          <cell r="AC70">
            <v>0</v>
          </cell>
          <cell r="AD70">
            <v>32.835742000000003</v>
          </cell>
          <cell r="AE70">
            <v>0</v>
          </cell>
          <cell r="AF70">
            <v>0</v>
          </cell>
          <cell r="AG70">
            <v>15</v>
          </cell>
          <cell r="AH70">
            <v>7.18</v>
          </cell>
          <cell r="AI70">
            <v>0</v>
          </cell>
          <cell r="AJ70">
            <v>11</v>
          </cell>
        </row>
        <row r="71">
          <cell r="B71" t="str">
            <v>PO11145</v>
          </cell>
          <cell r="C71" t="str">
            <v>Phineap Nget</v>
          </cell>
          <cell r="D71" t="str">
            <v xml:space="preserve">SPS C                                             </v>
          </cell>
          <cell r="E71" t="str">
            <v xml:space="preserve">Remove Sobar(C)               </v>
          </cell>
          <cell r="F71">
            <v>41526</v>
          </cell>
          <cell r="I71" t="str">
            <v>01/01/2024-01/31/2024</v>
          </cell>
          <cell r="J71">
            <v>1</v>
          </cell>
          <cell r="K71">
            <v>2</v>
          </cell>
          <cell r="L71">
            <v>3</v>
          </cell>
          <cell r="M71">
            <v>224</v>
          </cell>
          <cell r="O71">
            <v>200</v>
          </cell>
          <cell r="Q71">
            <v>246</v>
          </cell>
          <cell r="R71">
            <v>0</v>
          </cell>
          <cell r="S71">
            <v>0</v>
          </cell>
          <cell r="T71">
            <v>0</v>
          </cell>
          <cell r="U71">
            <v>46</v>
          </cell>
          <cell r="V71">
            <v>0</v>
          </cell>
          <cell r="W71">
            <v>46</v>
          </cell>
          <cell r="X71">
            <v>86.64</v>
          </cell>
          <cell r="Y71">
            <v>0</v>
          </cell>
          <cell r="Z71">
            <v>24.782039999999999</v>
          </cell>
          <cell r="AA71">
            <v>0</v>
          </cell>
          <cell r="AB71">
            <v>24.782039999999999</v>
          </cell>
          <cell r="AC71">
            <v>0</v>
          </cell>
          <cell r="AD71">
            <v>178.42408</v>
          </cell>
          <cell r="AE71">
            <v>0</v>
          </cell>
          <cell r="AF71">
            <v>0</v>
          </cell>
          <cell r="AG71">
            <v>23</v>
          </cell>
          <cell r="AH71">
            <v>11</v>
          </cell>
          <cell r="AI71">
            <v>0</v>
          </cell>
          <cell r="AJ71">
            <v>11</v>
          </cell>
        </row>
        <row r="72">
          <cell r="B72" t="str">
            <v>PO11215</v>
          </cell>
          <cell r="C72" t="str">
            <v>Norng Chanthy</v>
          </cell>
          <cell r="D72" t="str">
            <v xml:space="preserve">SPS Assembly                                      </v>
          </cell>
          <cell r="E72" t="str">
            <v xml:space="preserve">Lapseam Sides(A)              </v>
          </cell>
          <cell r="F72">
            <v>41530</v>
          </cell>
          <cell r="I72" t="str">
            <v>01/01/2024-01/31/2024</v>
          </cell>
          <cell r="J72">
            <v>1</v>
          </cell>
          <cell r="K72">
            <v>1</v>
          </cell>
          <cell r="L72">
            <v>2</v>
          </cell>
          <cell r="M72">
            <v>204</v>
          </cell>
          <cell r="O72">
            <v>208</v>
          </cell>
          <cell r="Q72">
            <v>228</v>
          </cell>
          <cell r="R72">
            <v>0</v>
          </cell>
          <cell r="S72">
            <v>16</v>
          </cell>
          <cell r="T72">
            <v>16</v>
          </cell>
          <cell r="U72">
            <v>36</v>
          </cell>
          <cell r="V72">
            <v>0</v>
          </cell>
          <cell r="W72">
            <v>36</v>
          </cell>
          <cell r="X72">
            <v>246.6</v>
          </cell>
          <cell r="Y72">
            <v>0</v>
          </cell>
          <cell r="Z72">
            <v>19.195464999999999</v>
          </cell>
          <cell r="AA72">
            <v>0</v>
          </cell>
          <cell r="AB72">
            <v>19.195464999999999</v>
          </cell>
          <cell r="AC72">
            <v>0</v>
          </cell>
          <cell r="AD72">
            <v>5.3008240000000004</v>
          </cell>
          <cell r="AE72">
            <v>0</v>
          </cell>
          <cell r="AF72">
            <v>0</v>
          </cell>
          <cell r="AG72">
            <v>18</v>
          </cell>
          <cell r="AH72">
            <v>8.61</v>
          </cell>
          <cell r="AI72">
            <v>0</v>
          </cell>
          <cell r="AJ72">
            <v>11</v>
          </cell>
        </row>
        <row r="73">
          <cell r="B73" t="str">
            <v>PO11265</v>
          </cell>
          <cell r="C73" t="str">
            <v>Chanthou Sam</v>
          </cell>
          <cell r="D73" t="str">
            <v xml:space="preserve">SPS C                                             </v>
          </cell>
          <cell r="E73" t="str">
            <v xml:space="preserve">Trim excess fabric(B)         </v>
          </cell>
          <cell r="F73">
            <v>41534</v>
          </cell>
          <cell r="I73" t="str">
            <v>01/01/2024-01/31/2024</v>
          </cell>
          <cell r="J73">
            <v>1</v>
          </cell>
          <cell r="K73">
            <v>1</v>
          </cell>
          <cell r="L73">
            <v>2</v>
          </cell>
          <cell r="M73">
            <v>204</v>
          </cell>
          <cell r="O73">
            <v>208</v>
          </cell>
          <cell r="Q73">
            <v>236</v>
          </cell>
          <cell r="R73">
            <v>0</v>
          </cell>
          <cell r="S73">
            <v>0</v>
          </cell>
          <cell r="T73">
            <v>0</v>
          </cell>
          <cell r="U73">
            <v>28</v>
          </cell>
          <cell r="V73">
            <v>0</v>
          </cell>
          <cell r="W73">
            <v>28</v>
          </cell>
          <cell r="X73">
            <v>309.74</v>
          </cell>
          <cell r="Y73">
            <v>0</v>
          </cell>
          <cell r="Z73">
            <v>15.92751</v>
          </cell>
          <cell r="AA73">
            <v>0</v>
          </cell>
          <cell r="AB73">
            <v>15.92751</v>
          </cell>
          <cell r="AC73">
            <v>0</v>
          </cell>
          <cell r="AD73">
            <v>3.422542</v>
          </cell>
          <cell r="AE73">
            <v>0</v>
          </cell>
          <cell r="AF73">
            <v>0</v>
          </cell>
          <cell r="AG73">
            <v>14</v>
          </cell>
          <cell r="AH73">
            <v>6.7</v>
          </cell>
          <cell r="AI73">
            <v>0</v>
          </cell>
          <cell r="AJ73">
            <v>11</v>
          </cell>
        </row>
        <row r="74">
          <cell r="B74" t="str">
            <v>PO11272</v>
          </cell>
          <cell r="C74" t="str">
            <v>Sreynich Duch</v>
          </cell>
          <cell r="D74" t="str">
            <v xml:space="preserve">Finishing-A                                       </v>
          </cell>
          <cell r="E74" t="str">
            <v xml:space="preserve">Button Closing(B)             </v>
          </cell>
          <cell r="F74">
            <v>41535</v>
          </cell>
          <cell r="I74" t="str">
            <v>01/01/2024-01/31/2024</v>
          </cell>
          <cell r="J74">
            <v>0</v>
          </cell>
          <cell r="K74">
            <v>0</v>
          </cell>
          <cell r="L74">
            <v>0</v>
          </cell>
          <cell r="M74">
            <v>232</v>
          </cell>
          <cell r="O74">
            <v>196</v>
          </cell>
          <cell r="Q74">
            <v>218</v>
          </cell>
          <cell r="R74">
            <v>0</v>
          </cell>
          <cell r="S74">
            <v>8</v>
          </cell>
          <cell r="T74">
            <v>8</v>
          </cell>
          <cell r="U74">
            <v>30</v>
          </cell>
          <cell r="V74">
            <v>0</v>
          </cell>
          <cell r="W74">
            <v>30</v>
          </cell>
          <cell r="X74">
            <v>0</v>
          </cell>
          <cell r="Y74">
            <v>0</v>
          </cell>
          <cell r="Z74">
            <v>16.724699999999999</v>
          </cell>
          <cell r="AA74">
            <v>0</v>
          </cell>
          <cell r="AB74">
            <v>16.724699999999999</v>
          </cell>
          <cell r="AC74">
            <v>0</v>
          </cell>
          <cell r="AD74">
            <v>243.0694</v>
          </cell>
          <cell r="AE74">
            <v>0</v>
          </cell>
          <cell r="AF74">
            <v>0</v>
          </cell>
          <cell r="AG74">
            <v>15</v>
          </cell>
          <cell r="AH74">
            <v>7.18</v>
          </cell>
          <cell r="AI74">
            <v>0</v>
          </cell>
          <cell r="AJ74">
            <v>11</v>
          </cell>
        </row>
        <row r="75">
          <cell r="B75" t="str">
            <v>PO11373</v>
          </cell>
          <cell r="C75" t="str">
            <v>Khoeurn Chet</v>
          </cell>
          <cell r="D75" t="str">
            <v xml:space="preserve">Finishing-A                                       </v>
          </cell>
          <cell r="E75" t="str">
            <v xml:space="preserve">Cut loop WB(B)                </v>
          </cell>
          <cell r="F75">
            <v>41558</v>
          </cell>
          <cell r="I75" t="str">
            <v>01/01/2024-01/31/2024</v>
          </cell>
          <cell r="J75">
            <v>0</v>
          </cell>
          <cell r="K75">
            <v>0</v>
          </cell>
          <cell r="L75">
            <v>0</v>
          </cell>
          <cell r="M75">
            <v>224</v>
          </cell>
          <cell r="O75">
            <v>208</v>
          </cell>
          <cell r="Q75">
            <v>254</v>
          </cell>
          <cell r="R75">
            <v>0</v>
          </cell>
          <cell r="S75">
            <v>0</v>
          </cell>
          <cell r="T75">
            <v>0</v>
          </cell>
          <cell r="U75">
            <v>46</v>
          </cell>
          <cell r="V75">
            <v>0</v>
          </cell>
          <cell r="W75">
            <v>46</v>
          </cell>
          <cell r="X75">
            <v>0</v>
          </cell>
          <cell r="Y75">
            <v>0</v>
          </cell>
          <cell r="Z75">
            <v>24.782039999999999</v>
          </cell>
          <cell r="AA75">
            <v>0</v>
          </cell>
          <cell r="AB75">
            <v>24.782039999999999</v>
          </cell>
          <cell r="AC75">
            <v>0</v>
          </cell>
          <cell r="AD75">
            <v>273.68407999999999</v>
          </cell>
          <cell r="AE75">
            <v>0</v>
          </cell>
          <cell r="AF75">
            <v>0</v>
          </cell>
          <cell r="AG75">
            <v>23</v>
          </cell>
          <cell r="AH75">
            <v>11</v>
          </cell>
          <cell r="AI75">
            <v>0</v>
          </cell>
          <cell r="AJ75">
            <v>11</v>
          </cell>
        </row>
        <row r="76">
          <cell r="B76" t="str">
            <v>PO11415</v>
          </cell>
          <cell r="C76" t="str">
            <v>Sreypichmeanleap Oum</v>
          </cell>
          <cell r="D76" t="str">
            <v xml:space="preserve">S1-1&amp; 2 OPA                                       </v>
          </cell>
          <cell r="E76" t="str">
            <v xml:space="preserve">Machinist                     </v>
          </cell>
          <cell r="F76">
            <v>41561</v>
          </cell>
          <cell r="I76" t="str">
            <v>01/01/2024-01/31/2024</v>
          </cell>
          <cell r="J76">
            <v>0</v>
          </cell>
          <cell r="K76">
            <v>0</v>
          </cell>
          <cell r="L76">
            <v>0</v>
          </cell>
          <cell r="M76">
            <v>231</v>
          </cell>
          <cell r="O76">
            <v>200</v>
          </cell>
          <cell r="Q76">
            <v>246.17</v>
          </cell>
          <cell r="R76">
            <v>1.83</v>
          </cell>
          <cell r="S76">
            <v>0</v>
          </cell>
          <cell r="T76">
            <v>1.8333333332999999</v>
          </cell>
          <cell r="U76">
            <v>48</v>
          </cell>
          <cell r="V76">
            <v>0</v>
          </cell>
          <cell r="W76">
            <v>48</v>
          </cell>
          <cell r="X76">
            <v>19.649999999999999</v>
          </cell>
          <cell r="Y76">
            <v>2.04</v>
          </cell>
          <cell r="Z76">
            <v>26.64</v>
          </cell>
          <cell r="AA76">
            <v>0</v>
          </cell>
          <cell r="AB76">
            <v>26.64</v>
          </cell>
          <cell r="AC76">
            <v>0</v>
          </cell>
          <cell r="AD76">
            <v>253.59</v>
          </cell>
          <cell r="AE76">
            <v>2.04</v>
          </cell>
          <cell r="AF76">
            <v>0</v>
          </cell>
          <cell r="AG76">
            <v>24</v>
          </cell>
          <cell r="AH76">
            <v>11.48</v>
          </cell>
          <cell r="AI76">
            <v>0</v>
          </cell>
          <cell r="AJ76">
            <v>11</v>
          </cell>
        </row>
        <row r="77">
          <cell r="B77" t="str">
            <v>PO11433</v>
          </cell>
          <cell r="C77" t="str">
            <v>Kakda Pho</v>
          </cell>
          <cell r="D77" t="str">
            <v xml:space="preserve">01 Cutting                                        </v>
          </cell>
          <cell r="F77">
            <v>41561</v>
          </cell>
          <cell r="I77" t="str">
            <v>01/01/2024-01/31/2024</v>
          </cell>
          <cell r="J77">
            <v>0</v>
          </cell>
          <cell r="K77">
            <v>0</v>
          </cell>
          <cell r="L77">
            <v>0</v>
          </cell>
          <cell r="M77">
            <v>231</v>
          </cell>
          <cell r="O77">
            <v>208</v>
          </cell>
          <cell r="Q77">
            <v>256</v>
          </cell>
          <cell r="R77">
            <v>0</v>
          </cell>
          <cell r="S77">
            <v>0</v>
          </cell>
          <cell r="T77">
            <v>0</v>
          </cell>
          <cell r="U77">
            <v>48</v>
          </cell>
          <cell r="V77">
            <v>0</v>
          </cell>
          <cell r="W77">
            <v>48</v>
          </cell>
          <cell r="X77">
            <v>177.11</v>
          </cell>
          <cell r="Y77">
            <v>2.2400000000000002</v>
          </cell>
          <cell r="Z77">
            <v>26.64</v>
          </cell>
          <cell r="AA77">
            <v>0</v>
          </cell>
          <cell r="AB77">
            <v>26.64</v>
          </cell>
          <cell r="AC77">
            <v>0</v>
          </cell>
          <cell r="AD77">
            <v>104.81</v>
          </cell>
          <cell r="AE77">
            <v>0</v>
          </cell>
          <cell r="AF77">
            <v>0</v>
          </cell>
          <cell r="AG77">
            <v>24</v>
          </cell>
          <cell r="AH77">
            <v>11.48</v>
          </cell>
          <cell r="AI77">
            <v>0</v>
          </cell>
          <cell r="AJ77">
            <v>11</v>
          </cell>
        </row>
        <row r="78">
          <cell r="B78" t="str">
            <v>PO11538</v>
          </cell>
          <cell r="C78" t="str">
            <v>Sreyda Eang</v>
          </cell>
          <cell r="D78" t="str">
            <v xml:space="preserve">S1-2 INA                                          </v>
          </cell>
          <cell r="E78" t="str">
            <v xml:space="preserve">Press Gussett(B)              </v>
          </cell>
          <cell r="F78">
            <v>41564</v>
          </cell>
          <cell r="I78" t="str">
            <v>01/01/2024-01/31/2024</v>
          </cell>
          <cell r="J78">
            <v>1</v>
          </cell>
          <cell r="K78">
            <v>2</v>
          </cell>
          <cell r="L78">
            <v>3</v>
          </cell>
          <cell r="M78">
            <v>204</v>
          </cell>
          <cell r="O78">
            <v>208</v>
          </cell>
          <cell r="Q78">
            <v>248</v>
          </cell>
          <cell r="R78">
            <v>0</v>
          </cell>
          <cell r="S78">
            <v>0</v>
          </cell>
          <cell r="T78">
            <v>0</v>
          </cell>
          <cell r="U78">
            <v>40</v>
          </cell>
          <cell r="V78">
            <v>0</v>
          </cell>
          <cell r="W78">
            <v>40</v>
          </cell>
          <cell r="X78">
            <v>168.92</v>
          </cell>
          <cell r="Y78">
            <v>0</v>
          </cell>
          <cell r="Z78">
            <v>21.238230999999999</v>
          </cell>
          <cell r="AA78">
            <v>0</v>
          </cell>
          <cell r="AB78">
            <v>21.238230999999999</v>
          </cell>
          <cell r="AC78">
            <v>0</v>
          </cell>
          <cell r="AD78">
            <v>77.656462000000005</v>
          </cell>
          <cell r="AE78">
            <v>0</v>
          </cell>
          <cell r="AF78">
            <v>0</v>
          </cell>
          <cell r="AG78">
            <v>20</v>
          </cell>
          <cell r="AH78">
            <v>9.57</v>
          </cell>
          <cell r="AI78">
            <v>0</v>
          </cell>
          <cell r="AJ78">
            <v>11</v>
          </cell>
        </row>
        <row r="79">
          <cell r="B79" t="str">
            <v>PO11553</v>
          </cell>
          <cell r="C79" t="str">
            <v>Lum ang Ton</v>
          </cell>
          <cell r="D79" t="str">
            <v xml:space="preserve">SPS A                                             </v>
          </cell>
          <cell r="E79" t="str">
            <v xml:space="preserve">Exam Sleeve 1                 </v>
          </cell>
          <cell r="F79">
            <v>41564</v>
          </cell>
          <cell r="I79" t="str">
            <v>01/01/2024-01/31/2024</v>
          </cell>
          <cell r="J79">
            <v>1</v>
          </cell>
          <cell r="K79">
            <v>2</v>
          </cell>
          <cell r="L79">
            <v>3</v>
          </cell>
          <cell r="M79">
            <v>204</v>
          </cell>
          <cell r="O79">
            <v>208</v>
          </cell>
          <cell r="Q79">
            <v>248</v>
          </cell>
          <cell r="R79">
            <v>0</v>
          </cell>
          <cell r="S79">
            <v>0</v>
          </cell>
          <cell r="T79">
            <v>0</v>
          </cell>
          <cell r="U79">
            <v>40</v>
          </cell>
          <cell r="V79">
            <v>0</v>
          </cell>
          <cell r="W79">
            <v>40</v>
          </cell>
          <cell r="X79">
            <v>222.66</v>
          </cell>
          <cell r="Y79">
            <v>0</v>
          </cell>
          <cell r="Z79">
            <v>21.134326999999999</v>
          </cell>
          <cell r="AA79">
            <v>0</v>
          </cell>
          <cell r="AB79">
            <v>21.134326999999999</v>
          </cell>
          <cell r="AC79">
            <v>12.48</v>
          </cell>
          <cell r="AD79">
            <v>32.508470000000003</v>
          </cell>
          <cell r="AE79">
            <v>0</v>
          </cell>
          <cell r="AF79">
            <v>0</v>
          </cell>
          <cell r="AG79">
            <v>20</v>
          </cell>
          <cell r="AH79">
            <v>9.57</v>
          </cell>
          <cell r="AI79">
            <v>0</v>
          </cell>
          <cell r="AJ79">
            <v>11</v>
          </cell>
        </row>
        <row r="80">
          <cell r="B80" t="str">
            <v>PO1158</v>
          </cell>
          <cell r="C80" t="str">
            <v>Sreyleak Chin</v>
          </cell>
          <cell r="D80" t="str">
            <v xml:space="preserve">SPS A                                             </v>
          </cell>
          <cell r="E80" t="str">
            <v xml:space="preserve">French Seam(A)                </v>
          </cell>
          <cell r="F80">
            <v>38901</v>
          </cell>
          <cell r="I80" t="str">
            <v>01/01/2024-01/31/2024</v>
          </cell>
          <cell r="J80">
            <v>0</v>
          </cell>
          <cell r="K80">
            <v>1</v>
          </cell>
          <cell r="L80">
            <v>1</v>
          </cell>
          <cell r="M80">
            <v>204</v>
          </cell>
          <cell r="O80">
            <v>124</v>
          </cell>
          <cell r="Q80">
            <v>124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37.19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84.48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11</v>
          </cell>
        </row>
        <row r="81">
          <cell r="B81" t="str">
            <v>PO11619</v>
          </cell>
          <cell r="C81" t="str">
            <v>Sreypov Hen</v>
          </cell>
          <cell r="D81" t="str">
            <v xml:space="preserve">SPS B                                             </v>
          </cell>
          <cell r="E81" t="str">
            <v xml:space="preserve">Topstitch Collar(A)           </v>
          </cell>
          <cell r="F81">
            <v>41568</v>
          </cell>
          <cell r="I81" t="str">
            <v>01/01/2024-01/31/2024</v>
          </cell>
          <cell r="J81">
            <v>0</v>
          </cell>
          <cell r="K81">
            <v>0</v>
          </cell>
          <cell r="L81">
            <v>0</v>
          </cell>
          <cell r="M81">
            <v>204</v>
          </cell>
          <cell r="O81">
            <v>200</v>
          </cell>
          <cell r="Q81">
            <v>236</v>
          </cell>
          <cell r="R81">
            <v>0</v>
          </cell>
          <cell r="S81">
            <v>0</v>
          </cell>
          <cell r="T81">
            <v>0</v>
          </cell>
          <cell r="U81">
            <v>36</v>
          </cell>
          <cell r="V81">
            <v>0</v>
          </cell>
          <cell r="W81">
            <v>36</v>
          </cell>
          <cell r="X81">
            <v>162.91</v>
          </cell>
          <cell r="Y81">
            <v>0</v>
          </cell>
          <cell r="Z81">
            <v>17.711928</v>
          </cell>
          <cell r="AA81">
            <v>0</v>
          </cell>
          <cell r="AB81">
            <v>17.711928</v>
          </cell>
          <cell r="AC81">
            <v>0</v>
          </cell>
          <cell r="AD81">
            <v>69.168335999999996</v>
          </cell>
          <cell r="AE81">
            <v>0</v>
          </cell>
          <cell r="AF81">
            <v>0</v>
          </cell>
          <cell r="AG81">
            <v>18</v>
          </cell>
          <cell r="AH81">
            <v>8.61</v>
          </cell>
          <cell r="AI81">
            <v>0</v>
          </cell>
          <cell r="AJ81">
            <v>11</v>
          </cell>
        </row>
        <row r="82">
          <cell r="B82" t="str">
            <v>PO11639</v>
          </cell>
          <cell r="C82" t="str">
            <v>Ith Mao</v>
          </cell>
          <cell r="D82" t="str">
            <v xml:space="preserve">SEWING QC                                         </v>
          </cell>
          <cell r="E82" t="str">
            <v xml:space="preserve">Examiner(B)                   </v>
          </cell>
          <cell r="F82">
            <v>41571</v>
          </cell>
          <cell r="I82" t="str">
            <v>01/01/2024-01/31/2024</v>
          </cell>
          <cell r="J82">
            <v>0</v>
          </cell>
          <cell r="K82">
            <v>0</v>
          </cell>
          <cell r="L82">
            <v>0</v>
          </cell>
          <cell r="M82">
            <v>231</v>
          </cell>
          <cell r="O82">
            <v>208</v>
          </cell>
          <cell r="Q82">
            <v>246</v>
          </cell>
          <cell r="R82">
            <v>0</v>
          </cell>
          <cell r="S82">
            <v>0</v>
          </cell>
          <cell r="T82">
            <v>0</v>
          </cell>
          <cell r="U82">
            <v>38</v>
          </cell>
          <cell r="V82">
            <v>0</v>
          </cell>
          <cell r="W82">
            <v>38</v>
          </cell>
          <cell r="X82">
            <v>206.77</v>
          </cell>
          <cell r="Y82">
            <v>0</v>
          </cell>
          <cell r="Z82">
            <v>21.09</v>
          </cell>
          <cell r="AA82">
            <v>0</v>
          </cell>
          <cell r="AB82">
            <v>21.09</v>
          </cell>
          <cell r="AC82">
            <v>0</v>
          </cell>
          <cell r="AD82">
            <v>66.675237999999993</v>
          </cell>
          <cell r="AE82">
            <v>0</v>
          </cell>
          <cell r="AF82">
            <v>0</v>
          </cell>
          <cell r="AG82">
            <v>19</v>
          </cell>
          <cell r="AH82">
            <v>9.09</v>
          </cell>
          <cell r="AI82">
            <v>0</v>
          </cell>
          <cell r="AJ82">
            <v>11</v>
          </cell>
        </row>
        <row r="83">
          <cell r="B83" t="str">
            <v>PO11656</v>
          </cell>
          <cell r="C83" t="str">
            <v>Socheat Soam</v>
          </cell>
          <cell r="D83" t="str">
            <v xml:space="preserve">Finishing-A                                       </v>
          </cell>
          <cell r="E83" t="str">
            <v xml:space="preserve">Button Closing(B)             </v>
          </cell>
          <cell r="F83">
            <v>41582</v>
          </cell>
          <cell r="I83" t="str">
            <v>01/01/2024-01/31/2024</v>
          </cell>
          <cell r="J83">
            <v>1</v>
          </cell>
          <cell r="K83">
            <v>2</v>
          </cell>
          <cell r="L83">
            <v>3</v>
          </cell>
          <cell r="M83">
            <v>204</v>
          </cell>
          <cell r="O83">
            <v>189</v>
          </cell>
          <cell r="Q83">
            <v>188</v>
          </cell>
          <cell r="R83">
            <v>1</v>
          </cell>
          <cell r="S83">
            <v>0</v>
          </cell>
          <cell r="T83">
            <v>1</v>
          </cell>
          <cell r="U83">
            <v>0</v>
          </cell>
          <cell r="V83">
            <v>0</v>
          </cell>
          <cell r="W83">
            <v>0</v>
          </cell>
          <cell r="X83">
            <v>277.77</v>
          </cell>
          <cell r="Y83">
            <v>0.98</v>
          </cell>
          <cell r="Z83">
            <v>0</v>
          </cell>
          <cell r="AA83">
            <v>0</v>
          </cell>
          <cell r="AB83">
            <v>0</v>
          </cell>
          <cell r="AC83">
            <v>36.840000000000003</v>
          </cell>
          <cell r="AD83">
            <v>0</v>
          </cell>
          <cell r="AE83">
            <v>0.98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11</v>
          </cell>
        </row>
        <row r="84">
          <cell r="B84" t="str">
            <v>PO11666</v>
          </cell>
          <cell r="C84" t="str">
            <v>Pok Loeung</v>
          </cell>
          <cell r="D84" t="str">
            <v xml:space="preserve">Finishing-A                                       </v>
          </cell>
          <cell r="E84" t="str">
            <v xml:space="preserve">Hand Press(B)                 </v>
          </cell>
          <cell r="F84">
            <v>41582</v>
          </cell>
          <cell r="I84" t="str">
            <v>01/01/2024-01/31/2024</v>
          </cell>
          <cell r="J84">
            <v>1</v>
          </cell>
          <cell r="K84">
            <v>3</v>
          </cell>
          <cell r="L84">
            <v>4</v>
          </cell>
          <cell r="M84">
            <v>204</v>
          </cell>
          <cell r="O84">
            <v>204</v>
          </cell>
          <cell r="Q84">
            <v>232</v>
          </cell>
          <cell r="R84">
            <v>8</v>
          </cell>
          <cell r="S84">
            <v>0</v>
          </cell>
          <cell r="T84">
            <v>8</v>
          </cell>
          <cell r="U84">
            <v>36</v>
          </cell>
          <cell r="V84">
            <v>0</v>
          </cell>
          <cell r="W84">
            <v>36</v>
          </cell>
          <cell r="X84">
            <v>274.07</v>
          </cell>
          <cell r="Y84">
            <v>7.85</v>
          </cell>
          <cell r="Z84">
            <v>21.999728000000001</v>
          </cell>
          <cell r="AA84">
            <v>0</v>
          </cell>
          <cell r="AB84">
            <v>21.999728000000001</v>
          </cell>
          <cell r="AC84">
            <v>0</v>
          </cell>
          <cell r="AD84">
            <v>0.12248000000000001</v>
          </cell>
          <cell r="AE84">
            <v>7.85</v>
          </cell>
          <cell r="AF84">
            <v>0</v>
          </cell>
          <cell r="AG84">
            <v>18</v>
          </cell>
          <cell r="AH84">
            <v>8.61</v>
          </cell>
          <cell r="AI84">
            <v>0</v>
          </cell>
          <cell r="AJ84">
            <v>11</v>
          </cell>
        </row>
        <row r="85">
          <cell r="B85" t="str">
            <v>PO11669</v>
          </cell>
          <cell r="C85" t="str">
            <v>Pann Phea</v>
          </cell>
          <cell r="D85" t="str">
            <v xml:space="preserve">21 Fusing                                         </v>
          </cell>
          <cell r="E85" t="str">
            <v xml:space="preserve">Press Collar(B)               </v>
          </cell>
          <cell r="F85">
            <v>41582</v>
          </cell>
          <cell r="I85" t="str">
            <v>01/01/2024-01/31/2024</v>
          </cell>
          <cell r="J85">
            <v>0</v>
          </cell>
          <cell r="K85">
            <v>1</v>
          </cell>
          <cell r="L85">
            <v>1</v>
          </cell>
          <cell r="M85">
            <v>204</v>
          </cell>
          <cell r="O85">
            <v>206.5</v>
          </cell>
          <cell r="Q85">
            <v>254.5</v>
          </cell>
          <cell r="R85">
            <v>0</v>
          </cell>
          <cell r="S85">
            <v>0</v>
          </cell>
          <cell r="T85">
            <v>0</v>
          </cell>
          <cell r="U85">
            <v>48</v>
          </cell>
          <cell r="V85">
            <v>0</v>
          </cell>
          <cell r="W85">
            <v>48</v>
          </cell>
          <cell r="X85">
            <v>322.76</v>
          </cell>
          <cell r="Y85">
            <v>9.84</v>
          </cell>
          <cell r="Z85">
            <v>33.247253000000001</v>
          </cell>
          <cell r="AA85">
            <v>0</v>
          </cell>
          <cell r="AB85">
            <v>33.247253000000001</v>
          </cell>
          <cell r="AC85">
            <v>0</v>
          </cell>
          <cell r="AD85">
            <v>29.407440000000001</v>
          </cell>
          <cell r="AE85">
            <v>0</v>
          </cell>
          <cell r="AF85">
            <v>0</v>
          </cell>
          <cell r="AG85">
            <v>24</v>
          </cell>
          <cell r="AH85">
            <v>11.48</v>
          </cell>
          <cell r="AI85">
            <v>0</v>
          </cell>
          <cell r="AJ85">
            <v>11</v>
          </cell>
        </row>
        <row r="86">
          <cell r="B86" t="str">
            <v>PO11732</v>
          </cell>
          <cell r="C86" t="str">
            <v>Narang Rin</v>
          </cell>
          <cell r="D86" t="str">
            <v xml:space="preserve">SEWING QC                                         </v>
          </cell>
          <cell r="E86" t="str">
            <v xml:space="preserve">EXAM SLEEVE(B)                </v>
          </cell>
          <cell r="F86">
            <v>41592</v>
          </cell>
          <cell r="I86" t="str">
            <v>01/01/2024-01/31/2024</v>
          </cell>
          <cell r="J86">
            <v>0</v>
          </cell>
          <cell r="K86">
            <v>0</v>
          </cell>
          <cell r="L86">
            <v>0</v>
          </cell>
          <cell r="M86">
            <v>231</v>
          </cell>
          <cell r="O86">
            <v>208</v>
          </cell>
          <cell r="Q86">
            <v>189</v>
          </cell>
          <cell r="R86">
            <v>25</v>
          </cell>
          <cell r="S86">
            <v>0</v>
          </cell>
          <cell r="T86">
            <v>25</v>
          </cell>
          <cell r="U86">
            <v>6</v>
          </cell>
          <cell r="V86">
            <v>0</v>
          </cell>
          <cell r="W86">
            <v>6</v>
          </cell>
          <cell r="X86">
            <v>156.61000000000001</v>
          </cell>
          <cell r="Y86">
            <v>27.75</v>
          </cell>
          <cell r="Z86">
            <v>3.33</v>
          </cell>
          <cell r="AA86">
            <v>0</v>
          </cell>
          <cell r="AB86">
            <v>3.33</v>
          </cell>
          <cell r="AC86">
            <v>0</v>
          </cell>
          <cell r="AD86">
            <v>53.18</v>
          </cell>
          <cell r="AE86">
            <v>27.75</v>
          </cell>
          <cell r="AF86">
            <v>0</v>
          </cell>
          <cell r="AG86">
            <v>3</v>
          </cell>
          <cell r="AH86">
            <v>1.44</v>
          </cell>
          <cell r="AI86">
            <v>0</v>
          </cell>
          <cell r="AJ86">
            <v>11</v>
          </cell>
        </row>
        <row r="87">
          <cell r="B87" t="str">
            <v>PO11804</v>
          </cell>
          <cell r="C87" t="str">
            <v>Srey Sang</v>
          </cell>
          <cell r="D87" t="str">
            <v xml:space="preserve">SEWING QC                                         </v>
          </cell>
          <cell r="E87" t="str">
            <v xml:space="preserve">Examining(B)                  </v>
          </cell>
          <cell r="F87">
            <v>41603</v>
          </cell>
          <cell r="I87" t="str">
            <v>01/01/2024-01/31/2024</v>
          </cell>
          <cell r="J87">
            <v>1</v>
          </cell>
          <cell r="K87">
            <v>1</v>
          </cell>
          <cell r="L87">
            <v>2</v>
          </cell>
          <cell r="M87">
            <v>231</v>
          </cell>
          <cell r="O87">
            <v>184</v>
          </cell>
          <cell r="Q87">
            <v>208</v>
          </cell>
          <cell r="R87">
            <v>0</v>
          </cell>
          <cell r="S87">
            <v>8</v>
          </cell>
          <cell r="T87">
            <v>8</v>
          </cell>
          <cell r="U87">
            <v>32</v>
          </cell>
          <cell r="V87">
            <v>0</v>
          </cell>
          <cell r="W87">
            <v>32</v>
          </cell>
          <cell r="X87">
            <v>181.7</v>
          </cell>
          <cell r="Y87">
            <v>0</v>
          </cell>
          <cell r="Z87">
            <v>17.760000000000002</v>
          </cell>
          <cell r="AA87">
            <v>0</v>
          </cell>
          <cell r="AB87">
            <v>17.760000000000002</v>
          </cell>
          <cell r="AC87">
            <v>0</v>
          </cell>
          <cell r="AD87">
            <v>49.18</v>
          </cell>
          <cell r="AE87">
            <v>0</v>
          </cell>
          <cell r="AF87">
            <v>0</v>
          </cell>
          <cell r="AG87">
            <v>16</v>
          </cell>
          <cell r="AH87">
            <v>7.65</v>
          </cell>
          <cell r="AI87">
            <v>0</v>
          </cell>
          <cell r="AJ87">
            <v>11</v>
          </cell>
        </row>
        <row r="88">
          <cell r="B88" t="str">
            <v>PO1182</v>
          </cell>
          <cell r="C88" t="str">
            <v>Phally Sok</v>
          </cell>
          <cell r="D88" t="str">
            <v xml:space="preserve">SPS C                                             </v>
          </cell>
          <cell r="E88" t="str">
            <v xml:space="preserve">Attach Pocket.(A)             </v>
          </cell>
          <cell r="F88">
            <v>38930</v>
          </cell>
          <cell r="I88" t="str">
            <v>01/01/2024-01/31/2024</v>
          </cell>
          <cell r="J88">
            <v>1</v>
          </cell>
          <cell r="K88">
            <v>3</v>
          </cell>
          <cell r="L88">
            <v>4</v>
          </cell>
          <cell r="M88">
            <v>204</v>
          </cell>
          <cell r="O88">
            <v>208</v>
          </cell>
          <cell r="Q88">
            <v>240</v>
          </cell>
          <cell r="R88">
            <v>0</v>
          </cell>
          <cell r="S88">
            <v>0</v>
          </cell>
          <cell r="T88">
            <v>0</v>
          </cell>
          <cell r="U88">
            <v>32</v>
          </cell>
          <cell r="V88">
            <v>0</v>
          </cell>
          <cell r="W88">
            <v>32</v>
          </cell>
          <cell r="X88">
            <v>138.13</v>
          </cell>
          <cell r="Y88">
            <v>0</v>
          </cell>
          <cell r="Z88">
            <v>15.979744999999999</v>
          </cell>
          <cell r="AA88">
            <v>0</v>
          </cell>
          <cell r="AB88">
            <v>15.979744999999999</v>
          </cell>
          <cell r="AC88">
            <v>0</v>
          </cell>
          <cell r="AD88">
            <v>104.30449</v>
          </cell>
          <cell r="AE88">
            <v>0</v>
          </cell>
          <cell r="AF88">
            <v>0</v>
          </cell>
          <cell r="AG88">
            <v>16</v>
          </cell>
          <cell r="AH88">
            <v>7.65</v>
          </cell>
          <cell r="AI88">
            <v>0</v>
          </cell>
          <cell r="AJ88">
            <v>11</v>
          </cell>
        </row>
        <row r="89">
          <cell r="B89" t="str">
            <v>PO11839</v>
          </cell>
          <cell r="C89" t="str">
            <v>Socheat Ban</v>
          </cell>
          <cell r="D89" t="str">
            <v xml:space="preserve">01 Cutting                                        </v>
          </cell>
          <cell r="E89" t="str">
            <v xml:space="preserve">Spreader (P)                  </v>
          </cell>
          <cell r="F89">
            <v>41610</v>
          </cell>
          <cell r="I89" t="str">
            <v>01/01/2024-01/31/2024</v>
          </cell>
          <cell r="J89">
            <v>0</v>
          </cell>
          <cell r="K89">
            <v>0</v>
          </cell>
          <cell r="L89">
            <v>0</v>
          </cell>
          <cell r="M89">
            <v>204</v>
          </cell>
          <cell r="O89">
            <v>208</v>
          </cell>
          <cell r="Q89">
            <v>208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350.56</v>
          </cell>
          <cell r="Y89">
            <v>2.17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5.68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11</v>
          </cell>
        </row>
        <row r="90">
          <cell r="B90" t="str">
            <v>PO11851</v>
          </cell>
          <cell r="C90" t="str">
            <v>Channy Rith</v>
          </cell>
          <cell r="D90" t="str">
            <v xml:space="preserve">SIT CHECKING                                      </v>
          </cell>
          <cell r="E90" t="str">
            <v xml:space="preserve">Examiner(B)                   </v>
          </cell>
          <cell r="F90">
            <v>41617</v>
          </cell>
          <cell r="I90" t="str">
            <v>01/01/2024-01/31/2024</v>
          </cell>
          <cell r="J90">
            <v>0</v>
          </cell>
          <cell r="K90">
            <v>0</v>
          </cell>
          <cell r="L90">
            <v>0</v>
          </cell>
          <cell r="M90">
            <v>231</v>
          </cell>
          <cell r="O90">
            <v>200</v>
          </cell>
          <cell r="Q90">
            <v>246</v>
          </cell>
          <cell r="R90">
            <v>0</v>
          </cell>
          <cell r="S90">
            <v>0</v>
          </cell>
          <cell r="T90">
            <v>0</v>
          </cell>
          <cell r="U90">
            <v>46</v>
          </cell>
          <cell r="V90">
            <v>0</v>
          </cell>
          <cell r="W90">
            <v>46</v>
          </cell>
          <cell r="X90">
            <v>190.83</v>
          </cell>
          <cell r="Y90">
            <v>0</v>
          </cell>
          <cell r="Z90">
            <v>25.53</v>
          </cell>
          <cell r="AA90">
            <v>0</v>
          </cell>
          <cell r="AB90">
            <v>25.53</v>
          </cell>
          <cell r="AC90">
            <v>0</v>
          </cell>
          <cell r="AD90">
            <v>82.23</v>
          </cell>
          <cell r="AE90">
            <v>0</v>
          </cell>
          <cell r="AF90">
            <v>0</v>
          </cell>
          <cell r="AG90">
            <v>23</v>
          </cell>
          <cell r="AH90">
            <v>11</v>
          </cell>
          <cell r="AI90">
            <v>0</v>
          </cell>
          <cell r="AJ90">
            <v>11</v>
          </cell>
        </row>
        <row r="91">
          <cell r="B91" t="str">
            <v>PO11861</v>
          </cell>
          <cell r="C91" t="str">
            <v>Chea Sem</v>
          </cell>
          <cell r="D91" t="str">
            <v xml:space="preserve">Finishing-A                                       </v>
          </cell>
          <cell r="E91" t="str">
            <v xml:space="preserve">MAKE BOX                      </v>
          </cell>
          <cell r="F91">
            <v>41617</v>
          </cell>
          <cell r="I91" t="str">
            <v>01/01/2024-01/31/2024</v>
          </cell>
          <cell r="J91">
            <v>0</v>
          </cell>
          <cell r="K91">
            <v>0</v>
          </cell>
          <cell r="L91">
            <v>0</v>
          </cell>
          <cell r="M91">
            <v>224</v>
          </cell>
          <cell r="O91">
            <v>208</v>
          </cell>
          <cell r="Q91">
            <v>250</v>
          </cell>
          <cell r="R91">
            <v>0</v>
          </cell>
          <cell r="S91">
            <v>0</v>
          </cell>
          <cell r="T91">
            <v>0</v>
          </cell>
          <cell r="U91">
            <v>42</v>
          </cell>
          <cell r="V91">
            <v>0</v>
          </cell>
          <cell r="W91">
            <v>42</v>
          </cell>
          <cell r="X91">
            <v>0.44</v>
          </cell>
          <cell r="Y91">
            <v>0</v>
          </cell>
          <cell r="Z91">
            <v>22.627079999999999</v>
          </cell>
          <cell r="AA91">
            <v>0</v>
          </cell>
          <cell r="AB91">
            <v>22.627079999999999</v>
          </cell>
          <cell r="AC91">
            <v>0</v>
          </cell>
          <cell r="AD91">
            <v>268.93416000000002</v>
          </cell>
          <cell r="AE91">
            <v>0</v>
          </cell>
          <cell r="AF91">
            <v>0</v>
          </cell>
          <cell r="AG91">
            <v>21</v>
          </cell>
          <cell r="AH91">
            <v>10.050000000000001</v>
          </cell>
          <cell r="AI91">
            <v>0</v>
          </cell>
          <cell r="AJ91">
            <v>11</v>
          </cell>
        </row>
        <row r="92">
          <cell r="B92" t="str">
            <v>PO11869</v>
          </cell>
          <cell r="C92" t="str">
            <v>Sydan Sak</v>
          </cell>
          <cell r="D92" t="str">
            <v xml:space="preserve">SPS A                                             </v>
          </cell>
          <cell r="E92" t="str">
            <v xml:space="preserve">Set Main Label (B)            </v>
          </cell>
          <cell r="F92">
            <v>41619</v>
          </cell>
          <cell r="I92" t="str">
            <v>01/01/2024-01/31/2024</v>
          </cell>
          <cell r="J92">
            <v>1</v>
          </cell>
          <cell r="K92">
            <v>3</v>
          </cell>
          <cell r="L92">
            <v>4</v>
          </cell>
          <cell r="M92">
            <v>204</v>
          </cell>
          <cell r="O92">
            <v>208</v>
          </cell>
          <cell r="Q92">
            <v>234</v>
          </cell>
          <cell r="R92">
            <v>8</v>
          </cell>
          <cell r="S92">
            <v>0</v>
          </cell>
          <cell r="T92">
            <v>8</v>
          </cell>
          <cell r="U92">
            <v>34</v>
          </cell>
          <cell r="V92">
            <v>0</v>
          </cell>
          <cell r="W92">
            <v>34</v>
          </cell>
          <cell r="X92">
            <v>118.54</v>
          </cell>
          <cell r="Y92">
            <v>7.85</v>
          </cell>
          <cell r="Z92">
            <v>16.681080000000001</v>
          </cell>
          <cell r="AA92">
            <v>0</v>
          </cell>
          <cell r="AB92">
            <v>16.681080000000001</v>
          </cell>
          <cell r="AC92">
            <v>0</v>
          </cell>
          <cell r="AD92">
            <v>112.312208</v>
          </cell>
          <cell r="AE92">
            <v>7.85</v>
          </cell>
          <cell r="AF92">
            <v>0</v>
          </cell>
          <cell r="AG92">
            <v>17</v>
          </cell>
          <cell r="AH92">
            <v>8.1300000000000008</v>
          </cell>
          <cell r="AI92">
            <v>0</v>
          </cell>
          <cell r="AJ92">
            <v>11</v>
          </cell>
        </row>
        <row r="93">
          <cell r="B93" t="str">
            <v>PO11877</v>
          </cell>
          <cell r="C93" t="str">
            <v>Sreynich Kong</v>
          </cell>
          <cell r="D93" t="str">
            <v xml:space="preserve">SPS B                                             </v>
          </cell>
          <cell r="E93" t="str">
            <v xml:space="preserve">Midle row(B)                  </v>
          </cell>
          <cell r="F93">
            <v>41619</v>
          </cell>
          <cell r="I93" t="str">
            <v>01/01/2024-01/31/2024</v>
          </cell>
          <cell r="J93">
            <v>1</v>
          </cell>
          <cell r="K93">
            <v>0</v>
          </cell>
          <cell r="L93">
            <v>1</v>
          </cell>
          <cell r="M93">
            <v>204</v>
          </cell>
          <cell r="O93">
            <v>200</v>
          </cell>
          <cell r="Q93">
            <v>242</v>
          </cell>
          <cell r="R93">
            <v>0</v>
          </cell>
          <cell r="S93">
            <v>0</v>
          </cell>
          <cell r="T93">
            <v>0</v>
          </cell>
          <cell r="U93">
            <v>42</v>
          </cell>
          <cell r="V93">
            <v>0</v>
          </cell>
          <cell r="W93">
            <v>42</v>
          </cell>
          <cell r="X93">
            <v>182.26</v>
          </cell>
          <cell r="Y93">
            <v>0</v>
          </cell>
          <cell r="Z93">
            <v>22.14068</v>
          </cell>
          <cell r="AA93">
            <v>0</v>
          </cell>
          <cell r="AB93">
            <v>22.14068</v>
          </cell>
          <cell r="AC93">
            <v>0</v>
          </cell>
          <cell r="AD93">
            <v>70.17568</v>
          </cell>
          <cell r="AE93">
            <v>0</v>
          </cell>
          <cell r="AF93">
            <v>0</v>
          </cell>
          <cell r="AG93">
            <v>21</v>
          </cell>
          <cell r="AH93">
            <v>10.050000000000001</v>
          </cell>
          <cell r="AI93">
            <v>0</v>
          </cell>
          <cell r="AJ93">
            <v>11</v>
          </cell>
        </row>
        <row r="94">
          <cell r="B94" t="str">
            <v>PO11878</v>
          </cell>
          <cell r="C94" t="str">
            <v>Chaneng Roet</v>
          </cell>
          <cell r="D94" t="str">
            <v xml:space="preserve">SPS Assembly                                      </v>
          </cell>
          <cell r="E94" t="str">
            <v xml:space="preserve">Topstitch Sleeve(A)           </v>
          </cell>
          <cell r="F94">
            <v>41619</v>
          </cell>
          <cell r="I94" t="str">
            <v>01/01/2024-01/31/2024</v>
          </cell>
          <cell r="J94">
            <v>0</v>
          </cell>
          <cell r="K94">
            <v>0</v>
          </cell>
          <cell r="L94">
            <v>0</v>
          </cell>
          <cell r="M94">
            <v>204</v>
          </cell>
          <cell r="O94">
            <v>200</v>
          </cell>
          <cell r="Q94">
            <v>238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38</v>
          </cell>
          <cell r="X94">
            <v>374.95</v>
          </cell>
          <cell r="Y94">
            <v>0</v>
          </cell>
          <cell r="Z94">
            <v>26.076647999999999</v>
          </cell>
          <cell r="AA94">
            <v>0</v>
          </cell>
          <cell r="AB94">
            <v>26.076647999999999</v>
          </cell>
          <cell r="AC94">
            <v>0</v>
          </cell>
          <cell r="AD94">
            <v>2.6492960000000001</v>
          </cell>
          <cell r="AE94">
            <v>0</v>
          </cell>
          <cell r="AF94">
            <v>0</v>
          </cell>
          <cell r="AG94">
            <v>19</v>
          </cell>
          <cell r="AH94">
            <v>9.09</v>
          </cell>
          <cell r="AI94">
            <v>0</v>
          </cell>
          <cell r="AJ94">
            <v>11</v>
          </cell>
        </row>
        <row r="95">
          <cell r="B95" t="str">
            <v>PO11881</v>
          </cell>
          <cell r="C95" t="str">
            <v>Mong Rin</v>
          </cell>
          <cell r="D95" t="str">
            <v xml:space="preserve">Finishing-A                                       </v>
          </cell>
          <cell r="E95" t="str">
            <v xml:space="preserve">Button Closing(B)             </v>
          </cell>
          <cell r="F95">
            <v>41620</v>
          </cell>
          <cell r="I95" t="str">
            <v>01/01/2024-01/31/2024</v>
          </cell>
          <cell r="J95">
            <v>0</v>
          </cell>
          <cell r="K95">
            <v>0</v>
          </cell>
          <cell r="L95">
            <v>0</v>
          </cell>
          <cell r="M95">
            <v>204</v>
          </cell>
          <cell r="O95">
            <v>208</v>
          </cell>
          <cell r="Q95">
            <v>252</v>
          </cell>
          <cell r="R95">
            <v>0</v>
          </cell>
          <cell r="S95">
            <v>0</v>
          </cell>
          <cell r="T95">
            <v>0</v>
          </cell>
          <cell r="U95">
            <v>44</v>
          </cell>
          <cell r="V95">
            <v>0</v>
          </cell>
          <cell r="W95">
            <v>44</v>
          </cell>
          <cell r="X95">
            <v>329.92</v>
          </cell>
          <cell r="Y95">
            <v>6.87</v>
          </cell>
          <cell r="Z95">
            <v>28.187449000000001</v>
          </cell>
          <cell r="AA95">
            <v>0</v>
          </cell>
          <cell r="AB95">
            <v>28.187449000000001</v>
          </cell>
          <cell r="AC95">
            <v>0</v>
          </cell>
          <cell r="AD95">
            <v>1.9843999999999999</v>
          </cell>
          <cell r="AE95">
            <v>0</v>
          </cell>
          <cell r="AF95">
            <v>0</v>
          </cell>
          <cell r="AG95">
            <v>22</v>
          </cell>
          <cell r="AH95">
            <v>10.52</v>
          </cell>
          <cell r="AI95">
            <v>0</v>
          </cell>
          <cell r="AJ95">
            <v>11</v>
          </cell>
        </row>
        <row r="96">
          <cell r="B96" t="str">
            <v>PO11961</v>
          </cell>
          <cell r="C96" t="str">
            <v>Sareth Thun</v>
          </cell>
          <cell r="D96" t="str">
            <v xml:space="preserve">SIT CHECKING                                      </v>
          </cell>
          <cell r="E96" t="str">
            <v xml:space="preserve">Examiner(B)                   </v>
          </cell>
          <cell r="F96">
            <v>41625</v>
          </cell>
          <cell r="I96" t="str">
            <v>01/01/2024-01/31/2024</v>
          </cell>
          <cell r="J96">
            <v>1</v>
          </cell>
          <cell r="K96">
            <v>2</v>
          </cell>
          <cell r="L96">
            <v>3</v>
          </cell>
          <cell r="M96">
            <v>231</v>
          </cell>
          <cell r="O96">
            <v>208</v>
          </cell>
          <cell r="Q96">
            <v>260</v>
          </cell>
          <cell r="R96">
            <v>0</v>
          </cell>
          <cell r="S96">
            <v>0</v>
          </cell>
          <cell r="T96">
            <v>0</v>
          </cell>
          <cell r="U96">
            <v>52</v>
          </cell>
          <cell r="V96">
            <v>0</v>
          </cell>
          <cell r="W96">
            <v>52</v>
          </cell>
          <cell r="X96">
            <v>202.68</v>
          </cell>
          <cell r="Y96">
            <v>0</v>
          </cell>
          <cell r="Z96">
            <v>28.86</v>
          </cell>
          <cell r="AA96">
            <v>0</v>
          </cell>
          <cell r="AB96">
            <v>28.86</v>
          </cell>
          <cell r="AC96">
            <v>0</v>
          </cell>
          <cell r="AD96">
            <v>85.92</v>
          </cell>
          <cell r="AE96">
            <v>0</v>
          </cell>
          <cell r="AF96">
            <v>0</v>
          </cell>
          <cell r="AG96">
            <v>26</v>
          </cell>
          <cell r="AH96">
            <v>12.44</v>
          </cell>
          <cell r="AI96">
            <v>0</v>
          </cell>
          <cell r="AJ96">
            <v>11</v>
          </cell>
        </row>
        <row r="97">
          <cell r="B97" t="str">
            <v>PO12013</v>
          </cell>
          <cell r="C97" t="str">
            <v>Sreysross Ban</v>
          </cell>
          <cell r="D97" t="str">
            <v xml:space="preserve">SPS Assembly                                      </v>
          </cell>
          <cell r="E97" t="str">
            <v xml:space="preserve">French Seam(A)                </v>
          </cell>
          <cell r="F97">
            <v>41648</v>
          </cell>
          <cell r="I97" t="str">
            <v>01/01/2024-01/31/2024</v>
          </cell>
          <cell r="J97">
            <v>1</v>
          </cell>
          <cell r="K97">
            <v>2</v>
          </cell>
          <cell r="L97">
            <v>3</v>
          </cell>
          <cell r="M97">
            <v>204</v>
          </cell>
          <cell r="O97">
            <v>208</v>
          </cell>
          <cell r="Q97">
            <v>232</v>
          </cell>
          <cell r="R97">
            <v>0</v>
          </cell>
          <cell r="S97">
            <v>0</v>
          </cell>
          <cell r="T97">
            <v>0</v>
          </cell>
          <cell r="U97">
            <v>24</v>
          </cell>
          <cell r="V97">
            <v>0</v>
          </cell>
          <cell r="W97">
            <v>24</v>
          </cell>
          <cell r="X97">
            <v>148.91</v>
          </cell>
          <cell r="Y97">
            <v>0</v>
          </cell>
          <cell r="Z97">
            <v>11.77488</v>
          </cell>
          <cell r="AA97">
            <v>0</v>
          </cell>
          <cell r="AB97">
            <v>11.77488</v>
          </cell>
          <cell r="AC97">
            <v>0</v>
          </cell>
          <cell r="AD97">
            <v>78.739760000000004</v>
          </cell>
          <cell r="AE97">
            <v>0</v>
          </cell>
          <cell r="AF97">
            <v>0</v>
          </cell>
          <cell r="AG97">
            <v>12</v>
          </cell>
          <cell r="AH97">
            <v>5.74</v>
          </cell>
          <cell r="AI97">
            <v>0</v>
          </cell>
          <cell r="AJ97">
            <v>11</v>
          </cell>
        </row>
        <row r="98">
          <cell r="B98" t="str">
            <v>PO12067</v>
          </cell>
          <cell r="C98" t="str">
            <v>Phally Sun</v>
          </cell>
          <cell r="D98" t="str">
            <v xml:space="preserve">SPS B                                             </v>
          </cell>
          <cell r="E98" t="str">
            <v xml:space="preserve">Trim Luxury vent(B)           </v>
          </cell>
          <cell r="F98">
            <v>41654</v>
          </cell>
          <cell r="I98" t="str">
            <v>01/01/2024-01/31/2024</v>
          </cell>
          <cell r="J98">
            <v>1</v>
          </cell>
          <cell r="K98">
            <v>2</v>
          </cell>
          <cell r="L98">
            <v>3</v>
          </cell>
          <cell r="M98">
            <v>204</v>
          </cell>
          <cell r="O98">
            <v>208</v>
          </cell>
          <cell r="Q98">
            <v>226</v>
          </cell>
          <cell r="R98">
            <v>8</v>
          </cell>
          <cell r="S98">
            <v>0</v>
          </cell>
          <cell r="T98">
            <v>8</v>
          </cell>
          <cell r="U98">
            <v>26</v>
          </cell>
          <cell r="V98">
            <v>0</v>
          </cell>
          <cell r="W98">
            <v>26</v>
          </cell>
          <cell r="X98">
            <v>119.22</v>
          </cell>
          <cell r="Y98">
            <v>7.85</v>
          </cell>
          <cell r="Z98">
            <v>12.756119999999999</v>
          </cell>
          <cell r="AA98">
            <v>0</v>
          </cell>
          <cell r="AB98">
            <v>12.756119999999999</v>
          </cell>
          <cell r="AC98">
            <v>0</v>
          </cell>
          <cell r="AD98">
            <v>102.54224000000001</v>
          </cell>
          <cell r="AE98">
            <v>7.85</v>
          </cell>
          <cell r="AF98">
            <v>0</v>
          </cell>
          <cell r="AG98">
            <v>13</v>
          </cell>
          <cell r="AH98">
            <v>6.22</v>
          </cell>
          <cell r="AI98">
            <v>0</v>
          </cell>
          <cell r="AJ98">
            <v>11</v>
          </cell>
        </row>
        <row r="99">
          <cell r="B99" t="str">
            <v>PO12068</v>
          </cell>
          <cell r="C99" t="str">
            <v>Thavong Vang</v>
          </cell>
          <cell r="D99" t="str">
            <v xml:space="preserve">SPS C                                             </v>
          </cell>
          <cell r="E99" t="str">
            <v xml:space="preserve">Kansai Placket                </v>
          </cell>
          <cell r="F99">
            <v>41654</v>
          </cell>
          <cell r="I99" t="str">
            <v>01/01/2024-01/31/2024</v>
          </cell>
          <cell r="J99">
            <v>1</v>
          </cell>
          <cell r="K99">
            <v>1</v>
          </cell>
          <cell r="L99">
            <v>2</v>
          </cell>
          <cell r="M99">
            <v>204</v>
          </cell>
          <cell r="O99">
            <v>208</v>
          </cell>
          <cell r="Q99">
            <v>240</v>
          </cell>
          <cell r="R99">
            <v>0</v>
          </cell>
          <cell r="S99">
            <v>16</v>
          </cell>
          <cell r="T99">
            <v>16</v>
          </cell>
          <cell r="U99">
            <v>48</v>
          </cell>
          <cell r="V99">
            <v>0</v>
          </cell>
          <cell r="W99">
            <v>48</v>
          </cell>
          <cell r="X99">
            <v>129</v>
          </cell>
          <cell r="Y99">
            <v>0</v>
          </cell>
          <cell r="Z99">
            <v>23.741174999999998</v>
          </cell>
          <cell r="AA99">
            <v>0</v>
          </cell>
          <cell r="AB99">
            <v>23.741174999999998</v>
          </cell>
          <cell r="AC99">
            <v>0</v>
          </cell>
          <cell r="AD99">
            <v>106.88235</v>
          </cell>
          <cell r="AE99">
            <v>0</v>
          </cell>
          <cell r="AF99">
            <v>0</v>
          </cell>
          <cell r="AG99">
            <v>24</v>
          </cell>
          <cell r="AH99">
            <v>11.48</v>
          </cell>
          <cell r="AI99">
            <v>0</v>
          </cell>
          <cell r="AJ99">
            <v>11</v>
          </cell>
        </row>
        <row r="100">
          <cell r="B100" t="str">
            <v>PO12087</v>
          </cell>
          <cell r="C100" t="str">
            <v>Sreymom Uon</v>
          </cell>
          <cell r="D100" t="str">
            <v xml:space="preserve">SEWING QC                                         </v>
          </cell>
          <cell r="E100" t="str">
            <v xml:space="preserve">Examining(B)                  </v>
          </cell>
          <cell r="F100">
            <v>41659</v>
          </cell>
          <cell r="I100" t="str">
            <v>01/01/2024-01/31/2024</v>
          </cell>
          <cell r="J100">
            <v>1</v>
          </cell>
          <cell r="K100">
            <v>2</v>
          </cell>
          <cell r="L100">
            <v>3</v>
          </cell>
          <cell r="M100">
            <v>204</v>
          </cell>
          <cell r="O100">
            <v>196</v>
          </cell>
          <cell r="Q100">
            <v>240</v>
          </cell>
          <cell r="R100">
            <v>0</v>
          </cell>
          <cell r="S100">
            <v>0</v>
          </cell>
          <cell r="T100">
            <v>0</v>
          </cell>
          <cell r="U100">
            <v>44</v>
          </cell>
          <cell r="V100">
            <v>0</v>
          </cell>
          <cell r="W100">
            <v>44</v>
          </cell>
          <cell r="X100">
            <v>196.94</v>
          </cell>
          <cell r="Y100">
            <v>0</v>
          </cell>
          <cell r="Z100">
            <v>21.58728</v>
          </cell>
          <cell r="AA100">
            <v>0</v>
          </cell>
          <cell r="AB100">
            <v>21.58728</v>
          </cell>
          <cell r="AC100">
            <v>0</v>
          </cell>
          <cell r="AD100">
            <v>45.687621999999998</v>
          </cell>
          <cell r="AE100">
            <v>0</v>
          </cell>
          <cell r="AF100">
            <v>0</v>
          </cell>
          <cell r="AG100">
            <v>22</v>
          </cell>
          <cell r="AH100">
            <v>10.52</v>
          </cell>
          <cell r="AI100">
            <v>0</v>
          </cell>
          <cell r="AJ100">
            <v>11</v>
          </cell>
        </row>
        <row r="101">
          <cell r="B101" t="str">
            <v>PO12096</v>
          </cell>
          <cell r="C101" t="str">
            <v>Sreymich Yem</v>
          </cell>
          <cell r="D101" t="str">
            <v xml:space="preserve">SPS Assembly                                      </v>
          </cell>
          <cell r="E101" t="str">
            <v xml:space="preserve">Hem Bottom(A)                 </v>
          </cell>
          <cell r="F101">
            <v>41660</v>
          </cell>
          <cell r="I101" t="str">
            <v>01/01/2024-01/31/2024</v>
          </cell>
          <cell r="J101">
            <v>1</v>
          </cell>
          <cell r="K101">
            <v>2</v>
          </cell>
          <cell r="L101">
            <v>3</v>
          </cell>
          <cell r="M101">
            <v>204</v>
          </cell>
          <cell r="O101">
            <v>208</v>
          </cell>
          <cell r="Q101">
            <v>229.5</v>
          </cell>
          <cell r="R101">
            <v>0</v>
          </cell>
          <cell r="S101">
            <v>14.5</v>
          </cell>
          <cell r="T101">
            <v>14.5</v>
          </cell>
          <cell r="U101">
            <v>36</v>
          </cell>
          <cell r="V101">
            <v>0</v>
          </cell>
          <cell r="W101">
            <v>36</v>
          </cell>
          <cell r="X101">
            <v>330.52</v>
          </cell>
          <cell r="Y101">
            <v>0</v>
          </cell>
          <cell r="Z101">
            <v>22.527237</v>
          </cell>
          <cell r="AA101">
            <v>0</v>
          </cell>
          <cell r="AB101">
            <v>22.527237</v>
          </cell>
          <cell r="AC101">
            <v>0</v>
          </cell>
          <cell r="AD101">
            <v>1.0672200000000001</v>
          </cell>
          <cell r="AE101">
            <v>0</v>
          </cell>
          <cell r="AF101">
            <v>0</v>
          </cell>
          <cell r="AG101">
            <v>18</v>
          </cell>
          <cell r="AH101">
            <v>8.61</v>
          </cell>
          <cell r="AI101">
            <v>0</v>
          </cell>
          <cell r="AJ101">
            <v>11</v>
          </cell>
        </row>
        <row r="102">
          <cell r="B102" t="str">
            <v>PO12114</v>
          </cell>
          <cell r="C102" t="str">
            <v>Somphors Nhil</v>
          </cell>
          <cell r="D102" t="str">
            <v xml:space="preserve">Finishing-B                                       </v>
          </cell>
          <cell r="E102" t="str">
            <v xml:space="preserve">Presentation Examiner(B)      </v>
          </cell>
          <cell r="F102">
            <v>41661</v>
          </cell>
          <cell r="I102" t="str">
            <v>01/01/2024-01/31/2024</v>
          </cell>
          <cell r="J102">
            <v>0</v>
          </cell>
          <cell r="K102">
            <v>0</v>
          </cell>
          <cell r="L102">
            <v>0</v>
          </cell>
          <cell r="M102">
            <v>204</v>
          </cell>
          <cell r="O102">
            <v>208</v>
          </cell>
          <cell r="Q102">
            <v>258</v>
          </cell>
          <cell r="R102">
            <v>0</v>
          </cell>
          <cell r="S102">
            <v>0</v>
          </cell>
          <cell r="T102">
            <v>0</v>
          </cell>
          <cell r="U102">
            <v>50</v>
          </cell>
          <cell r="V102">
            <v>0</v>
          </cell>
          <cell r="W102">
            <v>50</v>
          </cell>
          <cell r="X102">
            <v>343.35</v>
          </cell>
          <cell r="Y102">
            <v>0</v>
          </cell>
          <cell r="Z102">
            <v>31.008935999999999</v>
          </cell>
          <cell r="AA102">
            <v>0</v>
          </cell>
          <cell r="AB102">
            <v>31.008935999999999</v>
          </cell>
          <cell r="AC102">
            <v>0</v>
          </cell>
          <cell r="AD102">
            <v>0.65365399999999996</v>
          </cell>
          <cell r="AE102">
            <v>0</v>
          </cell>
          <cell r="AF102">
            <v>0</v>
          </cell>
          <cell r="AG102">
            <v>25</v>
          </cell>
          <cell r="AH102">
            <v>11.96</v>
          </cell>
          <cell r="AI102">
            <v>0</v>
          </cell>
          <cell r="AJ102">
            <v>11</v>
          </cell>
        </row>
        <row r="103">
          <cell r="B103" t="str">
            <v>PO12121</v>
          </cell>
          <cell r="C103" t="str">
            <v>Samorn Mok</v>
          </cell>
          <cell r="D103" t="str">
            <v xml:space="preserve">Finishing-A                                       </v>
          </cell>
          <cell r="E103" t="str">
            <v xml:space="preserve">Folding(B)                    </v>
          </cell>
          <cell r="F103">
            <v>41662</v>
          </cell>
          <cell r="I103" t="str">
            <v>01/01/2024-01/31/2024</v>
          </cell>
          <cell r="J103">
            <v>1</v>
          </cell>
          <cell r="K103">
            <v>2</v>
          </cell>
          <cell r="L103">
            <v>3</v>
          </cell>
          <cell r="M103">
            <v>204</v>
          </cell>
          <cell r="O103">
            <v>208</v>
          </cell>
          <cell r="Q103">
            <v>256</v>
          </cell>
          <cell r="R103">
            <v>0</v>
          </cell>
          <cell r="S103">
            <v>0</v>
          </cell>
          <cell r="T103">
            <v>0</v>
          </cell>
          <cell r="U103">
            <v>48</v>
          </cell>
          <cell r="V103">
            <v>0</v>
          </cell>
          <cell r="W103">
            <v>48</v>
          </cell>
          <cell r="X103">
            <v>415.74</v>
          </cell>
          <cell r="Y103">
            <v>0</v>
          </cell>
          <cell r="Z103">
            <v>38.258702</v>
          </cell>
          <cell r="AA103">
            <v>0</v>
          </cell>
          <cell r="AB103">
            <v>38.258702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24</v>
          </cell>
          <cell r="AH103">
            <v>11.48</v>
          </cell>
          <cell r="AI103">
            <v>0</v>
          </cell>
          <cell r="AJ103">
            <v>11</v>
          </cell>
        </row>
        <row r="104">
          <cell r="B104" t="str">
            <v>PO12123</v>
          </cell>
          <cell r="C104" t="str">
            <v>Lihuo Horn</v>
          </cell>
          <cell r="D104" t="str">
            <v xml:space="preserve">Finishing-B                                       </v>
          </cell>
          <cell r="E104" t="str">
            <v xml:space="preserve">Presentation Examiner(B)      </v>
          </cell>
          <cell r="F104">
            <v>41662</v>
          </cell>
          <cell r="I104" t="str">
            <v>01/01/2024-01/31/2024</v>
          </cell>
          <cell r="J104">
            <v>1</v>
          </cell>
          <cell r="K104">
            <v>0</v>
          </cell>
          <cell r="L104">
            <v>1</v>
          </cell>
          <cell r="M104">
            <v>204</v>
          </cell>
          <cell r="O104">
            <v>208</v>
          </cell>
          <cell r="Q104">
            <v>251</v>
          </cell>
          <cell r="R104">
            <v>1</v>
          </cell>
          <cell r="S104">
            <v>4</v>
          </cell>
          <cell r="T104">
            <v>5</v>
          </cell>
          <cell r="U104">
            <v>48</v>
          </cell>
          <cell r="V104">
            <v>0</v>
          </cell>
          <cell r="W104">
            <v>48</v>
          </cell>
          <cell r="X104">
            <v>335.11</v>
          </cell>
          <cell r="Y104">
            <v>0.98</v>
          </cell>
          <cell r="Z104">
            <v>29.152836000000001</v>
          </cell>
          <cell r="AA104">
            <v>0</v>
          </cell>
          <cell r="AB104">
            <v>29.152836000000001</v>
          </cell>
          <cell r="AC104">
            <v>0</v>
          </cell>
          <cell r="AD104">
            <v>0.65365399999999996</v>
          </cell>
          <cell r="AE104">
            <v>0.98</v>
          </cell>
          <cell r="AF104">
            <v>0</v>
          </cell>
          <cell r="AG104">
            <v>24</v>
          </cell>
          <cell r="AH104">
            <v>11.48</v>
          </cell>
          <cell r="AI104">
            <v>0</v>
          </cell>
          <cell r="AJ104">
            <v>11</v>
          </cell>
        </row>
        <row r="105">
          <cell r="B105" t="str">
            <v>PO12128</v>
          </cell>
          <cell r="C105" t="str">
            <v>Sokha leng</v>
          </cell>
          <cell r="D105" t="str">
            <v xml:space="preserve">SPS C                                             </v>
          </cell>
          <cell r="E105" t="str">
            <v xml:space="preserve">Attach Tap Front              </v>
          </cell>
          <cell r="F105">
            <v>41666</v>
          </cell>
          <cell r="I105" t="str">
            <v>01/01/2024-01/31/2024</v>
          </cell>
          <cell r="J105">
            <v>1</v>
          </cell>
          <cell r="K105">
            <v>2</v>
          </cell>
          <cell r="L105">
            <v>3</v>
          </cell>
          <cell r="M105">
            <v>204</v>
          </cell>
          <cell r="O105">
            <v>208</v>
          </cell>
          <cell r="Q105">
            <v>217</v>
          </cell>
          <cell r="R105">
            <v>17</v>
          </cell>
          <cell r="S105">
            <v>0</v>
          </cell>
          <cell r="T105">
            <v>17</v>
          </cell>
          <cell r="U105">
            <v>26</v>
          </cell>
          <cell r="V105">
            <v>0</v>
          </cell>
          <cell r="W105">
            <v>26</v>
          </cell>
          <cell r="X105">
            <v>198.66</v>
          </cell>
          <cell r="Y105">
            <v>16.66</v>
          </cell>
          <cell r="Z105">
            <v>13.692334000000001</v>
          </cell>
          <cell r="AA105">
            <v>0</v>
          </cell>
          <cell r="AB105">
            <v>13.692334000000001</v>
          </cell>
          <cell r="AC105">
            <v>1.41</v>
          </cell>
          <cell r="AD105">
            <v>30.270503999999999</v>
          </cell>
          <cell r="AE105">
            <v>16.66</v>
          </cell>
          <cell r="AF105">
            <v>0</v>
          </cell>
          <cell r="AG105">
            <v>13</v>
          </cell>
          <cell r="AH105">
            <v>6.22</v>
          </cell>
          <cell r="AI105">
            <v>0</v>
          </cell>
          <cell r="AJ105">
            <v>11</v>
          </cell>
        </row>
        <row r="106">
          <cell r="B106" t="str">
            <v>PO12259</v>
          </cell>
          <cell r="C106" t="str">
            <v>Sun Hin</v>
          </cell>
          <cell r="D106" t="str">
            <v xml:space="preserve">SPS C                                             </v>
          </cell>
          <cell r="E106" t="str">
            <v xml:space="preserve">Hem front(B)                  </v>
          </cell>
          <cell r="F106">
            <v>41675</v>
          </cell>
          <cell r="I106" t="str">
            <v>01/01/2024-01/31/2024</v>
          </cell>
          <cell r="J106">
            <v>0</v>
          </cell>
          <cell r="K106">
            <v>0</v>
          </cell>
          <cell r="L106">
            <v>0</v>
          </cell>
          <cell r="M106">
            <v>204</v>
          </cell>
          <cell r="O106">
            <v>208</v>
          </cell>
          <cell r="Q106">
            <v>236</v>
          </cell>
          <cell r="R106">
            <v>0</v>
          </cell>
          <cell r="S106">
            <v>0</v>
          </cell>
          <cell r="T106">
            <v>0</v>
          </cell>
          <cell r="U106">
            <v>28</v>
          </cell>
          <cell r="V106">
            <v>0</v>
          </cell>
          <cell r="W106">
            <v>28</v>
          </cell>
          <cell r="X106">
            <v>139.22999999999999</v>
          </cell>
          <cell r="Y106">
            <v>0</v>
          </cell>
          <cell r="Z106">
            <v>13.737360000000001</v>
          </cell>
          <cell r="AA106">
            <v>0</v>
          </cell>
          <cell r="AB106">
            <v>13.737360000000001</v>
          </cell>
          <cell r="AC106">
            <v>0</v>
          </cell>
          <cell r="AD106">
            <v>92.982020000000006</v>
          </cell>
          <cell r="AE106">
            <v>0</v>
          </cell>
          <cell r="AF106">
            <v>0</v>
          </cell>
          <cell r="AG106">
            <v>14</v>
          </cell>
          <cell r="AH106">
            <v>6.7</v>
          </cell>
          <cell r="AI106">
            <v>0</v>
          </cell>
          <cell r="AJ106">
            <v>10</v>
          </cell>
        </row>
        <row r="107">
          <cell r="B107" t="str">
            <v>PO12288</v>
          </cell>
          <cell r="C107" t="str">
            <v>Thavy Un</v>
          </cell>
          <cell r="D107" t="str">
            <v xml:space="preserve">SPS Assembly                                      </v>
          </cell>
          <cell r="E107" t="str">
            <v xml:space="preserve">Machinist                     </v>
          </cell>
          <cell r="F107">
            <v>41677</v>
          </cell>
          <cell r="I107" t="str">
            <v>01/01/2024-01/31/2024</v>
          </cell>
          <cell r="J107">
            <v>1</v>
          </cell>
          <cell r="K107">
            <v>1</v>
          </cell>
          <cell r="L107">
            <v>2</v>
          </cell>
          <cell r="M107">
            <v>204</v>
          </cell>
          <cell r="O107">
            <v>208</v>
          </cell>
          <cell r="Q107">
            <v>244</v>
          </cell>
          <cell r="R107">
            <v>0</v>
          </cell>
          <cell r="S107">
            <v>0</v>
          </cell>
          <cell r="T107">
            <v>0</v>
          </cell>
          <cell r="U107">
            <v>36</v>
          </cell>
          <cell r="V107">
            <v>0</v>
          </cell>
          <cell r="W107">
            <v>36</v>
          </cell>
          <cell r="X107">
            <v>144.69999999999999</v>
          </cell>
          <cell r="Y107">
            <v>0</v>
          </cell>
          <cell r="Z107">
            <v>18.539045999999999</v>
          </cell>
          <cell r="AA107">
            <v>0</v>
          </cell>
          <cell r="AB107">
            <v>18.539045999999999</v>
          </cell>
          <cell r="AC107">
            <v>0</v>
          </cell>
          <cell r="AD107">
            <v>107.756516</v>
          </cell>
          <cell r="AE107">
            <v>0</v>
          </cell>
          <cell r="AF107">
            <v>0</v>
          </cell>
          <cell r="AG107">
            <v>18</v>
          </cell>
          <cell r="AH107">
            <v>8.61</v>
          </cell>
          <cell r="AI107">
            <v>0</v>
          </cell>
          <cell r="AJ107">
            <v>10</v>
          </cell>
        </row>
        <row r="108">
          <cell r="B108" t="str">
            <v>PO12324</v>
          </cell>
          <cell r="C108" t="str">
            <v>Rotha Deb</v>
          </cell>
          <cell r="D108" t="str">
            <v xml:space="preserve">SPS B                                             </v>
          </cell>
          <cell r="E108" t="str">
            <v xml:space="preserve">Join Pleat Yoke(B)            </v>
          </cell>
          <cell r="F108">
            <v>41681</v>
          </cell>
          <cell r="I108" t="str">
            <v>01/01/2024-01/31/2024</v>
          </cell>
          <cell r="J108">
            <v>0</v>
          </cell>
          <cell r="K108">
            <v>0</v>
          </cell>
          <cell r="L108">
            <v>0</v>
          </cell>
          <cell r="M108">
            <v>204</v>
          </cell>
          <cell r="O108">
            <v>208</v>
          </cell>
          <cell r="Q108">
            <v>176</v>
          </cell>
          <cell r="R108">
            <v>48</v>
          </cell>
          <cell r="S108">
            <v>0</v>
          </cell>
          <cell r="T108">
            <v>48</v>
          </cell>
          <cell r="U108">
            <v>16</v>
          </cell>
          <cell r="V108">
            <v>0</v>
          </cell>
          <cell r="W108">
            <v>16</v>
          </cell>
          <cell r="X108">
            <v>133.15</v>
          </cell>
          <cell r="Y108">
            <v>47.1</v>
          </cell>
          <cell r="Z108">
            <v>8.1519999999999992</v>
          </cell>
          <cell r="AA108">
            <v>0</v>
          </cell>
          <cell r="AB108">
            <v>8.1519999999999992</v>
          </cell>
          <cell r="AC108">
            <v>0</v>
          </cell>
          <cell r="AD108">
            <v>51.014212000000001</v>
          </cell>
          <cell r="AE108">
            <v>47.1</v>
          </cell>
          <cell r="AF108">
            <v>0</v>
          </cell>
          <cell r="AG108">
            <v>8</v>
          </cell>
          <cell r="AH108">
            <v>3.83</v>
          </cell>
          <cell r="AI108">
            <v>0</v>
          </cell>
          <cell r="AJ108">
            <v>10</v>
          </cell>
        </row>
        <row r="109">
          <cell r="B109" t="str">
            <v>PO12339</v>
          </cell>
          <cell r="C109" t="str">
            <v>Sreykeov Taing</v>
          </cell>
          <cell r="D109" t="str">
            <v xml:space="preserve">SPS B                                             </v>
          </cell>
          <cell r="E109" t="str">
            <v xml:space="preserve">Press Pocket(B)               </v>
          </cell>
          <cell r="F109">
            <v>41681</v>
          </cell>
          <cell r="I109" t="str">
            <v>01/01/2024-01/31/2024</v>
          </cell>
          <cell r="J109">
            <v>1</v>
          </cell>
          <cell r="K109">
            <v>2</v>
          </cell>
          <cell r="L109">
            <v>3</v>
          </cell>
          <cell r="M109">
            <v>204</v>
          </cell>
          <cell r="O109">
            <v>144</v>
          </cell>
          <cell r="Q109">
            <v>180</v>
          </cell>
          <cell r="R109">
            <v>0</v>
          </cell>
          <cell r="S109">
            <v>0</v>
          </cell>
          <cell r="T109">
            <v>0</v>
          </cell>
          <cell r="U109">
            <v>36</v>
          </cell>
          <cell r="V109">
            <v>0</v>
          </cell>
          <cell r="W109">
            <v>36</v>
          </cell>
          <cell r="X109">
            <v>115.5</v>
          </cell>
          <cell r="Y109">
            <v>0</v>
          </cell>
          <cell r="Z109">
            <v>18.28096</v>
          </cell>
          <cell r="AA109">
            <v>0</v>
          </cell>
          <cell r="AB109">
            <v>18.28096</v>
          </cell>
          <cell r="AC109">
            <v>0</v>
          </cell>
          <cell r="AD109">
            <v>62.361919999999998</v>
          </cell>
          <cell r="AE109">
            <v>0</v>
          </cell>
          <cell r="AF109">
            <v>0</v>
          </cell>
          <cell r="AG109">
            <v>18</v>
          </cell>
          <cell r="AH109">
            <v>8.61</v>
          </cell>
          <cell r="AI109">
            <v>0</v>
          </cell>
          <cell r="AJ109">
            <v>10</v>
          </cell>
        </row>
        <row r="110">
          <cell r="B110" t="str">
            <v>PO12364</v>
          </cell>
          <cell r="C110" t="str">
            <v>LATH SEK</v>
          </cell>
          <cell r="D110" t="str">
            <v xml:space="preserve">SPS B                                             </v>
          </cell>
          <cell r="E110" t="str">
            <v xml:space="preserve">Topstitch Collar(A)           </v>
          </cell>
          <cell r="F110">
            <v>41682</v>
          </cell>
          <cell r="I110" t="str">
            <v>01/01/2024-01/31/2024</v>
          </cell>
          <cell r="J110">
            <v>1</v>
          </cell>
          <cell r="K110">
            <v>3</v>
          </cell>
          <cell r="L110">
            <v>4</v>
          </cell>
          <cell r="M110">
            <v>204</v>
          </cell>
          <cell r="O110">
            <v>200</v>
          </cell>
          <cell r="Q110">
            <v>234</v>
          </cell>
          <cell r="R110">
            <v>0</v>
          </cell>
          <cell r="S110">
            <v>0</v>
          </cell>
          <cell r="T110">
            <v>0</v>
          </cell>
          <cell r="U110">
            <v>34</v>
          </cell>
          <cell r="V110">
            <v>0</v>
          </cell>
          <cell r="W110">
            <v>34</v>
          </cell>
          <cell r="X110">
            <v>178.13</v>
          </cell>
          <cell r="Y110">
            <v>0</v>
          </cell>
          <cell r="Z110">
            <v>16.891055999999999</v>
          </cell>
          <cell r="AA110">
            <v>0</v>
          </cell>
          <cell r="AB110">
            <v>16.891055999999999</v>
          </cell>
          <cell r="AC110">
            <v>0</v>
          </cell>
          <cell r="AD110">
            <v>52.909135999999997</v>
          </cell>
          <cell r="AE110">
            <v>0</v>
          </cell>
          <cell r="AF110">
            <v>0</v>
          </cell>
          <cell r="AG110">
            <v>17</v>
          </cell>
          <cell r="AH110">
            <v>8.1300000000000008</v>
          </cell>
          <cell r="AI110">
            <v>0</v>
          </cell>
          <cell r="AJ110">
            <v>10</v>
          </cell>
        </row>
        <row r="111">
          <cell r="B111" t="str">
            <v>PO12370</v>
          </cell>
          <cell r="C111" t="str">
            <v>Dany Sun</v>
          </cell>
          <cell r="D111" t="str">
            <v xml:space="preserve">S1-1&amp; 2 OPA                                       </v>
          </cell>
          <cell r="E111" t="str">
            <v xml:space="preserve">Auto B/Hole Front(B)          </v>
          </cell>
          <cell r="F111">
            <v>41682</v>
          </cell>
          <cell r="I111" t="str">
            <v>01/01/2024-01/31/2024</v>
          </cell>
          <cell r="J111">
            <v>0</v>
          </cell>
          <cell r="K111">
            <v>0</v>
          </cell>
          <cell r="L111">
            <v>0</v>
          </cell>
          <cell r="M111">
            <v>204</v>
          </cell>
          <cell r="O111">
            <v>208</v>
          </cell>
          <cell r="Q111">
            <v>248</v>
          </cell>
          <cell r="R111">
            <v>0</v>
          </cell>
          <cell r="S111">
            <v>0</v>
          </cell>
          <cell r="T111">
            <v>0</v>
          </cell>
          <cell r="U111">
            <v>40</v>
          </cell>
          <cell r="V111">
            <v>0</v>
          </cell>
          <cell r="W111">
            <v>40</v>
          </cell>
          <cell r="X111">
            <v>202.38</v>
          </cell>
          <cell r="Y111">
            <v>0</v>
          </cell>
          <cell r="Z111">
            <v>20.203208</v>
          </cell>
          <cell r="AA111">
            <v>0</v>
          </cell>
          <cell r="AB111">
            <v>20.203208</v>
          </cell>
          <cell r="AC111">
            <v>0</v>
          </cell>
          <cell r="AD111">
            <v>42.126415999999999</v>
          </cell>
          <cell r="AE111">
            <v>0</v>
          </cell>
          <cell r="AF111">
            <v>0</v>
          </cell>
          <cell r="AG111">
            <v>20</v>
          </cell>
          <cell r="AH111">
            <v>9.57</v>
          </cell>
          <cell r="AI111">
            <v>0</v>
          </cell>
          <cell r="AJ111">
            <v>10</v>
          </cell>
        </row>
        <row r="112">
          <cell r="B112" t="str">
            <v>PO12565</v>
          </cell>
          <cell r="C112" t="str">
            <v>Sreyheang Oeun</v>
          </cell>
          <cell r="D112" t="str">
            <v xml:space="preserve">Finishing-B                                       </v>
          </cell>
          <cell r="E112" t="str">
            <v xml:space="preserve">Issue UPC(A)                  </v>
          </cell>
          <cell r="F112">
            <v>41701</v>
          </cell>
          <cell r="I112" t="str">
            <v>01/01/2024-01/31/2024</v>
          </cell>
          <cell r="J112">
            <v>0</v>
          </cell>
          <cell r="K112">
            <v>0</v>
          </cell>
          <cell r="L112">
            <v>0</v>
          </cell>
          <cell r="M112">
            <v>204</v>
          </cell>
          <cell r="O112">
            <v>200</v>
          </cell>
          <cell r="Q112">
            <v>240</v>
          </cell>
          <cell r="R112">
            <v>0</v>
          </cell>
          <cell r="S112">
            <v>0</v>
          </cell>
          <cell r="T112">
            <v>0</v>
          </cell>
          <cell r="U112">
            <v>40</v>
          </cell>
          <cell r="V112">
            <v>0</v>
          </cell>
          <cell r="W112">
            <v>40</v>
          </cell>
          <cell r="X112">
            <v>320.05</v>
          </cell>
          <cell r="Y112">
            <v>0</v>
          </cell>
          <cell r="Z112">
            <v>24.812978000000001</v>
          </cell>
          <cell r="AA112">
            <v>0</v>
          </cell>
          <cell r="AB112">
            <v>24.812978000000001</v>
          </cell>
          <cell r="AC112">
            <v>37.479999999999997</v>
          </cell>
          <cell r="AD112">
            <v>2.6161340000000002</v>
          </cell>
          <cell r="AE112">
            <v>0</v>
          </cell>
          <cell r="AF112">
            <v>0</v>
          </cell>
          <cell r="AG112">
            <v>20</v>
          </cell>
          <cell r="AH112">
            <v>9.57</v>
          </cell>
          <cell r="AI112">
            <v>0</v>
          </cell>
          <cell r="AJ112">
            <v>10</v>
          </cell>
        </row>
        <row r="113">
          <cell r="B113" t="str">
            <v>PO12577</v>
          </cell>
          <cell r="C113" t="str">
            <v>Leakana Seng</v>
          </cell>
          <cell r="D113" t="str">
            <v xml:space="preserve">SEWING QC                                         </v>
          </cell>
          <cell r="E113" t="str">
            <v xml:space="preserve">Examiner(B)                   </v>
          </cell>
          <cell r="F113">
            <v>41702</v>
          </cell>
          <cell r="I113" t="str">
            <v>01/01/2024-01/31/2024</v>
          </cell>
          <cell r="J113">
            <v>0</v>
          </cell>
          <cell r="K113">
            <v>0</v>
          </cell>
          <cell r="L113">
            <v>0</v>
          </cell>
          <cell r="M113">
            <v>231</v>
          </cell>
          <cell r="O113">
            <v>208</v>
          </cell>
          <cell r="Q113">
            <v>246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38</v>
          </cell>
          <cell r="X113">
            <v>240.38</v>
          </cell>
          <cell r="Y113">
            <v>0</v>
          </cell>
          <cell r="Z113">
            <v>21.09</v>
          </cell>
          <cell r="AA113">
            <v>0</v>
          </cell>
          <cell r="AB113">
            <v>21.09</v>
          </cell>
          <cell r="AC113">
            <v>0</v>
          </cell>
          <cell r="AD113">
            <v>37.050252</v>
          </cell>
          <cell r="AE113">
            <v>0</v>
          </cell>
          <cell r="AF113">
            <v>0</v>
          </cell>
          <cell r="AG113">
            <v>19</v>
          </cell>
          <cell r="AH113">
            <v>9.09</v>
          </cell>
          <cell r="AI113">
            <v>0</v>
          </cell>
          <cell r="AJ113">
            <v>10</v>
          </cell>
        </row>
        <row r="114">
          <cell r="B114" t="str">
            <v>PO12667</v>
          </cell>
          <cell r="C114" t="str">
            <v>Yek Thoeurn</v>
          </cell>
          <cell r="D114" t="str">
            <v xml:space="preserve">SIT CHECKING                                      </v>
          </cell>
          <cell r="E114" t="str">
            <v xml:space="preserve">Examining(B)                  </v>
          </cell>
          <cell r="F114">
            <v>41715</v>
          </cell>
          <cell r="I114" t="str">
            <v>01/01/2024-01/31/2024</v>
          </cell>
          <cell r="J114">
            <v>0</v>
          </cell>
          <cell r="K114">
            <v>1</v>
          </cell>
          <cell r="L114">
            <v>1</v>
          </cell>
          <cell r="M114">
            <v>204</v>
          </cell>
          <cell r="O114">
            <v>208</v>
          </cell>
          <cell r="Q114">
            <v>258</v>
          </cell>
          <cell r="R114">
            <v>0</v>
          </cell>
          <cell r="S114">
            <v>0</v>
          </cell>
          <cell r="T114">
            <v>0</v>
          </cell>
          <cell r="U114">
            <v>50</v>
          </cell>
          <cell r="V114">
            <v>0</v>
          </cell>
          <cell r="W114">
            <v>50</v>
          </cell>
          <cell r="X114">
            <v>201.41</v>
          </cell>
          <cell r="Y114">
            <v>0</v>
          </cell>
          <cell r="Z114">
            <v>24.530999999999999</v>
          </cell>
          <cell r="AA114">
            <v>0</v>
          </cell>
          <cell r="AB114">
            <v>24.530999999999999</v>
          </cell>
          <cell r="AC114">
            <v>0</v>
          </cell>
          <cell r="AD114">
            <v>51.752000000000002</v>
          </cell>
          <cell r="AE114">
            <v>0</v>
          </cell>
          <cell r="AF114">
            <v>0</v>
          </cell>
          <cell r="AG114">
            <v>25</v>
          </cell>
          <cell r="AH114">
            <v>11.96</v>
          </cell>
          <cell r="AI114">
            <v>0</v>
          </cell>
          <cell r="AJ114">
            <v>10</v>
          </cell>
        </row>
        <row r="115">
          <cell r="B115" t="str">
            <v>PO12668</v>
          </cell>
          <cell r="C115" t="str">
            <v>Sreyphors Phoem</v>
          </cell>
          <cell r="D115" t="str">
            <v xml:space="preserve">Finishing-A                                       </v>
          </cell>
          <cell r="E115" t="str">
            <v xml:space="preserve">B/Sew Care Label(B)           </v>
          </cell>
          <cell r="F115">
            <v>41715</v>
          </cell>
          <cell r="I115" t="str">
            <v>01/01/2024-01/31/2024</v>
          </cell>
          <cell r="J115">
            <v>1</v>
          </cell>
          <cell r="K115">
            <v>2</v>
          </cell>
          <cell r="L115">
            <v>3</v>
          </cell>
          <cell r="M115">
            <v>204</v>
          </cell>
          <cell r="O115">
            <v>208</v>
          </cell>
          <cell r="Q115">
            <v>252</v>
          </cell>
          <cell r="R115">
            <v>0</v>
          </cell>
          <cell r="S115">
            <v>0</v>
          </cell>
          <cell r="T115">
            <v>0</v>
          </cell>
          <cell r="U115">
            <v>44</v>
          </cell>
          <cell r="V115">
            <v>0</v>
          </cell>
          <cell r="W115">
            <v>44</v>
          </cell>
          <cell r="X115">
            <v>322.45999999999998</v>
          </cell>
          <cell r="Y115">
            <v>0</v>
          </cell>
          <cell r="Z115">
            <v>28.236000000000001</v>
          </cell>
          <cell r="AA115">
            <v>0</v>
          </cell>
          <cell r="AB115">
            <v>28.236000000000001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22</v>
          </cell>
          <cell r="AH115">
            <v>10.52</v>
          </cell>
          <cell r="AI115">
            <v>0</v>
          </cell>
          <cell r="AJ115">
            <v>10</v>
          </cell>
        </row>
        <row r="116">
          <cell r="B116" t="str">
            <v>PO12669</v>
          </cell>
          <cell r="C116" t="str">
            <v>Meanit Chhum</v>
          </cell>
          <cell r="D116" t="str">
            <v xml:space="preserve">SPS Assembly                                      </v>
          </cell>
          <cell r="E116" t="str">
            <v xml:space="preserve">Hem Bottom(A)                 </v>
          </cell>
          <cell r="F116">
            <v>41715</v>
          </cell>
          <cell r="I116" t="str">
            <v>01/01/2024-01/31/2024</v>
          </cell>
          <cell r="J116">
            <v>1</v>
          </cell>
          <cell r="K116">
            <v>4</v>
          </cell>
          <cell r="L116">
            <v>5</v>
          </cell>
          <cell r="M116">
            <v>204</v>
          </cell>
          <cell r="O116">
            <v>208</v>
          </cell>
          <cell r="Q116">
            <v>248</v>
          </cell>
          <cell r="R116">
            <v>0</v>
          </cell>
          <cell r="S116">
            <v>0</v>
          </cell>
          <cell r="T116">
            <v>0</v>
          </cell>
          <cell r="U116">
            <v>40</v>
          </cell>
          <cell r="V116">
            <v>0</v>
          </cell>
          <cell r="W116">
            <v>40</v>
          </cell>
          <cell r="X116">
            <v>249.49</v>
          </cell>
          <cell r="Y116">
            <v>0</v>
          </cell>
          <cell r="Z116">
            <v>21.51708</v>
          </cell>
          <cell r="AA116">
            <v>0</v>
          </cell>
          <cell r="AB116">
            <v>21.51708</v>
          </cell>
          <cell r="AC116">
            <v>0</v>
          </cell>
          <cell r="AD116">
            <v>20.090399999999999</v>
          </cell>
          <cell r="AE116">
            <v>0</v>
          </cell>
          <cell r="AF116">
            <v>0</v>
          </cell>
          <cell r="AG116">
            <v>20</v>
          </cell>
          <cell r="AH116">
            <v>9.57</v>
          </cell>
          <cell r="AI116">
            <v>0</v>
          </cell>
          <cell r="AJ116">
            <v>10</v>
          </cell>
        </row>
        <row r="117">
          <cell r="B117" t="str">
            <v>PO12683</v>
          </cell>
          <cell r="C117" t="str">
            <v>Hean Ton</v>
          </cell>
          <cell r="D117" t="str">
            <v xml:space="preserve">SIT CHECKING                                      </v>
          </cell>
          <cell r="E117" t="str">
            <v xml:space="preserve">Machinist                     </v>
          </cell>
          <cell r="F117">
            <v>41716</v>
          </cell>
          <cell r="I117" t="str">
            <v>01/01/2024-01/31/2024</v>
          </cell>
          <cell r="J117">
            <v>1</v>
          </cell>
          <cell r="K117">
            <v>2</v>
          </cell>
          <cell r="L117">
            <v>3</v>
          </cell>
          <cell r="M117">
            <v>204</v>
          </cell>
          <cell r="O117">
            <v>208</v>
          </cell>
          <cell r="Q117">
            <v>230</v>
          </cell>
          <cell r="R117">
            <v>24</v>
          </cell>
          <cell r="S117">
            <v>0</v>
          </cell>
          <cell r="T117">
            <v>24</v>
          </cell>
          <cell r="U117">
            <v>46</v>
          </cell>
          <cell r="V117">
            <v>0</v>
          </cell>
          <cell r="W117">
            <v>46</v>
          </cell>
          <cell r="X117">
            <v>169.86</v>
          </cell>
          <cell r="Y117">
            <v>23.55</v>
          </cell>
          <cell r="Z117">
            <v>22.568519999999999</v>
          </cell>
          <cell r="AA117">
            <v>0</v>
          </cell>
          <cell r="AB117">
            <v>22.568519999999999</v>
          </cell>
          <cell r="AC117">
            <v>0</v>
          </cell>
          <cell r="AD117">
            <v>55.827039999999997</v>
          </cell>
          <cell r="AE117">
            <v>23.55</v>
          </cell>
          <cell r="AF117">
            <v>0</v>
          </cell>
          <cell r="AG117">
            <v>23</v>
          </cell>
          <cell r="AH117">
            <v>11</v>
          </cell>
          <cell r="AI117">
            <v>0</v>
          </cell>
          <cell r="AJ117">
            <v>10</v>
          </cell>
        </row>
        <row r="118">
          <cell r="B118" t="str">
            <v>PO12713</v>
          </cell>
          <cell r="C118" t="str">
            <v>Nou Chhuy</v>
          </cell>
          <cell r="D118" t="str">
            <v xml:space="preserve">Finishing-A                                       </v>
          </cell>
          <cell r="E118" t="str">
            <v xml:space="preserve">Hand Press(B)                 </v>
          </cell>
          <cell r="F118">
            <v>41719</v>
          </cell>
          <cell r="I118" t="str">
            <v>01/01/2024-01/31/2024</v>
          </cell>
          <cell r="J118">
            <v>1</v>
          </cell>
          <cell r="K118">
            <v>2</v>
          </cell>
          <cell r="L118">
            <v>3</v>
          </cell>
          <cell r="M118">
            <v>204</v>
          </cell>
          <cell r="O118">
            <v>208</v>
          </cell>
          <cell r="Q118">
            <v>250</v>
          </cell>
          <cell r="R118">
            <v>0</v>
          </cell>
          <cell r="S118">
            <v>0</v>
          </cell>
          <cell r="T118">
            <v>0</v>
          </cell>
          <cell r="U118">
            <v>42</v>
          </cell>
          <cell r="V118">
            <v>0</v>
          </cell>
          <cell r="W118">
            <v>42</v>
          </cell>
          <cell r="X118">
            <v>387.44</v>
          </cell>
          <cell r="Y118">
            <v>0</v>
          </cell>
          <cell r="Z118">
            <v>32.088763999999998</v>
          </cell>
          <cell r="AA118">
            <v>0</v>
          </cell>
          <cell r="AB118">
            <v>32.088763999999998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21</v>
          </cell>
          <cell r="AH118">
            <v>10.050000000000001</v>
          </cell>
          <cell r="AI118">
            <v>0</v>
          </cell>
          <cell r="AJ118">
            <v>10</v>
          </cell>
        </row>
        <row r="119">
          <cell r="B119" t="str">
            <v>PO12715</v>
          </cell>
          <cell r="C119" t="str">
            <v>Sokunthea Voeun</v>
          </cell>
          <cell r="D119" t="str">
            <v xml:space="preserve">S1-1&amp; 2 OPA                                       </v>
          </cell>
          <cell r="E119" t="str">
            <v xml:space="preserve">Set Main Label(B)             </v>
          </cell>
          <cell r="F119">
            <v>41722</v>
          </cell>
          <cell r="I119" t="str">
            <v>01/01/2024-01/31/2024</v>
          </cell>
          <cell r="J119">
            <v>1</v>
          </cell>
          <cell r="K119">
            <v>3</v>
          </cell>
          <cell r="L119">
            <v>4</v>
          </cell>
          <cell r="M119">
            <v>204</v>
          </cell>
          <cell r="O119">
            <v>184</v>
          </cell>
          <cell r="Q119">
            <v>228</v>
          </cell>
          <cell r="R119">
            <v>0</v>
          </cell>
          <cell r="S119">
            <v>0</v>
          </cell>
          <cell r="T119">
            <v>0</v>
          </cell>
          <cell r="U119">
            <v>44</v>
          </cell>
          <cell r="V119">
            <v>0</v>
          </cell>
          <cell r="W119">
            <v>44</v>
          </cell>
          <cell r="X119">
            <v>202.35</v>
          </cell>
          <cell r="Y119">
            <v>0</v>
          </cell>
          <cell r="Z119">
            <v>22.182144000000001</v>
          </cell>
          <cell r="AA119">
            <v>0</v>
          </cell>
          <cell r="AB119">
            <v>22.182144000000001</v>
          </cell>
          <cell r="AC119">
            <v>0</v>
          </cell>
          <cell r="AD119">
            <v>23.814703999999999</v>
          </cell>
          <cell r="AE119">
            <v>0</v>
          </cell>
          <cell r="AF119">
            <v>0</v>
          </cell>
          <cell r="AG119">
            <v>22</v>
          </cell>
          <cell r="AH119">
            <v>10.52</v>
          </cell>
          <cell r="AI119">
            <v>0</v>
          </cell>
          <cell r="AJ119">
            <v>10</v>
          </cell>
        </row>
        <row r="120">
          <cell r="B120" t="str">
            <v>PO1294</v>
          </cell>
          <cell r="C120" t="str">
            <v>Sorphea Koem</v>
          </cell>
          <cell r="D120" t="str">
            <v xml:space="preserve">SPS A                                             </v>
          </cell>
          <cell r="E120" t="str">
            <v xml:space="preserve">Hem Cuff(B)                   </v>
          </cell>
          <cell r="F120">
            <v>39000</v>
          </cell>
          <cell r="I120" t="str">
            <v>01/01/2024-01/31/2024</v>
          </cell>
          <cell r="J120">
            <v>0</v>
          </cell>
          <cell r="K120">
            <v>0</v>
          </cell>
          <cell r="L120">
            <v>0</v>
          </cell>
          <cell r="M120">
            <v>204</v>
          </cell>
          <cell r="O120">
            <v>200</v>
          </cell>
          <cell r="Q120">
            <v>216</v>
          </cell>
          <cell r="R120">
            <v>0</v>
          </cell>
          <cell r="S120">
            <v>0</v>
          </cell>
          <cell r="T120">
            <v>0</v>
          </cell>
          <cell r="U120">
            <v>16</v>
          </cell>
          <cell r="V120">
            <v>0</v>
          </cell>
          <cell r="W120">
            <v>16</v>
          </cell>
          <cell r="X120">
            <v>162.80000000000001</v>
          </cell>
          <cell r="Y120">
            <v>0</v>
          </cell>
          <cell r="Z120">
            <v>8.7596930000000004</v>
          </cell>
          <cell r="AA120">
            <v>0</v>
          </cell>
          <cell r="AB120">
            <v>8.7596930000000004</v>
          </cell>
          <cell r="AC120">
            <v>0</v>
          </cell>
          <cell r="AD120">
            <v>57.474317999999997</v>
          </cell>
          <cell r="AE120">
            <v>0</v>
          </cell>
          <cell r="AF120">
            <v>0</v>
          </cell>
          <cell r="AG120">
            <v>8</v>
          </cell>
          <cell r="AH120">
            <v>3.83</v>
          </cell>
          <cell r="AI120">
            <v>0</v>
          </cell>
          <cell r="AJ120">
            <v>11</v>
          </cell>
        </row>
        <row r="121">
          <cell r="B121" t="str">
            <v>PO12993</v>
          </cell>
          <cell r="C121" t="str">
            <v>Yot Vorn</v>
          </cell>
          <cell r="D121" t="str">
            <v xml:space="preserve">SPS A                                             </v>
          </cell>
          <cell r="E121" t="str">
            <v xml:space="preserve">Set Guantlet                  </v>
          </cell>
          <cell r="F121">
            <v>41758</v>
          </cell>
          <cell r="I121" t="str">
            <v>01/01/2024-01/31/2024</v>
          </cell>
          <cell r="J121">
            <v>0</v>
          </cell>
          <cell r="K121">
            <v>0</v>
          </cell>
          <cell r="L121">
            <v>0</v>
          </cell>
          <cell r="M121">
            <v>204</v>
          </cell>
          <cell r="O121">
            <v>200</v>
          </cell>
          <cell r="Q121">
            <v>224</v>
          </cell>
          <cell r="R121">
            <v>0</v>
          </cell>
          <cell r="S121">
            <v>0</v>
          </cell>
          <cell r="T121">
            <v>0</v>
          </cell>
          <cell r="U121">
            <v>24</v>
          </cell>
          <cell r="V121">
            <v>0</v>
          </cell>
          <cell r="W121">
            <v>24</v>
          </cell>
          <cell r="X121">
            <v>156.82</v>
          </cell>
          <cell r="Y121">
            <v>0</v>
          </cell>
          <cell r="Z121">
            <v>13.461309999999999</v>
          </cell>
          <cell r="AA121">
            <v>0</v>
          </cell>
          <cell r="AB121">
            <v>13.461309999999999</v>
          </cell>
          <cell r="AC121">
            <v>1.47</v>
          </cell>
          <cell r="AD121">
            <v>72.4559</v>
          </cell>
          <cell r="AE121">
            <v>0</v>
          </cell>
          <cell r="AF121">
            <v>0</v>
          </cell>
          <cell r="AG121">
            <v>12</v>
          </cell>
          <cell r="AH121">
            <v>5.74</v>
          </cell>
          <cell r="AI121">
            <v>0</v>
          </cell>
          <cell r="AJ121">
            <v>10</v>
          </cell>
        </row>
        <row r="122">
          <cell r="B122" t="str">
            <v>PO13157</v>
          </cell>
          <cell r="C122" t="str">
            <v>Rinak  Chhom</v>
          </cell>
          <cell r="D122" t="str">
            <v xml:space="preserve">SIT CHECKING                                      </v>
          </cell>
          <cell r="E122" t="str">
            <v xml:space="preserve">Examining(B)                  </v>
          </cell>
          <cell r="F122">
            <v>41767</v>
          </cell>
          <cell r="I122" t="str">
            <v>01/01/2024-01/31/2024</v>
          </cell>
          <cell r="J122">
            <v>1</v>
          </cell>
          <cell r="K122">
            <v>1</v>
          </cell>
          <cell r="L122">
            <v>2</v>
          </cell>
          <cell r="M122">
            <v>204</v>
          </cell>
          <cell r="O122">
            <v>208</v>
          </cell>
          <cell r="Q122">
            <v>248</v>
          </cell>
          <cell r="R122">
            <v>8</v>
          </cell>
          <cell r="S122">
            <v>0</v>
          </cell>
          <cell r="T122">
            <v>8</v>
          </cell>
          <cell r="U122">
            <v>48</v>
          </cell>
          <cell r="V122">
            <v>0</v>
          </cell>
          <cell r="W122">
            <v>48</v>
          </cell>
          <cell r="X122">
            <v>191.56</v>
          </cell>
          <cell r="Y122">
            <v>7.85</v>
          </cell>
          <cell r="Z122">
            <v>23.549759999999999</v>
          </cell>
          <cell r="AA122">
            <v>0</v>
          </cell>
          <cell r="AB122">
            <v>23.549759999999999</v>
          </cell>
          <cell r="AC122">
            <v>0</v>
          </cell>
          <cell r="AD122">
            <v>51.789520000000003</v>
          </cell>
          <cell r="AE122">
            <v>7.85</v>
          </cell>
          <cell r="AF122">
            <v>0</v>
          </cell>
          <cell r="AG122">
            <v>24</v>
          </cell>
          <cell r="AH122">
            <v>11.48</v>
          </cell>
          <cell r="AI122">
            <v>0</v>
          </cell>
          <cell r="AJ122">
            <v>10</v>
          </cell>
        </row>
        <row r="123">
          <cell r="B123" t="str">
            <v>PO13179</v>
          </cell>
          <cell r="C123" t="str">
            <v>Chamroeun Chhun</v>
          </cell>
          <cell r="D123" t="str">
            <v xml:space="preserve">SPS B                                             </v>
          </cell>
          <cell r="E123" t="str">
            <v xml:space="preserve">Midle row(B)                  </v>
          </cell>
          <cell r="F123">
            <v>41778</v>
          </cell>
          <cell r="I123" t="str">
            <v>01/01/2024-01/31/2024</v>
          </cell>
          <cell r="J123">
            <v>1</v>
          </cell>
          <cell r="K123">
            <v>3</v>
          </cell>
          <cell r="L123">
            <v>4</v>
          </cell>
          <cell r="M123">
            <v>204</v>
          </cell>
          <cell r="O123">
            <v>200</v>
          </cell>
          <cell r="Q123">
            <v>232</v>
          </cell>
          <cell r="R123">
            <v>8</v>
          </cell>
          <cell r="S123">
            <v>0</v>
          </cell>
          <cell r="T123">
            <v>8</v>
          </cell>
          <cell r="U123">
            <v>40</v>
          </cell>
          <cell r="V123">
            <v>0</v>
          </cell>
          <cell r="W123">
            <v>40</v>
          </cell>
          <cell r="X123">
            <v>254.83</v>
          </cell>
          <cell r="Y123">
            <v>7.85</v>
          </cell>
          <cell r="Z123">
            <v>23.496403999999998</v>
          </cell>
          <cell r="AA123">
            <v>0</v>
          </cell>
          <cell r="AB123">
            <v>23.496403999999998</v>
          </cell>
          <cell r="AC123">
            <v>0</v>
          </cell>
          <cell r="AD123">
            <v>16.98753</v>
          </cell>
          <cell r="AE123">
            <v>7.85</v>
          </cell>
          <cell r="AF123">
            <v>0</v>
          </cell>
          <cell r="AG123">
            <v>20</v>
          </cell>
          <cell r="AH123">
            <v>9.57</v>
          </cell>
          <cell r="AI123">
            <v>0</v>
          </cell>
          <cell r="AJ123">
            <v>10</v>
          </cell>
        </row>
        <row r="124">
          <cell r="B124" t="str">
            <v>PO13237</v>
          </cell>
          <cell r="C124" t="str">
            <v>Nim Long</v>
          </cell>
          <cell r="D124" t="str">
            <v xml:space="preserve">Finishing-A                                       </v>
          </cell>
          <cell r="E124" t="str">
            <v xml:space="preserve">Presser(B)                    </v>
          </cell>
          <cell r="F124">
            <v>41780</v>
          </cell>
          <cell r="I124" t="str">
            <v>01/01/2024-01/31/2024</v>
          </cell>
          <cell r="J124">
            <v>1</v>
          </cell>
          <cell r="K124">
            <v>2</v>
          </cell>
          <cell r="L124">
            <v>3</v>
          </cell>
          <cell r="M124">
            <v>204</v>
          </cell>
          <cell r="O124">
            <v>208</v>
          </cell>
          <cell r="Q124">
            <v>250</v>
          </cell>
          <cell r="R124">
            <v>0</v>
          </cell>
          <cell r="S124">
            <v>0</v>
          </cell>
          <cell r="T124">
            <v>0</v>
          </cell>
          <cell r="U124">
            <v>42</v>
          </cell>
          <cell r="V124">
            <v>0</v>
          </cell>
          <cell r="W124">
            <v>42</v>
          </cell>
          <cell r="X124">
            <v>354.48</v>
          </cell>
          <cell r="Y124">
            <v>0</v>
          </cell>
          <cell r="Z124">
            <v>27.942561999999999</v>
          </cell>
          <cell r="AA124">
            <v>0</v>
          </cell>
          <cell r="AB124">
            <v>27.942561999999999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21</v>
          </cell>
          <cell r="AH124">
            <v>10.050000000000001</v>
          </cell>
          <cell r="AI124">
            <v>0</v>
          </cell>
          <cell r="AJ124">
            <v>10</v>
          </cell>
        </row>
        <row r="125">
          <cell r="B125" t="str">
            <v>PO13269</v>
          </cell>
          <cell r="C125" t="str">
            <v>Phalla Dy</v>
          </cell>
          <cell r="D125" t="str">
            <v xml:space="preserve">S1-1&amp; 2 OPA                                       </v>
          </cell>
          <cell r="E125" t="str">
            <v xml:space="preserve">Bottom Hem(A)                 </v>
          </cell>
          <cell r="F125">
            <v>41782</v>
          </cell>
          <cell r="I125" t="str">
            <v>01/01/2024-01/31/2024</v>
          </cell>
          <cell r="J125">
            <v>1</v>
          </cell>
          <cell r="K125">
            <v>1</v>
          </cell>
          <cell r="L125">
            <v>2</v>
          </cell>
          <cell r="M125">
            <v>204</v>
          </cell>
          <cell r="O125">
            <v>208</v>
          </cell>
          <cell r="Q125">
            <v>230</v>
          </cell>
          <cell r="R125">
            <v>8</v>
          </cell>
          <cell r="S125">
            <v>8</v>
          </cell>
          <cell r="T125">
            <v>16</v>
          </cell>
          <cell r="U125">
            <v>38</v>
          </cell>
          <cell r="V125">
            <v>0</v>
          </cell>
          <cell r="W125">
            <v>38</v>
          </cell>
          <cell r="X125">
            <v>88.05</v>
          </cell>
          <cell r="Y125">
            <v>7.85</v>
          </cell>
          <cell r="Z125">
            <v>18.643560000000001</v>
          </cell>
          <cell r="AA125">
            <v>0</v>
          </cell>
          <cell r="AB125">
            <v>18.643560000000001</v>
          </cell>
          <cell r="AC125">
            <v>0</v>
          </cell>
          <cell r="AD125">
            <v>137.63712000000001</v>
          </cell>
          <cell r="AE125">
            <v>7.85</v>
          </cell>
          <cell r="AF125">
            <v>0</v>
          </cell>
          <cell r="AG125">
            <v>19</v>
          </cell>
          <cell r="AH125">
            <v>9.09</v>
          </cell>
          <cell r="AI125">
            <v>0</v>
          </cell>
          <cell r="AJ125">
            <v>10</v>
          </cell>
        </row>
        <row r="126">
          <cell r="B126" t="str">
            <v>PO13278</v>
          </cell>
          <cell r="C126" t="str">
            <v>Samean Tep</v>
          </cell>
          <cell r="D126" t="str">
            <v xml:space="preserve">SPS Assembly                                      </v>
          </cell>
          <cell r="E126" t="str">
            <v xml:space="preserve">Collar Attach (A+)            </v>
          </cell>
          <cell r="F126">
            <v>41786</v>
          </cell>
          <cell r="I126" t="str">
            <v>01/01/2024-01/31/2024</v>
          </cell>
          <cell r="J126">
            <v>0</v>
          </cell>
          <cell r="K126">
            <v>0</v>
          </cell>
          <cell r="L126">
            <v>0</v>
          </cell>
          <cell r="M126">
            <v>204</v>
          </cell>
          <cell r="O126">
            <v>206</v>
          </cell>
          <cell r="Q126">
            <v>236</v>
          </cell>
          <cell r="R126">
            <v>0</v>
          </cell>
          <cell r="S126">
            <v>0</v>
          </cell>
          <cell r="T126">
            <v>0</v>
          </cell>
          <cell r="U126">
            <v>30</v>
          </cell>
          <cell r="V126">
            <v>0</v>
          </cell>
          <cell r="W126">
            <v>30</v>
          </cell>
          <cell r="X126">
            <v>183.02</v>
          </cell>
          <cell r="Y126">
            <v>0</v>
          </cell>
          <cell r="Z126">
            <v>15.460575</v>
          </cell>
          <cell r="AA126">
            <v>0</v>
          </cell>
          <cell r="AB126">
            <v>15.460575</v>
          </cell>
          <cell r="AC126">
            <v>4.75</v>
          </cell>
          <cell r="AD126">
            <v>64.389092000000005</v>
          </cell>
          <cell r="AE126">
            <v>0</v>
          </cell>
          <cell r="AF126">
            <v>0</v>
          </cell>
          <cell r="AG126">
            <v>15</v>
          </cell>
          <cell r="AH126">
            <v>7.18</v>
          </cell>
          <cell r="AI126">
            <v>0</v>
          </cell>
          <cell r="AJ126">
            <v>10</v>
          </cell>
        </row>
        <row r="127">
          <cell r="B127" t="str">
            <v>PO13338</v>
          </cell>
          <cell r="C127" t="str">
            <v>Leak Neang</v>
          </cell>
          <cell r="D127" t="str">
            <v xml:space="preserve">SPS Assembly                                      </v>
          </cell>
          <cell r="E127" t="str">
            <v xml:space="preserve">Bottom Sew(B)                 </v>
          </cell>
          <cell r="F127">
            <v>41794</v>
          </cell>
          <cell r="I127" t="str">
            <v>01/01/2024-01/31/2024</v>
          </cell>
          <cell r="J127">
            <v>1</v>
          </cell>
          <cell r="K127">
            <v>2</v>
          </cell>
          <cell r="L127">
            <v>3</v>
          </cell>
          <cell r="M127">
            <v>204</v>
          </cell>
          <cell r="O127">
            <v>208</v>
          </cell>
          <cell r="Q127">
            <v>246</v>
          </cell>
          <cell r="R127">
            <v>8</v>
          </cell>
          <cell r="S127">
            <v>0</v>
          </cell>
          <cell r="T127">
            <v>8</v>
          </cell>
          <cell r="U127">
            <v>46</v>
          </cell>
          <cell r="V127">
            <v>0</v>
          </cell>
          <cell r="W127">
            <v>46</v>
          </cell>
          <cell r="X127">
            <v>290.60000000000002</v>
          </cell>
          <cell r="Y127">
            <v>7.85</v>
          </cell>
          <cell r="Z127">
            <v>25.570233000000002</v>
          </cell>
          <cell r="AA127">
            <v>0</v>
          </cell>
          <cell r="AB127">
            <v>25.570233000000002</v>
          </cell>
          <cell r="AC127">
            <v>0</v>
          </cell>
          <cell r="AD127">
            <v>4.3201679999999998</v>
          </cell>
          <cell r="AE127">
            <v>7.85</v>
          </cell>
          <cell r="AF127">
            <v>0</v>
          </cell>
          <cell r="AG127">
            <v>23</v>
          </cell>
          <cell r="AH127">
            <v>11</v>
          </cell>
          <cell r="AI127">
            <v>0</v>
          </cell>
          <cell r="AJ127">
            <v>10</v>
          </cell>
        </row>
        <row r="128">
          <cell r="B128" t="str">
            <v>PO13352</v>
          </cell>
          <cell r="C128" t="str">
            <v>Sakhorn Chan</v>
          </cell>
          <cell r="D128" t="str">
            <v xml:space="preserve">Finishing-B                                       </v>
          </cell>
          <cell r="E128" t="str">
            <v xml:space="preserve">Bagging                       </v>
          </cell>
          <cell r="F128">
            <v>41794</v>
          </cell>
          <cell r="I128" t="str">
            <v>01/01/2024-01/31/2024</v>
          </cell>
          <cell r="J128">
            <v>1</v>
          </cell>
          <cell r="K128">
            <v>2</v>
          </cell>
          <cell r="L128">
            <v>3</v>
          </cell>
          <cell r="M128">
            <v>204</v>
          </cell>
          <cell r="O128">
            <v>208</v>
          </cell>
          <cell r="Q128">
            <v>258</v>
          </cell>
          <cell r="R128">
            <v>0</v>
          </cell>
          <cell r="S128">
            <v>0</v>
          </cell>
          <cell r="T128">
            <v>0</v>
          </cell>
          <cell r="U128">
            <v>50</v>
          </cell>
          <cell r="V128">
            <v>0</v>
          </cell>
          <cell r="W128">
            <v>50</v>
          </cell>
          <cell r="X128">
            <v>343.35</v>
          </cell>
          <cell r="Y128">
            <v>0</v>
          </cell>
          <cell r="Z128">
            <v>31.008924</v>
          </cell>
          <cell r="AA128">
            <v>0</v>
          </cell>
          <cell r="AB128">
            <v>31.008924</v>
          </cell>
          <cell r="AC128">
            <v>0</v>
          </cell>
          <cell r="AD128">
            <v>0.65365399999999996</v>
          </cell>
          <cell r="AE128">
            <v>0</v>
          </cell>
          <cell r="AF128">
            <v>0</v>
          </cell>
          <cell r="AG128">
            <v>25</v>
          </cell>
          <cell r="AH128">
            <v>11.96</v>
          </cell>
          <cell r="AI128">
            <v>0</v>
          </cell>
          <cell r="AJ128">
            <v>10</v>
          </cell>
        </row>
        <row r="129">
          <cell r="B129" t="str">
            <v>PO13453</v>
          </cell>
          <cell r="C129" t="str">
            <v>Sinay Oeurn</v>
          </cell>
          <cell r="D129" t="str">
            <v xml:space="preserve">Finishing-A                                       </v>
          </cell>
          <cell r="E129" t="str">
            <v xml:space="preserve">Button Closing(B)             </v>
          </cell>
          <cell r="F129">
            <v>41801</v>
          </cell>
          <cell r="I129" t="str">
            <v>01/01/2024-01/31/2024</v>
          </cell>
          <cell r="J129">
            <v>1</v>
          </cell>
          <cell r="K129">
            <v>1</v>
          </cell>
          <cell r="L129">
            <v>2</v>
          </cell>
          <cell r="M129">
            <v>204</v>
          </cell>
          <cell r="O129">
            <v>208</v>
          </cell>
          <cell r="Q129">
            <v>250</v>
          </cell>
          <cell r="R129">
            <v>0</v>
          </cell>
          <cell r="S129">
            <v>0</v>
          </cell>
          <cell r="T129">
            <v>0</v>
          </cell>
          <cell r="U129">
            <v>42</v>
          </cell>
          <cell r="V129">
            <v>0</v>
          </cell>
          <cell r="W129">
            <v>42</v>
          </cell>
          <cell r="X129">
            <v>289.17</v>
          </cell>
          <cell r="Y129">
            <v>0</v>
          </cell>
          <cell r="Z129">
            <v>26.449562</v>
          </cell>
          <cell r="AA129">
            <v>0</v>
          </cell>
          <cell r="AB129">
            <v>26.449562</v>
          </cell>
          <cell r="AC129">
            <v>0</v>
          </cell>
          <cell r="AD129">
            <v>0.32973200000000003</v>
          </cell>
          <cell r="AE129">
            <v>0</v>
          </cell>
          <cell r="AF129">
            <v>0</v>
          </cell>
          <cell r="AG129">
            <v>21</v>
          </cell>
          <cell r="AH129">
            <v>10.050000000000001</v>
          </cell>
          <cell r="AI129">
            <v>0</v>
          </cell>
          <cell r="AJ129">
            <v>10</v>
          </cell>
        </row>
        <row r="130">
          <cell r="B130" t="str">
            <v>PO13554</v>
          </cell>
          <cell r="C130" t="str">
            <v>Sarout Keo</v>
          </cell>
          <cell r="D130" t="str">
            <v xml:space="preserve">SPS Assembly                                      </v>
          </cell>
          <cell r="E130" t="str">
            <v xml:space="preserve">Lapseam Sides(A)              </v>
          </cell>
          <cell r="F130">
            <v>41809</v>
          </cell>
          <cell r="I130" t="str">
            <v>01/01/2024-01/31/2024</v>
          </cell>
          <cell r="J130">
            <v>1</v>
          </cell>
          <cell r="K130">
            <v>2</v>
          </cell>
          <cell r="L130">
            <v>3</v>
          </cell>
          <cell r="M130">
            <v>204</v>
          </cell>
          <cell r="O130">
            <v>208</v>
          </cell>
          <cell r="Q130">
            <v>234</v>
          </cell>
          <cell r="R130">
            <v>0</v>
          </cell>
          <cell r="S130">
            <v>8</v>
          </cell>
          <cell r="T130">
            <v>8</v>
          </cell>
          <cell r="U130">
            <v>34</v>
          </cell>
          <cell r="V130">
            <v>0</v>
          </cell>
          <cell r="W130">
            <v>34</v>
          </cell>
          <cell r="X130">
            <v>206.37</v>
          </cell>
          <cell r="Y130">
            <v>0</v>
          </cell>
          <cell r="Z130">
            <v>16.979638000000001</v>
          </cell>
          <cell r="AA130">
            <v>0</v>
          </cell>
          <cell r="AB130">
            <v>16.979638000000001</v>
          </cell>
          <cell r="AC130">
            <v>0</v>
          </cell>
          <cell r="AD130">
            <v>28.014198</v>
          </cell>
          <cell r="AE130">
            <v>0</v>
          </cell>
          <cell r="AF130">
            <v>0</v>
          </cell>
          <cell r="AG130">
            <v>17</v>
          </cell>
          <cell r="AH130">
            <v>8.1300000000000008</v>
          </cell>
          <cell r="AI130">
            <v>0</v>
          </cell>
          <cell r="AJ130">
            <v>10</v>
          </cell>
        </row>
        <row r="131">
          <cell r="B131" t="str">
            <v>PO1381</v>
          </cell>
          <cell r="C131" t="str">
            <v>Sarun Loeung</v>
          </cell>
          <cell r="D131" t="str">
            <v xml:space="preserve">SPS B                                             </v>
          </cell>
          <cell r="E131" t="str">
            <v xml:space="preserve">Run Collar(A)                 </v>
          </cell>
          <cell r="F131">
            <v>39139</v>
          </cell>
          <cell r="I131" t="str">
            <v>01/01/2024-01/31/2024</v>
          </cell>
          <cell r="J131">
            <v>1</v>
          </cell>
          <cell r="K131">
            <v>1</v>
          </cell>
          <cell r="L131">
            <v>2</v>
          </cell>
          <cell r="M131">
            <v>204</v>
          </cell>
          <cell r="O131">
            <v>200</v>
          </cell>
          <cell r="Q131">
            <v>228</v>
          </cell>
          <cell r="R131">
            <v>0</v>
          </cell>
          <cell r="S131">
            <v>0</v>
          </cell>
          <cell r="T131">
            <v>0</v>
          </cell>
          <cell r="U131">
            <v>28</v>
          </cell>
          <cell r="V131">
            <v>0</v>
          </cell>
          <cell r="W131">
            <v>28</v>
          </cell>
          <cell r="X131">
            <v>252.42</v>
          </cell>
          <cell r="Y131">
            <v>0</v>
          </cell>
          <cell r="Z131">
            <v>15.075863999999999</v>
          </cell>
          <cell r="AA131">
            <v>0</v>
          </cell>
          <cell r="AB131">
            <v>15.075863999999999</v>
          </cell>
          <cell r="AC131">
            <v>0</v>
          </cell>
          <cell r="AD131">
            <v>21.880944</v>
          </cell>
          <cell r="AE131">
            <v>0</v>
          </cell>
          <cell r="AF131">
            <v>0</v>
          </cell>
          <cell r="AG131">
            <v>14</v>
          </cell>
          <cell r="AH131">
            <v>6.7</v>
          </cell>
          <cell r="AI131">
            <v>0</v>
          </cell>
          <cell r="AJ131">
            <v>11</v>
          </cell>
        </row>
        <row r="132">
          <cell r="B132" t="str">
            <v>PO13817</v>
          </cell>
          <cell r="C132" t="str">
            <v>Soknea Norn</v>
          </cell>
          <cell r="D132" t="str">
            <v xml:space="preserve">Finishing-A                                       </v>
          </cell>
          <cell r="E132" t="str">
            <v xml:space="preserve">Folding(B)                    </v>
          </cell>
          <cell r="F132">
            <v>41835</v>
          </cell>
          <cell r="I132" t="str">
            <v>01/01/2024-01/31/2024</v>
          </cell>
          <cell r="J132">
            <v>1</v>
          </cell>
          <cell r="K132">
            <v>1</v>
          </cell>
          <cell r="L132">
            <v>2</v>
          </cell>
          <cell r="M132">
            <v>204</v>
          </cell>
          <cell r="O132">
            <v>208</v>
          </cell>
          <cell r="Q132">
            <v>252</v>
          </cell>
          <cell r="R132">
            <v>0</v>
          </cell>
          <cell r="S132">
            <v>0</v>
          </cell>
          <cell r="T132">
            <v>0</v>
          </cell>
          <cell r="U132">
            <v>44</v>
          </cell>
          <cell r="V132">
            <v>0</v>
          </cell>
          <cell r="W132">
            <v>44</v>
          </cell>
          <cell r="X132">
            <v>317.63</v>
          </cell>
          <cell r="Y132">
            <v>0</v>
          </cell>
          <cell r="Z132">
            <v>28.319255999999999</v>
          </cell>
          <cell r="AA132">
            <v>0</v>
          </cell>
          <cell r="AB132">
            <v>28.319255999999999</v>
          </cell>
          <cell r="AC132">
            <v>0</v>
          </cell>
          <cell r="AD132">
            <v>0.60129200000000005</v>
          </cell>
          <cell r="AE132">
            <v>0</v>
          </cell>
          <cell r="AF132">
            <v>0</v>
          </cell>
          <cell r="AG132">
            <v>22</v>
          </cell>
          <cell r="AH132">
            <v>10.52</v>
          </cell>
          <cell r="AI132">
            <v>0</v>
          </cell>
          <cell r="AJ132">
            <v>10</v>
          </cell>
        </row>
        <row r="133">
          <cell r="B133" t="str">
            <v>PO13969</v>
          </cell>
          <cell r="C133" t="str">
            <v>Chanthoeun Sat</v>
          </cell>
          <cell r="D133" t="str">
            <v xml:space="preserve">SPS B                                             </v>
          </cell>
          <cell r="E133" t="str">
            <v xml:space="preserve">Trim excess fabric(B)         </v>
          </cell>
          <cell r="F133">
            <v>41849</v>
          </cell>
          <cell r="I133" t="str">
            <v>01/01/2024-01/31/2024</v>
          </cell>
          <cell r="J133">
            <v>1</v>
          </cell>
          <cell r="K133">
            <v>2</v>
          </cell>
          <cell r="L133">
            <v>3</v>
          </cell>
          <cell r="M133">
            <v>204</v>
          </cell>
          <cell r="O133">
            <v>206.67</v>
          </cell>
          <cell r="Q133">
            <v>250.67</v>
          </cell>
          <cell r="R133">
            <v>0</v>
          </cell>
          <cell r="S133">
            <v>0</v>
          </cell>
          <cell r="T133">
            <v>0</v>
          </cell>
          <cell r="U133">
            <v>44</v>
          </cell>
          <cell r="V133">
            <v>0</v>
          </cell>
          <cell r="W133">
            <v>44</v>
          </cell>
          <cell r="X133">
            <v>208.16</v>
          </cell>
          <cell r="Y133">
            <v>0</v>
          </cell>
          <cell r="Z133">
            <v>22.610882</v>
          </cell>
          <cell r="AA133">
            <v>0</v>
          </cell>
          <cell r="AB133">
            <v>22.610882</v>
          </cell>
          <cell r="AC133">
            <v>0</v>
          </cell>
          <cell r="AD133">
            <v>51.169213999999997</v>
          </cell>
          <cell r="AE133">
            <v>0</v>
          </cell>
          <cell r="AF133">
            <v>0</v>
          </cell>
          <cell r="AG133">
            <v>22</v>
          </cell>
          <cell r="AH133">
            <v>10.52</v>
          </cell>
          <cell r="AI133">
            <v>0</v>
          </cell>
          <cell r="AJ133">
            <v>10</v>
          </cell>
        </row>
        <row r="134">
          <cell r="B134" t="str">
            <v>PO13999</v>
          </cell>
          <cell r="C134" t="str">
            <v>Nget Klout</v>
          </cell>
          <cell r="D134" t="str">
            <v xml:space="preserve">SPS A                                             </v>
          </cell>
          <cell r="E134" t="str">
            <v xml:space="preserve">Trim and mark Collar(B)       </v>
          </cell>
          <cell r="F134">
            <v>41855</v>
          </cell>
          <cell r="I134" t="str">
            <v>01/01/2024-01/31/2024</v>
          </cell>
          <cell r="J134">
            <v>1</v>
          </cell>
          <cell r="K134">
            <v>0</v>
          </cell>
          <cell r="L134">
            <v>1</v>
          </cell>
          <cell r="M134">
            <v>204</v>
          </cell>
          <cell r="O134">
            <v>208</v>
          </cell>
          <cell r="Q134">
            <v>246</v>
          </cell>
          <cell r="R134">
            <v>0</v>
          </cell>
          <cell r="S134">
            <v>0</v>
          </cell>
          <cell r="T134">
            <v>0</v>
          </cell>
          <cell r="U134">
            <v>38</v>
          </cell>
          <cell r="V134">
            <v>0</v>
          </cell>
          <cell r="W134">
            <v>38</v>
          </cell>
          <cell r="X134">
            <v>152.1</v>
          </cell>
          <cell r="Y134">
            <v>0</v>
          </cell>
          <cell r="Z134">
            <v>19.050756</v>
          </cell>
          <cell r="AA134">
            <v>0</v>
          </cell>
          <cell r="AB134">
            <v>19.050756</v>
          </cell>
          <cell r="AC134">
            <v>0</v>
          </cell>
          <cell r="AD134">
            <v>94.777271999999996</v>
          </cell>
          <cell r="AE134">
            <v>0</v>
          </cell>
          <cell r="AF134">
            <v>0</v>
          </cell>
          <cell r="AG134">
            <v>19</v>
          </cell>
          <cell r="AH134">
            <v>9.09</v>
          </cell>
          <cell r="AI134">
            <v>0</v>
          </cell>
          <cell r="AJ134">
            <v>10</v>
          </cell>
        </row>
        <row r="135">
          <cell r="B135" t="str">
            <v>PO14030</v>
          </cell>
          <cell r="C135" t="str">
            <v>Nan Phon</v>
          </cell>
          <cell r="D135" t="str">
            <v xml:space="preserve">Finishing-A                                       </v>
          </cell>
          <cell r="E135" t="str">
            <v xml:space="preserve">Mark Button Down Collar       </v>
          </cell>
          <cell r="F135">
            <v>41856</v>
          </cell>
          <cell r="I135" t="str">
            <v>01/01/2024-01/31/2024</v>
          </cell>
          <cell r="J135">
            <v>1</v>
          </cell>
          <cell r="K135">
            <v>3</v>
          </cell>
          <cell r="L135">
            <v>4</v>
          </cell>
          <cell r="M135">
            <v>204</v>
          </cell>
          <cell r="O135">
            <v>192</v>
          </cell>
          <cell r="Q135">
            <v>212</v>
          </cell>
          <cell r="R135">
            <v>16</v>
          </cell>
          <cell r="S135">
            <v>0</v>
          </cell>
          <cell r="T135">
            <v>16</v>
          </cell>
          <cell r="U135">
            <v>36</v>
          </cell>
          <cell r="V135">
            <v>0</v>
          </cell>
          <cell r="W135">
            <v>36</v>
          </cell>
          <cell r="X135">
            <v>267.61</v>
          </cell>
          <cell r="Y135">
            <v>15.7</v>
          </cell>
          <cell r="Z135">
            <v>22.734010000000001</v>
          </cell>
          <cell r="AA135">
            <v>0</v>
          </cell>
          <cell r="AB135">
            <v>22.734010000000001</v>
          </cell>
          <cell r="AC135">
            <v>0</v>
          </cell>
          <cell r="AD135">
            <v>1.96248</v>
          </cell>
          <cell r="AE135">
            <v>15.7</v>
          </cell>
          <cell r="AF135">
            <v>0</v>
          </cell>
          <cell r="AG135">
            <v>18</v>
          </cell>
          <cell r="AH135">
            <v>8.61</v>
          </cell>
          <cell r="AI135">
            <v>0</v>
          </cell>
          <cell r="AJ135">
            <v>10</v>
          </cell>
        </row>
        <row r="136">
          <cell r="B136" t="str">
            <v>PO14189</v>
          </cell>
          <cell r="C136" t="str">
            <v>Nary Morn</v>
          </cell>
          <cell r="D136" t="str">
            <v xml:space="preserve">SPS Assembly                                      </v>
          </cell>
          <cell r="E136" t="str">
            <v xml:space="preserve">Topstitch Sleeve(A)           </v>
          </cell>
          <cell r="F136">
            <v>41866</v>
          </cell>
          <cell r="I136" t="str">
            <v>01/01/2024-01/31/2024</v>
          </cell>
          <cell r="J136">
            <v>1</v>
          </cell>
          <cell r="K136">
            <v>2</v>
          </cell>
          <cell r="L136">
            <v>3</v>
          </cell>
          <cell r="M136">
            <v>204</v>
          </cell>
          <cell r="O136">
            <v>208</v>
          </cell>
          <cell r="Q136">
            <v>222</v>
          </cell>
          <cell r="R136">
            <v>0</v>
          </cell>
          <cell r="S136">
            <v>16</v>
          </cell>
          <cell r="T136">
            <v>16</v>
          </cell>
          <cell r="U136">
            <v>30</v>
          </cell>
          <cell r="V136">
            <v>0</v>
          </cell>
          <cell r="W136">
            <v>30</v>
          </cell>
          <cell r="X136">
            <v>337.59</v>
          </cell>
          <cell r="Y136">
            <v>0</v>
          </cell>
          <cell r="Z136">
            <v>21.805056</v>
          </cell>
          <cell r="AA136">
            <v>0</v>
          </cell>
          <cell r="AB136">
            <v>21.805056</v>
          </cell>
          <cell r="AC136">
            <v>0</v>
          </cell>
          <cell r="AD136">
            <v>4.6992640000000003</v>
          </cell>
          <cell r="AE136">
            <v>0</v>
          </cell>
          <cell r="AF136">
            <v>0</v>
          </cell>
          <cell r="AG136">
            <v>15</v>
          </cell>
          <cell r="AH136">
            <v>7.18</v>
          </cell>
          <cell r="AI136">
            <v>0</v>
          </cell>
          <cell r="AJ136">
            <v>10</v>
          </cell>
        </row>
        <row r="137">
          <cell r="B137" t="str">
            <v>PO14255</v>
          </cell>
          <cell r="C137" t="str">
            <v>Touch You</v>
          </cell>
          <cell r="D137" t="str">
            <v xml:space="preserve">SPS B                                             </v>
          </cell>
          <cell r="E137" t="str">
            <v xml:space="preserve">Att patch bone coll           </v>
          </cell>
          <cell r="F137">
            <v>41871</v>
          </cell>
          <cell r="I137" t="str">
            <v>01/01/2024-01/31/2024</v>
          </cell>
          <cell r="J137">
            <v>0</v>
          </cell>
          <cell r="K137">
            <v>0</v>
          </cell>
          <cell r="L137">
            <v>0</v>
          </cell>
          <cell r="M137">
            <v>204</v>
          </cell>
          <cell r="O137">
            <v>200</v>
          </cell>
          <cell r="Q137">
            <v>240</v>
          </cell>
          <cell r="R137">
            <v>0</v>
          </cell>
          <cell r="S137">
            <v>0</v>
          </cell>
          <cell r="T137">
            <v>0</v>
          </cell>
          <cell r="U137">
            <v>40</v>
          </cell>
          <cell r="V137">
            <v>0</v>
          </cell>
          <cell r="W137">
            <v>40</v>
          </cell>
          <cell r="X137">
            <v>178.48</v>
          </cell>
          <cell r="Y137">
            <v>0</v>
          </cell>
          <cell r="Z137">
            <v>20.962804999999999</v>
          </cell>
          <cell r="AA137">
            <v>0</v>
          </cell>
          <cell r="AB137">
            <v>20.962804999999999</v>
          </cell>
          <cell r="AC137">
            <v>16.05</v>
          </cell>
          <cell r="AD137">
            <v>62.976840000000003</v>
          </cell>
          <cell r="AE137">
            <v>0</v>
          </cell>
          <cell r="AF137">
            <v>0</v>
          </cell>
          <cell r="AG137">
            <v>20</v>
          </cell>
          <cell r="AH137">
            <v>9.57</v>
          </cell>
          <cell r="AI137">
            <v>0</v>
          </cell>
          <cell r="AJ137">
            <v>10</v>
          </cell>
        </row>
        <row r="138">
          <cell r="B138" t="str">
            <v>PO14326</v>
          </cell>
          <cell r="C138" t="str">
            <v>Cheatlat Vanna</v>
          </cell>
          <cell r="D138" t="str">
            <v xml:space="preserve">S1-2 INA                                          </v>
          </cell>
          <cell r="E138" t="str">
            <v xml:space="preserve">Topstitch Sleeve(A)           </v>
          </cell>
          <cell r="F138">
            <v>41913</v>
          </cell>
          <cell r="I138" t="str">
            <v>01/01/2024-01/31/2024</v>
          </cell>
          <cell r="J138">
            <v>1</v>
          </cell>
          <cell r="K138">
            <v>3</v>
          </cell>
          <cell r="L138">
            <v>4</v>
          </cell>
          <cell r="M138">
            <v>204</v>
          </cell>
          <cell r="O138">
            <v>208</v>
          </cell>
          <cell r="Q138">
            <v>248</v>
          </cell>
          <cell r="R138">
            <v>0</v>
          </cell>
          <cell r="S138">
            <v>0</v>
          </cell>
          <cell r="T138">
            <v>0</v>
          </cell>
          <cell r="U138">
            <v>40</v>
          </cell>
          <cell r="V138">
            <v>0</v>
          </cell>
          <cell r="W138">
            <v>40</v>
          </cell>
          <cell r="X138">
            <v>115.48</v>
          </cell>
          <cell r="Y138">
            <v>0</v>
          </cell>
          <cell r="Z138">
            <v>19.6248</v>
          </cell>
          <cell r="AA138">
            <v>0</v>
          </cell>
          <cell r="AB138">
            <v>19.6248</v>
          </cell>
          <cell r="AC138">
            <v>0</v>
          </cell>
          <cell r="AD138">
            <v>127.86960000000001</v>
          </cell>
          <cell r="AE138">
            <v>0</v>
          </cell>
          <cell r="AF138">
            <v>0</v>
          </cell>
          <cell r="AG138">
            <v>20</v>
          </cell>
          <cell r="AH138">
            <v>9.57</v>
          </cell>
          <cell r="AI138">
            <v>0</v>
          </cell>
          <cell r="AJ138">
            <v>10</v>
          </cell>
        </row>
        <row r="139">
          <cell r="B139" t="str">
            <v>PO14332</v>
          </cell>
          <cell r="C139" t="str">
            <v>Sophorn Horn</v>
          </cell>
          <cell r="D139" t="str">
            <v xml:space="preserve">SPS B                                             </v>
          </cell>
          <cell r="E139" t="str">
            <v xml:space="preserve">Hem Band(B)                   </v>
          </cell>
          <cell r="F139">
            <v>41913</v>
          </cell>
          <cell r="I139" t="str">
            <v>01/01/2024-01/31/2024</v>
          </cell>
          <cell r="J139">
            <v>0</v>
          </cell>
          <cell r="K139">
            <v>1</v>
          </cell>
          <cell r="L139">
            <v>1</v>
          </cell>
          <cell r="M139">
            <v>204</v>
          </cell>
          <cell r="O139">
            <v>208</v>
          </cell>
          <cell r="Q139">
            <v>258</v>
          </cell>
          <cell r="R139">
            <v>0</v>
          </cell>
          <cell r="S139">
            <v>0</v>
          </cell>
          <cell r="T139">
            <v>0</v>
          </cell>
          <cell r="U139">
            <v>50</v>
          </cell>
          <cell r="V139">
            <v>0</v>
          </cell>
          <cell r="W139">
            <v>50</v>
          </cell>
          <cell r="X139">
            <v>157.69</v>
          </cell>
          <cell r="Y139">
            <v>0</v>
          </cell>
          <cell r="Z139">
            <v>24.73011</v>
          </cell>
          <cell r="AA139">
            <v>0</v>
          </cell>
          <cell r="AB139">
            <v>24.73011</v>
          </cell>
          <cell r="AC139">
            <v>0</v>
          </cell>
          <cell r="AD139">
            <v>95.870220000000003</v>
          </cell>
          <cell r="AE139">
            <v>0</v>
          </cell>
          <cell r="AF139">
            <v>0</v>
          </cell>
          <cell r="AG139">
            <v>25</v>
          </cell>
          <cell r="AH139">
            <v>11.96</v>
          </cell>
          <cell r="AI139">
            <v>0</v>
          </cell>
          <cell r="AJ139">
            <v>10</v>
          </cell>
        </row>
        <row r="140">
          <cell r="B140" t="str">
            <v>PO14410</v>
          </cell>
          <cell r="C140" t="str">
            <v>Leakhena Phan</v>
          </cell>
          <cell r="D140" t="str">
            <v xml:space="preserve">SPS C                                             </v>
          </cell>
          <cell r="E140" t="str">
            <v xml:space="preserve">B/Hole Sleeve(B)              </v>
          </cell>
          <cell r="F140">
            <v>41915</v>
          </cell>
          <cell r="I140" t="str">
            <v>01/01/2024-01/31/2024</v>
          </cell>
          <cell r="J140">
            <v>1</v>
          </cell>
          <cell r="K140">
            <v>2</v>
          </cell>
          <cell r="L140">
            <v>3</v>
          </cell>
          <cell r="M140">
            <v>204</v>
          </cell>
          <cell r="O140">
            <v>208</v>
          </cell>
          <cell r="Q140">
            <v>256</v>
          </cell>
          <cell r="R140">
            <v>0</v>
          </cell>
          <cell r="S140">
            <v>0</v>
          </cell>
          <cell r="T140">
            <v>0</v>
          </cell>
          <cell r="U140">
            <v>48</v>
          </cell>
          <cell r="V140">
            <v>0</v>
          </cell>
          <cell r="W140">
            <v>48</v>
          </cell>
          <cell r="X140">
            <v>47.81</v>
          </cell>
          <cell r="Y140">
            <v>0</v>
          </cell>
          <cell r="Z140">
            <v>23.549759999999999</v>
          </cell>
          <cell r="AA140">
            <v>0</v>
          </cell>
          <cell r="AB140">
            <v>23.549759999999999</v>
          </cell>
          <cell r="AC140">
            <v>0</v>
          </cell>
          <cell r="AD140">
            <v>203.38952</v>
          </cell>
          <cell r="AE140">
            <v>0</v>
          </cell>
          <cell r="AF140">
            <v>0</v>
          </cell>
          <cell r="AG140">
            <v>24</v>
          </cell>
          <cell r="AH140">
            <v>11.48</v>
          </cell>
          <cell r="AI140">
            <v>0</v>
          </cell>
          <cell r="AJ140">
            <v>10</v>
          </cell>
        </row>
        <row r="141">
          <cell r="B141" t="str">
            <v>PO14461</v>
          </cell>
          <cell r="C141" t="str">
            <v>Limchhe Heng</v>
          </cell>
          <cell r="D141" t="str">
            <v xml:space="preserve">SPS B                                             </v>
          </cell>
          <cell r="E141" t="str">
            <v xml:space="preserve">Set Care Label(B)             </v>
          </cell>
          <cell r="F141">
            <v>41920</v>
          </cell>
          <cell r="I141" t="str">
            <v>01/01/2024-01/31/2024</v>
          </cell>
          <cell r="J141">
            <v>0</v>
          </cell>
          <cell r="K141">
            <v>0</v>
          </cell>
          <cell r="L141">
            <v>0</v>
          </cell>
          <cell r="M141">
            <v>204</v>
          </cell>
          <cell r="O141">
            <v>208</v>
          </cell>
          <cell r="Q141">
            <v>201</v>
          </cell>
          <cell r="R141">
            <v>27</v>
          </cell>
          <cell r="S141">
            <v>0</v>
          </cell>
          <cell r="T141">
            <v>27</v>
          </cell>
          <cell r="U141">
            <v>20</v>
          </cell>
          <cell r="V141">
            <v>0</v>
          </cell>
          <cell r="W141">
            <v>20</v>
          </cell>
          <cell r="X141">
            <v>195.32</v>
          </cell>
          <cell r="Y141">
            <v>26.47</v>
          </cell>
          <cell r="Z141">
            <v>10.995006</v>
          </cell>
          <cell r="AA141">
            <v>0</v>
          </cell>
          <cell r="AB141">
            <v>10.995006</v>
          </cell>
          <cell r="AC141">
            <v>14.44</v>
          </cell>
          <cell r="AD141">
            <v>23.707360000000001</v>
          </cell>
          <cell r="AE141">
            <v>26.47</v>
          </cell>
          <cell r="AF141">
            <v>0</v>
          </cell>
          <cell r="AG141">
            <v>10</v>
          </cell>
          <cell r="AH141">
            <v>4.78</v>
          </cell>
          <cell r="AI141">
            <v>0</v>
          </cell>
          <cell r="AJ141">
            <v>10</v>
          </cell>
        </row>
        <row r="142">
          <cell r="B142" t="str">
            <v>PO14467</v>
          </cell>
          <cell r="C142" t="str">
            <v>Sona Veth</v>
          </cell>
          <cell r="D142" t="str">
            <v xml:space="preserve">Finishing-A                                       </v>
          </cell>
          <cell r="E142" t="str">
            <v xml:space="preserve">Folding(B)                    </v>
          </cell>
          <cell r="F142">
            <v>41920</v>
          </cell>
          <cell r="I142" t="str">
            <v>01/01/2024-01/31/2024</v>
          </cell>
          <cell r="J142">
            <v>0</v>
          </cell>
          <cell r="K142">
            <v>1</v>
          </cell>
          <cell r="L142">
            <v>1</v>
          </cell>
          <cell r="M142">
            <v>204</v>
          </cell>
          <cell r="O142">
            <v>184</v>
          </cell>
          <cell r="Q142">
            <v>223</v>
          </cell>
          <cell r="R142">
            <v>1</v>
          </cell>
          <cell r="S142">
            <v>0</v>
          </cell>
          <cell r="T142">
            <v>1</v>
          </cell>
          <cell r="U142">
            <v>40</v>
          </cell>
          <cell r="V142">
            <v>0</v>
          </cell>
          <cell r="W142">
            <v>40</v>
          </cell>
          <cell r="X142">
            <v>300.07</v>
          </cell>
          <cell r="Y142">
            <v>0.98</v>
          </cell>
          <cell r="Z142">
            <v>26.875800000000002</v>
          </cell>
          <cell r="AA142">
            <v>0</v>
          </cell>
          <cell r="AB142">
            <v>26.875800000000002</v>
          </cell>
          <cell r="AC142">
            <v>0</v>
          </cell>
          <cell r="AD142">
            <v>0</v>
          </cell>
          <cell r="AE142">
            <v>0.98</v>
          </cell>
          <cell r="AF142">
            <v>0</v>
          </cell>
          <cell r="AG142">
            <v>20</v>
          </cell>
          <cell r="AH142">
            <v>9.57</v>
          </cell>
          <cell r="AI142">
            <v>0</v>
          </cell>
          <cell r="AJ142">
            <v>10</v>
          </cell>
        </row>
        <row r="143">
          <cell r="B143" t="str">
            <v>PO14479</v>
          </cell>
          <cell r="C143" t="str">
            <v>Tat Huot</v>
          </cell>
          <cell r="D143" t="str">
            <v xml:space="preserve">SIT CHECKING                                      </v>
          </cell>
          <cell r="E143" t="str">
            <v xml:space="preserve">Trim+Manual Mark(B)           </v>
          </cell>
          <cell r="F143">
            <v>41920</v>
          </cell>
          <cell r="I143" t="str">
            <v>01/01/2024-01/31/2024</v>
          </cell>
          <cell r="J143">
            <v>1</v>
          </cell>
          <cell r="K143">
            <v>1</v>
          </cell>
          <cell r="L143">
            <v>2</v>
          </cell>
          <cell r="M143">
            <v>204</v>
          </cell>
          <cell r="O143">
            <v>176</v>
          </cell>
          <cell r="Q143">
            <v>220</v>
          </cell>
          <cell r="R143">
            <v>0</v>
          </cell>
          <cell r="S143">
            <v>0</v>
          </cell>
          <cell r="T143">
            <v>0</v>
          </cell>
          <cell r="U143">
            <v>44</v>
          </cell>
          <cell r="V143">
            <v>0</v>
          </cell>
          <cell r="W143">
            <v>44</v>
          </cell>
          <cell r="X143">
            <v>173.36</v>
          </cell>
          <cell r="Y143">
            <v>0</v>
          </cell>
          <cell r="Z143">
            <v>21.58728</v>
          </cell>
          <cell r="AA143">
            <v>0</v>
          </cell>
          <cell r="AB143">
            <v>21.58728</v>
          </cell>
          <cell r="AC143">
            <v>0</v>
          </cell>
          <cell r="AD143">
            <v>42.514560000000003</v>
          </cell>
          <cell r="AE143">
            <v>0</v>
          </cell>
          <cell r="AF143">
            <v>0</v>
          </cell>
          <cell r="AG143">
            <v>22</v>
          </cell>
          <cell r="AH143">
            <v>10.52</v>
          </cell>
          <cell r="AI143">
            <v>0</v>
          </cell>
          <cell r="AJ143">
            <v>10</v>
          </cell>
        </row>
        <row r="144">
          <cell r="B144" t="str">
            <v>PO14482</v>
          </cell>
          <cell r="C144" t="str">
            <v>Sina Vei</v>
          </cell>
          <cell r="D144" t="str">
            <v xml:space="preserve">SEWING QC                                         </v>
          </cell>
          <cell r="E144" t="str">
            <v xml:space="preserve">Examining(B)                  </v>
          </cell>
          <cell r="F144">
            <v>41920</v>
          </cell>
          <cell r="I144" t="str">
            <v>01/01/2024-01/31/2024</v>
          </cell>
          <cell r="J144">
            <v>1</v>
          </cell>
          <cell r="K144">
            <v>2</v>
          </cell>
          <cell r="L144">
            <v>3</v>
          </cell>
          <cell r="M144">
            <v>231</v>
          </cell>
          <cell r="O144">
            <v>208</v>
          </cell>
          <cell r="Q144">
            <v>225</v>
          </cell>
          <cell r="R144">
            <v>19</v>
          </cell>
          <cell r="S144">
            <v>0</v>
          </cell>
          <cell r="T144">
            <v>19</v>
          </cell>
          <cell r="U144">
            <v>36</v>
          </cell>
          <cell r="V144">
            <v>0</v>
          </cell>
          <cell r="W144">
            <v>36</v>
          </cell>
          <cell r="X144">
            <v>198.69</v>
          </cell>
          <cell r="Y144">
            <v>21.09</v>
          </cell>
          <cell r="Z144">
            <v>19.98</v>
          </cell>
          <cell r="AA144">
            <v>0</v>
          </cell>
          <cell r="AB144">
            <v>19.98</v>
          </cell>
          <cell r="AC144">
            <v>4</v>
          </cell>
          <cell r="AD144">
            <v>49.821154</v>
          </cell>
          <cell r="AE144">
            <v>21.09</v>
          </cell>
          <cell r="AF144">
            <v>0</v>
          </cell>
          <cell r="AG144">
            <v>18</v>
          </cell>
          <cell r="AH144">
            <v>8.61</v>
          </cell>
          <cell r="AI144">
            <v>0</v>
          </cell>
          <cell r="AJ144">
            <v>10</v>
          </cell>
        </row>
        <row r="145">
          <cell r="B145" t="str">
            <v>PO14483</v>
          </cell>
          <cell r="C145" t="str">
            <v>Sokry Hy</v>
          </cell>
          <cell r="D145" t="str">
            <v xml:space="preserve">SPS A                                             </v>
          </cell>
          <cell r="E145" t="str">
            <v xml:space="preserve">Topstitch Cuff(A)             </v>
          </cell>
          <cell r="F145">
            <v>41920</v>
          </cell>
          <cell r="I145" t="str">
            <v>01/01/2024-01/31/2024</v>
          </cell>
          <cell r="J145">
            <v>1</v>
          </cell>
          <cell r="K145">
            <v>2</v>
          </cell>
          <cell r="L145">
            <v>3</v>
          </cell>
          <cell r="M145">
            <v>204</v>
          </cell>
          <cell r="O145">
            <v>208</v>
          </cell>
          <cell r="Q145">
            <v>246</v>
          </cell>
          <cell r="R145">
            <v>0</v>
          </cell>
          <cell r="S145">
            <v>0</v>
          </cell>
          <cell r="T145">
            <v>0</v>
          </cell>
          <cell r="U145">
            <v>38</v>
          </cell>
          <cell r="V145">
            <v>0</v>
          </cell>
          <cell r="W145">
            <v>38</v>
          </cell>
          <cell r="X145">
            <v>175.57</v>
          </cell>
          <cell r="Y145">
            <v>0</v>
          </cell>
          <cell r="Z145">
            <v>18.643560000000001</v>
          </cell>
          <cell r="AA145">
            <v>0</v>
          </cell>
          <cell r="AB145">
            <v>18.643560000000001</v>
          </cell>
          <cell r="AC145">
            <v>0</v>
          </cell>
          <cell r="AD145">
            <v>66.186722000000003</v>
          </cell>
          <cell r="AE145">
            <v>0</v>
          </cell>
          <cell r="AF145">
            <v>0</v>
          </cell>
          <cell r="AG145">
            <v>19</v>
          </cell>
          <cell r="AH145">
            <v>9.09</v>
          </cell>
          <cell r="AI145">
            <v>0</v>
          </cell>
          <cell r="AJ145">
            <v>10</v>
          </cell>
        </row>
        <row r="146">
          <cell r="B146" t="str">
            <v>PO14544</v>
          </cell>
          <cell r="C146" t="str">
            <v>Vutha Chheat</v>
          </cell>
          <cell r="D146" t="str">
            <v xml:space="preserve">Finishing-A                                       </v>
          </cell>
          <cell r="F146">
            <v>41925</v>
          </cell>
          <cell r="I146" t="str">
            <v>01/01/2024-01/31/2024</v>
          </cell>
          <cell r="J146">
            <v>1</v>
          </cell>
          <cell r="K146">
            <v>2</v>
          </cell>
          <cell r="L146">
            <v>3</v>
          </cell>
          <cell r="M146">
            <v>224</v>
          </cell>
          <cell r="O146">
            <v>199.5</v>
          </cell>
          <cell r="Q146">
            <v>229.5</v>
          </cell>
          <cell r="R146">
            <v>0</v>
          </cell>
          <cell r="S146">
            <v>0</v>
          </cell>
          <cell r="T146">
            <v>0</v>
          </cell>
          <cell r="U146">
            <v>30</v>
          </cell>
          <cell r="V146">
            <v>0</v>
          </cell>
          <cell r="W146">
            <v>30</v>
          </cell>
          <cell r="X146">
            <v>0</v>
          </cell>
          <cell r="Y146">
            <v>0</v>
          </cell>
          <cell r="Z146">
            <v>16.162199999999999</v>
          </cell>
          <cell r="AA146">
            <v>0</v>
          </cell>
          <cell r="AB146">
            <v>16.162199999999999</v>
          </cell>
          <cell r="AC146">
            <v>0</v>
          </cell>
          <cell r="AD146">
            <v>247.28440000000001</v>
          </cell>
          <cell r="AE146">
            <v>0</v>
          </cell>
          <cell r="AF146">
            <v>0</v>
          </cell>
          <cell r="AG146">
            <v>15</v>
          </cell>
          <cell r="AH146">
            <v>7.18</v>
          </cell>
          <cell r="AI146">
            <v>0</v>
          </cell>
          <cell r="AJ146">
            <v>10</v>
          </cell>
        </row>
        <row r="147">
          <cell r="B147" t="str">
            <v>PO14545</v>
          </cell>
          <cell r="C147" t="str">
            <v>Khuoch Chea</v>
          </cell>
          <cell r="D147" t="str">
            <v xml:space="preserve">SPS C                                             </v>
          </cell>
          <cell r="E147" t="str">
            <v xml:space="preserve">ATTACH BONE POCKET(B)         </v>
          </cell>
          <cell r="F147">
            <v>41925</v>
          </cell>
          <cell r="I147" t="str">
            <v>01/01/2024-01/31/2024</v>
          </cell>
          <cell r="J147">
            <v>1</v>
          </cell>
          <cell r="K147">
            <v>1</v>
          </cell>
          <cell r="L147">
            <v>2</v>
          </cell>
          <cell r="M147">
            <v>204</v>
          </cell>
          <cell r="O147">
            <v>192</v>
          </cell>
          <cell r="Q147">
            <v>232</v>
          </cell>
          <cell r="R147">
            <v>0</v>
          </cell>
          <cell r="S147">
            <v>0</v>
          </cell>
          <cell r="T147">
            <v>0</v>
          </cell>
          <cell r="U147">
            <v>40</v>
          </cell>
          <cell r="V147">
            <v>0</v>
          </cell>
          <cell r="W147">
            <v>40</v>
          </cell>
          <cell r="X147">
            <v>222.15</v>
          </cell>
          <cell r="Y147">
            <v>0</v>
          </cell>
          <cell r="Z147">
            <v>20.956109999999999</v>
          </cell>
          <cell r="AA147">
            <v>0</v>
          </cell>
          <cell r="AB147">
            <v>20.956109999999999</v>
          </cell>
          <cell r="AC147">
            <v>0</v>
          </cell>
          <cell r="AD147">
            <v>25.149048000000001</v>
          </cell>
          <cell r="AE147">
            <v>0</v>
          </cell>
          <cell r="AF147">
            <v>0</v>
          </cell>
          <cell r="AG147">
            <v>20</v>
          </cell>
          <cell r="AH147">
            <v>9.57</v>
          </cell>
          <cell r="AI147">
            <v>0</v>
          </cell>
          <cell r="AJ147">
            <v>10</v>
          </cell>
        </row>
        <row r="148">
          <cell r="B148" t="str">
            <v>PO14573</v>
          </cell>
          <cell r="C148" t="str">
            <v>Sreyna Yin</v>
          </cell>
          <cell r="D148" t="str">
            <v xml:space="preserve">SPS Assembly                                      </v>
          </cell>
          <cell r="E148" t="str">
            <v xml:space="preserve">Collar Attach (A+)            </v>
          </cell>
          <cell r="F148">
            <v>41939</v>
          </cell>
          <cell r="I148" t="str">
            <v>01/01/2024-01/31/2024</v>
          </cell>
          <cell r="J148">
            <v>1</v>
          </cell>
          <cell r="K148">
            <v>0</v>
          </cell>
          <cell r="L148">
            <v>1</v>
          </cell>
          <cell r="M148">
            <v>204</v>
          </cell>
          <cell r="O148">
            <v>208</v>
          </cell>
          <cell r="Q148">
            <v>224</v>
          </cell>
          <cell r="R148">
            <v>8</v>
          </cell>
          <cell r="S148">
            <v>0</v>
          </cell>
          <cell r="T148">
            <v>8</v>
          </cell>
          <cell r="U148">
            <v>24</v>
          </cell>
          <cell r="V148">
            <v>0</v>
          </cell>
          <cell r="W148">
            <v>24</v>
          </cell>
          <cell r="X148">
            <v>210.32</v>
          </cell>
          <cell r="Y148">
            <v>7.85</v>
          </cell>
          <cell r="Z148">
            <v>12.907035</v>
          </cell>
          <cell r="AA148">
            <v>0</v>
          </cell>
          <cell r="AB148">
            <v>12.907035</v>
          </cell>
          <cell r="AC148">
            <v>25.8</v>
          </cell>
          <cell r="AD148">
            <v>38.787384000000003</v>
          </cell>
          <cell r="AE148">
            <v>7.85</v>
          </cell>
          <cell r="AF148">
            <v>0</v>
          </cell>
          <cell r="AG148">
            <v>12</v>
          </cell>
          <cell r="AH148">
            <v>5.74</v>
          </cell>
          <cell r="AI148">
            <v>0</v>
          </cell>
          <cell r="AJ148">
            <v>10</v>
          </cell>
        </row>
        <row r="149">
          <cell r="B149" t="str">
            <v>PO14584</v>
          </cell>
          <cell r="C149" t="str">
            <v>Sreyphors But</v>
          </cell>
          <cell r="D149" t="str">
            <v xml:space="preserve">Finishing-B                                       </v>
          </cell>
          <cell r="E149" t="str">
            <v xml:space="preserve">Issue UPC(A)                  </v>
          </cell>
          <cell r="F149">
            <v>41939</v>
          </cell>
          <cell r="I149" t="str">
            <v>01/01/2024-01/31/2024</v>
          </cell>
          <cell r="J149">
            <v>0</v>
          </cell>
          <cell r="K149">
            <v>0</v>
          </cell>
          <cell r="L149">
            <v>0</v>
          </cell>
          <cell r="M149">
            <v>204</v>
          </cell>
          <cell r="O149">
            <v>208</v>
          </cell>
          <cell r="Q149">
            <v>258</v>
          </cell>
          <cell r="R149">
            <v>0</v>
          </cell>
          <cell r="S149">
            <v>0</v>
          </cell>
          <cell r="T149">
            <v>0</v>
          </cell>
          <cell r="U149">
            <v>50</v>
          </cell>
          <cell r="V149">
            <v>0</v>
          </cell>
          <cell r="W149">
            <v>50</v>
          </cell>
          <cell r="X149">
            <v>343.35</v>
          </cell>
          <cell r="Y149">
            <v>0</v>
          </cell>
          <cell r="Z149">
            <v>31.008935999999999</v>
          </cell>
          <cell r="AA149">
            <v>0</v>
          </cell>
          <cell r="AB149">
            <v>31.008935999999999</v>
          </cell>
          <cell r="AC149">
            <v>0</v>
          </cell>
          <cell r="AD149">
            <v>0.65365399999999996</v>
          </cell>
          <cell r="AE149">
            <v>0</v>
          </cell>
          <cell r="AF149">
            <v>0</v>
          </cell>
          <cell r="AG149">
            <v>25</v>
          </cell>
          <cell r="AH149">
            <v>11.96</v>
          </cell>
          <cell r="AI149">
            <v>0</v>
          </cell>
          <cell r="AJ149">
            <v>10</v>
          </cell>
        </row>
        <row r="150">
          <cell r="B150" t="str">
            <v>PO14707</v>
          </cell>
          <cell r="C150" t="str">
            <v>Chanthan Sor</v>
          </cell>
          <cell r="D150" t="str">
            <v xml:space="preserve">S1-1&amp; 2 OPA                                       </v>
          </cell>
          <cell r="E150" t="str">
            <v xml:space="preserve">Topstitch Cuff(A)             </v>
          </cell>
          <cell r="F150">
            <v>41961</v>
          </cell>
          <cell r="I150" t="str">
            <v>01/01/2024-01/31/2024</v>
          </cell>
          <cell r="J150">
            <v>0</v>
          </cell>
          <cell r="K150">
            <v>0</v>
          </cell>
          <cell r="L150">
            <v>0</v>
          </cell>
          <cell r="M150">
            <v>204</v>
          </cell>
          <cell r="O150">
            <v>176</v>
          </cell>
          <cell r="Q150">
            <v>198</v>
          </cell>
          <cell r="R150">
            <v>8</v>
          </cell>
          <cell r="S150">
            <v>0</v>
          </cell>
          <cell r="T150">
            <v>8</v>
          </cell>
          <cell r="U150">
            <v>30</v>
          </cell>
          <cell r="V150">
            <v>0</v>
          </cell>
          <cell r="W150">
            <v>30</v>
          </cell>
          <cell r="X150">
            <v>125.14</v>
          </cell>
          <cell r="Y150">
            <v>7.85</v>
          </cell>
          <cell r="Z150">
            <v>15.030720000000001</v>
          </cell>
          <cell r="AA150">
            <v>0</v>
          </cell>
          <cell r="AB150">
            <v>15.030720000000001</v>
          </cell>
          <cell r="AC150">
            <v>0</v>
          </cell>
          <cell r="AD150">
            <v>69.771439999999998</v>
          </cell>
          <cell r="AE150">
            <v>7.85</v>
          </cell>
          <cell r="AF150">
            <v>0</v>
          </cell>
          <cell r="AG150">
            <v>15</v>
          </cell>
          <cell r="AH150">
            <v>7.18</v>
          </cell>
          <cell r="AI150">
            <v>0</v>
          </cell>
          <cell r="AJ150">
            <v>10</v>
          </cell>
        </row>
        <row r="151">
          <cell r="B151" t="str">
            <v>PO14778</v>
          </cell>
          <cell r="C151" t="str">
            <v>An Chen</v>
          </cell>
          <cell r="D151" t="str">
            <v xml:space="preserve">SPS Assembly                                      </v>
          </cell>
          <cell r="E151" t="str">
            <v xml:space="preserve">Lapseam Sides(A)              </v>
          </cell>
          <cell r="F151">
            <v>41975</v>
          </cell>
          <cell r="I151" t="str">
            <v>01/01/2024-01/31/2024</v>
          </cell>
          <cell r="J151">
            <v>0</v>
          </cell>
          <cell r="K151">
            <v>0</v>
          </cell>
          <cell r="L151">
            <v>0</v>
          </cell>
          <cell r="M151">
            <v>204</v>
          </cell>
          <cell r="O151">
            <v>208</v>
          </cell>
          <cell r="Q151">
            <v>224</v>
          </cell>
          <cell r="R151">
            <v>0</v>
          </cell>
          <cell r="S151">
            <v>8</v>
          </cell>
          <cell r="T151">
            <v>8</v>
          </cell>
          <cell r="U151">
            <v>24</v>
          </cell>
          <cell r="V151">
            <v>0</v>
          </cell>
          <cell r="W151">
            <v>24</v>
          </cell>
          <cell r="X151">
            <v>156.35</v>
          </cell>
          <cell r="Y151">
            <v>0</v>
          </cell>
          <cell r="Z151">
            <v>11.77488</v>
          </cell>
          <cell r="AA151">
            <v>0</v>
          </cell>
          <cell r="AB151">
            <v>11.77488</v>
          </cell>
          <cell r="AC151">
            <v>0</v>
          </cell>
          <cell r="AD151">
            <v>63.449759999999998</v>
          </cell>
          <cell r="AE151">
            <v>0</v>
          </cell>
          <cell r="AF151">
            <v>0</v>
          </cell>
          <cell r="AG151">
            <v>12</v>
          </cell>
          <cell r="AH151">
            <v>5.74</v>
          </cell>
          <cell r="AI151">
            <v>0</v>
          </cell>
          <cell r="AJ151">
            <v>10</v>
          </cell>
        </row>
        <row r="152">
          <cell r="B152" t="str">
            <v>PO14814</v>
          </cell>
          <cell r="C152" t="str">
            <v>Phally Morn</v>
          </cell>
          <cell r="D152" t="str">
            <v xml:space="preserve">SPS Assembly                                      </v>
          </cell>
          <cell r="E152" t="str">
            <v xml:space="preserve">Lapseam Sides(A)              </v>
          </cell>
          <cell r="F152">
            <v>41984</v>
          </cell>
          <cell r="I152" t="str">
            <v>01/01/2024-01/31/2024</v>
          </cell>
          <cell r="J152">
            <v>0</v>
          </cell>
          <cell r="K152">
            <v>0</v>
          </cell>
          <cell r="L152">
            <v>0</v>
          </cell>
          <cell r="M152">
            <v>204</v>
          </cell>
          <cell r="O152">
            <v>200</v>
          </cell>
          <cell r="Q152">
            <v>224</v>
          </cell>
          <cell r="R152">
            <v>0</v>
          </cell>
          <cell r="S152">
            <v>0</v>
          </cell>
          <cell r="T152">
            <v>0</v>
          </cell>
          <cell r="U152">
            <v>24</v>
          </cell>
          <cell r="V152">
            <v>0</v>
          </cell>
          <cell r="W152">
            <v>24</v>
          </cell>
          <cell r="X152">
            <v>149.33000000000001</v>
          </cell>
          <cell r="Y152">
            <v>0</v>
          </cell>
          <cell r="Z152">
            <v>11.77488</v>
          </cell>
          <cell r="AA152">
            <v>0</v>
          </cell>
          <cell r="AB152">
            <v>11.77488</v>
          </cell>
          <cell r="AC152">
            <v>0</v>
          </cell>
          <cell r="AD152">
            <v>70.469759999999994</v>
          </cell>
          <cell r="AE152">
            <v>0</v>
          </cell>
          <cell r="AF152">
            <v>0</v>
          </cell>
          <cell r="AG152">
            <v>12</v>
          </cell>
          <cell r="AH152">
            <v>5.74</v>
          </cell>
          <cell r="AI152">
            <v>0</v>
          </cell>
          <cell r="AJ152">
            <v>10</v>
          </cell>
        </row>
        <row r="153">
          <cell r="B153" t="str">
            <v>PO14834</v>
          </cell>
          <cell r="C153" t="str">
            <v>Socheata Nhean</v>
          </cell>
          <cell r="D153" t="str">
            <v xml:space="preserve">Finishing-B                                       </v>
          </cell>
          <cell r="E153" t="str">
            <v xml:space="preserve">Close Bottom Poly Bag (B)     </v>
          </cell>
          <cell r="F153">
            <v>41989</v>
          </cell>
          <cell r="I153" t="str">
            <v>01/01/2024-01/31/2024</v>
          </cell>
          <cell r="J153">
            <v>1</v>
          </cell>
          <cell r="K153">
            <v>1</v>
          </cell>
          <cell r="L153">
            <v>2</v>
          </cell>
          <cell r="M153">
            <v>204</v>
          </cell>
          <cell r="O153">
            <v>208</v>
          </cell>
          <cell r="Q153">
            <v>258</v>
          </cell>
          <cell r="R153">
            <v>0</v>
          </cell>
          <cell r="S153">
            <v>0</v>
          </cell>
          <cell r="T153">
            <v>0</v>
          </cell>
          <cell r="U153">
            <v>50</v>
          </cell>
          <cell r="V153">
            <v>0</v>
          </cell>
          <cell r="W153">
            <v>50</v>
          </cell>
          <cell r="X153">
            <v>343.35</v>
          </cell>
          <cell r="Y153">
            <v>0</v>
          </cell>
          <cell r="Z153">
            <v>31.008935999999999</v>
          </cell>
          <cell r="AA153">
            <v>0</v>
          </cell>
          <cell r="AB153">
            <v>31.008935999999999</v>
          </cell>
          <cell r="AC153">
            <v>0</v>
          </cell>
          <cell r="AD153">
            <v>0.65365399999999996</v>
          </cell>
          <cell r="AE153">
            <v>0</v>
          </cell>
          <cell r="AF153">
            <v>0</v>
          </cell>
          <cell r="AG153">
            <v>25</v>
          </cell>
          <cell r="AH153">
            <v>11.96</v>
          </cell>
          <cell r="AI153">
            <v>0</v>
          </cell>
          <cell r="AJ153">
            <v>10</v>
          </cell>
        </row>
        <row r="154">
          <cell r="B154" t="str">
            <v>PO14838</v>
          </cell>
          <cell r="C154" t="str">
            <v>Nisavy Mao</v>
          </cell>
          <cell r="D154" t="str">
            <v xml:space="preserve">SPS C                                             </v>
          </cell>
          <cell r="E154" t="str">
            <v xml:space="preserve">Set Main Label(B)             </v>
          </cell>
          <cell r="F154">
            <v>41989</v>
          </cell>
          <cell r="I154" t="str">
            <v>01/01/2024-01/31/2024</v>
          </cell>
          <cell r="J154">
            <v>1</v>
          </cell>
          <cell r="K154">
            <v>2</v>
          </cell>
          <cell r="L154">
            <v>3</v>
          </cell>
          <cell r="M154">
            <v>204</v>
          </cell>
          <cell r="O154">
            <v>208</v>
          </cell>
          <cell r="Q154">
            <v>258</v>
          </cell>
          <cell r="R154">
            <v>0</v>
          </cell>
          <cell r="S154">
            <v>0</v>
          </cell>
          <cell r="T154">
            <v>0</v>
          </cell>
          <cell r="U154">
            <v>50</v>
          </cell>
          <cell r="V154">
            <v>0</v>
          </cell>
          <cell r="W154">
            <v>50</v>
          </cell>
          <cell r="X154">
            <v>304.37</v>
          </cell>
          <cell r="Y154">
            <v>0</v>
          </cell>
          <cell r="Z154">
            <v>27.056763</v>
          </cell>
          <cell r="AA154">
            <v>0</v>
          </cell>
          <cell r="AB154">
            <v>27.056763</v>
          </cell>
          <cell r="AC154">
            <v>0</v>
          </cell>
          <cell r="AD154">
            <v>10.551232000000001</v>
          </cell>
          <cell r="AE154">
            <v>0</v>
          </cell>
          <cell r="AF154">
            <v>0</v>
          </cell>
          <cell r="AG154">
            <v>25</v>
          </cell>
          <cell r="AH154">
            <v>11.96</v>
          </cell>
          <cell r="AI154">
            <v>0</v>
          </cell>
          <cell r="AJ154">
            <v>10</v>
          </cell>
        </row>
        <row r="155">
          <cell r="B155" t="str">
            <v>PO1487</v>
          </cell>
          <cell r="C155" t="str">
            <v>Lai Eng</v>
          </cell>
          <cell r="D155" t="str">
            <v xml:space="preserve">SEWING QC                                         </v>
          </cell>
          <cell r="E155" t="str">
            <v xml:space="preserve">Examining(B)                  </v>
          </cell>
          <cell r="F155">
            <v>39204</v>
          </cell>
          <cell r="I155" t="str">
            <v>01/01/2024-01/31/2024</v>
          </cell>
          <cell r="J155">
            <v>1</v>
          </cell>
          <cell r="K155">
            <v>2</v>
          </cell>
          <cell r="L155">
            <v>3</v>
          </cell>
          <cell r="M155">
            <v>231</v>
          </cell>
          <cell r="O155">
            <v>200</v>
          </cell>
          <cell r="Q155">
            <v>240</v>
          </cell>
          <cell r="R155">
            <v>0</v>
          </cell>
          <cell r="S155">
            <v>0</v>
          </cell>
          <cell r="T155">
            <v>0</v>
          </cell>
          <cell r="U155">
            <v>40</v>
          </cell>
          <cell r="V155">
            <v>0</v>
          </cell>
          <cell r="W155">
            <v>40</v>
          </cell>
          <cell r="X155">
            <v>235.59</v>
          </cell>
          <cell r="Y155">
            <v>0</v>
          </cell>
          <cell r="Z155">
            <v>22.2</v>
          </cell>
          <cell r="AA155">
            <v>0</v>
          </cell>
          <cell r="AB155">
            <v>22.2</v>
          </cell>
          <cell r="AC155">
            <v>0</v>
          </cell>
          <cell r="AD155">
            <v>37.475790000000003</v>
          </cell>
          <cell r="AE155">
            <v>0</v>
          </cell>
          <cell r="AF155">
            <v>0</v>
          </cell>
          <cell r="AG155">
            <v>20</v>
          </cell>
          <cell r="AH155">
            <v>9.57</v>
          </cell>
          <cell r="AI155">
            <v>0</v>
          </cell>
          <cell r="AJ155">
            <v>11</v>
          </cell>
        </row>
        <row r="156">
          <cell r="B156" t="str">
            <v>PO14918</v>
          </cell>
          <cell r="C156" t="str">
            <v>Chanmuoy Chheat</v>
          </cell>
          <cell r="D156" t="str">
            <v xml:space="preserve">Finishing-A                                       </v>
          </cell>
          <cell r="E156" t="str">
            <v xml:space="preserve">Folding(B)                    </v>
          </cell>
          <cell r="F156">
            <v>42030</v>
          </cell>
          <cell r="I156" t="str">
            <v>01/01/2024-01/31/2024</v>
          </cell>
          <cell r="J156">
            <v>1</v>
          </cell>
          <cell r="K156">
            <v>0</v>
          </cell>
          <cell r="L156">
            <v>1</v>
          </cell>
          <cell r="M156">
            <v>204</v>
          </cell>
          <cell r="O156">
            <v>208</v>
          </cell>
          <cell r="Q156">
            <v>240</v>
          </cell>
          <cell r="R156">
            <v>0</v>
          </cell>
          <cell r="S156">
            <v>8</v>
          </cell>
          <cell r="T156">
            <v>8</v>
          </cell>
          <cell r="U156">
            <v>40</v>
          </cell>
          <cell r="V156">
            <v>0</v>
          </cell>
          <cell r="W156">
            <v>40</v>
          </cell>
          <cell r="X156">
            <v>295.01</v>
          </cell>
          <cell r="Y156">
            <v>3.92</v>
          </cell>
          <cell r="Z156">
            <v>25.949178</v>
          </cell>
          <cell r="AA156">
            <v>0</v>
          </cell>
          <cell r="AB156">
            <v>25.949178</v>
          </cell>
          <cell r="AC156">
            <v>0</v>
          </cell>
          <cell r="AD156">
            <v>1.1165620000000001</v>
          </cell>
          <cell r="AE156">
            <v>0</v>
          </cell>
          <cell r="AF156">
            <v>0</v>
          </cell>
          <cell r="AG156">
            <v>20</v>
          </cell>
          <cell r="AH156">
            <v>9.57</v>
          </cell>
          <cell r="AI156">
            <v>0</v>
          </cell>
          <cell r="AJ156">
            <v>10</v>
          </cell>
        </row>
        <row r="157">
          <cell r="B157" t="str">
            <v>PO14955</v>
          </cell>
          <cell r="C157" t="str">
            <v>Kreal Son</v>
          </cell>
          <cell r="D157" t="str">
            <v xml:space="preserve">SPS C                                             </v>
          </cell>
          <cell r="E157" t="str">
            <v xml:space="preserve">Hem front(B)                  </v>
          </cell>
          <cell r="F157">
            <v>42041</v>
          </cell>
          <cell r="I157" t="str">
            <v>01/01/2024-01/31/2024</v>
          </cell>
          <cell r="J157">
            <v>1</v>
          </cell>
          <cell r="K157">
            <v>2</v>
          </cell>
          <cell r="L157">
            <v>3</v>
          </cell>
          <cell r="M157">
            <v>204</v>
          </cell>
          <cell r="O157">
            <v>208</v>
          </cell>
          <cell r="Q157">
            <v>250</v>
          </cell>
          <cell r="R157">
            <v>0</v>
          </cell>
          <cell r="S157">
            <v>0</v>
          </cell>
          <cell r="T157">
            <v>0</v>
          </cell>
          <cell r="U157">
            <v>42</v>
          </cell>
          <cell r="V157">
            <v>0</v>
          </cell>
          <cell r="W157">
            <v>42</v>
          </cell>
          <cell r="X157">
            <v>74.680000000000007</v>
          </cell>
          <cell r="Y157">
            <v>0</v>
          </cell>
          <cell r="Z157">
            <v>20.60604</v>
          </cell>
          <cell r="AA157">
            <v>0</v>
          </cell>
          <cell r="AB157">
            <v>20.60604</v>
          </cell>
          <cell r="AC157">
            <v>0</v>
          </cell>
          <cell r="AD157">
            <v>170.63208</v>
          </cell>
          <cell r="AE157">
            <v>0</v>
          </cell>
          <cell r="AF157">
            <v>0</v>
          </cell>
          <cell r="AG157">
            <v>21</v>
          </cell>
          <cell r="AH157">
            <v>10.050000000000001</v>
          </cell>
          <cell r="AI157">
            <v>0</v>
          </cell>
          <cell r="AJ157">
            <v>9</v>
          </cell>
        </row>
        <row r="158">
          <cell r="B158" t="str">
            <v>PO15004</v>
          </cell>
          <cell r="C158" t="str">
            <v>Song Chan</v>
          </cell>
          <cell r="D158" t="str">
            <v xml:space="preserve">SPS A                                             </v>
          </cell>
          <cell r="E158" t="str">
            <v xml:space="preserve">Turn+Press Collar(B)          </v>
          </cell>
          <cell r="F158">
            <v>42048</v>
          </cell>
          <cell r="I158" t="str">
            <v>01/01/2024-01/31/2024</v>
          </cell>
          <cell r="J158">
            <v>0</v>
          </cell>
          <cell r="K158">
            <v>1</v>
          </cell>
          <cell r="L158">
            <v>1</v>
          </cell>
          <cell r="M158">
            <v>204</v>
          </cell>
          <cell r="O158">
            <v>208</v>
          </cell>
          <cell r="Q158">
            <v>250</v>
          </cell>
          <cell r="R158">
            <v>0</v>
          </cell>
          <cell r="S158">
            <v>0</v>
          </cell>
          <cell r="T158">
            <v>0</v>
          </cell>
          <cell r="U158">
            <v>42</v>
          </cell>
          <cell r="V158">
            <v>0</v>
          </cell>
          <cell r="W158">
            <v>42</v>
          </cell>
          <cell r="X158">
            <v>142.66999999999999</v>
          </cell>
          <cell r="Y158">
            <v>0</v>
          </cell>
          <cell r="Z158">
            <v>20.60604</v>
          </cell>
          <cell r="AA158">
            <v>0</v>
          </cell>
          <cell r="AB158">
            <v>20.60604</v>
          </cell>
          <cell r="AC158">
            <v>0</v>
          </cell>
          <cell r="AD158">
            <v>102.64208000000001</v>
          </cell>
          <cell r="AE158">
            <v>0</v>
          </cell>
          <cell r="AF158">
            <v>0</v>
          </cell>
          <cell r="AG158">
            <v>21</v>
          </cell>
          <cell r="AH158">
            <v>10.050000000000001</v>
          </cell>
          <cell r="AI158">
            <v>0</v>
          </cell>
          <cell r="AJ158">
            <v>9</v>
          </cell>
        </row>
        <row r="159">
          <cell r="B159" t="str">
            <v>PO15008</v>
          </cell>
          <cell r="C159" t="str">
            <v>Savat Van</v>
          </cell>
          <cell r="D159" t="str">
            <v xml:space="preserve">SPS Assembly                                      </v>
          </cell>
          <cell r="E159" t="str">
            <v xml:space="preserve">Bottom Hem(A)                 </v>
          </cell>
          <cell r="F159">
            <v>42052</v>
          </cell>
          <cell r="I159" t="str">
            <v>01/01/2024-01/31/2024</v>
          </cell>
          <cell r="J159">
            <v>1</v>
          </cell>
          <cell r="K159">
            <v>1</v>
          </cell>
          <cell r="L159">
            <v>2</v>
          </cell>
          <cell r="M159">
            <v>204</v>
          </cell>
          <cell r="O159">
            <v>208</v>
          </cell>
          <cell r="Q159">
            <v>248</v>
          </cell>
          <cell r="R159">
            <v>0</v>
          </cell>
          <cell r="S159">
            <v>0</v>
          </cell>
          <cell r="T159">
            <v>0</v>
          </cell>
          <cell r="U159">
            <v>40</v>
          </cell>
          <cell r="V159">
            <v>0</v>
          </cell>
          <cell r="W159">
            <v>40</v>
          </cell>
          <cell r="X159">
            <v>278.05</v>
          </cell>
          <cell r="Y159">
            <v>0</v>
          </cell>
          <cell r="Z159">
            <v>23.290196999999999</v>
          </cell>
          <cell r="AA159">
            <v>0</v>
          </cell>
          <cell r="AB159">
            <v>23.290196999999999</v>
          </cell>
          <cell r="AC159">
            <v>0</v>
          </cell>
          <cell r="AD159">
            <v>19.864574000000001</v>
          </cell>
          <cell r="AE159">
            <v>0</v>
          </cell>
          <cell r="AF159">
            <v>0</v>
          </cell>
          <cell r="AG159">
            <v>20</v>
          </cell>
          <cell r="AH159">
            <v>9.57</v>
          </cell>
          <cell r="AI159">
            <v>0</v>
          </cell>
          <cell r="AJ159">
            <v>9</v>
          </cell>
        </row>
        <row r="160">
          <cell r="B160" t="str">
            <v>PO15108</v>
          </cell>
          <cell r="C160" t="str">
            <v>Heak Phan</v>
          </cell>
          <cell r="D160" t="str">
            <v xml:space="preserve">SPS Assembly                                      </v>
          </cell>
          <cell r="E160" t="str">
            <v xml:space="preserve">Lapseam Sides(A)              </v>
          </cell>
          <cell r="F160">
            <v>42088</v>
          </cell>
          <cell r="I160" t="str">
            <v>01/01/2024-01/31/2024</v>
          </cell>
          <cell r="J160">
            <v>0</v>
          </cell>
          <cell r="K160">
            <v>1</v>
          </cell>
          <cell r="L160">
            <v>1</v>
          </cell>
          <cell r="M160">
            <v>204</v>
          </cell>
          <cell r="O160">
            <v>208</v>
          </cell>
          <cell r="Q160">
            <v>248</v>
          </cell>
          <cell r="R160">
            <v>0</v>
          </cell>
          <cell r="S160">
            <v>0</v>
          </cell>
          <cell r="T160">
            <v>0</v>
          </cell>
          <cell r="U160">
            <v>40</v>
          </cell>
          <cell r="V160">
            <v>0</v>
          </cell>
          <cell r="W160">
            <v>40</v>
          </cell>
          <cell r="X160">
            <v>188.37</v>
          </cell>
          <cell r="Y160">
            <v>0</v>
          </cell>
          <cell r="Z160">
            <v>19.823688000000001</v>
          </cell>
          <cell r="AA160">
            <v>0</v>
          </cell>
          <cell r="AB160">
            <v>19.823688000000001</v>
          </cell>
          <cell r="AC160">
            <v>0</v>
          </cell>
          <cell r="AD160">
            <v>55.377375999999998</v>
          </cell>
          <cell r="AE160">
            <v>0</v>
          </cell>
          <cell r="AF160">
            <v>0</v>
          </cell>
          <cell r="AG160">
            <v>20</v>
          </cell>
          <cell r="AH160">
            <v>9.57</v>
          </cell>
          <cell r="AI160">
            <v>0</v>
          </cell>
          <cell r="AJ160">
            <v>9</v>
          </cell>
        </row>
        <row r="161">
          <cell r="B161" t="str">
            <v>PO15131</v>
          </cell>
          <cell r="C161" t="str">
            <v>Kompheak Mao</v>
          </cell>
          <cell r="D161" t="str">
            <v xml:space="preserve">SPS A                                             </v>
          </cell>
          <cell r="E161" t="str">
            <v xml:space="preserve">Run Cuff(A)                   </v>
          </cell>
          <cell r="F161">
            <v>42115</v>
          </cell>
          <cell r="I161" t="str">
            <v>01/01/2024-01/31/2024</v>
          </cell>
          <cell r="J161">
            <v>1</v>
          </cell>
          <cell r="K161">
            <v>1</v>
          </cell>
          <cell r="L161">
            <v>2</v>
          </cell>
          <cell r="M161">
            <v>204</v>
          </cell>
          <cell r="O161">
            <v>208</v>
          </cell>
          <cell r="Q161">
            <v>254</v>
          </cell>
          <cell r="R161">
            <v>0</v>
          </cell>
          <cell r="S161">
            <v>0</v>
          </cell>
          <cell r="T161">
            <v>0</v>
          </cell>
          <cell r="U161">
            <v>46</v>
          </cell>
          <cell r="V161">
            <v>0</v>
          </cell>
          <cell r="W161">
            <v>46</v>
          </cell>
          <cell r="X161">
            <v>166.76</v>
          </cell>
          <cell r="Y161">
            <v>0</v>
          </cell>
          <cell r="Z161">
            <v>23.632608000000001</v>
          </cell>
          <cell r="AA161">
            <v>0</v>
          </cell>
          <cell r="AB161">
            <v>23.632608000000001</v>
          </cell>
          <cell r="AC161">
            <v>0</v>
          </cell>
          <cell r="AD161">
            <v>84.605215999999999</v>
          </cell>
          <cell r="AE161">
            <v>0</v>
          </cell>
          <cell r="AF161">
            <v>0</v>
          </cell>
          <cell r="AG161">
            <v>23</v>
          </cell>
          <cell r="AH161">
            <v>11</v>
          </cell>
          <cell r="AI161">
            <v>0</v>
          </cell>
          <cell r="AJ161">
            <v>9</v>
          </cell>
        </row>
        <row r="162">
          <cell r="B162" t="str">
            <v>PO15165</v>
          </cell>
          <cell r="C162" t="str">
            <v>Siphea Un</v>
          </cell>
          <cell r="D162" t="str">
            <v xml:space="preserve">SPS C                                             </v>
          </cell>
          <cell r="E162" t="str">
            <v xml:space="preserve">B/sew front auto (T11)        </v>
          </cell>
          <cell r="F162">
            <v>42116</v>
          </cell>
          <cell r="I162" t="str">
            <v>01/01/2024-01/31/2024</v>
          </cell>
          <cell r="J162">
            <v>1</v>
          </cell>
          <cell r="K162">
            <v>0</v>
          </cell>
          <cell r="L162">
            <v>1</v>
          </cell>
          <cell r="M162">
            <v>204</v>
          </cell>
          <cell r="O162">
            <v>208</v>
          </cell>
          <cell r="Q162">
            <v>258</v>
          </cell>
          <cell r="R162">
            <v>0</v>
          </cell>
          <cell r="S162">
            <v>0</v>
          </cell>
          <cell r="T162">
            <v>0</v>
          </cell>
          <cell r="U162">
            <v>50</v>
          </cell>
          <cell r="V162">
            <v>0</v>
          </cell>
          <cell r="W162">
            <v>50</v>
          </cell>
          <cell r="X162">
            <v>116.28</v>
          </cell>
          <cell r="Y162">
            <v>0</v>
          </cell>
          <cell r="Z162">
            <v>24.530999999999999</v>
          </cell>
          <cell r="AA162">
            <v>0</v>
          </cell>
          <cell r="AB162">
            <v>24.530999999999999</v>
          </cell>
          <cell r="AC162">
            <v>0</v>
          </cell>
          <cell r="AD162">
            <v>136.88200000000001</v>
          </cell>
          <cell r="AE162">
            <v>0</v>
          </cell>
          <cell r="AF162">
            <v>0</v>
          </cell>
          <cell r="AG162">
            <v>25</v>
          </cell>
          <cell r="AH162">
            <v>11.96</v>
          </cell>
          <cell r="AI162">
            <v>0</v>
          </cell>
          <cell r="AJ162">
            <v>9</v>
          </cell>
        </row>
        <row r="163">
          <cell r="B163" t="str">
            <v>PO15182</v>
          </cell>
          <cell r="C163" t="str">
            <v>Anong Kong</v>
          </cell>
          <cell r="D163" t="str">
            <v xml:space="preserve">SPS Assembly                                      </v>
          </cell>
          <cell r="E163" t="str">
            <v xml:space="preserve">French Seam(A)                </v>
          </cell>
          <cell r="F163">
            <v>42116</v>
          </cell>
          <cell r="I163" t="str">
            <v>01/01/2024-01/31/2024</v>
          </cell>
          <cell r="J163">
            <v>0</v>
          </cell>
          <cell r="K163">
            <v>0</v>
          </cell>
          <cell r="L163">
            <v>0</v>
          </cell>
          <cell r="M163">
            <v>204</v>
          </cell>
          <cell r="O163">
            <v>208</v>
          </cell>
          <cell r="Q163">
            <v>230</v>
          </cell>
          <cell r="R163">
            <v>8</v>
          </cell>
          <cell r="S163">
            <v>0</v>
          </cell>
          <cell r="T163">
            <v>8</v>
          </cell>
          <cell r="U163">
            <v>30</v>
          </cell>
          <cell r="V163">
            <v>0</v>
          </cell>
          <cell r="W163">
            <v>30</v>
          </cell>
          <cell r="X163">
            <v>169.67</v>
          </cell>
          <cell r="Y163">
            <v>7.85</v>
          </cell>
          <cell r="Z163">
            <v>14.721914999999999</v>
          </cell>
          <cell r="AA163">
            <v>0</v>
          </cell>
          <cell r="AB163">
            <v>14.721914999999999</v>
          </cell>
          <cell r="AC163">
            <v>0</v>
          </cell>
          <cell r="AD163">
            <v>56.023829999999997</v>
          </cell>
          <cell r="AE163">
            <v>7.85</v>
          </cell>
          <cell r="AF163">
            <v>0</v>
          </cell>
          <cell r="AG163">
            <v>15</v>
          </cell>
          <cell r="AH163">
            <v>7.18</v>
          </cell>
          <cell r="AI163">
            <v>0</v>
          </cell>
          <cell r="AJ163">
            <v>9</v>
          </cell>
        </row>
        <row r="164">
          <cell r="B164" t="str">
            <v>PO15209</v>
          </cell>
          <cell r="C164" t="str">
            <v>Vandy Yun</v>
          </cell>
          <cell r="D164" t="str">
            <v xml:space="preserve">SEWING QC                                         </v>
          </cell>
          <cell r="E164" t="str">
            <v xml:space="preserve">Examining(B)                  </v>
          </cell>
          <cell r="F164">
            <v>42121</v>
          </cell>
          <cell r="I164" t="str">
            <v>01/01/2024-01/31/2024</v>
          </cell>
          <cell r="J164">
            <v>1</v>
          </cell>
          <cell r="K164">
            <v>1</v>
          </cell>
          <cell r="L164">
            <v>2</v>
          </cell>
          <cell r="M164">
            <v>231</v>
          </cell>
          <cell r="O164">
            <v>208</v>
          </cell>
          <cell r="Q164">
            <v>237.5</v>
          </cell>
          <cell r="R164">
            <v>4.5</v>
          </cell>
          <cell r="S164">
            <v>0</v>
          </cell>
          <cell r="T164">
            <v>4.5</v>
          </cell>
          <cell r="U164">
            <v>34</v>
          </cell>
          <cell r="V164">
            <v>0</v>
          </cell>
          <cell r="W164">
            <v>34</v>
          </cell>
          <cell r="X164">
            <v>228.01</v>
          </cell>
          <cell r="Y164">
            <v>5</v>
          </cell>
          <cell r="Z164">
            <v>18.87</v>
          </cell>
          <cell r="AA164">
            <v>0</v>
          </cell>
          <cell r="AB164">
            <v>18.87</v>
          </cell>
          <cell r="AC164">
            <v>0</v>
          </cell>
          <cell r="AD164">
            <v>38.651001999999998</v>
          </cell>
          <cell r="AE164">
            <v>5</v>
          </cell>
          <cell r="AF164">
            <v>0</v>
          </cell>
          <cell r="AG164">
            <v>17</v>
          </cell>
          <cell r="AH164">
            <v>8.1300000000000008</v>
          </cell>
          <cell r="AI164">
            <v>0</v>
          </cell>
          <cell r="AJ164">
            <v>9</v>
          </cell>
        </row>
        <row r="165">
          <cell r="B165" t="str">
            <v>PO15236</v>
          </cell>
          <cell r="C165" t="str">
            <v>Voeun Em</v>
          </cell>
          <cell r="D165" t="str">
            <v xml:space="preserve">SPS B                                             </v>
          </cell>
          <cell r="E165" t="str">
            <v xml:space="preserve">Attach Pocket Bone(B)         </v>
          </cell>
          <cell r="F165">
            <v>42121</v>
          </cell>
          <cell r="I165" t="str">
            <v>01/01/2024-01/31/2024</v>
          </cell>
          <cell r="J165">
            <v>1</v>
          </cell>
          <cell r="K165">
            <v>4</v>
          </cell>
          <cell r="L165">
            <v>5</v>
          </cell>
          <cell r="M165">
            <v>204</v>
          </cell>
          <cell r="O165">
            <v>208</v>
          </cell>
          <cell r="Q165">
            <v>220</v>
          </cell>
          <cell r="R165">
            <v>16</v>
          </cell>
          <cell r="S165">
            <v>0</v>
          </cell>
          <cell r="T165">
            <v>16</v>
          </cell>
          <cell r="U165">
            <v>28</v>
          </cell>
          <cell r="V165">
            <v>0</v>
          </cell>
          <cell r="W165">
            <v>28</v>
          </cell>
          <cell r="X165">
            <v>183.39</v>
          </cell>
          <cell r="Y165">
            <v>15.7</v>
          </cell>
          <cell r="Z165">
            <v>14.744384999999999</v>
          </cell>
          <cell r="AA165">
            <v>0</v>
          </cell>
          <cell r="AB165">
            <v>14.744384999999999</v>
          </cell>
          <cell r="AC165">
            <v>0</v>
          </cell>
          <cell r="AD165">
            <v>39.53031</v>
          </cell>
          <cell r="AE165">
            <v>15.7</v>
          </cell>
          <cell r="AF165">
            <v>0</v>
          </cell>
          <cell r="AG165">
            <v>14</v>
          </cell>
          <cell r="AH165">
            <v>6.7</v>
          </cell>
          <cell r="AI165">
            <v>0</v>
          </cell>
          <cell r="AJ165">
            <v>9</v>
          </cell>
        </row>
        <row r="166">
          <cell r="B166" t="str">
            <v>PO15253</v>
          </cell>
          <cell r="C166" t="str">
            <v>Sreypeou Sat</v>
          </cell>
          <cell r="D166" t="str">
            <v xml:space="preserve">SPS C                                             </v>
          </cell>
          <cell r="E166" t="str">
            <v xml:space="preserve">Set Main Label(B)             </v>
          </cell>
          <cell r="F166">
            <v>42122</v>
          </cell>
          <cell r="I166" t="str">
            <v>01/01/2024-01/31/2024</v>
          </cell>
          <cell r="J166">
            <v>0</v>
          </cell>
          <cell r="K166">
            <v>0</v>
          </cell>
          <cell r="L166">
            <v>0</v>
          </cell>
          <cell r="M166">
            <v>204</v>
          </cell>
          <cell r="O166">
            <v>208</v>
          </cell>
          <cell r="Q166">
            <v>246</v>
          </cell>
          <cell r="R166">
            <v>0</v>
          </cell>
          <cell r="S166">
            <v>0</v>
          </cell>
          <cell r="T166">
            <v>0</v>
          </cell>
          <cell r="U166">
            <v>38</v>
          </cell>
          <cell r="V166">
            <v>0</v>
          </cell>
          <cell r="W166">
            <v>38</v>
          </cell>
          <cell r="X166">
            <v>253.28</v>
          </cell>
          <cell r="Y166">
            <v>0</v>
          </cell>
          <cell r="Z166">
            <v>19.677350000000001</v>
          </cell>
          <cell r="AA166">
            <v>0</v>
          </cell>
          <cell r="AB166">
            <v>19.677350000000001</v>
          </cell>
          <cell r="AC166">
            <v>0</v>
          </cell>
          <cell r="AD166">
            <v>15.702818000000001</v>
          </cell>
          <cell r="AE166">
            <v>0</v>
          </cell>
          <cell r="AF166">
            <v>0</v>
          </cell>
          <cell r="AG166">
            <v>19</v>
          </cell>
          <cell r="AH166">
            <v>9.09</v>
          </cell>
          <cell r="AI166">
            <v>0</v>
          </cell>
          <cell r="AJ166">
            <v>9</v>
          </cell>
        </row>
        <row r="167">
          <cell r="B167" t="str">
            <v>PO15281</v>
          </cell>
          <cell r="C167" t="str">
            <v>Sam Kann</v>
          </cell>
          <cell r="D167" t="str">
            <v xml:space="preserve">SPS B                                             </v>
          </cell>
          <cell r="E167" t="str">
            <v xml:space="preserve">Machinist                     </v>
          </cell>
          <cell r="F167">
            <v>42131</v>
          </cell>
          <cell r="I167" t="str">
            <v>01/01/2024-01/31/2024</v>
          </cell>
          <cell r="J167">
            <v>1</v>
          </cell>
          <cell r="K167">
            <v>1</v>
          </cell>
          <cell r="L167">
            <v>2</v>
          </cell>
          <cell r="M167">
            <v>204</v>
          </cell>
          <cell r="O167">
            <v>200</v>
          </cell>
          <cell r="Q167">
            <v>234</v>
          </cell>
          <cell r="R167">
            <v>0</v>
          </cell>
          <cell r="S167">
            <v>0</v>
          </cell>
          <cell r="T167">
            <v>0</v>
          </cell>
          <cell r="U167">
            <v>34</v>
          </cell>
          <cell r="V167">
            <v>0</v>
          </cell>
          <cell r="W167">
            <v>34</v>
          </cell>
          <cell r="X167">
            <v>149.43</v>
          </cell>
          <cell r="Y167">
            <v>0</v>
          </cell>
          <cell r="Z167">
            <v>17.33277</v>
          </cell>
          <cell r="AA167">
            <v>0</v>
          </cell>
          <cell r="AB167">
            <v>17.33277</v>
          </cell>
          <cell r="AC167">
            <v>0</v>
          </cell>
          <cell r="AD167">
            <v>81.48554</v>
          </cell>
          <cell r="AE167">
            <v>0</v>
          </cell>
          <cell r="AF167">
            <v>0</v>
          </cell>
          <cell r="AG167">
            <v>17</v>
          </cell>
          <cell r="AH167">
            <v>8.1300000000000008</v>
          </cell>
          <cell r="AI167">
            <v>0</v>
          </cell>
          <cell r="AJ167">
            <v>9</v>
          </cell>
        </row>
        <row r="168">
          <cell r="B168" t="str">
            <v>PO15301</v>
          </cell>
          <cell r="C168" t="str">
            <v>Saphan Ros</v>
          </cell>
          <cell r="D168" t="str">
            <v xml:space="preserve">SPS Assembly                                      </v>
          </cell>
          <cell r="E168" t="str">
            <v xml:space="preserve">Cuff Attach(A+)               </v>
          </cell>
          <cell r="F168">
            <v>42131</v>
          </cell>
          <cell r="I168" t="str">
            <v>01/01/2024-01/31/2024</v>
          </cell>
          <cell r="J168">
            <v>1</v>
          </cell>
          <cell r="K168">
            <v>1</v>
          </cell>
          <cell r="L168">
            <v>2</v>
          </cell>
          <cell r="M168">
            <v>204</v>
          </cell>
          <cell r="O168">
            <v>208</v>
          </cell>
          <cell r="Q168">
            <v>234</v>
          </cell>
          <cell r="R168">
            <v>0</v>
          </cell>
          <cell r="S168">
            <v>16</v>
          </cell>
          <cell r="T168">
            <v>16</v>
          </cell>
          <cell r="U168">
            <v>42</v>
          </cell>
          <cell r="V168">
            <v>0</v>
          </cell>
          <cell r="W168">
            <v>42</v>
          </cell>
          <cell r="X168">
            <v>244.48</v>
          </cell>
          <cell r="Y168">
            <v>0</v>
          </cell>
          <cell r="Z168">
            <v>22.402376</v>
          </cell>
          <cell r="AA168">
            <v>0</v>
          </cell>
          <cell r="AB168">
            <v>22.402376</v>
          </cell>
          <cell r="AC168">
            <v>0</v>
          </cell>
          <cell r="AD168">
            <v>8.7855679999999996</v>
          </cell>
          <cell r="AE168">
            <v>0</v>
          </cell>
          <cell r="AF168">
            <v>0</v>
          </cell>
          <cell r="AG168">
            <v>21</v>
          </cell>
          <cell r="AH168">
            <v>10.050000000000001</v>
          </cell>
          <cell r="AI168">
            <v>0</v>
          </cell>
          <cell r="AJ168">
            <v>9</v>
          </cell>
        </row>
        <row r="169">
          <cell r="B169" t="str">
            <v>PO15302</v>
          </cell>
          <cell r="C169" t="str">
            <v>Siphub Seom</v>
          </cell>
          <cell r="D169" t="str">
            <v xml:space="preserve">SPS B                                             </v>
          </cell>
          <cell r="E169" t="str">
            <v xml:space="preserve">Hem Pocket(B)                 </v>
          </cell>
          <cell r="F169">
            <v>42131</v>
          </cell>
          <cell r="I169" t="str">
            <v>01/01/2024-01/31/2024</v>
          </cell>
          <cell r="J169">
            <v>0</v>
          </cell>
          <cell r="K169">
            <v>0</v>
          </cell>
          <cell r="L169">
            <v>0</v>
          </cell>
          <cell r="M169">
            <v>204</v>
          </cell>
          <cell r="O169">
            <v>208</v>
          </cell>
          <cell r="Q169">
            <v>244</v>
          </cell>
          <cell r="R169">
            <v>8</v>
          </cell>
          <cell r="S169">
            <v>0</v>
          </cell>
          <cell r="T169">
            <v>8</v>
          </cell>
          <cell r="U169">
            <v>44</v>
          </cell>
          <cell r="V169">
            <v>0</v>
          </cell>
          <cell r="W169">
            <v>44</v>
          </cell>
          <cell r="X169">
            <v>220.08</v>
          </cell>
          <cell r="Y169">
            <v>7.85</v>
          </cell>
          <cell r="Z169">
            <v>24.103846000000001</v>
          </cell>
          <cell r="AA169">
            <v>0</v>
          </cell>
          <cell r="AB169">
            <v>24.103846000000001</v>
          </cell>
          <cell r="AC169">
            <v>47.36</v>
          </cell>
          <cell r="AD169">
            <v>4.9909920000000003</v>
          </cell>
          <cell r="AE169">
            <v>7.85</v>
          </cell>
          <cell r="AF169">
            <v>0</v>
          </cell>
          <cell r="AG169">
            <v>22</v>
          </cell>
          <cell r="AH169">
            <v>10.52</v>
          </cell>
          <cell r="AI169">
            <v>0</v>
          </cell>
          <cell r="AJ169">
            <v>9</v>
          </cell>
        </row>
        <row r="170">
          <cell r="B170" t="str">
            <v>PO15308</v>
          </cell>
          <cell r="C170" t="str">
            <v>Minea Leng</v>
          </cell>
          <cell r="D170" t="str">
            <v xml:space="preserve">SPS Assembly                                      </v>
          </cell>
          <cell r="E170" t="str">
            <v xml:space="preserve">Lapseam Sides(A)              </v>
          </cell>
          <cell r="F170">
            <v>42142</v>
          </cell>
          <cell r="I170" t="str">
            <v>01/01/2024-01/31/2024</v>
          </cell>
          <cell r="J170">
            <v>1</v>
          </cell>
          <cell r="K170">
            <v>2</v>
          </cell>
          <cell r="L170">
            <v>3</v>
          </cell>
          <cell r="M170">
            <v>204</v>
          </cell>
          <cell r="O170">
            <v>208</v>
          </cell>
          <cell r="Q170">
            <v>244</v>
          </cell>
          <cell r="R170">
            <v>0</v>
          </cell>
          <cell r="S170">
            <v>0</v>
          </cell>
          <cell r="T170">
            <v>0</v>
          </cell>
          <cell r="U170">
            <v>36</v>
          </cell>
          <cell r="V170">
            <v>0</v>
          </cell>
          <cell r="W170">
            <v>36</v>
          </cell>
          <cell r="X170">
            <v>196.53</v>
          </cell>
          <cell r="Y170">
            <v>0</v>
          </cell>
          <cell r="Z170">
            <v>18.411918</v>
          </cell>
          <cell r="AA170">
            <v>0</v>
          </cell>
          <cell r="AB170">
            <v>18.411918</v>
          </cell>
          <cell r="AC170">
            <v>0</v>
          </cell>
          <cell r="AD170">
            <v>51.925780000000003</v>
          </cell>
          <cell r="AE170">
            <v>0</v>
          </cell>
          <cell r="AF170">
            <v>0</v>
          </cell>
          <cell r="AG170">
            <v>18</v>
          </cell>
          <cell r="AH170">
            <v>8.61</v>
          </cell>
          <cell r="AI170">
            <v>0</v>
          </cell>
          <cell r="AJ170">
            <v>9</v>
          </cell>
        </row>
        <row r="171">
          <cell r="B171" t="str">
            <v>PO15362</v>
          </cell>
          <cell r="C171" t="str">
            <v>Key Pheng</v>
          </cell>
          <cell r="D171" t="str">
            <v xml:space="preserve">SPS Assembly                                      </v>
          </cell>
          <cell r="E171" t="str">
            <v xml:space="preserve">Cuff Attach(A+)               </v>
          </cell>
          <cell r="F171">
            <v>42144</v>
          </cell>
          <cell r="I171" t="str">
            <v>01/01/2024-01/31/2024</v>
          </cell>
          <cell r="J171">
            <v>1</v>
          </cell>
          <cell r="K171">
            <v>0</v>
          </cell>
          <cell r="L171">
            <v>1</v>
          </cell>
          <cell r="M171">
            <v>204</v>
          </cell>
          <cell r="O171">
            <v>208</v>
          </cell>
          <cell r="Q171">
            <v>228</v>
          </cell>
          <cell r="R171">
            <v>0</v>
          </cell>
          <cell r="S171">
            <v>16</v>
          </cell>
          <cell r="T171">
            <v>16</v>
          </cell>
          <cell r="U171">
            <v>36</v>
          </cell>
          <cell r="V171">
            <v>0</v>
          </cell>
          <cell r="W171">
            <v>36</v>
          </cell>
          <cell r="X171">
            <v>316.18</v>
          </cell>
          <cell r="Y171">
            <v>0</v>
          </cell>
          <cell r="Z171">
            <v>23.432995999999999</v>
          </cell>
          <cell r="AA171">
            <v>0</v>
          </cell>
          <cell r="AB171">
            <v>23.432995999999999</v>
          </cell>
          <cell r="AC171">
            <v>0</v>
          </cell>
          <cell r="AD171">
            <v>1.2645280000000001</v>
          </cell>
          <cell r="AE171">
            <v>0</v>
          </cell>
          <cell r="AF171">
            <v>0</v>
          </cell>
          <cell r="AG171">
            <v>18</v>
          </cell>
          <cell r="AH171">
            <v>8.61</v>
          </cell>
          <cell r="AI171">
            <v>0</v>
          </cell>
          <cell r="AJ171">
            <v>9</v>
          </cell>
        </row>
        <row r="172">
          <cell r="B172" t="str">
            <v>PO1538</v>
          </cell>
          <cell r="C172" t="str">
            <v>Chanlay Peou</v>
          </cell>
          <cell r="D172" t="str">
            <v xml:space="preserve">S1-2 INA                                          </v>
          </cell>
          <cell r="E172" t="str">
            <v xml:space="preserve">Collar Attach (A+)            </v>
          </cell>
          <cell r="F172">
            <v>39230</v>
          </cell>
          <cell r="I172" t="str">
            <v>01/01/2024-01/31/2024</v>
          </cell>
          <cell r="J172">
            <v>1</v>
          </cell>
          <cell r="K172">
            <v>1</v>
          </cell>
          <cell r="L172">
            <v>2</v>
          </cell>
          <cell r="M172">
            <v>204</v>
          </cell>
          <cell r="O172">
            <v>208</v>
          </cell>
          <cell r="Q172">
            <v>258</v>
          </cell>
          <cell r="R172">
            <v>0</v>
          </cell>
          <cell r="S172">
            <v>0</v>
          </cell>
          <cell r="T172">
            <v>0</v>
          </cell>
          <cell r="U172">
            <v>50</v>
          </cell>
          <cell r="V172">
            <v>0</v>
          </cell>
          <cell r="W172">
            <v>50</v>
          </cell>
          <cell r="X172">
            <v>183.77</v>
          </cell>
          <cell r="Y172">
            <v>0</v>
          </cell>
          <cell r="Z172">
            <v>24.833199</v>
          </cell>
          <cell r="AA172">
            <v>0</v>
          </cell>
          <cell r="AB172">
            <v>24.833199</v>
          </cell>
          <cell r="AC172">
            <v>0</v>
          </cell>
          <cell r="AD172">
            <v>69.996397999999999</v>
          </cell>
          <cell r="AE172">
            <v>0</v>
          </cell>
          <cell r="AF172">
            <v>0</v>
          </cell>
          <cell r="AG172">
            <v>25</v>
          </cell>
          <cell r="AH172">
            <v>11.96</v>
          </cell>
          <cell r="AI172">
            <v>0</v>
          </cell>
          <cell r="AJ172">
            <v>11</v>
          </cell>
        </row>
        <row r="173">
          <cell r="B173" t="str">
            <v>PO15380</v>
          </cell>
          <cell r="C173" t="str">
            <v>Sokak Vorn</v>
          </cell>
          <cell r="D173" t="str">
            <v xml:space="preserve">SPS A                                             </v>
          </cell>
          <cell r="E173" t="str">
            <v xml:space="preserve">Set Gussett(A)                </v>
          </cell>
          <cell r="F173">
            <v>42144</v>
          </cell>
          <cell r="I173" t="str">
            <v>01/01/2024-01/31/2024</v>
          </cell>
          <cell r="J173">
            <v>1</v>
          </cell>
          <cell r="K173">
            <v>1</v>
          </cell>
          <cell r="L173">
            <v>2</v>
          </cell>
          <cell r="M173">
            <v>204</v>
          </cell>
          <cell r="O173">
            <v>208</v>
          </cell>
          <cell r="Q173">
            <v>230</v>
          </cell>
          <cell r="R173">
            <v>0</v>
          </cell>
          <cell r="S173">
            <v>0</v>
          </cell>
          <cell r="T173">
            <v>0</v>
          </cell>
          <cell r="U173">
            <v>22</v>
          </cell>
          <cell r="V173">
            <v>0</v>
          </cell>
          <cell r="W173">
            <v>22</v>
          </cell>
          <cell r="X173">
            <v>103.14</v>
          </cell>
          <cell r="Y173">
            <v>0</v>
          </cell>
          <cell r="Z173">
            <v>11.013054</v>
          </cell>
          <cell r="AA173">
            <v>0</v>
          </cell>
          <cell r="AB173">
            <v>11.013054</v>
          </cell>
          <cell r="AC173">
            <v>0</v>
          </cell>
          <cell r="AD173">
            <v>123.76479999999999</v>
          </cell>
          <cell r="AE173">
            <v>0</v>
          </cell>
          <cell r="AF173">
            <v>0</v>
          </cell>
          <cell r="AG173">
            <v>11</v>
          </cell>
          <cell r="AH173">
            <v>5.26</v>
          </cell>
          <cell r="AI173">
            <v>0</v>
          </cell>
          <cell r="AJ173">
            <v>9</v>
          </cell>
        </row>
        <row r="174">
          <cell r="B174" t="str">
            <v>PO15410</v>
          </cell>
          <cell r="C174" t="str">
            <v>Sreythom Mach</v>
          </cell>
          <cell r="D174" t="str">
            <v xml:space="preserve">Finishing-A                                       </v>
          </cell>
          <cell r="E174" t="str">
            <v xml:space="preserve">Folding(B)                    </v>
          </cell>
          <cell r="F174">
            <v>42149</v>
          </cell>
          <cell r="I174" t="str">
            <v>01/01/2024-01/31/2024</v>
          </cell>
          <cell r="J174">
            <v>0</v>
          </cell>
          <cell r="K174">
            <v>0</v>
          </cell>
          <cell r="L174">
            <v>0</v>
          </cell>
          <cell r="M174">
            <v>204</v>
          </cell>
          <cell r="O174">
            <v>208</v>
          </cell>
          <cell r="Q174">
            <v>252</v>
          </cell>
          <cell r="R174">
            <v>0</v>
          </cell>
          <cell r="S174">
            <v>0</v>
          </cell>
          <cell r="T174">
            <v>0</v>
          </cell>
          <cell r="U174">
            <v>44</v>
          </cell>
          <cell r="V174">
            <v>0</v>
          </cell>
          <cell r="W174">
            <v>44</v>
          </cell>
          <cell r="X174">
            <v>346.54</v>
          </cell>
          <cell r="Y174">
            <v>0</v>
          </cell>
          <cell r="Z174">
            <v>29.346243000000001</v>
          </cell>
          <cell r="AA174">
            <v>0</v>
          </cell>
          <cell r="AB174">
            <v>29.346243000000001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22</v>
          </cell>
          <cell r="AH174">
            <v>10.52</v>
          </cell>
          <cell r="AI174">
            <v>0</v>
          </cell>
          <cell r="AJ174">
            <v>9</v>
          </cell>
        </row>
        <row r="175">
          <cell r="B175" t="str">
            <v>PO15446</v>
          </cell>
          <cell r="C175" t="str">
            <v>Thyda Mean</v>
          </cell>
          <cell r="D175" t="str">
            <v xml:space="preserve">SPS Assembly                                      </v>
          </cell>
          <cell r="E175" t="str">
            <v xml:space="preserve">Collar attach                 </v>
          </cell>
          <cell r="F175">
            <v>42163</v>
          </cell>
          <cell r="I175" t="str">
            <v>01/01/2024-01/31/2024</v>
          </cell>
          <cell r="J175">
            <v>1</v>
          </cell>
          <cell r="K175">
            <v>1</v>
          </cell>
          <cell r="L175">
            <v>2</v>
          </cell>
          <cell r="M175">
            <v>204</v>
          </cell>
          <cell r="O175">
            <v>208</v>
          </cell>
          <cell r="Q175">
            <v>208</v>
          </cell>
          <cell r="R175">
            <v>32</v>
          </cell>
          <cell r="S175">
            <v>8</v>
          </cell>
          <cell r="T175">
            <v>40</v>
          </cell>
          <cell r="U175">
            <v>40</v>
          </cell>
          <cell r="V175">
            <v>0</v>
          </cell>
          <cell r="W175">
            <v>40</v>
          </cell>
          <cell r="X175">
            <v>90.47</v>
          </cell>
          <cell r="Y175">
            <v>31.4</v>
          </cell>
          <cell r="Z175">
            <v>19.6248</v>
          </cell>
          <cell r="AA175">
            <v>0</v>
          </cell>
          <cell r="AB175">
            <v>19.6248</v>
          </cell>
          <cell r="AC175">
            <v>0</v>
          </cell>
          <cell r="AD175">
            <v>113.6296</v>
          </cell>
          <cell r="AE175">
            <v>31.4</v>
          </cell>
          <cell r="AF175">
            <v>0</v>
          </cell>
          <cell r="AG175">
            <v>20</v>
          </cell>
          <cell r="AH175">
            <v>9.57</v>
          </cell>
          <cell r="AI175">
            <v>0</v>
          </cell>
          <cell r="AJ175">
            <v>9</v>
          </cell>
        </row>
        <row r="176">
          <cell r="B176" t="str">
            <v>PO15506</v>
          </cell>
          <cell r="C176" t="str">
            <v>Leap Say</v>
          </cell>
          <cell r="D176" t="str">
            <v xml:space="preserve">Finishing-B                                       </v>
          </cell>
          <cell r="E176" t="str">
            <v xml:space="preserve">Prepare Tie(B)                </v>
          </cell>
          <cell r="F176">
            <v>42179</v>
          </cell>
          <cell r="I176" t="str">
            <v>01/01/2024-01/31/2024</v>
          </cell>
          <cell r="J176">
            <v>1</v>
          </cell>
          <cell r="K176">
            <v>2</v>
          </cell>
          <cell r="L176">
            <v>3</v>
          </cell>
          <cell r="M176">
            <v>204</v>
          </cell>
          <cell r="O176">
            <v>208</v>
          </cell>
          <cell r="Q176">
            <v>240</v>
          </cell>
          <cell r="R176">
            <v>12</v>
          </cell>
          <cell r="S176">
            <v>0</v>
          </cell>
          <cell r="T176">
            <v>12</v>
          </cell>
          <cell r="U176">
            <v>44</v>
          </cell>
          <cell r="V176">
            <v>0</v>
          </cell>
          <cell r="W176">
            <v>44</v>
          </cell>
          <cell r="X176">
            <v>319.48</v>
          </cell>
          <cell r="Y176">
            <v>11.77</v>
          </cell>
          <cell r="Z176">
            <v>26.633565000000001</v>
          </cell>
          <cell r="AA176">
            <v>0</v>
          </cell>
          <cell r="AB176">
            <v>26.633565000000001</v>
          </cell>
          <cell r="AC176">
            <v>38.270000000000003</v>
          </cell>
          <cell r="AD176">
            <v>0.65365399999999996</v>
          </cell>
          <cell r="AE176">
            <v>11.77</v>
          </cell>
          <cell r="AF176">
            <v>0</v>
          </cell>
          <cell r="AG176">
            <v>22</v>
          </cell>
          <cell r="AH176">
            <v>10.52</v>
          </cell>
          <cell r="AI176">
            <v>0</v>
          </cell>
          <cell r="AJ176">
            <v>9</v>
          </cell>
        </row>
        <row r="177">
          <cell r="B177" t="str">
            <v>PO15541</v>
          </cell>
          <cell r="C177" t="str">
            <v>Tiv Ngoem</v>
          </cell>
          <cell r="D177" t="str">
            <v xml:space="preserve">SPS C                                             </v>
          </cell>
          <cell r="E177" t="str">
            <v xml:space="preserve">Set Yoke(A)                   </v>
          </cell>
          <cell r="F177">
            <v>42186</v>
          </cell>
          <cell r="I177" t="str">
            <v>01/01/2024-01/31/2024</v>
          </cell>
          <cell r="J177">
            <v>1</v>
          </cell>
          <cell r="K177">
            <v>2</v>
          </cell>
          <cell r="L177">
            <v>3</v>
          </cell>
          <cell r="M177">
            <v>204</v>
          </cell>
          <cell r="O177">
            <v>208</v>
          </cell>
          <cell r="Q177">
            <v>254</v>
          </cell>
          <cell r="R177">
            <v>0</v>
          </cell>
          <cell r="S177">
            <v>0</v>
          </cell>
          <cell r="T177">
            <v>0</v>
          </cell>
          <cell r="U177">
            <v>46</v>
          </cell>
          <cell r="V177">
            <v>0</v>
          </cell>
          <cell r="W177">
            <v>46</v>
          </cell>
          <cell r="X177">
            <v>241.29</v>
          </cell>
          <cell r="Y177">
            <v>0</v>
          </cell>
          <cell r="Z177">
            <v>23.771601</v>
          </cell>
          <cell r="AA177">
            <v>0</v>
          </cell>
          <cell r="AB177">
            <v>23.771601</v>
          </cell>
          <cell r="AC177">
            <v>0</v>
          </cell>
          <cell r="AD177">
            <v>22.845839999999999</v>
          </cell>
          <cell r="AE177">
            <v>0</v>
          </cell>
          <cell r="AF177">
            <v>0</v>
          </cell>
          <cell r="AG177">
            <v>23</v>
          </cell>
          <cell r="AH177">
            <v>11</v>
          </cell>
          <cell r="AI177">
            <v>0</v>
          </cell>
          <cell r="AJ177">
            <v>9</v>
          </cell>
        </row>
        <row r="178">
          <cell r="B178" t="str">
            <v>PO15552</v>
          </cell>
          <cell r="C178" t="str">
            <v>Phallang Some</v>
          </cell>
          <cell r="D178" t="str">
            <v xml:space="preserve">SIT CHECKING                                      </v>
          </cell>
          <cell r="E178" t="str">
            <v xml:space="preserve">Examining(B)                  </v>
          </cell>
          <cell r="F178">
            <v>42191</v>
          </cell>
          <cell r="I178" t="str">
            <v>01/01/2024-01/31/2024</v>
          </cell>
          <cell r="J178">
            <v>0</v>
          </cell>
          <cell r="K178">
            <v>0</v>
          </cell>
          <cell r="L178">
            <v>0</v>
          </cell>
          <cell r="M178">
            <v>204</v>
          </cell>
          <cell r="O178">
            <v>208</v>
          </cell>
          <cell r="Q178">
            <v>258</v>
          </cell>
          <cell r="R178">
            <v>0</v>
          </cell>
          <cell r="S178">
            <v>0</v>
          </cell>
          <cell r="T178">
            <v>0</v>
          </cell>
          <cell r="U178">
            <v>50</v>
          </cell>
          <cell r="V178">
            <v>0</v>
          </cell>
          <cell r="W178">
            <v>50</v>
          </cell>
          <cell r="X178">
            <v>201.3</v>
          </cell>
          <cell r="Y178">
            <v>0</v>
          </cell>
          <cell r="Z178">
            <v>24.530999999999999</v>
          </cell>
          <cell r="AA178">
            <v>0</v>
          </cell>
          <cell r="AB178">
            <v>24.530999999999999</v>
          </cell>
          <cell r="AC178">
            <v>0</v>
          </cell>
          <cell r="AD178">
            <v>51.862000000000002</v>
          </cell>
          <cell r="AE178">
            <v>0</v>
          </cell>
          <cell r="AF178">
            <v>0</v>
          </cell>
          <cell r="AG178">
            <v>25</v>
          </cell>
          <cell r="AH178">
            <v>11.96</v>
          </cell>
          <cell r="AI178">
            <v>0</v>
          </cell>
          <cell r="AJ178">
            <v>9</v>
          </cell>
        </row>
        <row r="179">
          <cell r="B179" t="str">
            <v>PO15648</v>
          </cell>
          <cell r="C179" t="str">
            <v>Thoeurn Meoun</v>
          </cell>
          <cell r="D179" t="str">
            <v xml:space="preserve">SPS Assembly                                      </v>
          </cell>
          <cell r="E179" t="str">
            <v xml:space="preserve">Set Gussett(A)                </v>
          </cell>
          <cell r="F179">
            <v>42226</v>
          </cell>
          <cell r="I179" t="str">
            <v>01/01/2024-01/31/2024</v>
          </cell>
          <cell r="J179">
            <v>0</v>
          </cell>
          <cell r="K179">
            <v>1</v>
          </cell>
          <cell r="L179">
            <v>1</v>
          </cell>
          <cell r="M179">
            <v>204</v>
          </cell>
          <cell r="O179">
            <v>208</v>
          </cell>
          <cell r="Q179">
            <v>242</v>
          </cell>
          <cell r="R179">
            <v>8</v>
          </cell>
          <cell r="S179">
            <v>0</v>
          </cell>
          <cell r="T179">
            <v>8</v>
          </cell>
          <cell r="U179">
            <v>42</v>
          </cell>
          <cell r="V179">
            <v>0</v>
          </cell>
          <cell r="W179">
            <v>42</v>
          </cell>
          <cell r="X179">
            <v>144.58000000000001</v>
          </cell>
          <cell r="Y179">
            <v>7.85</v>
          </cell>
          <cell r="Z179">
            <v>20.60604</v>
          </cell>
          <cell r="AA179">
            <v>0</v>
          </cell>
          <cell r="AB179">
            <v>20.60604</v>
          </cell>
          <cell r="AC179">
            <v>0</v>
          </cell>
          <cell r="AD179">
            <v>92.882080000000002</v>
          </cell>
          <cell r="AE179">
            <v>7.85</v>
          </cell>
          <cell r="AF179">
            <v>0</v>
          </cell>
          <cell r="AG179">
            <v>21</v>
          </cell>
          <cell r="AH179">
            <v>10.050000000000001</v>
          </cell>
          <cell r="AI179">
            <v>0</v>
          </cell>
          <cell r="AJ179">
            <v>9</v>
          </cell>
        </row>
        <row r="180">
          <cell r="B180" t="str">
            <v>PO15683</v>
          </cell>
          <cell r="C180" t="str">
            <v>Chandara Keo</v>
          </cell>
          <cell r="D180" t="str">
            <v xml:space="preserve">S1-1&amp; 2 OPA                                       </v>
          </cell>
          <cell r="E180" t="str">
            <v xml:space="preserve">Trim front strap(B)           </v>
          </cell>
          <cell r="F180">
            <v>41591</v>
          </cell>
          <cell r="I180" t="str">
            <v>01/01/2024-01/31/2024</v>
          </cell>
          <cell r="J180">
            <v>1</v>
          </cell>
          <cell r="K180">
            <v>2</v>
          </cell>
          <cell r="L180">
            <v>3</v>
          </cell>
          <cell r="M180">
            <v>207</v>
          </cell>
          <cell r="O180">
            <v>184</v>
          </cell>
          <cell r="Q180">
            <v>214</v>
          </cell>
          <cell r="R180">
            <v>0</v>
          </cell>
          <cell r="S180">
            <v>0</v>
          </cell>
          <cell r="T180">
            <v>0</v>
          </cell>
          <cell r="U180">
            <v>30</v>
          </cell>
          <cell r="V180">
            <v>0</v>
          </cell>
          <cell r="W180">
            <v>30</v>
          </cell>
          <cell r="X180">
            <v>125.59</v>
          </cell>
          <cell r="Y180">
            <v>0</v>
          </cell>
          <cell r="Z180">
            <v>15.571</v>
          </cell>
          <cell r="AA180">
            <v>0</v>
          </cell>
          <cell r="AB180">
            <v>15.571</v>
          </cell>
          <cell r="AC180">
            <v>0</v>
          </cell>
          <cell r="AD180">
            <v>88.632000000000005</v>
          </cell>
          <cell r="AE180">
            <v>0</v>
          </cell>
          <cell r="AF180">
            <v>0</v>
          </cell>
          <cell r="AG180">
            <v>15</v>
          </cell>
          <cell r="AH180">
            <v>7.18</v>
          </cell>
          <cell r="AI180">
            <v>0</v>
          </cell>
          <cell r="AJ180">
            <v>11</v>
          </cell>
        </row>
        <row r="181">
          <cell r="B181" t="str">
            <v>PO1569</v>
          </cell>
          <cell r="C181" t="str">
            <v>Salom Khvath</v>
          </cell>
          <cell r="D181" t="str">
            <v xml:space="preserve">SPS A                                             </v>
          </cell>
          <cell r="E181" t="str">
            <v xml:space="preserve">Hem Cuff(B)                   </v>
          </cell>
          <cell r="F181">
            <v>39244</v>
          </cell>
          <cell r="I181" t="str">
            <v>01/01/2024-01/31/2024</v>
          </cell>
          <cell r="J181">
            <v>0</v>
          </cell>
          <cell r="K181">
            <v>0</v>
          </cell>
          <cell r="L181">
            <v>0</v>
          </cell>
          <cell r="M181">
            <v>204</v>
          </cell>
          <cell r="O181">
            <v>184</v>
          </cell>
          <cell r="Q181">
            <v>200</v>
          </cell>
          <cell r="R181">
            <v>0</v>
          </cell>
          <cell r="S181">
            <v>0</v>
          </cell>
          <cell r="T181">
            <v>0</v>
          </cell>
          <cell r="U181">
            <v>16</v>
          </cell>
          <cell r="V181">
            <v>0</v>
          </cell>
          <cell r="W181">
            <v>16</v>
          </cell>
          <cell r="X181">
            <v>151.34</v>
          </cell>
          <cell r="Y181">
            <v>0</v>
          </cell>
          <cell r="Z181">
            <v>8.5959120000000002</v>
          </cell>
          <cell r="AA181">
            <v>0</v>
          </cell>
          <cell r="AB181">
            <v>8.5959120000000002</v>
          </cell>
          <cell r="AC181">
            <v>0</v>
          </cell>
          <cell r="AD181">
            <v>52.225248000000001</v>
          </cell>
          <cell r="AE181">
            <v>0</v>
          </cell>
          <cell r="AF181">
            <v>0</v>
          </cell>
          <cell r="AG181">
            <v>8</v>
          </cell>
          <cell r="AH181">
            <v>3.83</v>
          </cell>
          <cell r="AI181">
            <v>0</v>
          </cell>
          <cell r="AJ181">
            <v>11</v>
          </cell>
        </row>
        <row r="182">
          <cell r="B182" t="str">
            <v>PO15708</v>
          </cell>
          <cell r="C182" t="str">
            <v>Chanthol Men</v>
          </cell>
          <cell r="D182" t="str">
            <v xml:space="preserve">S1-2 INA                                          </v>
          </cell>
          <cell r="E182" t="str">
            <v xml:space="preserve">Join Shoulder(A)              </v>
          </cell>
          <cell r="F182">
            <v>42319</v>
          </cell>
          <cell r="I182" t="str">
            <v>01/01/2024-01/31/2024</v>
          </cell>
          <cell r="J182">
            <v>0</v>
          </cell>
          <cell r="K182">
            <v>0</v>
          </cell>
          <cell r="L182">
            <v>0</v>
          </cell>
          <cell r="M182">
            <v>204</v>
          </cell>
          <cell r="O182">
            <v>208</v>
          </cell>
          <cell r="Q182">
            <v>202</v>
          </cell>
          <cell r="R182">
            <v>8</v>
          </cell>
          <cell r="S182">
            <v>24</v>
          </cell>
          <cell r="T182">
            <v>32</v>
          </cell>
          <cell r="U182">
            <v>26</v>
          </cell>
          <cell r="V182">
            <v>0</v>
          </cell>
          <cell r="W182">
            <v>26</v>
          </cell>
          <cell r="X182">
            <v>158.75</v>
          </cell>
          <cell r="Y182">
            <v>7.85</v>
          </cell>
          <cell r="Z182">
            <v>13.645810000000001</v>
          </cell>
          <cell r="AA182">
            <v>0</v>
          </cell>
          <cell r="AB182">
            <v>13.645810000000001</v>
          </cell>
          <cell r="AC182">
            <v>0</v>
          </cell>
          <cell r="AD182">
            <v>41.241619999999998</v>
          </cell>
          <cell r="AE182">
            <v>7.85</v>
          </cell>
          <cell r="AF182">
            <v>0</v>
          </cell>
          <cell r="AG182">
            <v>13</v>
          </cell>
          <cell r="AH182">
            <v>6.22</v>
          </cell>
          <cell r="AI182">
            <v>0</v>
          </cell>
          <cell r="AJ182">
            <v>9</v>
          </cell>
        </row>
        <row r="183">
          <cell r="B183" t="str">
            <v>PO15710</v>
          </cell>
          <cell r="C183" t="str">
            <v>Somaly Lonh</v>
          </cell>
          <cell r="D183" t="str">
            <v xml:space="preserve">SPS Assembly                                      </v>
          </cell>
          <cell r="E183" t="str">
            <v xml:space="preserve">Topstitch Sleeve(A)           </v>
          </cell>
          <cell r="F183">
            <v>42319</v>
          </cell>
          <cell r="I183" t="str">
            <v>01/01/2024-01/31/2024</v>
          </cell>
          <cell r="J183">
            <v>0</v>
          </cell>
          <cell r="K183">
            <v>0</v>
          </cell>
          <cell r="L183">
            <v>0</v>
          </cell>
          <cell r="M183">
            <v>204</v>
          </cell>
          <cell r="O183">
            <v>208</v>
          </cell>
          <cell r="Q183">
            <v>238</v>
          </cell>
          <cell r="R183">
            <v>0</v>
          </cell>
          <cell r="S183">
            <v>0</v>
          </cell>
          <cell r="T183">
            <v>0</v>
          </cell>
          <cell r="U183">
            <v>30</v>
          </cell>
          <cell r="V183">
            <v>0</v>
          </cell>
          <cell r="W183">
            <v>30</v>
          </cell>
          <cell r="X183">
            <v>317.57</v>
          </cell>
          <cell r="Y183">
            <v>0</v>
          </cell>
          <cell r="Z183">
            <v>18.560880000000001</v>
          </cell>
          <cell r="AA183">
            <v>0</v>
          </cell>
          <cell r="AB183">
            <v>18.560880000000001</v>
          </cell>
          <cell r="AC183">
            <v>0</v>
          </cell>
          <cell r="AD183">
            <v>0.61692800000000003</v>
          </cell>
          <cell r="AE183">
            <v>0</v>
          </cell>
          <cell r="AF183">
            <v>0</v>
          </cell>
          <cell r="AG183">
            <v>15</v>
          </cell>
          <cell r="AH183">
            <v>7.18</v>
          </cell>
          <cell r="AI183">
            <v>0</v>
          </cell>
          <cell r="AJ183">
            <v>9</v>
          </cell>
        </row>
        <row r="184">
          <cell r="B184" t="str">
            <v>PO15745</v>
          </cell>
          <cell r="C184" t="str">
            <v>Channary Saom</v>
          </cell>
          <cell r="D184" t="str">
            <v xml:space="preserve">SPS B                                             </v>
          </cell>
          <cell r="E184" t="str">
            <v xml:space="preserve">Fuse front strap(B)           </v>
          </cell>
          <cell r="F184">
            <v>42319</v>
          </cell>
          <cell r="I184" t="str">
            <v>01/01/2024-01/31/2024</v>
          </cell>
          <cell r="J184">
            <v>1</v>
          </cell>
          <cell r="K184">
            <v>2</v>
          </cell>
          <cell r="L184">
            <v>3</v>
          </cell>
          <cell r="M184">
            <v>204</v>
          </cell>
          <cell r="O184">
            <v>192</v>
          </cell>
          <cell r="Q184">
            <v>218</v>
          </cell>
          <cell r="R184">
            <v>8</v>
          </cell>
          <cell r="S184">
            <v>6</v>
          </cell>
          <cell r="T184">
            <v>14</v>
          </cell>
          <cell r="U184">
            <v>40</v>
          </cell>
          <cell r="V184">
            <v>0</v>
          </cell>
          <cell r="W184">
            <v>40</v>
          </cell>
          <cell r="X184">
            <v>98.92</v>
          </cell>
          <cell r="Y184">
            <v>7.85</v>
          </cell>
          <cell r="Z184">
            <v>19.6248</v>
          </cell>
          <cell r="AA184">
            <v>0</v>
          </cell>
          <cell r="AB184">
            <v>19.6248</v>
          </cell>
          <cell r="AC184">
            <v>0</v>
          </cell>
          <cell r="AD184">
            <v>114.9896</v>
          </cell>
          <cell r="AE184">
            <v>7.85</v>
          </cell>
          <cell r="AF184">
            <v>0</v>
          </cell>
          <cell r="AG184">
            <v>20</v>
          </cell>
          <cell r="AH184">
            <v>9.57</v>
          </cell>
          <cell r="AI184">
            <v>0</v>
          </cell>
          <cell r="AJ184">
            <v>9</v>
          </cell>
        </row>
        <row r="185">
          <cell r="B185" t="str">
            <v>PO15748</v>
          </cell>
          <cell r="C185" t="str">
            <v>Sreyneang Seang</v>
          </cell>
          <cell r="D185" t="str">
            <v xml:space="preserve">SPS C                                             </v>
          </cell>
          <cell r="E185" t="str">
            <v xml:space="preserve">Attach Pocket.(A)             </v>
          </cell>
          <cell r="F185">
            <v>42319</v>
          </cell>
          <cell r="I185" t="str">
            <v>01/01/2024-01/31/2024</v>
          </cell>
          <cell r="J185">
            <v>0</v>
          </cell>
          <cell r="K185">
            <v>0</v>
          </cell>
          <cell r="L185">
            <v>0</v>
          </cell>
          <cell r="M185">
            <v>204</v>
          </cell>
          <cell r="O185">
            <v>208</v>
          </cell>
          <cell r="Q185">
            <v>222.5</v>
          </cell>
          <cell r="R185">
            <v>3.5</v>
          </cell>
          <cell r="S185">
            <v>0</v>
          </cell>
          <cell r="T185">
            <v>3.5</v>
          </cell>
          <cell r="U185">
            <v>18</v>
          </cell>
          <cell r="V185">
            <v>0</v>
          </cell>
          <cell r="W185">
            <v>18</v>
          </cell>
          <cell r="X185">
            <v>277.52999999999997</v>
          </cell>
          <cell r="Y185">
            <v>3.43</v>
          </cell>
          <cell r="Z185">
            <v>10.487102</v>
          </cell>
          <cell r="AA185">
            <v>0</v>
          </cell>
          <cell r="AB185">
            <v>10.487102</v>
          </cell>
          <cell r="AC185">
            <v>0</v>
          </cell>
          <cell r="AD185">
            <v>3.350692</v>
          </cell>
          <cell r="AE185">
            <v>3.43</v>
          </cell>
          <cell r="AF185">
            <v>0</v>
          </cell>
          <cell r="AG185">
            <v>9</v>
          </cell>
          <cell r="AH185">
            <v>4.3099999999999996</v>
          </cell>
          <cell r="AI185">
            <v>0</v>
          </cell>
          <cell r="AJ185">
            <v>9</v>
          </cell>
        </row>
        <row r="186">
          <cell r="B186" t="str">
            <v>PO15752</v>
          </cell>
          <cell r="C186" t="str">
            <v>Sokneng Chan</v>
          </cell>
          <cell r="D186" t="str">
            <v xml:space="preserve">SPS C                                             </v>
          </cell>
          <cell r="E186" t="str">
            <v xml:space="preserve">PRESS FRONT&amp;BACK              </v>
          </cell>
          <cell r="F186">
            <v>42319</v>
          </cell>
          <cell r="I186" t="str">
            <v>01/01/2024-01/31/2024</v>
          </cell>
          <cell r="J186">
            <v>1</v>
          </cell>
          <cell r="K186">
            <v>1</v>
          </cell>
          <cell r="L186">
            <v>2</v>
          </cell>
          <cell r="M186">
            <v>204</v>
          </cell>
          <cell r="O186">
            <v>200</v>
          </cell>
          <cell r="Q186">
            <v>214</v>
          </cell>
          <cell r="R186">
            <v>0</v>
          </cell>
          <cell r="S186">
            <v>8</v>
          </cell>
          <cell r="T186">
            <v>8</v>
          </cell>
          <cell r="U186">
            <v>22</v>
          </cell>
          <cell r="V186">
            <v>0</v>
          </cell>
          <cell r="W186">
            <v>22</v>
          </cell>
          <cell r="X186">
            <v>235.34</v>
          </cell>
          <cell r="Y186">
            <v>0</v>
          </cell>
          <cell r="Z186">
            <v>12.164605</v>
          </cell>
          <cell r="AA186">
            <v>0</v>
          </cell>
          <cell r="AB186">
            <v>12.164605</v>
          </cell>
          <cell r="AC186">
            <v>0</v>
          </cell>
          <cell r="AD186">
            <v>17.006755999999999</v>
          </cell>
          <cell r="AE186">
            <v>0</v>
          </cell>
          <cell r="AF186">
            <v>0</v>
          </cell>
          <cell r="AG186">
            <v>11</v>
          </cell>
          <cell r="AH186">
            <v>5.26</v>
          </cell>
          <cell r="AI186">
            <v>0</v>
          </cell>
          <cell r="AJ186">
            <v>9</v>
          </cell>
        </row>
        <row r="187">
          <cell r="B187" t="str">
            <v>PO15759</v>
          </cell>
          <cell r="C187" t="str">
            <v>Pisey Yan</v>
          </cell>
          <cell r="D187" t="str">
            <v xml:space="preserve">SPS Assembly                                      </v>
          </cell>
          <cell r="E187" t="str">
            <v xml:space="preserve">French Seam(A)                </v>
          </cell>
          <cell r="F187">
            <v>42319</v>
          </cell>
          <cell r="I187" t="str">
            <v>01/01/2024-01/31/2024</v>
          </cell>
          <cell r="J187">
            <v>0</v>
          </cell>
          <cell r="K187">
            <v>0</v>
          </cell>
          <cell r="L187">
            <v>0</v>
          </cell>
          <cell r="M187">
            <v>204</v>
          </cell>
          <cell r="O187">
            <v>208</v>
          </cell>
          <cell r="Q187">
            <v>246</v>
          </cell>
          <cell r="R187">
            <v>0</v>
          </cell>
          <cell r="S187">
            <v>0</v>
          </cell>
          <cell r="T187">
            <v>0</v>
          </cell>
          <cell r="U187">
            <v>38</v>
          </cell>
          <cell r="V187">
            <v>0</v>
          </cell>
          <cell r="W187">
            <v>38</v>
          </cell>
          <cell r="X187">
            <v>247.93</v>
          </cell>
          <cell r="Y187">
            <v>0</v>
          </cell>
          <cell r="Z187">
            <v>19.705127000000001</v>
          </cell>
          <cell r="AA187">
            <v>0</v>
          </cell>
          <cell r="AB187">
            <v>19.705127000000001</v>
          </cell>
          <cell r="AC187">
            <v>0</v>
          </cell>
          <cell r="AD187">
            <v>13.06808</v>
          </cell>
          <cell r="AE187">
            <v>0</v>
          </cell>
          <cell r="AF187">
            <v>0</v>
          </cell>
          <cell r="AG187">
            <v>19</v>
          </cell>
          <cell r="AH187">
            <v>9.09</v>
          </cell>
          <cell r="AI187">
            <v>0</v>
          </cell>
          <cell r="AJ187">
            <v>9</v>
          </cell>
        </row>
        <row r="188">
          <cell r="B188" t="str">
            <v>PO1576</v>
          </cell>
          <cell r="C188" t="str">
            <v>Sreynith Kom</v>
          </cell>
          <cell r="D188" t="str">
            <v xml:space="preserve">Finishing-B                                       </v>
          </cell>
          <cell r="E188" t="str">
            <v xml:space="preserve">Presentation Examiner(B)      </v>
          </cell>
          <cell r="F188">
            <v>39252</v>
          </cell>
          <cell r="I188" t="str">
            <v>01/01/2024-01/31/2024</v>
          </cell>
          <cell r="J188">
            <v>1</v>
          </cell>
          <cell r="K188">
            <v>2</v>
          </cell>
          <cell r="L188">
            <v>3</v>
          </cell>
          <cell r="M188">
            <v>204</v>
          </cell>
          <cell r="O188">
            <v>192</v>
          </cell>
          <cell r="Q188">
            <v>222</v>
          </cell>
          <cell r="R188">
            <v>4</v>
          </cell>
          <cell r="S188">
            <v>0</v>
          </cell>
          <cell r="T188">
            <v>4</v>
          </cell>
          <cell r="U188">
            <v>34</v>
          </cell>
          <cell r="V188">
            <v>0</v>
          </cell>
          <cell r="W188">
            <v>34</v>
          </cell>
          <cell r="X188">
            <v>290.62</v>
          </cell>
          <cell r="Y188">
            <v>3.92</v>
          </cell>
          <cell r="Z188">
            <v>19.920611000000001</v>
          </cell>
          <cell r="AA188">
            <v>0</v>
          </cell>
          <cell r="AB188">
            <v>19.920611000000001</v>
          </cell>
          <cell r="AC188">
            <v>0</v>
          </cell>
          <cell r="AD188">
            <v>0.65365399999999996</v>
          </cell>
          <cell r="AE188">
            <v>3.92</v>
          </cell>
          <cell r="AF188">
            <v>0</v>
          </cell>
          <cell r="AG188">
            <v>17</v>
          </cell>
          <cell r="AH188">
            <v>8.1300000000000008</v>
          </cell>
          <cell r="AI188">
            <v>0</v>
          </cell>
          <cell r="AJ188">
            <v>11</v>
          </cell>
        </row>
        <row r="189">
          <cell r="B189" t="str">
            <v>PO15761</v>
          </cell>
          <cell r="C189" t="str">
            <v>Sokheang Ken</v>
          </cell>
          <cell r="D189" t="str">
            <v xml:space="preserve">SPS Assembly                                      </v>
          </cell>
          <cell r="E189" t="str">
            <v xml:space="preserve">Sew close collar              </v>
          </cell>
          <cell r="F189">
            <v>42319</v>
          </cell>
          <cell r="I189" t="str">
            <v>01/01/2024-01/31/2024</v>
          </cell>
          <cell r="J189">
            <v>1</v>
          </cell>
          <cell r="K189">
            <v>2</v>
          </cell>
          <cell r="L189">
            <v>3</v>
          </cell>
          <cell r="M189">
            <v>204</v>
          </cell>
          <cell r="O189">
            <v>208</v>
          </cell>
          <cell r="Q189">
            <v>208</v>
          </cell>
          <cell r="R189">
            <v>32</v>
          </cell>
          <cell r="S189">
            <v>0</v>
          </cell>
          <cell r="T189">
            <v>32</v>
          </cell>
          <cell r="U189">
            <v>32</v>
          </cell>
          <cell r="V189">
            <v>0</v>
          </cell>
          <cell r="W189">
            <v>32</v>
          </cell>
          <cell r="X189">
            <v>225.98</v>
          </cell>
          <cell r="Y189">
            <v>31.4</v>
          </cell>
          <cell r="Z189">
            <v>18.954595000000001</v>
          </cell>
          <cell r="AA189">
            <v>0</v>
          </cell>
          <cell r="AB189">
            <v>18.954595000000001</v>
          </cell>
          <cell r="AC189">
            <v>8.33</v>
          </cell>
          <cell r="AD189">
            <v>32.448073999999998</v>
          </cell>
          <cell r="AE189">
            <v>31.4</v>
          </cell>
          <cell r="AF189">
            <v>0</v>
          </cell>
          <cell r="AG189">
            <v>16</v>
          </cell>
          <cell r="AH189">
            <v>7.65</v>
          </cell>
          <cell r="AI189">
            <v>0</v>
          </cell>
          <cell r="AJ189">
            <v>9</v>
          </cell>
        </row>
        <row r="190">
          <cell r="B190" t="str">
            <v>PO15766</v>
          </cell>
          <cell r="C190" t="str">
            <v>Vannet Lon</v>
          </cell>
          <cell r="D190" t="str">
            <v xml:space="preserve">S1-2 INA                                          </v>
          </cell>
          <cell r="E190" t="str">
            <v xml:space="preserve">Bottom Hem(A)                 </v>
          </cell>
          <cell r="F190">
            <v>42319</v>
          </cell>
          <cell r="I190" t="str">
            <v>01/01/2024-01/31/2024</v>
          </cell>
          <cell r="J190">
            <v>1</v>
          </cell>
          <cell r="K190">
            <v>1</v>
          </cell>
          <cell r="L190">
            <v>2</v>
          </cell>
          <cell r="M190">
            <v>204</v>
          </cell>
          <cell r="O190">
            <v>208</v>
          </cell>
          <cell r="Q190">
            <v>250</v>
          </cell>
          <cell r="R190">
            <v>0</v>
          </cell>
          <cell r="S190">
            <v>0</v>
          </cell>
          <cell r="T190">
            <v>0</v>
          </cell>
          <cell r="U190">
            <v>42</v>
          </cell>
          <cell r="V190">
            <v>0</v>
          </cell>
          <cell r="W190">
            <v>42</v>
          </cell>
          <cell r="X190">
            <v>93.23</v>
          </cell>
          <cell r="Y190">
            <v>0</v>
          </cell>
          <cell r="Z190">
            <v>20.60604</v>
          </cell>
          <cell r="AA190">
            <v>0</v>
          </cell>
          <cell r="AB190">
            <v>20.60604</v>
          </cell>
          <cell r="AC190">
            <v>0</v>
          </cell>
          <cell r="AD190">
            <v>152.08207999999999</v>
          </cell>
          <cell r="AE190">
            <v>0</v>
          </cell>
          <cell r="AF190">
            <v>0</v>
          </cell>
          <cell r="AG190">
            <v>21</v>
          </cell>
          <cell r="AH190">
            <v>10.050000000000001</v>
          </cell>
          <cell r="AI190">
            <v>0</v>
          </cell>
          <cell r="AJ190">
            <v>9</v>
          </cell>
        </row>
        <row r="191">
          <cell r="B191" t="str">
            <v>PO15773</v>
          </cell>
          <cell r="C191" t="str">
            <v>Sinuon Eth</v>
          </cell>
          <cell r="D191" t="str">
            <v xml:space="preserve">SPS B                                             </v>
          </cell>
          <cell r="E191" t="str">
            <v xml:space="preserve">B/Hole Points(B)              </v>
          </cell>
          <cell r="F191">
            <v>42319</v>
          </cell>
          <cell r="I191" t="str">
            <v>01/01/2024-01/31/2024</v>
          </cell>
          <cell r="J191">
            <v>1</v>
          </cell>
          <cell r="K191">
            <v>1</v>
          </cell>
          <cell r="L191">
            <v>2</v>
          </cell>
          <cell r="M191">
            <v>204</v>
          </cell>
          <cell r="O191">
            <v>208</v>
          </cell>
          <cell r="Q191">
            <v>236.67</v>
          </cell>
          <cell r="R191">
            <v>9.33</v>
          </cell>
          <cell r="S191">
            <v>0</v>
          </cell>
          <cell r="T191">
            <v>9.3333333333000006</v>
          </cell>
          <cell r="U191">
            <v>38</v>
          </cell>
          <cell r="V191">
            <v>0</v>
          </cell>
          <cell r="W191">
            <v>38</v>
          </cell>
          <cell r="X191">
            <v>157.69</v>
          </cell>
          <cell r="Y191">
            <v>9.16</v>
          </cell>
          <cell r="Z191">
            <v>18.643560000000001</v>
          </cell>
          <cell r="AA191">
            <v>0</v>
          </cell>
          <cell r="AB191">
            <v>18.643560000000001</v>
          </cell>
          <cell r="AC191">
            <v>0</v>
          </cell>
          <cell r="AD191">
            <v>74.537120000000002</v>
          </cell>
          <cell r="AE191">
            <v>9.16</v>
          </cell>
          <cell r="AF191">
            <v>0</v>
          </cell>
          <cell r="AG191">
            <v>19</v>
          </cell>
          <cell r="AH191">
            <v>9.09</v>
          </cell>
          <cell r="AI191">
            <v>0</v>
          </cell>
          <cell r="AJ191">
            <v>9</v>
          </cell>
        </row>
        <row r="192">
          <cell r="B192" t="str">
            <v>PO15774</v>
          </cell>
          <cell r="C192" t="str">
            <v>Sok em Va</v>
          </cell>
          <cell r="D192" t="str">
            <v xml:space="preserve">SPS Assembly                                      </v>
          </cell>
          <cell r="E192" t="str">
            <v xml:space="preserve">Cuff Attach(A+)               </v>
          </cell>
          <cell r="F192">
            <v>42319</v>
          </cell>
          <cell r="I192" t="str">
            <v>01/01/2024-01/31/2024</v>
          </cell>
          <cell r="J192">
            <v>1</v>
          </cell>
          <cell r="K192">
            <v>2</v>
          </cell>
          <cell r="L192">
            <v>3</v>
          </cell>
          <cell r="M192">
            <v>204</v>
          </cell>
          <cell r="O192">
            <v>208</v>
          </cell>
          <cell r="Q192">
            <v>254</v>
          </cell>
          <cell r="R192">
            <v>0</v>
          </cell>
          <cell r="S192">
            <v>0</v>
          </cell>
          <cell r="T192">
            <v>0</v>
          </cell>
          <cell r="U192">
            <v>46</v>
          </cell>
          <cell r="V192">
            <v>0</v>
          </cell>
          <cell r="W192">
            <v>46</v>
          </cell>
          <cell r="X192">
            <v>233.12</v>
          </cell>
          <cell r="Y192">
            <v>0</v>
          </cell>
          <cell r="Z192">
            <v>23.555693000000002</v>
          </cell>
          <cell r="AA192">
            <v>0</v>
          </cell>
          <cell r="AB192">
            <v>23.555693000000002</v>
          </cell>
          <cell r="AC192">
            <v>0</v>
          </cell>
          <cell r="AD192">
            <v>33.071227999999998</v>
          </cell>
          <cell r="AE192">
            <v>0</v>
          </cell>
          <cell r="AF192">
            <v>0</v>
          </cell>
          <cell r="AG192">
            <v>23</v>
          </cell>
          <cell r="AH192">
            <v>11</v>
          </cell>
          <cell r="AI192">
            <v>0</v>
          </cell>
          <cell r="AJ192">
            <v>9</v>
          </cell>
        </row>
        <row r="193">
          <cell r="B193" t="str">
            <v>PO15798</v>
          </cell>
          <cell r="C193" t="str">
            <v>Yong Vy</v>
          </cell>
          <cell r="D193" t="str">
            <v xml:space="preserve">Finishing-A                                       </v>
          </cell>
          <cell r="E193" t="str">
            <v xml:space="preserve">Folding(B)                    </v>
          </cell>
          <cell r="F193">
            <v>42319</v>
          </cell>
          <cell r="I193" t="str">
            <v>01/01/2024-01/31/2024</v>
          </cell>
          <cell r="J193">
            <v>0</v>
          </cell>
          <cell r="K193">
            <v>0</v>
          </cell>
          <cell r="L193">
            <v>0</v>
          </cell>
          <cell r="M193">
            <v>204</v>
          </cell>
          <cell r="O193">
            <v>208</v>
          </cell>
          <cell r="Q193">
            <v>254</v>
          </cell>
          <cell r="R193">
            <v>0</v>
          </cell>
          <cell r="S193">
            <v>0</v>
          </cell>
          <cell r="T193">
            <v>0</v>
          </cell>
          <cell r="U193">
            <v>46</v>
          </cell>
          <cell r="V193">
            <v>0</v>
          </cell>
          <cell r="W193">
            <v>46</v>
          </cell>
          <cell r="X193">
            <v>332.84</v>
          </cell>
          <cell r="Y193">
            <v>0</v>
          </cell>
          <cell r="Z193">
            <v>30.379887</v>
          </cell>
          <cell r="AA193">
            <v>0</v>
          </cell>
          <cell r="AB193">
            <v>30.379887</v>
          </cell>
          <cell r="AC193">
            <v>0</v>
          </cell>
          <cell r="AD193">
            <v>1.288016</v>
          </cell>
          <cell r="AE193">
            <v>0</v>
          </cell>
          <cell r="AF193">
            <v>0</v>
          </cell>
          <cell r="AG193">
            <v>23</v>
          </cell>
          <cell r="AH193">
            <v>11</v>
          </cell>
          <cell r="AI193">
            <v>0</v>
          </cell>
          <cell r="AJ193">
            <v>9</v>
          </cell>
        </row>
        <row r="194">
          <cell r="B194" t="str">
            <v>PO15804</v>
          </cell>
          <cell r="C194" t="str">
            <v>Pharath Met</v>
          </cell>
          <cell r="D194" t="str">
            <v xml:space="preserve">SPS Assembly                                      </v>
          </cell>
          <cell r="E194" t="str">
            <v xml:space="preserve">Set Gussett(A)                </v>
          </cell>
          <cell r="F194">
            <v>42319</v>
          </cell>
          <cell r="I194" t="str">
            <v>01/01/2024-01/31/2024</v>
          </cell>
          <cell r="J194">
            <v>1</v>
          </cell>
          <cell r="K194">
            <v>1</v>
          </cell>
          <cell r="L194">
            <v>2</v>
          </cell>
          <cell r="M194">
            <v>204</v>
          </cell>
          <cell r="O194">
            <v>208</v>
          </cell>
          <cell r="Q194">
            <v>248</v>
          </cell>
          <cell r="R194">
            <v>0</v>
          </cell>
          <cell r="S194">
            <v>0</v>
          </cell>
          <cell r="T194">
            <v>0</v>
          </cell>
          <cell r="U194">
            <v>40</v>
          </cell>
          <cell r="V194">
            <v>0</v>
          </cell>
          <cell r="W194">
            <v>40</v>
          </cell>
          <cell r="X194">
            <v>210.01</v>
          </cell>
          <cell r="Y194">
            <v>0</v>
          </cell>
          <cell r="Z194">
            <v>21.131129999999999</v>
          </cell>
          <cell r="AA194">
            <v>0</v>
          </cell>
          <cell r="AB194">
            <v>21.131129999999999</v>
          </cell>
          <cell r="AC194">
            <v>0</v>
          </cell>
          <cell r="AD194">
            <v>55.038792000000001</v>
          </cell>
          <cell r="AE194">
            <v>0</v>
          </cell>
          <cell r="AF194">
            <v>0</v>
          </cell>
          <cell r="AG194">
            <v>20</v>
          </cell>
          <cell r="AH194">
            <v>9.57</v>
          </cell>
          <cell r="AI194">
            <v>0</v>
          </cell>
          <cell r="AJ194">
            <v>9</v>
          </cell>
        </row>
        <row r="195">
          <cell r="B195" t="str">
            <v>PO15810</v>
          </cell>
          <cell r="C195" t="str">
            <v>Sokuntheary Neth</v>
          </cell>
          <cell r="D195" t="str">
            <v xml:space="preserve">S1-1&amp; 2 OPA                                       </v>
          </cell>
          <cell r="E195" t="str">
            <v xml:space="preserve">B/Sew Collar(B)               </v>
          </cell>
          <cell r="F195">
            <v>42319</v>
          </cell>
          <cell r="I195" t="str">
            <v>01/01/2024-01/31/2024</v>
          </cell>
          <cell r="J195">
            <v>0</v>
          </cell>
          <cell r="K195">
            <v>1</v>
          </cell>
          <cell r="L195">
            <v>1</v>
          </cell>
          <cell r="M195">
            <v>204</v>
          </cell>
          <cell r="O195">
            <v>208</v>
          </cell>
          <cell r="Q195">
            <v>260</v>
          </cell>
          <cell r="R195">
            <v>0</v>
          </cell>
          <cell r="S195">
            <v>0</v>
          </cell>
          <cell r="T195">
            <v>0</v>
          </cell>
          <cell r="U195">
            <v>52</v>
          </cell>
          <cell r="V195">
            <v>0</v>
          </cell>
          <cell r="W195">
            <v>52</v>
          </cell>
          <cell r="X195">
            <v>123.32</v>
          </cell>
          <cell r="Y195">
            <v>0</v>
          </cell>
          <cell r="Z195">
            <v>25.512239999999998</v>
          </cell>
          <cell r="AA195">
            <v>0</v>
          </cell>
          <cell r="AB195">
            <v>25.512239999999998</v>
          </cell>
          <cell r="AC195">
            <v>0</v>
          </cell>
          <cell r="AD195">
            <v>131.80448000000001</v>
          </cell>
          <cell r="AE195">
            <v>0</v>
          </cell>
          <cell r="AF195">
            <v>0</v>
          </cell>
          <cell r="AG195">
            <v>26</v>
          </cell>
          <cell r="AH195">
            <v>12.44</v>
          </cell>
          <cell r="AI195">
            <v>0</v>
          </cell>
          <cell r="AJ195">
            <v>9</v>
          </cell>
        </row>
        <row r="196">
          <cell r="B196" t="str">
            <v>PO15816</v>
          </cell>
          <cell r="C196" t="str">
            <v>Sophan Saing</v>
          </cell>
          <cell r="D196" t="str">
            <v xml:space="preserve">SPS Assembly                                      </v>
          </cell>
          <cell r="E196" t="str">
            <v xml:space="preserve">Set Gauntlet(A)               </v>
          </cell>
          <cell r="F196">
            <v>42319</v>
          </cell>
          <cell r="I196" t="str">
            <v>01/01/2024-01/31/2024</v>
          </cell>
          <cell r="J196">
            <v>1</v>
          </cell>
          <cell r="K196">
            <v>2</v>
          </cell>
          <cell r="L196">
            <v>3</v>
          </cell>
          <cell r="M196">
            <v>204</v>
          </cell>
          <cell r="O196">
            <v>208</v>
          </cell>
          <cell r="Q196">
            <v>242.5</v>
          </cell>
          <cell r="R196">
            <v>5.5</v>
          </cell>
          <cell r="S196">
            <v>0</v>
          </cell>
          <cell r="T196">
            <v>5.5</v>
          </cell>
          <cell r="U196">
            <v>40</v>
          </cell>
          <cell r="V196">
            <v>0</v>
          </cell>
          <cell r="W196">
            <v>40</v>
          </cell>
          <cell r="X196">
            <v>176.08</v>
          </cell>
          <cell r="Y196">
            <v>5.4</v>
          </cell>
          <cell r="Z196">
            <v>19.999980000000001</v>
          </cell>
          <cell r="AA196">
            <v>0</v>
          </cell>
          <cell r="AB196">
            <v>19.999980000000001</v>
          </cell>
          <cell r="AC196">
            <v>10.58</v>
          </cell>
          <cell r="AD196">
            <v>53.771079999999998</v>
          </cell>
          <cell r="AE196">
            <v>5.4</v>
          </cell>
          <cell r="AF196">
            <v>0</v>
          </cell>
          <cell r="AG196">
            <v>20</v>
          </cell>
          <cell r="AH196">
            <v>9.57</v>
          </cell>
          <cell r="AI196">
            <v>0</v>
          </cell>
          <cell r="AJ196">
            <v>9</v>
          </cell>
        </row>
        <row r="197">
          <cell r="B197" t="str">
            <v>PO15817</v>
          </cell>
          <cell r="C197" t="str">
            <v>Vet Pann</v>
          </cell>
          <cell r="D197" t="str">
            <v xml:space="preserve">SPS Assembly                                      </v>
          </cell>
          <cell r="E197" t="str">
            <v xml:space="preserve">Machinist                     </v>
          </cell>
          <cell r="F197">
            <v>42319</v>
          </cell>
          <cell r="I197" t="str">
            <v>01/01/2024-01/31/2024</v>
          </cell>
          <cell r="J197">
            <v>1</v>
          </cell>
          <cell r="K197">
            <v>2</v>
          </cell>
          <cell r="L197">
            <v>3</v>
          </cell>
          <cell r="M197">
            <v>204</v>
          </cell>
          <cell r="O197">
            <v>208</v>
          </cell>
          <cell r="Q197">
            <v>246</v>
          </cell>
          <cell r="R197">
            <v>8</v>
          </cell>
          <cell r="S197">
            <v>0</v>
          </cell>
          <cell r="T197">
            <v>8</v>
          </cell>
          <cell r="U197">
            <v>46</v>
          </cell>
          <cell r="V197">
            <v>0</v>
          </cell>
          <cell r="W197">
            <v>46</v>
          </cell>
          <cell r="X197">
            <v>171.01</v>
          </cell>
          <cell r="Y197">
            <v>7.85</v>
          </cell>
          <cell r="Z197">
            <v>22.568519999999999</v>
          </cell>
          <cell r="AA197">
            <v>0</v>
          </cell>
          <cell r="AB197">
            <v>22.568519999999999</v>
          </cell>
          <cell r="AC197">
            <v>0</v>
          </cell>
          <cell r="AD197">
            <v>70.377039999999994</v>
          </cell>
          <cell r="AE197">
            <v>7.85</v>
          </cell>
          <cell r="AF197">
            <v>0</v>
          </cell>
          <cell r="AG197">
            <v>23</v>
          </cell>
          <cell r="AH197">
            <v>11</v>
          </cell>
          <cell r="AI197">
            <v>0</v>
          </cell>
          <cell r="AJ197">
            <v>9</v>
          </cell>
        </row>
        <row r="198">
          <cell r="B198" t="str">
            <v>PO15819</v>
          </cell>
          <cell r="C198" t="str">
            <v>Sreydy Vy</v>
          </cell>
          <cell r="D198" t="str">
            <v xml:space="preserve">SPS Assembly                                      </v>
          </cell>
          <cell r="E198" t="str">
            <v xml:space="preserve">Machinist                     </v>
          </cell>
          <cell r="F198">
            <v>42339</v>
          </cell>
          <cell r="I198" t="str">
            <v>01/01/2024-01/31/2024</v>
          </cell>
          <cell r="J198">
            <v>1</v>
          </cell>
          <cell r="K198">
            <v>0</v>
          </cell>
          <cell r="L198">
            <v>1</v>
          </cell>
          <cell r="M198">
            <v>204</v>
          </cell>
          <cell r="O198">
            <v>208</v>
          </cell>
          <cell r="Q198">
            <v>230</v>
          </cell>
          <cell r="R198">
            <v>20</v>
          </cell>
          <cell r="S198">
            <v>0</v>
          </cell>
          <cell r="T198">
            <v>20</v>
          </cell>
          <cell r="U198">
            <v>42</v>
          </cell>
          <cell r="V198">
            <v>0</v>
          </cell>
          <cell r="W198">
            <v>42</v>
          </cell>
          <cell r="X198">
            <v>150.94</v>
          </cell>
          <cell r="Y198">
            <v>20.58</v>
          </cell>
          <cell r="Z198">
            <v>20.60604</v>
          </cell>
          <cell r="AA198">
            <v>0</v>
          </cell>
          <cell r="AB198">
            <v>20.60604</v>
          </cell>
          <cell r="AC198">
            <v>1.01</v>
          </cell>
          <cell r="AD198">
            <v>74.095873999999995</v>
          </cell>
          <cell r="AE198">
            <v>19.600000000000001</v>
          </cell>
          <cell r="AF198">
            <v>0</v>
          </cell>
          <cell r="AG198">
            <v>21</v>
          </cell>
          <cell r="AH198">
            <v>10.050000000000001</v>
          </cell>
          <cell r="AI198">
            <v>0</v>
          </cell>
          <cell r="AJ198">
            <v>9</v>
          </cell>
        </row>
        <row r="199">
          <cell r="B199" t="str">
            <v>PO15821</v>
          </cell>
          <cell r="C199" t="str">
            <v>Eam Sin</v>
          </cell>
          <cell r="D199" t="str">
            <v xml:space="preserve">SPS B                                             </v>
          </cell>
          <cell r="E199" t="str">
            <v xml:space="preserve">Machinist                     </v>
          </cell>
          <cell r="F199">
            <v>42339</v>
          </cell>
          <cell r="I199" t="str">
            <v>01/01/2024-01/31/2024</v>
          </cell>
          <cell r="J199">
            <v>0</v>
          </cell>
          <cell r="K199">
            <v>0</v>
          </cell>
          <cell r="L199">
            <v>0</v>
          </cell>
          <cell r="M199">
            <v>204</v>
          </cell>
          <cell r="O199">
            <v>200</v>
          </cell>
          <cell r="Q199">
            <v>224</v>
          </cell>
          <cell r="R199">
            <v>8</v>
          </cell>
          <cell r="S199">
            <v>0</v>
          </cell>
          <cell r="T199">
            <v>8</v>
          </cell>
          <cell r="U199">
            <v>32</v>
          </cell>
          <cell r="V199">
            <v>0</v>
          </cell>
          <cell r="W199">
            <v>32</v>
          </cell>
          <cell r="X199">
            <v>122.98</v>
          </cell>
          <cell r="Y199">
            <v>7.85</v>
          </cell>
          <cell r="Z199">
            <v>15.69984</v>
          </cell>
          <cell r="AA199">
            <v>0</v>
          </cell>
          <cell r="AB199">
            <v>15.69984</v>
          </cell>
          <cell r="AC199">
            <v>0</v>
          </cell>
          <cell r="AD199">
            <v>96.819680000000005</v>
          </cell>
          <cell r="AE199">
            <v>7.85</v>
          </cell>
          <cell r="AF199">
            <v>0</v>
          </cell>
          <cell r="AG199">
            <v>16</v>
          </cell>
          <cell r="AH199">
            <v>7.65</v>
          </cell>
          <cell r="AI199">
            <v>0</v>
          </cell>
          <cell r="AJ199">
            <v>9</v>
          </cell>
        </row>
        <row r="200">
          <cell r="B200" t="str">
            <v>PO15832</v>
          </cell>
          <cell r="C200" t="str">
            <v>Ravy Ran</v>
          </cell>
          <cell r="D200" t="str">
            <v xml:space="preserve">SPS Assembly                                      </v>
          </cell>
          <cell r="E200" t="str">
            <v xml:space="preserve">French Seam(A)                </v>
          </cell>
          <cell r="F200">
            <v>42339</v>
          </cell>
          <cell r="I200" t="str">
            <v>01/01/2024-01/31/2024</v>
          </cell>
          <cell r="J200">
            <v>1</v>
          </cell>
          <cell r="K200">
            <v>2</v>
          </cell>
          <cell r="L200">
            <v>3</v>
          </cell>
          <cell r="M200">
            <v>204</v>
          </cell>
          <cell r="O200">
            <v>208</v>
          </cell>
          <cell r="Q200">
            <v>240</v>
          </cell>
          <cell r="R200">
            <v>8</v>
          </cell>
          <cell r="S200">
            <v>0</v>
          </cell>
          <cell r="T200">
            <v>8</v>
          </cell>
          <cell r="U200">
            <v>40</v>
          </cell>
          <cell r="V200">
            <v>0</v>
          </cell>
          <cell r="W200">
            <v>40</v>
          </cell>
          <cell r="X200">
            <v>171.33</v>
          </cell>
          <cell r="Y200">
            <v>7.85</v>
          </cell>
          <cell r="Z200">
            <v>19.962931000000001</v>
          </cell>
          <cell r="AA200">
            <v>0</v>
          </cell>
          <cell r="AB200">
            <v>19.962931000000001</v>
          </cell>
          <cell r="AC200">
            <v>0</v>
          </cell>
          <cell r="AD200">
            <v>64.845861999999997</v>
          </cell>
          <cell r="AE200">
            <v>7.85</v>
          </cell>
          <cell r="AF200">
            <v>0</v>
          </cell>
          <cell r="AG200">
            <v>20</v>
          </cell>
          <cell r="AH200">
            <v>9.57</v>
          </cell>
          <cell r="AI200">
            <v>0</v>
          </cell>
          <cell r="AJ200">
            <v>9</v>
          </cell>
        </row>
        <row r="201">
          <cell r="B201" t="str">
            <v>PO15835</v>
          </cell>
          <cell r="C201" t="str">
            <v>Noy Tom</v>
          </cell>
          <cell r="D201" t="str">
            <v xml:space="preserve">SPS Assembly                                      </v>
          </cell>
          <cell r="E201" t="str">
            <v xml:space="preserve">Cuff Attach(A+)               </v>
          </cell>
          <cell r="F201">
            <v>42339</v>
          </cell>
          <cell r="I201" t="str">
            <v>01/01/2024-01/31/2024</v>
          </cell>
          <cell r="J201">
            <v>1</v>
          </cell>
          <cell r="K201">
            <v>1</v>
          </cell>
          <cell r="L201">
            <v>2</v>
          </cell>
          <cell r="M201">
            <v>204</v>
          </cell>
          <cell r="O201">
            <v>208</v>
          </cell>
          <cell r="Q201">
            <v>224</v>
          </cell>
          <cell r="R201">
            <v>0</v>
          </cell>
          <cell r="S201">
            <v>16</v>
          </cell>
          <cell r="T201">
            <v>16</v>
          </cell>
          <cell r="U201">
            <v>32</v>
          </cell>
          <cell r="V201">
            <v>0</v>
          </cell>
          <cell r="W201">
            <v>32</v>
          </cell>
          <cell r="X201">
            <v>253.53</v>
          </cell>
          <cell r="Y201">
            <v>0</v>
          </cell>
          <cell r="Z201">
            <v>18.739785000000001</v>
          </cell>
          <cell r="AA201">
            <v>0</v>
          </cell>
          <cell r="AB201">
            <v>18.739785000000001</v>
          </cell>
          <cell r="AC201">
            <v>0</v>
          </cell>
          <cell r="AD201">
            <v>2.716164</v>
          </cell>
          <cell r="AE201">
            <v>0</v>
          </cell>
          <cell r="AF201">
            <v>0</v>
          </cell>
          <cell r="AG201">
            <v>16</v>
          </cell>
          <cell r="AH201">
            <v>7.65</v>
          </cell>
          <cell r="AI201">
            <v>0</v>
          </cell>
          <cell r="AJ201">
            <v>9</v>
          </cell>
        </row>
        <row r="202">
          <cell r="B202" t="str">
            <v>PO15839</v>
          </cell>
          <cell r="C202" t="str">
            <v>Ouk Thok</v>
          </cell>
          <cell r="D202" t="str">
            <v xml:space="preserve">SPS Assembly                                      </v>
          </cell>
          <cell r="E202" t="str">
            <v xml:space="preserve">Sew close collar              </v>
          </cell>
          <cell r="F202">
            <v>42339</v>
          </cell>
          <cell r="I202" t="str">
            <v>01/01/2024-01/31/2024</v>
          </cell>
          <cell r="J202">
            <v>1</v>
          </cell>
          <cell r="K202">
            <v>2</v>
          </cell>
          <cell r="L202">
            <v>3</v>
          </cell>
          <cell r="M202">
            <v>204</v>
          </cell>
          <cell r="O202">
            <v>208</v>
          </cell>
          <cell r="Q202">
            <v>234</v>
          </cell>
          <cell r="R202">
            <v>8</v>
          </cell>
          <cell r="S202">
            <v>0</v>
          </cell>
          <cell r="T202">
            <v>8</v>
          </cell>
          <cell r="U202">
            <v>34</v>
          </cell>
          <cell r="V202">
            <v>0</v>
          </cell>
          <cell r="W202">
            <v>34</v>
          </cell>
          <cell r="X202">
            <v>244.21</v>
          </cell>
          <cell r="Y202">
            <v>7.85</v>
          </cell>
          <cell r="Z202">
            <v>18.214815999999999</v>
          </cell>
          <cell r="AA202">
            <v>0</v>
          </cell>
          <cell r="AB202">
            <v>18.214815999999999</v>
          </cell>
          <cell r="AC202">
            <v>0</v>
          </cell>
          <cell r="AD202">
            <v>25.308793999999999</v>
          </cell>
          <cell r="AE202">
            <v>7.85</v>
          </cell>
          <cell r="AF202">
            <v>0</v>
          </cell>
          <cell r="AG202">
            <v>17</v>
          </cell>
          <cell r="AH202">
            <v>8.1300000000000008</v>
          </cell>
          <cell r="AI202">
            <v>0</v>
          </cell>
          <cell r="AJ202">
            <v>9</v>
          </cell>
        </row>
        <row r="203">
          <cell r="B203" t="str">
            <v>PO15851</v>
          </cell>
          <cell r="C203" t="str">
            <v>Chhat Kaeut</v>
          </cell>
          <cell r="D203" t="str">
            <v xml:space="preserve">S1-1&amp; 2 OPA                                       </v>
          </cell>
          <cell r="E203" t="str">
            <v xml:space="preserve">Press Pocket(B)               </v>
          </cell>
          <cell r="F203">
            <v>42354</v>
          </cell>
          <cell r="I203" t="str">
            <v>01/01/2024-01/31/2024</v>
          </cell>
          <cell r="J203">
            <v>0</v>
          </cell>
          <cell r="K203">
            <v>0</v>
          </cell>
          <cell r="L203">
            <v>0</v>
          </cell>
          <cell r="M203">
            <v>204</v>
          </cell>
          <cell r="O203">
            <v>176</v>
          </cell>
          <cell r="Q203">
            <v>58</v>
          </cell>
          <cell r="R203">
            <v>120</v>
          </cell>
          <cell r="S203">
            <v>8</v>
          </cell>
          <cell r="T203">
            <v>128</v>
          </cell>
          <cell r="U203">
            <v>10</v>
          </cell>
          <cell r="V203">
            <v>0</v>
          </cell>
          <cell r="W203">
            <v>10</v>
          </cell>
          <cell r="X203">
            <v>38.17</v>
          </cell>
          <cell r="Y203">
            <v>117.75</v>
          </cell>
          <cell r="Z203">
            <v>5.1829359999999998</v>
          </cell>
          <cell r="AA203">
            <v>0</v>
          </cell>
          <cell r="AB203">
            <v>5.1829359999999998</v>
          </cell>
          <cell r="AC203">
            <v>0</v>
          </cell>
          <cell r="AD203">
            <v>19.295871999999999</v>
          </cell>
          <cell r="AE203">
            <v>117.75</v>
          </cell>
          <cell r="AF203">
            <v>0</v>
          </cell>
          <cell r="AG203">
            <v>5</v>
          </cell>
          <cell r="AH203">
            <v>2.39</v>
          </cell>
          <cell r="AI203">
            <v>0</v>
          </cell>
          <cell r="AJ203">
            <v>9</v>
          </cell>
        </row>
        <row r="204">
          <cell r="B204" t="str">
            <v>PO15857</v>
          </cell>
          <cell r="C204" t="str">
            <v>Sreyneath Veng</v>
          </cell>
          <cell r="D204" t="str">
            <v xml:space="preserve">SPS Assembly                                      </v>
          </cell>
          <cell r="E204" t="str">
            <v xml:space="preserve">Topstitch Sleeve(A)           </v>
          </cell>
          <cell r="F204">
            <v>42354</v>
          </cell>
          <cell r="I204" t="str">
            <v>01/01/2024-01/31/2024</v>
          </cell>
          <cell r="J204">
            <v>1</v>
          </cell>
          <cell r="K204">
            <v>2</v>
          </cell>
          <cell r="L204">
            <v>3</v>
          </cell>
          <cell r="M204">
            <v>204</v>
          </cell>
          <cell r="O204">
            <v>208</v>
          </cell>
          <cell r="Q204">
            <v>222</v>
          </cell>
          <cell r="R204">
            <v>16</v>
          </cell>
          <cell r="S204">
            <v>0</v>
          </cell>
          <cell r="T204">
            <v>16</v>
          </cell>
          <cell r="U204">
            <v>30</v>
          </cell>
          <cell r="V204">
            <v>0</v>
          </cell>
          <cell r="W204">
            <v>30</v>
          </cell>
          <cell r="X204">
            <v>149.04</v>
          </cell>
          <cell r="Y204">
            <v>15.7</v>
          </cell>
          <cell r="Z204">
            <v>15.082938</v>
          </cell>
          <cell r="AA204">
            <v>0</v>
          </cell>
          <cell r="AB204">
            <v>15.082938</v>
          </cell>
          <cell r="AC204">
            <v>0</v>
          </cell>
          <cell r="AD204">
            <v>70.540313999999995</v>
          </cell>
          <cell r="AE204">
            <v>15.7</v>
          </cell>
          <cell r="AF204">
            <v>0</v>
          </cell>
          <cell r="AG204">
            <v>15</v>
          </cell>
          <cell r="AH204">
            <v>7.18</v>
          </cell>
          <cell r="AI204">
            <v>0</v>
          </cell>
          <cell r="AJ204">
            <v>9</v>
          </cell>
        </row>
        <row r="205">
          <cell r="B205" t="str">
            <v>PO15895</v>
          </cell>
          <cell r="C205" t="str">
            <v>Sina Thon</v>
          </cell>
          <cell r="D205" t="str">
            <v xml:space="preserve">SPS B                                             </v>
          </cell>
          <cell r="E205" t="str">
            <v xml:space="preserve">ATTACH BONE POCKET(B)         </v>
          </cell>
          <cell r="F205">
            <v>42396</v>
          </cell>
          <cell r="I205" t="str">
            <v>01/01/2024-01/31/2024</v>
          </cell>
          <cell r="J205">
            <v>0</v>
          </cell>
          <cell r="K205">
            <v>0</v>
          </cell>
          <cell r="L205">
            <v>0</v>
          </cell>
          <cell r="M205">
            <v>204</v>
          </cell>
          <cell r="O205">
            <v>208</v>
          </cell>
          <cell r="Q205">
            <v>228</v>
          </cell>
          <cell r="R205">
            <v>8</v>
          </cell>
          <cell r="S205">
            <v>0</v>
          </cell>
          <cell r="T205">
            <v>8</v>
          </cell>
          <cell r="U205">
            <v>28</v>
          </cell>
          <cell r="V205">
            <v>0</v>
          </cell>
          <cell r="W205">
            <v>28</v>
          </cell>
          <cell r="X205">
            <v>151.87</v>
          </cell>
          <cell r="Y205">
            <v>7.85</v>
          </cell>
          <cell r="Z205">
            <v>14.432568</v>
          </cell>
          <cell r="AA205">
            <v>0</v>
          </cell>
          <cell r="AB205">
            <v>14.432568</v>
          </cell>
          <cell r="AC205">
            <v>0</v>
          </cell>
          <cell r="AD205">
            <v>77.911606000000006</v>
          </cell>
          <cell r="AE205">
            <v>7.85</v>
          </cell>
          <cell r="AF205">
            <v>0</v>
          </cell>
          <cell r="AG205">
            <v>14</v>
          </cell>
          <cell r="AH205">
            <v>6.7</v>
          </cell>
          <cell r="AI205">
            <v>0</v>
          </cell>
          <cell r="AJ205">
            <v>9</v>
          </cell>
        </row>
        <row r="206">
          <cell r="B206" t="str">
            <v>PO1591</v>
          </cell>
          <cell r="C206" t="str">
            <v>Sothy Top</v>
          </cell>
          <cell r="D206" t="str">
            <v xml:space="preserve">SPS Assembly                                      </v>
          </cell>
          <cell r="E206" t="str">
            <v xml:space="preserve">Sew close collar              </v>
          </cell>
          <cell r="F206">
            <v>39265</v>
          </cell>
          <cell r="I206" t="str">
            <v>01/01/2024-01/31/2024</v>
          </cell>
          <cell r="J206">
            <v>0</v>
          </cell>
          <cell r="K206">
            <v>0</v>
          </cell>
          <cell r="L206">
            <v>0</v>
          </cell>
          <cell r="M206">
            <v>204</v>
          </cell>
          <cell r="O206">
            <v>208</v>
          </cell>
          <cell r="Q206">
            <v>218</v>
          </cell>
          <cell r="R206">
            <v>24</v>
          </cell>
          <cell r="S206">
            <v>0</v>
          </cell>
          <cell r="T206">
            <v>24</v>
          </cell>
          <cell r="U206">
            <v>34</v>
          </cell>
          <cell r="V206">
            <v>0</v>
          </cell>
          <cell r="W206">
            <v>34</v>
          </cell>
          <cell r="X206">
            <v>123.54</v>
          </cell>
          <cell r="Y206">
            <v>23.55</v>
          </cell>
          <cell r="Z206">
            <v>16.681080000000001</v>
          </cell>
          <cell r="AA206">
            <v>0</v>
          </cell>
          <cell r="AB206">
            <v>16.681080000000001</v>
          </cell>
          <cell r="AC206">
            <v>0</v>
          </cell>
          <cell r="AD206">
            <v>90.372159999999994</v>
          </cell>
          <cell r="AE206">
            <v>23.55</v>
          </cell>
          <cell r="AF206">
            <v>0</v>
          </cell>
          <cell r="AG206">
            <v>17</v>
          </cell>
          <cell r="AH206">
            <v>8.1300000000000008</v>
          </cell>
          <cell r="AI206">
            <v>0</v>
          </cell>
          <cell r="AJ206">
            <v>11</v>
          </cell>
        </row>
        <row r="207">
          <cell r="B207" t="str">
            <v>PO15969</v>
          </cell>
          <cell r="C207" t="str">
            <v>Chenda Preap</v>
          </cell>
          <cell r="D207" t="str">
            <v xml:space="preserve">SEWING QC                                         </v>
          </cell>
          <cell r="E207" t="str">
            <v xml:space="preserve">Topstitch Cuff(A)             </v>
          </cell>
          <cell r="F207">
            <v>42425</v>
          </cell>
          <cell r="I207" t="str">
            <v>01/01/2024-01/31/2024</v>
          </cell>
          <cell r="J207">
            <v>0</v>
          </cell>
          <cell r="K207">
            <v>3</v>
          </cell>
          <cell r="L207">
            <v>3</v>
          </cell>
          <cell r="M207">
            <v>231</v>
          </cell>
          <cell r="O207">
            <v>208</v>
          </cell>
          <cell r="Q207">
            <v>240</v>
          </cell>
          <cell r="R207">
            <v>8</v>
          </cell>
          <cell r="S207">
            <v>0</v>
          </cell>
          <cell r="T207">
            <v>8</v>
          </cell>
          <cell r="U207">
            <v>40</v>
          </cell>
          <cell r="V207">
            <v>0</v>
          </cell>
          <cell r="W207">
            <v>40</v>
          </cell>
          <cell r="X207">
            <v>202.71</v>
          </cell>
          <cell r="Y207">
            <v>8.8800000000000008</v>
          </cell>
          <cell r="Z207">
            <v>22.2</v>
          </cell>
          <cell r="AA207">
            <v>0</v>
          </cell>
          <cell r="AB207">
            <v>22.2</v>
          </cell>
          <cell r="AC207">
            <v>0</v>
          </cell>
          <cell r="AD207">
            <v>63.69</v>
          </cell>
          <cell r="AE207">
            <v>8.8800000000000008</v>
          </cell>
          <cell r="AF207">
            <v>0</v>
          </cell>
          <cell r="AG207">
            <v>20</v>
          </cell>
          <cell r="AH207">
            <v>9.57</v>
          </cell>
          <cell r="AI207">
            <v>0</v>
          </cell>
          <cell r="AJ207">
            <v>8</v>
          </cell>
        </row>
        <row r="208">
          <cell r="B208" t="str">
            <v>PO16025</v>
          </cell>
          <cell r="C208" t="str">
            <v>Chanda Thy</v>
          </cell>
          <cell r="D208" t="str">
            <v xml:space="preserve">Finishing-B                                       </v>
          </cell>
          <cell r="E208" t="str">
            <v xml:space="preserve">Body Press                    </v>
          </cell>
          <cell r="F208">
            <v>42493</v>
          </cell>
          <cell r="I208" t="str">
            <v>01/01/2024-01/31/2024</v>
          </cell>
          <cell r="J208">
            <v>1</v>
          </cell>
          <cell r="K208">
            <v>2</v>
          </cell>
          <cell r="L208">
            <v>3</v>
          </cell>
          <cell r="M208">
            <v>204</v>
          </cell>
          <cell r="O208">
            <v>208</v>
          </cell>
          <cell r="Q208">
            <v>258</v>
          </cell>
          <cell r="R208">
            <v>0</v>
          </cell>
          <cell r="S208">
            <v>0</v>
          </cell>
          <cell r="T208">
            <v>0</v>
          </cell>
          <cell r="U208">
            <v>50</v>
          </cell>
          <cell r="V208">
            <v>0</v>
          </cell>
          <cell r="W208">
            <v>50</v>
          </cell>
          <cell r="X208">
            <v>343.35</v>
          </cell>
          <cell r="Y208">
            <v>0</v>
          </cell>
          <cell r="Z208">
            <v>31.008935999999999</v>
          </cell>
          <cell r="AA208">
            <v>0</v>
          </cell>
          <cell r="AB208">
            <v>31.008935999999999</v>
          </cell>
          <cell r="AC208">
            <v>0</v>
          </cell>
          <cell r="AD208">
            <v>0.65365399999999996</v>
          </cell>
          <cell r="AE208">
            <v>0</v>
          </cell>
          <cell r="AF208">
            <v>0</v>
          </cell>
          <cell r="AG208">
            <v>25</v>
          </cell>
          <cell r="AH208">
            <v>11.96</v>
          </cell>
          <cell r="AI208">
            <v>0</v>
          </cell>
          <cell r="AJ208">
            <v>8</v>
          </cell>
        </row>
        <row r="209">
          <cell r="B209" t="str">
            <v>PO16027</v>
          </cell>
          <cell r="C209" t="str">
            <v>Sreynang Phoeun</v>
          </cell>
          <cell r="D209" t="str">
            <v xml:space="preserve">SEWING QC                                         </v>
          </cell>
          <cell r="E209" t="str">
            <v xml:space="preserve">Examining(B)                  </v>
          </cell>
          <cell r="F209">
            <v>42493</v>
          </cell>
          <cell r="I209" t="str">
            <v>01/01/2024-01/31/2024</v>
          </cell>
          <cell r="J209">
            <v>0</v>
          </cell>
          <cell r="K209">
            <v>0</v>
          </cell>
          <cell r="L209">
            <v>0</v>
          </cell>
          <cell r="M209">
            <v>231</v>
          </cell>
          <cell r="O209">
            <v>152</v>
          </cell>
          <cell r="Q209">
            <v>178</v>
          </cell>
          <cell r="R209">
            <v>0</v>
          </cell>
          <cell r="S209">
            <v>0</v>
          </cell>
          <cell r="T209">
            <v>0</v>
          </cell>
          <cell r="U209">
            <v>26</v>
          </cell>
          <cell r="V209">
            <v>0</v>
          </cell>
          <cell r="W209">
            <v>26</v>
          </cell>
          <cell r="X209">
            <v>174.6</v>
          </cell>
          <cell r="Y209">
            <v>0</v>
          </cell>
          <cell r="Z209">
            <v>14.43</v>
          </cell>
          <cell r="AA209">
            <v>0</v>
          </cell>
          <cell r="AB209">
            <v>14.43</v>
          </cell>
          <cell r="AC209">
            <v>0</v>
          </cell>
          <cell r="AD209">
            <v>24.275244000000001</v>
          </cell>
          <cell r="AE209">
            <v>0</v>
          </cell>
          <cell r="AF209">
            <v>0</v>
          </cell>
          <cell r="AG209">
            <v>13</v>
          </cell>
          <cell r="AH209">
            <v>6.22</v>
          </cell>
          <cell r="AI209">
            <v>0</v>
          </cell>
          <cell r="AJ209">
            <v>8</v>
          </cell>
        </row>
        <row r="210">
          <cell r="B210" t="str">
            <v>PO16035</v>
          </cell>
          <cell r="C210" t="str">
            <v>Sreypeou Ran</v>
          </cell>
          <cell r="D210" t="str">
            <v xml:space="preserve">SPS A                                             </v>
          </cell>
          <cell r="E210" t="str">
            <v xml:space="preserve">Attach Pocket.(A)             </v>
          </cell>
          <cell r="F210">
            <v>42499</v>
          </cell>
          <cell r="I210" t="str">
            <v>01/01/2024-01/31/2024</v>
          </cell>
          <cell r="J210">
            <v>1</v>
          </cell>
          <cell r="K210">
            <v>2</v>
          </cell>
          <cell r="L210">
            <v>3</v>
          </cell>
          <cell r="M210">
            <v>204</v>
          </cell>
          <cell r="O210">
            <v>208</v>
          </cell>
          <cell r="Q210">
            <v>244</v>
          </cell>
          <cell r="R210">
            <v>8</v>
          </cell>
          <cell r="S210">
            <v>0</v>
          </cell>
          <cell r="T210">
            <v>8</v>
          </cell>
          <cell r="U210">
            <v>44</v>
          </cell>
          <cell r="V210">
            <v>0</v>
          </cell>
          <cell r="W210">
            <v>44</v>
          </cell>
          <cell r="X210">
            <v>219.53</v>
          </cell>
          <cell r="Y210">
            <v>7.85</v>
          </cell>
          <cell r="Z210">
            <v>22.926494000000002</v>
          </cell>
          <cell r="AA210">
            <v>0</v>
          </cell>
          <cell r="AB210">
            <v>22.926494000000002</v>
          </cell>
          <cell r="AC210">
            <v>0</v>
          </cell>
          <cell r="AD210">
            <v>35.028306000000001</v>
          </cell>
          <cell r="AE210">
            <v>7.85</v>
          </cell>
          <cell r="AF210">
            <v>0</v>
          </cell>
          <cell r="AG210">
            <v>22</v>
          </cell>
          <cell r="AH210">
            <v>10.52</v>
          </cell>
          <cell r="AI210">
            <v>0</v>
          </cell>
          <cell r="AJ210">
            <v>8</v>
          </cell>
        </row>
        <row r="211">
          <cell r="B211" t="str">
            <v>PO16036</v>
          </cell>
          <cell r="C211" t="str">
            <v>Suntrean Neang</v>
          </cell>
          <cell r="D211" t="str">
            <v xml:space="preserve">SIT Repair                                        </v>
          </cell>
          <cell r="E211" t="str">
            <v xml:space="preserve">Examining(B)                  </v>
          </cell>
          <cell r="F211">
            <v>42499</v>
          </cell>
          <cell r="I211" t="str">
            <v>01/01/2024-01/31/2024</v>
          </cell>
          <cell r="J211">
            <v>1</v>
          </cell>
          <cell r="K211">
            <v>0</v>
          </cell>
          <cell r="L211">
            <v>1</v>
          </cell>
          <cell r="M211">
            <v>204</v>
          </cell>
          <cell r="O211">
            <v>208</v>
          </cell>
          <cell r="Q211">
            <v>248</v>
          </cell>
          <cell r="R211">
            <v>8</v>
          </cell>
          <cell r="S211">
            <v>0</v>
          </cell>
          <cell r="T211">
            <v>8</v>
          </cell>
          <cell r="U211">
            <v>48</v>
          </cell>
          <cell r="V211">
            <v>0</v>
          </cell>
          <cell r="W211">
            <v>48</v>
          </cell>
          <cell r="X211">
            <v>167.31</v>
          </cell>
          <cell r="Y211">
            <v>7.85</v>
          </cell>
          <cell r="Z211">
            <v>23.549759999999999</v>
          </cell>
          <cell r="AA211">
            <v>0</v>
          </cell>
          <cell r="AB211">
            <v>23.549759999999999</v>
          </cell>
          <cell r="AC211">
            <v>0</v>
          </cell>
          <cell r="AD211">
            <v>76.039519999999996</v>
          </cell>
          <cell r="AE211">
            <v>7.85</v>
          </cell>
          <cell r="AF211">
            <v>0</v>
          </cell>
          <cell r="AG211">
            <v>24</v>
          </cell>
          <cell r="AH211">
            <v>11.48</v>
          </cell>
          <cell r="AI211">
            <v>0</v>
          </cell>
          <cell r="AJ211">
            <v>8</v>
          </cell>
        </row>
        <row r="212">
          <cell r="B212" t="str">
            <v>PO16051</v>
          </cell>
          <cell r="C212" t="str">
            <v>Soknoeun Ry</v>
          </cell>
          <cell r="D212" t="str">
            <v xml:space="preserve">SIT CHECKING                                      </v>
          </cell>
          <cell r="E212" t="str">
            <v xml:space="preserve">B/sew front auto (T11)        </v>
          </cell>
          <cell r="F212">
            <v>42499</v>
          </cell>
          <cell r="I212" t="str">
            <v>01/01/2024-01/31/2024</v>
          </cell>
          <cell r="J212">
            <v>1</v>
          </cell>
          <cell r="K212">
            <v>2</v>
          </cell>
          <cell r="L212">
            <v>3</v>
          </cell>
          <cell r="M212">
            <v>204</v>
          </cell>
          <cell r="O212">
            <v>208</v>
          </cell>
          <cell r="Q212">
            <v>248</v>
          </cell>
          <cell r="R212">
            <v>0</v>
          </cell>
          <cell r="S212">
            <v>0</v>
          </cell>
          <cell r="T212">
            <v>0</v>
          </cell>
          <cell r="U212">
            <v>40</v>
          </cell>
          <cell r="V212">
            <v>0</v>
          </cell>
          <cell r="W212">
            <v>40</v>
          </cell>
          <cell r="X212">
            <v>170.4</v>
          </cell>
          <cell r="Y212">
            <v>0</v>
          </cell>
          <cell r="Z212">
            <v>19.6248</v>
          </cell>
          <cell r="AA212">
            <v>0</v>
          </cell>
          <cell r="AB212">
            <v>19.6248</v>
          </cell>
          <cell r="AC212">
            <v>0</v>
          </cell>
          <cell r="AD212">
            <v>72.949600000000004</v>
          </cell>
          <cell r="AE212">
            <v>0</v>
          </cell>
          <cell r="AF212">
            <v>0</v>
          </cell>
          <cell r="AG212">
            <v>20</v>
          </cell>
          <cell r="AH212">
            <v>9.57</v>
          </cell>
          <cell r="AI212">
            <v>0</v>
          </cell>
          <cell r="AJ212">
            <v>8</v>
          </cell>
        </row>
        <row r="213">
          <cell r="B213" t="str">
            <v>PO16102</v>
          </cell>
          <cell r="C213" t="str">
            <v>Chantey Bun</v>
          </cell>
          <cell r="D213" t="str">
            <v xml:space="preserve">SPS Assembly                                      </v>
          </cell>
          <cell r="E213" t="str">
            <v xml:space="preserve">Cuff Attach(A+)               </v>
          </cell>
          <cell r="F213">
            <v>42548</v>
          </cell>
          <cell r="I213" t="str">
            <v>01/01/2024-01/31/2024</v>
          </cell>
          <cell r="J213">
            <v>1</v>
          </cell>
          <cell r="K213">
            <v>2</v>
          </cell>
          <cell r="L213">
            <v>3</v>
          </cell>
          <cell r="M213">
            <v>204</v>
          </cell>
          <cell r="O213">
            <v>192</v>
          </cell>
          <cell r="Q213">
            <v>232</v>
          </cell>
          <cell r="R213">
            <v>0</v>
          </cell>
          <cell r="S213">
            <v>0</v>
          </cell>
          <cell r="T213">
            <v>0</v>
          </cell>
          <cell r="U213">
            <v>40</v>
          </cell>
          <cell r="V213">
            <v>0</v>
          </cell>
          <cell r="W213">
            <v>40</v>
          </cell>
          <cell r="X213">
            <v>278</v>
          </cell>
          <cell r="Y213">
            <v>0</v>
          </cell>
          <cell r="Z213">
            <v>23.028517999999998</v>
          </cell>
          <cell r="AA213">
            <v>0</v>
          </cell>
          <cell r="AB213">
            <v>23.028517999999998</v>
          </cell>
          <cell r="AC213">
            <v>0</v>
          </cell>
          <cell r="AD213">
            <v>2.1387320000000001</v>
          </cell>
          <cell r="AE213">
            <v>0</v>
          </cell>
          <cell r="AF213">
            <v>0</v>
          </cell>
          <cell r="AG213">
            <v>20</v>
          </cell>
          <cell r="AH213">
            <v>9.57</v>
          </cell>
          <cell r="AI213">
            <v>0</v>
          </cell>
          <cell r="AJ213">
            <v>8</v>
          </cell>
        </row>
        <row r="214">
          <cell r="B214" t="str">
            <v>PO16132</v>
          </cell>
          <cell r="C214" t="str">
            <v>Sarin Ty</v>
          </cell>
          <cell r="D214" t="str">
            <v xml:space="preserve">Finishing-A                                       </v>
          </cell>
          <cell r="E214" t="str">
            <v xml:space="preserve">B/Sew B/Down(B)               </v>
          </cell>
          <cell r="F214">
            <v>42552</v>
          </cell>
          <cell r="I214" t="str">
            <v>01/01/2024-01/31/2024</v>
          </cell>
          <cell r="J214">
            <v>1</v>
          </cell>
          <cell r="K214">
            <v>3</v>
          </cell>
          <cell r="L214">
            <v>4</v>
          </cell>
          <cell r="M214">
            <v>204</v>
          </cell>
          <cell r="O214">
            <v>208</v>
          </cell>
          <cell r="Q214">
            <v>228</v>
          </cell>
          <cell r="R214">
            <v>16</v>
          </cell>
          <cell r="S214">
            <v>0</v>
          </cell>
          <cell r="T214">
            <v>16</v>
          </cell>
          <cell r="U214">
            <v>36</v>
          </cell>
          <cell r="V214">
            <v>0</v>
          </cell>
          <cell r="W214">
            <v>36</v>
          </cell>
          <cell r="X214">
            <v>165.96</v>
          </cell>
          <cell r="Y214">
            <v>15.7</v>
          </cell>
          <cell r="Z214">
            <v>18.18336</v>
          </cell>
          <cell r="AA214">
            <v>0</v>
          </cell>
          <cell r="AB214">
            <v>18.18336</v>
          </cell>
          <cell r="AC214">
            <v>0</v>
          </cell>
          <cell r="AD214">
            <v>58.806719999999999</v>
          </cell>
          <cell r="AE214">
            <v>15.7</v>
          </cell>
          <cell r="AF214">
            <v>0</v>
          </cell>
          <cell r="AG214">
            <v>18</v>
          </cell>
          <cell r="AH214">
            <v>8.61</v>
          </cell>
          <cell r="AI214">
            <v>0</v>
          </cell>
          <cell r="AJ214">
            <v>8</v>
          </cell>
        </row>
        <row r="215">
          <cell r="B215" t="str">
            <v>PO16146</v>
          </cell>
          <cell r="C215" t="str">
            <v>Rumduol At</v>
          </cell>
          <cell r="D215" t="str">
            <v xml:space="preserve">SPS C                                             </v>
          </cell>
          <cell r="E215" t="str">
            <v xml:space="preserve">Set Gauntlet(A)               </v>
          </cell>
          <cell r="F215">
            <v>42557</v>
          </cell>
          <cell r="I215" t="str">
            <v>01/01/2024-01/31/2024</v>
          </cell>
          <cell r="J215">
            <v>1</v>
          </cell>
          <cell r="K215">
            <v>1</v>
          </cell>
          <cell r="L215">
            <v>2</v>
          </cell>
          <cell r="M215">
            <v>204</v>
          </cell>
          <cell r="O215">
            <v>208</v>
          </cell>
          <cell r="Q215">
            <v>226</v>
          </cell>
          <cell r="R215">
            <v>4</v>
          </cell>
          <cell r="S215">
            <v>0</v>
          </cell>
          <cell r="T215">
            <v>4</v>
          </cell>
          <cell r="U215">
            <v>22</v>
          </cell>
          <cell r="V215">
            <v>0</v>
          </cell>
          <cell r="W215">
            <v>22</v>
          </cell>
          <cell r="X215">
            <v>136.08000000000001</v>
          </cell>
          <cell r="Y215">
            <v>3.92</v>
          </cell>
          <cell r="Z215">
            <v>11.20626</v>
          </cell>
          <cell r="AA215">
            <v>0</v>
          </cell>
          <cell r="AB215">
            <v>11.20626</v>
          </cell>
          <cell r="AC215">
            <v>0</v>
          </cell>
          <cell r="AD215">
            <v>97.636920000000003</v>
          </cell>
          <cell r="AE215">
            <v>3.92</v>
          </cell>
          <cell r="AF215">
            <v>0</v>
          </cell>
          <cell r="AG215">
            <v>11</v>
          </cell>
          <cell r="AH215">
            <v>5.26</v>
          </cell>
          <cell r="AI215">
            <v>0</v>
          </cell>
          <cell r="AJ215">
            <v>8</v>
          </cell>
        </row>
        <row r="216">
          <cell r="B216" t="str">
            <v>PO16149</v>
          </cell>
          <cell r="C216" t="str">
            <v>Monyroth Yoem</v>
          </cell>
          <cell r="D216" t="str">
            <v xml:space="preserve">SPS Assembly                                      </v>
          </cell>
          <cell r="E216" t="str">
            <v xml:space="preserve">Hem Bottom(A)                 </v>
          </cell>
          <cell r="F216">
            <v>42562</v>
          </cell>
          <cell r="I216" t="str">
            <v>01/01/2024-01/31/2024</v>
          </cell>
          <cell r="J216">
            <v>0</v>
          </cell>
          <cell r="K216">
            <v>0</v>
          </cell>
          <cell r="L216">
            <v>0</v>
          </cell>
          <cell r="M216">
            <v>204</v>
          </cell>
          <cell r="O216">
            <v>208</v>
          </cell>
          <cell r="Q216">
            <v>242</v>
          </cell>
          <cell r="R216">
            <v>8</v>
          </cell>
          <cell r="S216">
            <v>0</v>
          </cell>
          <cell r="T216">
            <v>8</v>
          </cell>
          <cell r="U216">
            <v>42</v>
          </cell>
          <cell r="V216">
            <v>0</v>
          </cell>
          <cell r="W216">
            <v>42</v>
          </cell>
          <cell r="X216">
            <v>254.52</v>
          </cell>
          <cell r="Y216">
            <v>7.85</v>
          </cell>
          <cell r="Z216">
            <v>23.153890000000001</v>
          </cell>
          <cell r="AA216">
            <v>0</v>
          </cell>
          <cell r="AB216">
            <v>23.153890000000001</v>
          </cell>
          <cell r="AC216">
            <v>0</v>
          </cell>
          <cell r="AD216">
            <v>24.959394</v>
          </cell>
          <cell r="AE216">
            <v>7.85</v>
          </cell>
          <cell r="AF216">
            <v>0</v>
          </cell>
          <cell r="AG216">
            <v>21</v>
          </cell>
          <cell r="AH216">
            <v>10.050000000000001</v>
          </cell>
          <cell r="AI216">
            <v>0</v>
          </cell>
          <cell r="AJ216">
            <v>8</v>
          </cell>
        </row>
        <row r="217">
          <cell r="B217" t="str">
            <v>PO16190</v>
          </cell>
          <cell r="C217" t="str">
            <v>Pheakdey Huoy</v>
          </cell>
          <cell r="D217" t="str">
            <v xml:space="preserve">SPS B                                             </v>
          </cell>
          <cell r="E217" t="str">
            <v xml:space="preserve">Midle row(B)                  </v>
          </cell>
          <cell r="F217">
            <v>42607</v>
          </cell>
          <cell r="I217" t="str">
            <v>01/01/2024-01/31/2024</v>
          </cell>
          <cell r="J217">
            <v>0</v>
          </cell>
          <cell r="K217">
            <v>0</v>
          </cell>
          <cell r="L217">
            <v>0</v>
          </cell>
          <cell r="M217">
            <v>204</v>
          </cell>
          <cell r="O217">
            <v>208</v>
          </cell>
          <cell r="Q217">
            <v>238</v>
          </cell>
          <cell r="R217">
            <v>8</v>
          </cell>
          <cell r="S217">
            <v>0</v>
          </cell>
          <cell r="T217">
            <v>8</v>
          </cell>
          <cell r="U217">
            <v>38</v>
          </cell>
          <cell r="V217">
            <v>0</v>
          </cell>
          <cell r="W217">
            <v>38</v>
          </cell>
          <cell r="X217">
            <v>202.56</v>
          </cell>
          <cell r="Y217">
            <v>7.85</v>
          </cell>
          <cell r="Z217">
            <v>20.933700000000002</v>
          </cell>
          <cell r="AA217">
            <v>0</v>
          </cell>
          <cell r="AB217">
            <v>20.933700000000002</v>
          </cell>
          <cell r="AC217">
            <v>0</v>
          </cell>
          <cell r="AD217">
            <v>62.243459999999999</v>
          </cell>
          <cell r="AE217">
            <v>7.85</v>
          </cell>
          <cell r="AF217">
            <v>0</v>
          </cell>
          <cell r="AG217">
            <v>19</v>
          </cell>
          <cell r="AH217">
            <v>9.09</v>
          </cell>
          <cell r="AI217">
            <v>0</v>
          </cell>
          <cell r="AJ217">
            <v>8</v>
          </cell>
        </row>
        <row r="218">
          <cell r="B218" t="str">
            <v>PO16215</v>
          </cell>
          <cell r="C218" t="str">
            <v>Sabun Kruoch</v>
          </cell>
          <cell r="D218" t="str">
            <v xml:space="preserve">SPS Assembly                                      </v>
          </cell>
          <cell r="E218" t="str">
            <v xml:space="preserve">Collar attach                 </v>
          </cell>
          <cell r="F218">
            <v>42618</v>
          </cell>
          <cell r="I218" t="str">
            <v>01/01/2024-01/31/2024</v>
          </cell>
          <cell r="J218">
            <v>1</v>
          </cell>
          <cell r="K218">
            <v>2</v>
          </cell>
          <cell r="L218">
            <v>3</v>
          </cell>
          <cell r="M218">
            <v>204</v>
          </cell>
          <cell r="O218">
            <v>184</v>
          </cell>
          <cell r="Q218">
            <v>154</v>
          </cell>
          <cell r="R218">
            <v>0</v>
          </cell>
          <cell r="S218">
            <v>48</v>
          </cell>
          <cell r="T218">
            <v>48</v>
          </cell>
          <cell r="U218">
            <v>18</v>
          </cell>
          <cell r="V218">
            <v>0</v>
          </cell>
          <cell r="W218">
            <v>18</v>
          </cell>
          <cell r="X218">
            <v>147.91</v>
          </cell>
          <cell r="Y218">
            <v>0</v>
          </cell>
          <cell r="Z218">
            <v>9.2264110000000006</v>
          </cell>
          <cell r="AA218">
            <v>0</v>
          </cell>
          <cell r="AB218">
            <v>9.2264110000000006</v>
          </cell>
          <cell r="AC218">
            <v>0</v>
          </cell>
          <cell r="AD218">
            <v>19.286496</v>
          </cell>
          <cell r="AE218">
            <v>0</v>
          </cell>
          <cell r="AF218">
            <v>0</v>
          </cell>
          <cell r="AG218">
            <v>9</v>
          </cell>
          <cell r="AH218">
            <v>4.3099999999999996</v>
          </cell>
          <cell r="AI218">
            <v>0</v>
          </cell>
          <cell r="AJ218">
            <v>8</v>
          </cell>
        </row>
        <row r="219">
          <cell r="B219" t="str">
            <v>PO16230</v>
          </cell>
          <cell r="C219" t="str">
            <v>Vanny Neang</v>
          </cell>
          <cell r="D219" t="str">
            <v xml:space="preserve">Finishing-B                                       </v>
          </cell>
          <cell r="E219" t="str">
            <v xml:space="preserve">Bagging                       </v>
          </cell>
          <cell r="F219">
            <v>42653</v>
          </cell>
          <cell r="I219" t="str">
            <v>01/01/2024-01/31/2024</v>
          </cell>
          <cell r="J219">
            <v>1</v>
          </cell>
          <cell r="K219">
            <v>5</v>
          </cell>
          <cell r="L219">
            <v>6</v>
          </cell>
          <cell r="M219">
            <v>204</v>
          </cell>
          <cell r="O219">
            <v>208</v>
          </cell>
          <cell r="Q219">
            <v>256</v>
          </cell>
          <cell r="R219">
            <v>0</v>
          </cell>
          <cell r="S219">
            <v>0</v>
          </cell>
          <cell r="T219">
            <v>0</v>
          </cell>
          <cell r="U219">
            <v>48</v>
          </cell>
          <cell r="V219">
            <v>0</v>
          </cell>
          <cell r="W219">
            <v>48</v>
          </cell>
          <cell r="X219">
            <v>340.62</v>
          </cell>
          <cell r="Y219">
            <v>0</v>
          </cell>
          <cell r="Z219">
            <v>29.644162000000001</v>
          </cell>
          <cell r="AA219">
            <v>0</v>
          </cell>
          <cell r="AB219">
            <v>29.644162000000001</v>
          </cell>
          <cell r="AC219">
            <v>0</v>
          </cell>
          <cell r="AD219">
            <v>0.65365399999999996</v>
          </cell>
          <cell r="AE219">
            <v>0</v>
          </cell>
          <cell r="AF219">
            <v>0</v>
          </cell>
          <cell r="AG219">
            <v>24</v>
          </cell>
          <cell r="AH219">
            <v>11.48</v>
          </cell>
          <cell r="AI219">
            <v>0</v>
          </cell>
          <cell r="AJ219">
            <v>8</v>
          </cell>
        </row>
        <row r="220">
          <cell r="B220" t="str">
            <v>PO16234</v>
          </cell>
          <cell r="C220" t="str">
            <v>Tevy Ny</v>
          </cell>
          <cell r="D220" t="str">
            <v xml:space="preserve">S1-1&amp; 2 OPA                                       </v>
          </cell>
          <cell r="E220" t="str">
            <v xml:space="preserve">B/Hole Cuff(B)                </v>
          </cell>
          <cell r="F220">
            <v>42653</v>
          </cell>
          <cell r="I220" t="str">
            <v>01/01/2024-01/31/2024</v>
          </cell>
          <cell r="J220">
            <v>1</v>
          </cell>
          <cell r="K220">
            <v>3</v>
          </cell>
          <cell r="L220">
            <v>4</v>
          </cell>
          <cell r="M220">
            <v>204</v>
          </cell>
          <cell r="O220">
            <v>208</v>
          </cell>
          <cell r="Q220">
            <v>258</v>
          </cell>
          <cell r="R220">
            <v>0</v>
          </cell>
          <cell r="S220">
            <v>0</v>
          </cell>
          <cell r="T220">
            <v>0</v>
          </cell>
          <cell r="U220">
            <v>50</v>
          </cell>
          <cell r="V220">
            <v>0</v>
          </cell>
          <cell r="W220">
            <v>50</v>
          </cell>
          <cell r="X220">
            <v>125.66</v>
          </cell>
          <cell r="Y220">
            <v>0</v>
          </cell>
          <cell r="Z220">
            <v>25.144209</v>
          </cell>
          <cell r="AA220">
            <v>0</v>
          </cell>
          <cell r="AB220">
            <v>25.144209</v>
          </cell>
          <cell r="AC220">
            <v>0</v>
          </cell>
          <cell r="AD220">
            <v>128.728418</v>
          </cell>
          <cell r="AE220">
            <v>0</v>
          </cell>
          <cell r="AF220">
            <v>0</v>
          </cell>
          <cell r="AG220">
            <v>25</v>
          </cell>
          <cell r="AH220">
            <v>11.96</v>
          </cell>
          <cell r="AI220">
            <v>0</v>
          </cell>
          <cell r="AJ220">
            <v>8</v>
          </cell>
        </row>
        <row r="221">
          <cell r="B221" t="str">
            <v>PO16243</v>
          </cell>
          <cell r="C221" t="str">
            <v>Soeun Heng</v>
          </cell>
          <cell r="D221" t="str">
            <v xml:space="preserve">SPS Assembly                                      </v>
          </cell>
          <cell r="E221" t="str">
            <v xml:space="preserve">Cuff Attach(A+)               </v>
          </cell>
          <cell r="F221">
            <v>42655</v>
          </cell>
          <cell r="I221" t="str">
            <v>01/01/2024-01/31/2024</v>
          </cell>
          <cell r="J221">
            <v>1</v>
          </cell>
          <cell r="K221">
            <v>2</v>
          </cell>
          <cell r="L221">
            <v>3</v>
          </cell>
          <cell r="M221">
            <v>204</v>
          </cell>
          <cell r="O221">
            <v>208</v>
          </cell>
          <cell r="Q221">
            <v>235</v>
          </cell>
          <cell r="R221">
            <v>0</v>
          </cell>
          <cell r="S221">
            <v>7</v>
          </cell>
          <cell r="T221">
            <v>7</v>
          </cell>
          <cell r="U221">
            <v>34</v>
          </cell>
          <cell r="V221">
            <v>0</v>
          </cell>
          <cell r="W221">
            <v>34</v>
          </cell>
          <cell r="X221">
            <v>238.87</v>
          </cell>
          <cell r="Y221">
            <v>0</v>
          </cell>
          <cell r="Z221">
            <v>19.514395</v>
          </cell>
          <cell r="AA221">
            <v>0</v>
          </cell>
          <cell r="AB221">
            <v>19.514395</v>
          </cell>
          <cell r="AC221">
            <v>26.13</v>
          </cell>
          <cell r="AD221">
            <v>32.150849999999998</v>
          </cell>
          <cell r="AE221">
            <v>0</v>
          </cell>
          <cell r="AF221">
            <v>0</v>
          </cell>
          <cell r="AG221">
            <v>17</v>
          </cell>
          <cell r="AH221">
            <v>8.1300000000000008</v>
          </cell>
          <cell r="AI221">
            <v>0</v>
          </cell>
          <cell r="AJ221">
            <v>8</v>
          </cell>
        </row>
        <row r="222">
          <cell r="B222" t="str">
            <v>PO16254</v>
          </cell>
          <cell r="C222" t="str">
            <v>Kan Veng</v>
          </cell>
          <cell r="D222" t="str">
            <v xml:space="preserve">SPS Assembly                                      </v>
          </cell>
          <cell r="E222" t="str">
            <v xml:space="preserve">Join Shoulder(A)              </v>
          </cell>
          <cell r="F222">
            <v>42661</v>
          </cell>
          <cell r="I222" t="str">
            <v>01/01/2024-01/31/2024</v>
          </cell>
          <cell r="J222">
            <v>1</v>
          </cell>
          <cell r="K222">
            <v>1</v>
          </cell>
          <cell r="L222">
            <v>2</v>
          </cell>
          <cell r="M222">
            <v>204</v>
          </cell>
          <cell r="O222">
            <v>208</v>
          </cell>
          <cell r="Q222">
            <v>256</v>
          </cell>
          <cell r="R222">
            <v>0</v>
          </cell>
          <cell r="S222">
            <v>0</v>
          </cell>
          <cell r="T222">
            <v>0</v>
          </cell>
          <cell r="U222">
            <v>48</v>
          </cell>
          <cell r="V222">
            <v>0</v>
          </cell>
          <cell r="W222">
            <v>48</v>
          </cell>
          <cell r="X222">
            <v>452.24</v>
          </cell>
          <cell r="Y222">
            <v>0</v>
          </cell>
          <cell r="Z222">
            <v>36.931941999999999</v>
          </cell>
          <cell r="AA222">
            <v>0</v>
          </cell>
          <cell r="AB222">
            <v>36.931941999999999</v>
          </cell>
          <cell r="AC222">
            <v>0</v>
          </cell>
          <cell r="AD222">
            <v>3.6649639999999999</v>
          </cell>
          <cell r="AE222">
            <v>0</v>
          </cell>
          <cell r="AF222">
            <v>0</v>
          </cell>
          <cell r="AG222">
            <v>24</v>
          </cell>
          <cell r="AH222">
            <v>11.48</v>
          </cell>
          <cell r="AI222">
            <v>0</v>
          </cell>
          <cell r="AJ222">
            <v>8</v>
          </cell>
        </row>
        <row r="223">
          <cell r="B223" t="str">
            <v>PO16265</v>
          </cell>
          <cell r="C223" t="str">
            <v>Nim Kong</v>
          </cell>
          <cell r="D223" t="str">
            <v xml:space="preserve">SPS C                                             </v>
          </cell>
          <cell r="E223" t="str">
            <v xml:space="preserve">Press Patch(B)                </v>
          </cell>
          <cell r="F223">
            <v>42661</v>
          </cell>
          <cell r="I223" t="str">
            <v>01/01/2024-01/31/2024</v>
          </cell>
          <cell r="J223">
            <v>0</v>
          </cell>
          <cell r="K223">
            <v>0</v>
          </cell>
          <cell r="L223">
            <v>0</v>
          </cell>
          <cell r="M223">
            <v>204</v>
          </cell>
          <cell r="O223">
            <v>208</v>
          </cell>
          <cell r="Q223">
            <v>218</v>
          </cell>
          <cell r="R223">
            <v>8</v>
          </cell>
          <cell r="S223">
            <v>0</v>
          </cell>
          <cell r="T223">
            <v>8</v>
          </cell>
          <cell r="U223">
            <v>18</v>
          </cell>
          <cell r="V223">
            <v>0</v>
          </cell>
          <cell r="W223">
            <v>18</v>
          </cell>
          <cell r="X223">
            <v>217.24</v>
          </cell>
          <cell r="Y223">
            <v>7.85</v>
          </cell>
          <cell r="Z223">
            <v>10.73021</v>
          </cell>
          <cell r="AA223">
            <v>0</v>
          </cell>
          <cell r="AB223">
            <v>10.73021</v>
          </cell>
          <cell r="AC223">
            <v>0</v>
          </cell>
          <cell r="AD223">
            <v>17.110766000000002</v>
          </cell>
          <cell r="AE223">
            <v>7.85</v>
          </cell>
          <cell r="AF223">
            <v>0</v>
          </cell>
          <cell r="AG223">
            <v>9</v>
          </cell>
          <cell r="AH223">
            <v>4.3099999999999996</v>
          </cell>
          <cell r="AI223">
            <v>0</v>
          </cell>
          <cell r="AJ223">
            <v>8</v>
          </cell>
        </row>
        <row r="224">
          <cell r="B224" t="str">
            <v>PO16307</v>
          </cell>
          <cell r="C224" t="str">
            <v>Soklen Voeun</v>
          </cell>
          <cell r="D224" t="str">
            <v xml:space="preserve">Finishing-A                                       </v>
          </cell>
          <cell r="E224" t="str">
            <v xml:space="preserve">Folding(B)                    </v>
          </cell>
          <cell r="F224">
            <v>42702</v>
          </cell>
          <cell r="I224" t="str">
            <v>01/01/2024-01/31/2024</v>
          </cell>
          <cell r="J224">
            <v>0</v>
          </cell>
          <cell r="K224">
            <v>2</v>
          </cell>
          <cell r="L224">
            <v>2</v>
          </cell>
          <cell r="M224">
            <v>204</v>
          </cell>
          <cell r="O224">
            <v>208</v>
          </cell>
          <cell r="Q224">
            <v>252</v>
          </cell>
          <cell r="R224">
            <v>0</v>
          </cell>
          <cell r="S224">
            <v>0</v>
          </cell>
          <cell r="T224">
            <v>0</v>
          </cell>
          <cell r="U224">
            <v>44</v>
          </cell>
          <cell r="V224">
            <v>0</v>
          </cell>
          <cell r="W224">
            <v>44</v>
          </cell>
          <cell r="X224">
            <v>337.83</v>
          </cell>
          <cell r="Y224">
            <v>3.92</v>
          </cell>
          <cell r="Z224">
            <v>29.331015000000001</v>
          </cell>
          <cell r="AA224">
            <v>0</v>
          </cell>
          <cell r="AB224">
            <v>29.331015000000001</v>
          </cell>
          <cell r="AC224">
            <v>0</v>
          </cell>
          <cell r="AD224">
            <v>2.48E-3</v>
          </cell>
          <cell r="AE224">
            <v>0</v>
          </cell>
          <cell r="AF224">
            <v>0</v>
          </cell>
          <cell r="AG224">
            <v>22</v>
          </cell>
          <cell r="AH224">
            <v>10.52</v>
          </cell>
          <cell r="AI224">
            <v>0</v>
          </cell>
          <cell r="AJ224">
            <v>8</v>
          </cell>
        </row>
        <row r="225">
          <cell r="B225" t="str">
            <v>PO16351</v>
          </cell>
          <cell r="C225" t="str">
            <v>Pha Duk</v>
          </cell>
          <cell r="D225" t="str">
            <v xml:space="preserve">SPS Assembly                                      </v>
          </cell>
          <cell r="E225" t="str">
            <v xml:space="preserve">Lapseam Sides(A)              </v>
          </cell>
          <cell r="F225">
            <v>42723</v>
          </cell>
          <cell r="I225" t="str">
            <v>01/01/2024-01/31/2024</v>
          </cell>
          <cell r="J225">
            <v>1</v>
          </cell>
          <cell r="K225">
            <v>2</v>
          </cell>
          <cell r="L225">
            <v>3</v>
          </cell>
          <cell r="M225">
            <v>204</v>
          </cell>
          <cell r="O225">
            <v>208</v>
          </cell>
          <cell r="Q225">
            <v>208</v>
          </cell>
          <cell r="R225">
            <v>8</v>
          </cell>
          <cell r="S225">
            <v>16</v>
          </cell>
          <cell r="T225">
            <v>24</v>
          </cell>
          <cell r="U225">
            <v>24</v>
          </cell>
          <cell r="V225">
            <v>0</v>
          </cell>
          <cell r="W225">
            <v>24</v>
          </cell>
          <cell r="X225">
            <v>133.58000000000001</v>
          </cell>
          <cell r="Y225">
            <v>7.85</v>
          </cell>
          <cell r="Z225">
            <v>11.77488</v>
          </cell>
          <cell r="AA225">
            <v>0</v>
          </cell>
          <cell r="AB225">
            <v>11.77488</v>
          </cell>
          <cell r="AC225">
            <v>0</v>
          </cell>
          <cell r="AD225">
            <v>70.519760000000005</v>
          </cell>
          <cell r="AE225">
            <v>7.85</v>
          </cell>
          <cell r="AF225">
            <v>0</v>
          </cell>
          <cell r="AG225">
            <v>12</v>
          </cell>
          <cell r="AH225">
            <v>5.74</v>
          </cell>
          <cell r="AI225">
            <v>0</v>
          </cell>
          <cell r="AJ225">
            <v>8</v>
          </cell>
        </row>
        <row r="226">
          <cell r="B226" t="str">
            <v>PO16388</v>
          </cell>
          <cell r="C226" t="str">
            <v>Chandara Hem</v>
          </cell>
          <cell r="D226" t="str">
            <v xml:space="preserve">SPS Assembly                                      </v>
          </cell>
          <cell r="E226" t="str">
            <v xml:space="preserve">Collar Attach Only(A+)        </v>
          </cell>
          <cell r="F226">
            <v>42745</v>
          </cell>
          <cell r="I226" t="str">
            <v>01/01/2024-01/31/2024</v>
          </cell>
          <cell r="J226">
            <v>1</v>
          </cell>
          <cell r="K226">
            <v>2</v>
          </cell>
          <cell r="L226">
            <v>3</v>
          </cell>
          <cell r="M226">
            <v>204</v>
          </cell>
          <cell r="O226">
            <v>208</v>
          </cell>
          <cell r="Q226">
            <v>226</v>
          </cell>
          <cell r="R226">
            <v>8</v>
          </cell>
          <cell r="S226">
            <v>8</v>
          </cell>
          <cell r="T226">
            <v>16</v>
          </cell>
          <cell r="U226">
            <v>34</v>
          </cell>
          <cell r="V226">
            <v>0</v>
          </cell>
          <cell r="W226">
            <v>34</v>
          </cell>
          <cell r="X226">
            <v>253.24</v>
          </cell>
          <cell r="Y226">
            <v>7.85</v>
          </cell>
          <cell r="Z226">
            <v>18.994783000000002</v>
          </cell>
          <cell r="AA226">
            <v>0</v>
          </cell>
          <cell r="AB226">
            <v>18.994783000000002</v>
          </cell>
          <cell r="AC226">
            <v>0</v>
          </cell>
          <cell r="AD226">
            <v>8.7945320000000002</v>
          </cell>
          <cell r="AE226">
            <v>7.85</v>
          </cell>
          <cell r="AF226">
            <v>0</v>
          </cell>
          <cell r="AG226">
            <v>17</v>
          </cell>
          <cell r="AH226">
            <v>8.1300000000000008</v>
          </cell>
          <cell r="AI226">
            <v>0</v>
          </cell>
          <cell r="AJ226">
            <v>8</v>
          </cell>
        </row>
        <row r="227">
          <cell r="B227" t="str">
            <v>PO16443</v>
          </cell>
          <cell r="C227" t="str">
            <v>Sengmay Mey</v>
          </cell>
          <cell r="D227" t="str">
            <v xml:space="preserve">Finishing-A                                       </v>
          </cell>
          <cell r="E227" t="str">
            <v xml:space="preserve">Loading                       </v>
          </cell>
          <cell r="F227">
            <v>42747</v>
          </cell>
          <cell r="I227" t="str">
            <v>01/01/2024-01/31/2024</v>
          </cell>
          <cell r="J227">
            <v>0</v>
          </cell>
          <cell r="K227">
            <v>0</v>
          </cell>
          <cell r="L227">
            <v>0</v>
          </cell>
          <cell r="M227">
            <v>207</v>
          </cell>
          <cell r="O227">
            <v>208</v>
          </cell>
          <cell r="Q227">
            <v>248</v>
          </cell>
          <cell r="R227">
            <v>0</v>
          </cell>
          <cell r="S227">
            <v>0</v>
          </cell>
          <cell r="T227">
            <v>0</v>
          </cell>
          <cell r="U227">
            <v>40</v>
          </cell>
          <cell r="V227">
            <v>0</v>
          </cell>
          <cell r="W227">
            <v>40</v>
          </cell>
          <cell r="X227">
            <v>229.11</v>
          </cell>
          <cell r="Y227">
            <v>0</v>
          </cell>
          <cell r="Z227">
            <v>23.426268</v>
          </cell>
          <cell r="AA227">
            <v>0</v>
          </cell>
          <cell r="AB227">
            <v>23.426268</v>
          </cell>
          <cell r="AC227">
            <v>0</v>
          </cell>
          <cell r="AD227">
            <v>33.384743999999998</v>
          </cell>
          <cell r="AE227">
            <v>0</v>
          </cell>
          <cell r="AF227">
            <v>0</v>
          </cell>
          <cell r="AG227">
            <v>20</v>
          </cell>
          <cell r="AH227">
            <v>9.57</v>
          </cell>
          <cell r="AI227">
            <v>0</v>
          </cell>
          <cell r="AJ227">
            <v>8</v>
          </cell>
        </row>
        <row r="228">
          <cell r="B228" t="str">
            <v>PO16445</v>
          </cell>
          <cell r="C228" t="str">
            <v>Sreynoeum Hul</v>
          </cell>
          <cell r="D228" t="str">
            <v xml:space="preserve">SPS A                                             </v>
          </cell>
          <cell r="E228" t="str">
            <v xml:space="preserve">Button Hole                   </v>
          </cell>
          <cell r="F228">
            <v>42747</v>
          </cell>
          <cell r="I228" t="str">
            <v>01/01/2024-01/31/2024</v>
          </cell>
          <cell r="J228">
            <v>1</v>
          </cell>
          <cell r="K228">
            <v>2</v>
          </cell>
          <cell r="L228">
            <v>3</v>
          </cell>
          <cell r="M228">
            <v>204</v>
          </cell>
          <cell r="O228">
            <v>208</v>
          </cell>
          <cell r="Q228">
            <v>236</v>
          </cell>
          <cell r="R228">
            <v>0</v>
          </cell>
          <cell r="S228">
            <v>0</v>
          </cell>
          <cell r="T228">
            <v>0</v>
          </cell>
          <cell r="U228">
            <v>28</v>
          </cell>
          <cell r="V228">
            <v>0</v>
          </cell>
          <cell r="W228">
            <v>28</v>
          </cell>
          <cell r="X228">
            <v>100.53</v>
          </cell>
          <cell r="Y228">
            <v>0</v>
          </cell>
          <cell r="Z228">
            <v>13.737360000000001</v>
          </cell>
          <cell r="AA228">
            <v>0</v>
          </cell>
          <cell r="AB228">
            <v>13.737360000000001</v>
          </cell>
          <cell r="AC228">
            <v>0</v>
          </cell>
          <cell r="AD228">
            <v>131.04472000000001</v>
          </cell>
          <cell r="AE228">
            <v>0</v>
          </cell>
          <cell r="AF228">
            <v>0</v>
          </cell>
          <cell r="AG228">
            <v>14</v>
          </cell>
          <cell r="AH228">
            <v>6.7</v>
          </cell>
          <cell r="AI228">
            <v>0</v>
          </cell>
          <cell r="AJ228">
            <v>8</v>
          </cell>
        </row>
        <row r="229">
          <cell r="B229" t="str">
            <v>PO16453</v>
          </cell>
          <cell r="C229" t="str">
            <v>Seyla Seng</v>
          </cell>
          <cell r="D229" t="str">
            <v xml:space="preserve">Finishing-A                                       </v>
          </cell>
          <cell r="E229" t="str">
            <v xml:space="preserve">Hand Press(B)                 </v>
          </cell>
          <cell r="F229">
            <v>42751</v>
          </cell>
          <cell r="I229" t="str">
            <v>01/01/2024-01/31/2024</v>
          </cell>
          <cell r="J229">
            <v>0</v>
          </cell>
          <cell r="K229">
            <v>0</v>
          </cell>
          <cell r="L229">
            <v>0</v>
          </cell>
          <cell r="M229">
            <v>204</v>
          </cell>
          <cell r="O229">
            <v>208</v>
          </cell>
          <cell r="Q229">
            <v>194</v>
          </cell>
          <cell r="R229">
            <v>16</v>
          </cell>
          <cell r="S229">
            <v>0</v>
          </cell>
          <cell r="T229">
            <v>16</v>
          </cell>
          <cell r="U229">
            <v>2</v>
          </cell>
          <cell r="V229">
            <v>0</v>
          </cell>
          <cell r="W229">
            <v>2</v>
          </cell>
          <cell r="X229">
            <v>219.49</v>
          </cell>
          <cell r="Y229">
            <v>15.7</v>
          </cell>
          <cell r="Z229">
            <v>1.4681280000000001</v>
          </cell>
          <cell r="AA229">
            <v>0</v>
          </cell>
          <cell r="AB229">
            <v>1.4681280000000001</v>
          </cell>
          <cell r="AC229">
            <v>0</v>
          </cell>
          <cell r="AD229">
            <v>0.75</v>
          </cell>
          <cell r="AE229">
            <v>15.7</v>
          </cell>
          <cell r="AF229">
            <v>0</v>
          </cell>
          <cell r="AG229">
            <v>1</v>
          </cell>
          <cell r="AH229">
            <v>0.48</v>
          </cell>
          <cell r="AI229">
            <v>0</v>
          </cell>
          <cell r="AJ229">
            <v>8</v>
          </cell>
        </row>
        <row r="230">
          <cell r="B230" t="str">
            <v>PO16470</v>
          </cell>
          <cell r="C230" t="str">
            <v>Sopheann Chin</v>
          </cell>
          <cell r="D230" t="str">
            <v xml:space="preserve">SPS A                                             </v>
          </cell>
          <cell r="E230" t="str">
            <v xml:space="preserve">Topstitch Collar(A)           </v>
          </cell>
          <cell r="F230">
            <v>42751</v>
          </cell>
          <cell r="I230" t="str">
            <v>01/01/2024-01/31/2024</v>
          </cell>
          <cell r="J230">
            <v>1</v>
          </cell>
          <cell r="K230">
            <v>2</v>
          </cell>
          <cell r="L230">
            <v>3</v>
          </cell>
          <cell r="M230">
            <v>204</v>
          </cell>
          <cell r="O230">
            <v>200</v>
          </cell>
          <cell r="Q230">
            <v>144</v>
          </cell>
          <cell r="R230">
            <v>72</v>
          </cell>
          <cell r="S230">
            <v>0</v>
          </cell>
          <cell r="T230">
            <v>72</v>
          </cell>
          <cell r="U230">
            <v>16</v>
          </cell>
          <cell r="V230">
            <v>0</v>
          </cell>
          <cell r="W230">
            <v>16</v>
          </cell>
          <cell r="X230">
            <v>92.17</v>
          </cell>
          <cell r="Y230">
            <v>70.650000000000006</v>
          </cell>
          <cell r="Z230">
            <v>7.84992</v>
          </cell>
          <cell r="AA230">
            <v>0</v>
          </cell>
          <cell r="AB230">
            <v>7.84992</v>
          </cell>
          <cell r="AC230">
            <v>0</v>
          </cell>
          <cell r="AD230">
            <v>49.129840000000002</v>
          </cell>
          <cell r="AE230">
            <v>70.650000000000006</v>
          </cell>
          <cell r="AF230">
            <v>0</v>
          </cell>
          <cell r="AG230">
            <v>8</v>
          </cell>
          <cell r="AH230">
            <v>3.83</v>
          </cell>
          <cell r="AI230">
            <v>0</v>
          </cell>
          <cell r="AJ230">
            <v>8</v>
          </cell>
        </row>
        <row r="231">
          <cell r="B231" t="str">
            <v>PO16479</v>
          </cell>
          <cell r="C231" t="str">
            <v>Sona Chhoun</v>
          </cell>
          <cell r="D231" t="str">
            <v xml:space="preserve">SPS Assembly                                      </v>
          </cell>
          <cell r="E231" t="str">
            <v xml:space="preserve">Topstitch Sleeve(A)           </v>
          </cell>
          <cell r="F231">
            <v>42753</v>
          </cell>
          <cell r="I231" t="str">
            <v>01/01/2024-01/31/2024</v>
          </cell>
          <cell r="J231">
            <v>0</v>
          </cell>
          <cell r="K231">
            <v>1</v>
          </cell>
          <cell r="L231">
            <v>1</v>
          </cell>
          <cell r="M231">
            <v>204</v>
          </cell>
          <cell r="O231">
            <v>208</v>
          </cell>
          <cell r="Q231">
            <v>236</v>
          </cell>
          <cell r="R231">
            <v>8</v>
          </cell>
          <cell r="S231">
            <v>0</v>
          </cell>
          <cell r="T231">
            <v>8</v>
          </cell>
          <cell r="U231">
            <v>36</v>
          </cell>
          <cell r="V231">
            <v>0</v>
          </cell>
          <cell r="W231">
            <v>36</v>
          </cell>
          <cell r="X231">
            <v>392.99</v>
          </cell>
          <cell r="Y231">
            <v>7.85</v>
          </cell>
          <cell r="Z231">
            <v>26.604032</v>
          </cell>
          <cell r="AA231">
            <v>0</v>
          </cell>
          <cell r="AB231">
            <v>26.604032</v>
          </cell>
          <cell r="AC231">
            <v>0</v>
          </cell>
          <cell r="AD231">
            <v>0</v>
          </cell>
          <cell r="AE231">
            <v>7.85</v>
          </cell>
          <cell r="AF231">
            <v>0</v>
          </cell>
          <cell r="AG231">
            <v>18</v>
          </cell>
          <cell r="AH231">
            <v>8.61</v>
          </cell>
          <cell r="AI231">
            <v>0</v>
          </cell>
          <cell r="AJ231">
            <v>8</v>
          </cell>
        </row>
        <row r="232">
          <cell r="B232" t="str">
            <v>PO16496</v>
          </cell>
          <cell r="C232" t="str">
            <v>Saory Khat</v>
          </cell>
          <cell r="D232" t="str">
            <v xml:space="preserve">S1-2 INA                                          </v>
          </cell>
          <cell r="E232" t="str">
            <v xml:space="preserve">Topstitch Sleeve(A)           </v>
          </cell>
          <cell r="F232">
            <v>42758</v>
          </cell>
          <cell r="I232" t="str">
            <v>01/01/2024-01/31/2024</v>
          </cell>
          <cell r="J232">
            <v>1</v>
          </cell>
          <cell r="K232">
            <v>1</v>
          </cell>
          <cell r="L232">
            <v>2</v>
          </cell>
          <cell r="M232">
            <v>204</v>
          </cell>
          <cell r="O232">
            <v>208</v>
          </cell>
          <cell r="Q232">
            <v>250</v>
          </cell>
          <cell r="R232">
            <v>8</v>
          </cell>
          <cell r="S232">
            <v>0</v>
          </cell>
          <cell r="T232">
            <v>8</v>
          </cell>
          <cell r="U232">
            <v>50</v>
          </cell>
          <cell r="V232">
            <v>0</v>
          </cell>
          <cell r="W232">
            <v>50</v>
          </cell>
          <cell r="X232">
            <v>309.44</v>
          </cell>
          <cell r="Y232">
            <v>7.85</v>
          </cell>
          <cell r="Z232">
            <v>30.033328000000001</v>
          </cell>
          <cell r="AA232">
            <v>0</v>
          </cell>
          <cell r="AB232">
            <v>30.033328000000001</v>
          </cell>
          <cell r="AC232">
            <v>0</v>
          </cell>
          <cell r="AD232">
            <v>7.0500759999999998</v>
          </cell>
          <cell r="AE232">
            <v>7.85</v>
          </cell>
          <cell r="AF232">
            <v>0</v>
          </cell>
          <cell r="AG232">
            <v>25</v>
          </cell>
          <cell r="AH232">
            <v>11.96</v>
          </cell>
          <cell r="AI232">
            <v>0</v>
          </cell>
          <cell r="AJ232">
            <v>8</v>
          </cell>
        </row>
        <row r="233">
          <cell r="B233" t="str">
            <v>PO16520</v>
          </cell>
          <cell r="C233" t="str">
            <v>Sreytouch Koem</v>
          </cell>
          <cell r="D233" t="str">
            <v xml:space="preserve">Finishing-B                                       </v>
          </cell>
          <cell r="E233" t="str">
            <v xml:space="preserve">Presentation Examiner(B)      </v>
          </cell>
          <cell r="F233">
            <v>42760</v>
          </cell>
          <cell r="I233" t="str">
            <v>01/01/2024-01/31/2024</v>
          </cell>
          <cell r="J233">
            <v>1</v>
          </cell>
          <cell r="K233">
            <v>2</v>
          </cell>
          <cell r="L233">
            <v>3</v>
          </cell>
          <cell r="M233">
            <v>204</v>
          </cell>
          <cell r="O233">
            <v>208</v>
          </cell>
          <cell r="Q233">
            <v>258</v>
          </cell>
          <cell r="R233">
            <v>0</v>
          </cell>
          <cell r="S233">
            <v>0</v>
          </cell>
          <cell r="T233">
            <v>0</v>
          </cell>
          <cell r="U233">
            <v>50</v>
          </cell>
          <cell r="V233">
            <v>0</v>
          </cell>
          <cell r="W233">
            <v>50</v>
          </cell>
          <cell r="X233">
            <v>343.35</v>
          </cell>
          <cell r="Y233">
            <v>0</v>
          </cell>
          <cell r="Z233">
            <v>31.008924</v>
          </cell>
          <cell r="AA233">
            <v>0</v>
          </cell>
          <cell r="AB233">
            <v>31.008924</v>
          </cell>
          <cell r="AC233">
            <v>0</v>
          </cell>
          <cell r="AD233">
            <v>0.65365399999999996</v>
          </cell>
          <cell r="AE233">
            <v>0</v>
          </cell>
          <cell r="AF233">
            <v>0</v>
          </cell>
          <cell r="AG233">
            <v>25</v>
          </cell>
          <cell r="AH233">
            <v>11.96</v>
          </cell>
          <cell r="AI233">
            <v>0</v>
          </cell>
          <cell r="AJ233">
            <v>8</v>
          </cell>
        </row>
        <row r="234">
          <cell r="B234" t="str">
            <v>PO16621</v>
          </cell>
          <cell r="C234" t="str">
            <v>Sreyroth Mon</v>
          </cell>
          <cell r="D234" t="str">
            <v xml:space="preserve">Finishing-A                                       </v>
          </cell>
          <cell r="E234" t="str">
            <v xml:space="preserve">PRESS FRONT&amp;BACK              </v>
          </cell>
          <cell r="F234">
            <v>42786</v>
          </cell>
          <cell r="I234" t="str">
            <v>01/01/2024-01/31/2024</v>
          </cell>
          <cell r="J234">
            <v>0</v>
          </cell>
          <cell r="K234">
            <v>0</v>
          </cell>
          <cell r="L234">
            <v>0</v>
          </cell>
          <cell r="M234">
            <v>204</v>
          </cell>
          <cell r="O234">
            <v>208</v>
          </cell>
          <cell r="Q234">
            <v>214</v>
          </cell>
          <cell r="R234">
            <v>8.5</v>
          </cell>
          <cell r="S234">
            <v>7.5</v>
          </cell>
          <cell r="T234">
            <v>16</v>
          </cell>
          <cell r="U234">
            <v>22</v>
          </cell>
          <cell r="V234">
            <v>0</v>
          </cell>
          <cell r="W234">
            <v>22</v>
          </cell>
          <cell r="X234">
            <v>190.27</v>
          </cell>
          <cell r="Y234">
            <v>8.34</v>
          </cell>
          <cell r="Z234">
            <v>10.840020000000001</v>
          </cell>
          <cell r="AA234">
            <v>0</v>
          </cell>
          <cell r="AB234">
            <v>10.840020000000001</v>
          </cell>
          <cell r="AC234">
            <v>0</v>
          </cell>
          <cell r="AD234">
            <v>21.938012000000001</v>
          </cell>
          <cell r="AE234">
            <v>8.34</v>
          </cell>
          <cell r="AF234">
            <v>0</v>
          </cell>
          <cell r="AG234">
            <v>11</v>
          </cell>
          <cell r="AH234">
            <v>5.26</v>
          </cell>
          <cell r="AI234">
            <v>0</v>
          </cell>
          <cell r="AJ234">
            <v>7</v>
          </cell>
        </row>
        <row r="235">
          <cell r="B235" t="str">
            <v>PO16632</v>
          </cell>
          <cell r="C235" t="str">
            <v>Phorb Rom</v>
          </cell>
          <cell r="D235" t="str">
            <v xml:space="preserve">Finishing-A                                       </v>
          </cell>
          <cell r="E235" t="str">
            <v xml:space="preserve">Hand Press(B)                 </v>
          </cell>
          <cell r="F235">
            <v>42788</v>
          </cell>
          <cell r="I235" t="str">
            <v>01/01/2024-01/31/2024</v>
          </cell>
          <cell r="J235">
            <v>1</v>
          </cell>
          <cell r="K235">
            <v>1</v>
          </cell>
          <cell r="L235">
            <v>2</v>
          </cell>
          <cell r="M235">
            <v>204</v>
          </cell>
          <cell r="O235">
            <v>208</v>
          </cell>
          <cell r="Q235">
            <v>254</v>
          </cell>
          <cell r="R235">
            <v>0</v>
          </cell>
          <cell r="S235">
            <v>0</v>
          </cell>
          <cell r="T235">
            <v>0</v>
          </cell>
          <cell r="U235">
            <v>46</v>
          </cell>
          <cell r="V235">
            <v>0</v>
          </cell>
          <cell r="W235">
            <v>46</v>
          </cell>
          <cell r="X235">
            <v>329.91</v>
          </cell>
          <cell r="Y235">
            <v>0</v>
          </cell>
          <cell r="Z235">
            <v>29.550228000000001</v>
          </cell>
          <cell r="AA235">
            <v>0</v>
          </cell>
          <cell r="AB235">
            <v>29.550228000000001</v>
          </cell>
          <cell r="AC235">
            <v>0</v>
          </cell>
          <cell r="AD235">
            <v>1.96248</v>
          </cell>
          <cell r="AE235">
            <v>0</v>
          </cell>
          <cell r="AF235">
            <v>0</v>
          </cell>
          <cell r="AG235">
            <v>23</v>
          </cell>
          <cell r="AH235">
            <v>11</v>
          </cell>
          <cell r="AI235">
            <v>0</v>
          </cell>
          <cell r="AJ235">
            <v>7</v>
          </cell>
        </row>
        <row r="236">
          <cell r="B236" t="str">
            <v>PO16637</v>
          </cell>
          <cell r="C236" t="str">
            <v>Leap Peang</v>
          </cell>
          <cell r="D236" t="str">
            <v xml:space="preserve">SPS Assembly                                      </v>
          </cell>
          <cell r="E236" t="str">
            <v xml:space="preserve">Collar attach                 </v>
          </cell>
          <cell r="F236">
            <v>42788</v>
          </cell>
          <cell r="I236" t="str">
            <v>01/01/2024-01/31/2024</v>
          </cell>
          <cell r="J236">
            <v>1</v>
          </cell>
          <cell r="K236">
            <v>1</v>
          </cell>
          <cell r="L236">
            <v>2</v>
          </cell>
          <cell r="M236">
            <v>204</v>
          </cell>
          <cell r="O236">
            <v>208</v>
          </cell>
          <cell r="Q236">
            <v>242</v>
          </cell>
          <cell r="R236">
            <v>0</v>
          </cell>
          <cell r="S236">
            <v>0</v>
          </cell>
          <cell r="T236">
            <v>0</v>
          </cell>
          <cell r="U236">
            <v>34</v>
          </cell>
          <cell r="V236">
            <v>0</v>
          </cell>
          <cell r="W236">
            <v>34</v>
          </cell>
          <cell r="X236">
            <v>316.33999999999997</v>
          </cell>
          <cell r="Y236">
            <v>0</v>
          </cell>
          <cell r="Z236">
            <v>21.309585999999999</v>
          </cell>
          <cell r="AA236">
            <v>0</v>
          </cell>
          <cell r="AB236">
            <v>21.309585999999999</v>
          </cell>
          <cell r="AC236">
            <v>0</v>
          </cell>
          <cell r="AD236">
            <v>13.757009999999999</v>
          </cell>
          <cell r="AE236">
            <v>0</v>
          </cell>
          <cell r="AF236">
            <v>0</v>
          </cell>
          <cell r="AG236">
            <v>17</v>
          </cell>
          <cell r="AH236">
            <v>8.1300000000000008</v>
          </cell>
          <cell r="AI236">
            <v>0</v>
          </cell>
          <cell r="AJ236">
            <v>7</v>
          </cell>
        </row>
        <row r="237">
          <cell r="B237" t="str">
            <v>PO1664</v>
          </cell>
          <cell r="C237" t="str">
            <v>Thida Sann</v>
          </cell>
          <cell r="D237" t="str">
            <v xml:space="preserve">Finishing-B                                       </v>
          </cell>
          <cell r="E237" t="str">
            <v xml:space="preserve">Issue UPC(A)                  </v>
          </cell>
          <cell r="F237">
            <v>39328</v>
          </cell>
          <cell r="I237" t="str">
            <v>01/01/2024-01/31/2024</v>
          </cell>
          <cell r="J237">
            <v>1</v>
          </cell>
          <cell r="K237">
            <v>1</v>
          </cell>
          <cell r="L237">
            <v>2</v>
          </cell>
          <cell r="M237">
            <v>204</v>
          </cell>
          <cell r="O237">
            <v>208</v>
          </cell>
          <cell r="Q237">
            <v>258</v>
          </cell>
          <cell r="R237">
            <v>0</v>
          </cell>
          <cell r="S237">
            <v>0</v>
          </cell>
          <cell r="T237">
            <v>0</v>
          </cell>
          <cell r="U237">
            <v>50</v>
          </cell>
          <cell r="V237">
            <v>0</v>
          </cell>
          <cell r="W237">
            <v>50</v>
          </cell>
          <cell r="X237">
            <v>343.35</v>
          </cell>
          <cell r="Y237">
            <v>0</v>
          </cell>
          <cell r="Z237">
            <v>31.008935999999999</v>
          </cell>
          <cell r="AA237">
            <v>0</v>
          </cell>
          <cell r="AB237">
            <v>31.008935999999999</v>
          </cell>
          <cell r="AC237">
            <v>0</v>
          </cell>
          <cell r="AD237">
            <v>0.65365399999999996</v>
          </cell>
          <cell r="AE237">
            <v>0</v>
          </cell>
          <cell r="AF237">
            <v>0</v>
          </cell>
          <cell r="AG237">
            <v>25</v>
          </cell>
          <cell r="AH237">
            <v>11.96</v>
          </cell>
          <cell r="AI237">
            <v>0</v>
          </cell>
          <cell r="AJ237">
            <v>11</v>
          </cell>
        </row>
        <row r="238">
          <cell r="B238" t="str">
            <v>PO16656</v>
          </cell>
          <cell r="C238" t="str">
            <v>Samieng Khin</v>
          </cell>
          <cell r="D238" t="str">
            <v xml:space="preserve">SPS C                                             </v>
          </cell>
          <cell r="E238" t="str">
            <v xml:space="preserve">Button Hole                   </v>
          </cell>
          <cell r="F238">
            <v>42800</v>
          </cell>
          <cell r="I238" t="str">
            <v>01/01/2024-01/31/2024</v>
          </cell>
          <cell r="J238">
            <v>1</v>
          </cell>
          <cell r="K238">
            <v>0</v>
          </cell>
          <cell r="L238">
            <v>1</v>
          </cell>
          <cell r="M238">
            <v>204</v>
          </cell>
          <cell r="O238">
            <v>208</v>
          </cell>
          <cell r="Q238">
            <v>250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42</v>
          </cell>
          <cell r="X238">
            <v>208.56</v>
          </cell>
          <cell r="Y238">
            <v>0</v>
          </cell>
          <cell r="Z238">
            <v>21.003799999999998</v>
          </cell>
          <cell r="AA238">
            <v>0</v>
          </cell>
          <cell r="AB238">
            <v>21.003799999999998</v>
          </cell>
          <cell r="AC238">
            <v>0</v>
          </cell>
          <cell r="AD238">
            <v>54.929904000000001</v>
          </cell>
          <cell r="AE238">
            <v>0</v>
          </cell>
          <cell r="AF238">
            <v>0</v>
          </cell>
          <cell r="AG238">
            <v>21</v>
          </cell>
          <cell r="AH238">
            <v>10.050000000000001</v>
          </cell>
          <cell r="AI238">
            <v>0</v>
          </cell>
          <cell r="AJ238">
            <v>7</v>
          </cell>
        </row>
        <row r="239">
          <cell r="B239" t="str">
            <v>PO16669</v>
          </cell>
          <cell r="C239" t="str">
            <v>Den Lay</v>
          </cell>
          <cell r="D239" t="str">
            <v xml:space="preserve">SPS Assembly                                      </v>
          </cell>
          <cell r="E239" t="str">
            <v xml:space="preserve">Hem Bottom(A)                 </v>
          </cell>
          <cell r="F239">
            <v>42807</v>
          </cell>
          <cell r="I239" t="str">
            <v>01/01/2024-01/31/2024</v>
          </cell>
          <cell r="J239">
            <v>0</v>
          </cell>
          <cell r="K239">
            <v>0</v>
          </cell>
          <cell r="L239">
            <v>0</v>
          </cell>
          <cell r="M239">
            <v>204</v>
          </cell>
          <cell r="O239">
            <v>208</v>
          </cell>
          <cell r="Q239">
            <v>246</v>
          </cell>
          <cell r="R239">
            <v>0</v>
          </cell>
          <cell r="S239">
            <v>0</v>
          </cell>
          <cell r="T239">
            <v>0</v>
          </cell>
          <cell r="U239">
            <v>38</v>
          </cell>
          <cell r="V239">
            <v>0</v>
          </cell>
          <cell r="W239">
            <v>38</v>
          </cell>
          <cell r="X239">
            <v>228.64</v>
          </cell>
          <cell r="Y239">
            <v>0</v>
          </cell>
          <cell r="Z239">
            <v>21.58906</v>
          </cell>
          <cell r="AA239">
            <v>0</v>
          </cell>
          <cell r="AB239">
            <v>21.58906</v>
          </cell>
          <cell r="AC239">
            <v>0</v>
          </cell>
          <cell r="AD239">
            <v>54.042299999999997</v>
          </cell>
          <cell r="AE239">
            <v>0</v>
          </cell>
          <cell r="AF239">
            <v>0</v>
          </cell>
          <cell r="AG239">
            <v>19</v>
          </cell>
          <cell r="AH239">
            <v>9.09</v>
          </cell>
          <cell r="AI239">
            <v>0</v>
          </cell>
          <cell r="AJ239">
            <v>7</v>
          </cell>
        </row>
        <row r="240">
          <cell r="B240" t="str">
            <v>PO16673</v>
          </cell>
          <cell r="C240" t="str">
            <v>Sreyleak Yan</v>
          </cell>
          <cell r="D240" t="str">
            <v xml:space="preserve">SPS A                                             </v>
          </cell>
          <cell r="E240" t="str">
            <v xml:space="preserve">B/Sew Sleeve(B)               </v>
          </cell>
          <cell r="F240">
            <v>42807</v>
          </cell>
          <cell r="I240" t="str">
            <v>01/01/2024-01/31/2024</v>
          </cell>
          <cell r="J240">
            <v>0</v>
          </cell>
          <cell r="K240">
            <v>0</v>
          </cell>
          <cell r="L240">
            <v>0</v>
          </cell>
          <cell r="M240">
            <v>204</v>
          </cell>
          <cell r="O240">
            <v>208</v>
          </cell>
          <cell r="Q240">
            <v>244</v>
          </cell>
          <cell r="R240">
            <v>0</v>
          </cell>
          <cell r="S240">
            <v>0</v>
          </cell>
          <cell r="T240">
            <v>0</v>
          </cell>
          <cell r="U240">
            <v>36</v>
          </cell>
          <cell r="V240">
            <v>0</v>
          </cell>
          <cell r="W240">
            <v>36</v>
          </cell>
          <cell r="X240">
            <v>120.28</v>
          </cell>
          <cell r="Y240">
            <v>0</v>
          </cell>
          <cell r="Z240">
            <v>17.98828</v>
          </cell>
          <cell r="AA240">
            <v>0</v>
          </cell>
          <cell r="AB240">
            <v>17.98828</v>
          </cell>
          <cell r="AC240">
            <v>0</v>
          </cell>
          <cell r="AD240">
            <v>124.21720000000001</v>
          </cell>
          <cell r="AE240">
            <v>0</v>
          </cell>
          <cell r="AF240">
            <v>0</v>
          </cell>
          <cell r="AG240">
            <v>18</v>
          </cell>
          <cell r="AH240">
            <v>8.61</v>
          </cell>
          <cell r="AI240">
            <v>0</v>
          </cell>
          <cell r="AJ240">
            <v>7</v>
          </cell>
        </row>
        <row r="241">
          <cell r="B241" t="str">
            <v>PO16696</v>
          </cell>
          <cell r="C241" t="str">
            <v>Hut Nat</v>
          </cell>
          <cell r="D241" t="str">
            <v xml:space="preserve">SPS A                                             </v>
          </cell>
          <cell r="E241" t="str">
            <v xml:space="preserve">B/Sew Collar(B)               </v>
          </cell>
          <cell r="F241">
            <v>42814</v>
          </cell>
          <cell r="I241" t="str">
            <v>01/01/2024-01/31/2024</v>
          </cell>
          <cell r="J241">
            <v>0</v>
          </cell>
          <cell r="K241">
            <v>0</v>
          </cell>
          <cell r="L241">
            <v>0</v>
          </cell>
          <cell r="M241">
            <v>204</v>
          </cell>
          <cell r="O241">
            <v>208</v>
          </cell>
          <cell r="Q241">
            <v>226</v>
          </cell>
          <cell r="R241">
            <v>8</v>
          </cell>
          <cell r="S241">
            <v>0</v>
          </cell>
          <cell r="T241">
            <v>8</v>
          </cell>
          <cell r="U241">
            <v>26</v>
          </cell>
          <cell r="V241">
            <v>0</v>
          </cell>
          <cell r="W241">
            <v>26</v>
          </cell>
          <cell r="X241">
            <v>107.2</v>
          </cell>
          <cell r="Y241">
            <v>7.85</v>
          </cell>
          <cell r="Z241">
            <v>12.756119999999999</v>
          </cell>
          <cell r="AA241">
            <v>0</v>
          </cell>
          <cell r="AB241">
            <v>12.756119999999999</v>
          </cell>
          <cell r="AC241">
            <v>0</v>
          </cell>
          <cell r="AD241">
            <v>114.56224</v>
          </cell>
          <cell r="AE241">
            <v>7.85</v>
          </cell>
          <cell r="AF241">
            <v>0</v>
          </cell>
          <cell r="AG241">
            <v>13</v>
          </cell>
          <cell r="AH241">
            <v>6.22</v>
          </cell>
          <cell r="AI241">
            <v>0</v>
          </cell>
          <cell r="AJ241">
            <v>7</v>
          </cell>
        </row>
        <row r="242">
          <cell r="B242" t="str">
            <v>PO16697</v>
          </cell>
          <cell r="C242" t="str">
            <v>Bol Thoy</v>
          </cell>
          <cell r="D242" t="str">
            <v xml:space="preserve">Finishing-B                                       </v>
          </cell>
          <cell r="E242" t="str">
            <v xml:space="preserve">Bagging                       </v>
          </cell>
          <cell r="F242">
            <v>42814</v>
          </cell>
          <cell r="I242" t="str">
            <v>01/01/2024-01/31/2024</v>
          </cell>
          <cell r="J242">
            <v>0</v>
          </cell>
          <cell r="K242">
            <v>0</v>
          </cell>
          <cell r="L242">
            <v>0</v>
          </cell>
          <cell r="M242">
            <v>204</v>
          </cell>
          <cell r="O242">
            <v>208</v>
          </cell>
          <cell r="Q242">
            <v>258</v>
          </cell>
          <cell r="R242">
            <v>0</v>
          </cell>
          <cell r="S242">
            <v>0</v>
          </cell>
          <cell r="T242">
            <v>0</v>
          </cell>
          <cell r="U242">
            <v>50</v>
          </cell>
          <cell r="V242">
            <v>0</v>
          </cell>
          <cell r="W242">
            <v>50</v>
          </cell>
          <cell r="X242">
            <v>343.35</v>
          </cell>
          <cell r="Y242">
            <v>0</v>
          </cell>
          <cell r="Z242">
            <v>31.008935999999999</v>
          </cell>
          <cell r="AA242">
            <v>0</v>
          </cell>
          <cell r="AB242">
            <v>31.008935999999999</v>
          </cell>
          <cell r="AC242">
            <v>0</v>
          </cell>
          <cell r="AD242">
            <v>0.65365399999999996</v>
          </cell>
          <cell r="AE242">
            <v>0</v>
          </cell>
          <cell r="AF242">
            <v>0</v>
          </cell>
          <cell r="AG242">
            <v>25</v>
          </cell>
          <cell r="AH242">
            <v>11.96</v>
          </cell>
          <cell r="AI242">
            <v>0</v>
          </cell>
          <cell r="AJ242">
            <v>7</v>
          </cell>
        </row>
        <row r="243">
          <cell r="B243" t="str">
            <v>PO16735</v>
          </cell>
          <cell r="C243" t="str">
            <v>SomAng Nary</v>
          </cell>
          <cell r="D243" t="str">
            <v xml:space="preserve">SPS A                                             </v>
          </cell>
          <cell r="E243" t="str">
            <v xml:space="preserve">B/Hole Collar(B)              </v>
          </cell>
          <cell r="F243">
            <v>42823</v>
          </cell>
          <cell r="I243" t="str">
            <v>01/01/2024-01/31/2024</v>
          </cell>
          <cell r="J243">
            <v>0</v>
          </cell>
          <cell r="K243">
            <v>0</v>
          </cell>
          <cell r="L243">
            <v>0</v>
          </cell>
          <cell r="M243">
            <v>204</v>
          </cell>
          <cell r="O243">
            <v>208</v>
          </cell>
          <cell r="Q243">
            <v>248</v>
          </cell>
          <cell r="R243">
            <v>0</v>
          </cell>
          <cell r="S243">
            <v>0</v>
          </cell>
          <cell r="T243">
            <v>0</v>
          </cell>
          <cell r="U243">
            <v>40</v>
          </cell>
          <cell r="V243">
            <v>0</v>
          </cell>
          <cell r="W243">
            <v>40</v>
          </cell>
          <cell r="X243">
            <v>73.06</v>
          </cell>
          <cell r="Y243">
            <v>0</v>
          </cell>
          <cell r="Z243">
            <v>19.6248</v>
          </cell>
          <cell r="AA243">
            <v>0</v>
          </cell>
          <cell r="AB243">
            <v>19.6248</v>
          </cell>
          <cell r="AC243">
            <v>0</v>
          </cell>
          <cell r="AD243">
            <v>170.28960000000001</v>
          </cell>
          <cell r="AE243">
            <v>0</v>
          </cell>
          <cell r="AF243">
            <v>0</v>
          </cell>
          <cell r="AG243">
            <v>20</v>
          </cell>
          <cell r="AH243">
            <v>9.57</v>
          </cell>
          <cell r="AI243">
            <v>0</v>
          </cell>
          <cell r="AJ243">
            <v>7</v>
          </cell>
        </row>
        <row r="244">
          <cell r="B244" t="str">
            <v>PO16754</v>
          </cell>
          <cell r="C244" t="str">
            <v>Sithat Ea</v>
          </cell>
          <cell r="D244" t="str">
            <v xml:space="preserve">Finishing-A                                       </v>
          </cell>
          <cell r="E244" t="str">
            <v xml:space="preserve">Folding(B)                    </v>
          </cell>
          <cell r="F244">
            <v>42849</v>
          </cell>
          <cell r="I244" t="str">
            <v>01/01/2024-01/31/2024</v>
          </cell>
          <cell r="J244">
            <v>1</v>
          </cell>
          <cell r="K244">
            <v>1</v>
          </cell>
          <cell r="L244">
            <v>2</v>
          </cell>
          <cell r="M244">
            <v>204</v>
          </cell>
          <cell r="O244">
            <v>200</v>
          </cell>
          <cell r="Q244">
            <v>198.12</v>
          </cell>
          <cell r="R244">
            <v>13.88</v>
          </cell>
          <cell r="S244">
            <v>8</v>
          </cell>
          <cell r="T244">
            <v>21.883333333300001</v>
          </cell>
          <cell r="U244">
            <v>20</v>
          </cell>
          <cell r="V244">
            <v>0</v>
          </cell>
          <cell r="W244">
            <v>20</v>
          </cell>
          <cell r="X244">
            <v>228.34</v>
          </cell>
          <cell r="Y244">
            <v>13.62</v>
          </cell>
          <cell r="Z244">
            <v>12.867566999999999</v>
          </cell>
          <cell r="AA244">
            <v>0</v>
          </cell>
          <cell r="AB244">
            <v>12.867566999999999</v>
          </cell>
          <cell r="AC244">
            <v>0</v>
          </cell>
          <cell r="AD244">
            <v>5.9964940000000002</v>
          </cell>
          <cell r="AE244">
            <v>13.62</v>
          </cell>
          <cell r="AF244">
            <v>0</v>
          </cell>
          <cell r="AG244">
            <v>10</v>
          </cell>
          <cell r="AH244">
            <v>4.78</v>
          </cell>
          <cell r="AI244">
            <v>0</v>
          </cell>
          <cell r="AJ244">
            <v>7</v>
          </cell>
        </row>
        <row r="245">
          <cell r="B245" t="str">
            <v>PO16755</v>
          </cell>
          <cell r="C245" t="str">
            <v>Chanan Sorn</v>
          </cell>
          <cell r="D245" t="str">
            <v xml:space="preserve">Finishing-A                                       </v>
          </cell>
          <cell r="E245" t="str">
            <v xml:space="preserve">Folding(B)                    </v>
          </cell>
          <cell r="F245">
            <v>42849</v>
          </cell>
          <cell r="I245" t="str">
            <v>01/01/2024-01/31/2024</v>
          </cell>
          <cell r="J245">
            <v>1</v>
          </cell>
          <cell r="K245">
            <v>1</v>
          </cell>
          <cell r="L245">
            <v>2</v>
          </cell>
          <cell r="M245">
            <v>204</v>
          </cell>
          <cell r="O245">
            <v>208</v>
          </cell>
          <cell r="Q245">
            <v>240</v>
          </cell>
          <cell r="R245">
            <v>8</v>
          </cell>
          <cell r="S245">
            <v>0</v>
          </cell>
          <cell r="T245">
            <v>8</v>
          </cell>
          <cell r="U245">
            <v>40</v>
          </cell>
          <cell r="V245">
            <v>0</v>
          </cell>
          <cell r="W245">
            <v>40</v>
          </cell>
          <cell r="X245">
            <v>323.67</v>
          </cell>
          <cell r="Y245">
            <v>7.85</v>
          </cell>
          <cell r="Z245">
            <v>26.555515</v>
          </cell>
          <cell r="AA245">
            <v>0</v>
          </cell>
          <cell r="AB245">
            <v>26.555515</v>
          </cell>
          <cell r="AC245">
            <v>0</v>
          </cell>
          <cell r="AD245">
            <v>0.38329200000000002</v>
          </cell>
          <cell r="AE245">
            <v>7.85</v>
          </cell>
          <cell r="AF245">
            <v>0</v>
          </cell>
          <cell r="AG245">
            <v>20</v>
          </cell>
          <cell r="AH245">
            <v>9.57</v>
          </cell>
          <cell r="AI245">
            <v>0</v>
          </cell>
          <cell r="AJ245">
            <v>7</v>
          </cell>
        </row>
        <row r="246">
          <cell r="B246" t="str">
            <v>PO16756</v>
          </cell>
          <cell r="C246" t="str">
            <v>Sophors Phun</v>
          </cell>
          <cell r="D246" t="str">
            <v xml:space="preserve">Finishing-A                                       </v>
          </cell>
          <cell r="E246" t="str">
            <v xml:space="preserve">Folding(B)                    </v>
          </cell>
          <cell r="F246">
            <v>42849</v>
          </cell>
          <cell r="I246" t="str">
            <v>01/01/2024-01/31/2024</v>
          </cell>
          <cell r="J246">
            <v>1</v>
          </cell>
          <cell r="K246">
            <v>2</v>
          </cell>
          <cell r="L246">
            <v>3</v>
          </cell>
          <cell r="M246">
            <v>204</v>
          </cell>
          <cell r="O246">
            <v>208</v>
          </cell>
          <cell r="Q246">
            <v>242</v>
          </cell>
          <cell r="R246">
            <v>8</v>
          </cell>
          <cell r="S246">
            <v>0</v>
          </cell>
          <cell r="T246">
            <v>8</v>
          </cell>
          <cell r="U246">
            <v>42</v>
          </cell>
          <cell r="V246">
            <v>0</v>
          </cell>
          <cell r="W246">
            <v>42</v>
          </cell>
          <cell r="X246">
            <v>306.35000000000002</v>
          </cell>
          <cell r="Y246">
            <v>7.85</v>
          </cell>
          <cell r="Z246">
            <v>27.002616</v>
          </cell>
          <cell r="AA246">
            <v>0</v>
          </cell>
          <cell r="AB246">
            <v>27.002616</v>
          </cell>
          <cell r="AC246">
            <v>0</v>
          </cell>
          <cell r="AD246">
            <v>0.24024000000000001</v>
          </cell>
          <cell r="AE246">
            <v>7.85</v>
          </cell>
          <cell r="AF246">
            <v>0</v>
          </cell>
          <cell r="AG246">
            <v>21</v>
          </cell>
          <cell r="AH246">
            <v>10.050000000000001</v>
          </cell>
          <cell r="AI246">
            <v>0</v>
          </cell>
          <cell r="AJ246">
            <v>7</v>
          </cell>
        </row>
        <row r="247">
          <cell r="B247" t="str">
            <v>PO16814</v>
          </cell>
          <cell r="C247" t="str">
            <v>Vanney Chhim</v>
          </cell>
          <cell r="D247" t="str">
            <v xml:space="preserve">S1-1&amp; 2 OPA                                       </v>
          </cell>
          <cell r="E247" t="str">
            <v xml:space="preserve">Pocket                        </v>
          </cell>
          <cell r="F247">
            <v>42857</v>
          </cell>
          <cell r="I247" t="str">
            <v>01/01/2024-01/31/2024</v>
          </cell>
          <cell r="J247">
            <v>1</v>
          </cell>
          <cell r="K247">
            <v>1</v>
          </cell>
          <cell r="L247">
            <v>2</v>
          </cell>
          <cell r="M247">
            <v>204</v>
          </cell>
          <cell r="O247">
            <v>200</v>
          </cell>
          <cell r="Q247">
            <v>232</v>
          </cell>
          <cell r="R247">
            <v>0</v>
          </cell>
          <cell r="S247">
            <v>0</v>
          </cell>
          <cell r="T247">
            <v>0</v>
          </cell>
          <cell r="U247">
            <v>32</v>
          </cell>
          <cell r="V247">
            <v>0</v>
          </cell>
          <cell r="W247">
            <v>32</v>
          </cell>
          <cell r="X247">
            <v>113.62</v>
          </cell>
          <cell r="Y247">
            <v>0</v>
          </cell>
          <cell r="Z247">
            <v>15.69984</v>
          </cell>
          <cell r="AA247">
            <v>0</v>
          </cell>
          <cell r="AB247">
            <v>15.69984</v>
          </cell>
          <cell r="AC247">
            <v>0</v>
          </cell>
          <cell r="AD247">
            <v>114.02968</v>
          </cell>
          <cell r="AE247">
            <v>0</v>
          </cell>
          <cell r="AF247">
            <v>0</v>
          </cell>
          <cell r="AG247">
            <v>16</v>
          </cell>
          <cell r="AH247">
            <v>7.65</v>
          </cell>
          <cell r="AI247">
            <v>0</v>
          </cell>
          <cell r="AJ247">
            <v>7</v>
          </cell>
        </row>
        <row r="248">
          <cell r="B248" t="str">
            <v>PO16853</v>
          </cell>
          <cell r="C248" t="str">
            <v>Chann Sor</v>
          </cell>
          <cell r="D248" t="str">
            <v xml:space="preserve">SPS Assembly                                      </v>
          </cell>
          <cell r="E248" t="str">
            <v xml:space="preserve">Collar Attach Only(A+)        </v>
          </cell>
          <cell r="F248">
            <v>42859</v>
          </cell>
          <cell r="I248" t="str">
            <v>01/01/2024-01/31/2024</v>
          </cell>
          <cell r="J248">
            <v>1</v>
          </cell>
          <cell r="K248">
            <v>2</v>
          </cell>
          <cell r="L248">
            <v>3</v>
          </cell>
          <cell r="M248">
            <v>204</v>
          </cell>
          <cell r="O248">
            <v>208</v>
          </cell>
          <cell r="Q248">
            <v>226</v>
          </cell>
          <cell r="R248">
            <v>0</v>
          </cell>
          <cell r="S248">
            <v>8</v>
          </cell>
          <cell r="T248">
            <v>8</v>
          </cell>
          <cell r="U248">
            <v>26</v>
          </cell>
          <cell r="V248">
            <v>0</v>
          </cell>
          <cell r="W248">
            <v>26</v>
          </cell>
          <cell r="X248">
            <v>222.94</v>
          </cell>
          <cell r="Y248">
            <v>0</v>
          </cell>
          <cell r="Z248">
            <v>14.794335999999999</v>
          </cell>
          <cell r="AA248">
            <v>0</v>
          </cell>
          <cell r="AB248">
            <v>14.794335999999999</v>
          </cell>
          <cell r="AC248">
            <v>0</v>
          </cell>
          <cell r="AD248">
            <v>34.930556000000003</v>
          </cell>
          <cell r="AE248">
            <v>0</v>
          </cell>
          <cell r="AF248">
            <v>0</v>
          </cell>
          <cell r="AG248">
            <v>13</v>
          </cell>
          <cell r="AH248">
            <v>6.22</v>
          </cell>
          <cell r="AI248">
            <v>0</v>
          </cell>
          <cell r="AJ248">
            <v>7</v>
          </cell>
        </row>
        <row r="249">
          <cell r="B249" t="str">
            <v>PO16948</v>
          </cell>
          <cell r="C249" t="str">
            <v>Thida Em</v>
          </cell>
          <cell r="D249" t="str">
            <v xml:space="preserve">SPS Assembly                                      </v>
          </cell>
          <cell r="E249" t="str">
            <v xml:space="preserve">Cuff Attach(A+)               </v>
          </cell>
          <cell r="F249">
            <v>42879</v>
          </cell>
          <cell r="I249" t="str">
            <v>01/01/2024-01/31/2024</v>
          </cell>
          <cell r="J249">
            <v>0</v>
          </cell>
          <cell r="K249">
            <v>0</v>
          </cell>
          <cell r="L249">
            <v>0</v>
          </cell>
          <cell r="M249">
            <v>204</v>
          </cell>
          <cell r="O249">
            <v>208</v>
          </cell>
          <cell r="Q249">
            <v>252</v>
          </cell>
          <cell r="R249">
            <v>0</v>
          </cell>
          <cell r="S249">
            <v>0</v>
          </cell>
          <cell r="T249">
            <v>0</v>
          </cell>
          <cell r="U249">
            <v>44</v>
          </cell>
          <cell r="V249">
            <v>0</v>
          </cell>
          <cell r="W249">
            <v>44</v>
          </cell>
          <cell r="X249">
            <v>285.37</v>
          </cell>
          <cell r="Y249">
            <v>0</v>
          </cell>
          <cell r="Z249">
            <v>24.319223999999998</v>
          </cell>
          <cell r="AA249">
            <v>0</v>
          </cell>
          <cell r="AB249">
            <v>24.319223999999998</v>
          </cell>
          <cell r="AC249">
            <v>0</v>
          </cell>
          <cell r="AD249">
            <v>6.6142599999999998</v>
          </cell>
          <cell r="AE249">
            <v>0</v>
          </cell>
          <cell r="AF249">
            <v>0</v>
          </cell>
          <cell r="AG249">
            <v>22</v>
          </cell>
          <cell r="AH249">
            <v>10.52</v>
          </cell>
          <cell r="AI249">
            <v>0</v>
          </cell>
          <cell r="AJ249">
            <v>7</v>
          </cell>
        </row>
        <row r="250">
          <cell r="B250" t="str">
            <v>PO16985</v>
          </cell>
          <cell r="C250" t="str">
            <v>Sinuon Vuthy</v>
          </cell>
          <cell r="D250" t="str">
            <v xml:space="preserve">SPS B                                             </v>
          </cell>
          <cell r="E250" t="str">
            <v xml:space="preserve">Att.Body Dart(B)              </v>
          </cell>
          <cell r="F250">
            <v>42892</v>
          </cell>
          <cell r="I250" t="str">
            <v>01/01/2024-01/31/2024</v>
          </cell>
          <cell r="J250">
            <v>1</v>
          </cell>
          <cell r="K250">
            <v>0</v>
          </cell>
          <cell r="L250">
            <v>1</v>
          </cell>
          <cell r="M250">
            <v>204</v>
          </cell>
          <cell r="O250">
            <v>208</v>
          </cell>
          <cell r="Q250">
            <v>250</v>
          </cell>
          <cell r="R250">
            <v>0</v>
          </cell>
          <cell r="S250">
            <v>0</v>
          </cell>
          <cell r="T250">
            <v>0</v>
          </cell>
          <cell r="U250">
            <v>42</v>
          </cell>
          <cell r="V250">
            <v>0</v>
          </cell>
          <cell r="W250">
            <v>42</v>
          </cell>
          <cell r="X250">
            <v>138.35</v>
          </cell>
          <cell r="Y250">
            <v>0</v>
          </cell>
          <cell r="Z250">
            <v>20.6448</v>
          </cell>
          <cell r="AA250">
            <v>0</v>
          </cell>
          <cell r="AB250">
            <v>20.6448</v>
          </cell>
          <cell r="AC250">
            <v>0</v>
          </cell>
          <cell r="AD250">
            <v>107.03959999999999</v>
          </cell>
          <cell r="AE250">
            <v>0</v>
          </cell>
          <cell r="AF250">
            <v>0</v>
          </cell>
          <cell r="AG250">
            <v>21</v>
          </cell>
          <cell r="AH250">
            <v>10.050000000000001</v>
          </cell>
          <cell r="AI250">
            <v>0</v>
          </cell>
          <cell r="AJ250">
            <v>7</v>
          </cell>
        </row>
        <row r="251">
          <cell r="B251" t="str">
            <v>PO17074</v>
          </cell>
          <cell r="C251" t="str">
            <v>Chantrea Soem</v>
          </cell>
          <cell r="D251" t="str">
            <v xml:space="preserve">SPS A                                             </v>
          </cell>
          <cell r="E251" t="str">
            <v xml:space="preserve">Set Gussett(A)                </v>
          </cell>
          <cell r="F251">
            <v>42914</v>
          </cell>
          <cell r="I251" t="str">
            <v>01/01/2024-01/31/2024</v>
          </cell>
          <cell r="J251">
            <v>0</v>
          </cell>
          <cell r="K251">
            <v>0</v>
          </cell>
          <cell r="L251">
            <v>0</v>
          </cell>
          <cell r="M251">
            <v>204</v>
          </cell>
          <cell r="O251">
            <v>208</v>
          </cell>
          <cell r="Q251">
            <v>248</v>
          </cell>
          <cell r="R251">
            <v>0</v>
          </cell>
          <cell r="S251">
            <v>0</v>
          </cell>
          <cell r="T251">
            <v>0</v>
          </cell>
          <cell r="U251">
            <v>40</v>
          </cell>
          <cell r="V251">
            <v>0</v>
          </cell>
          <cell r="W251">
            <v>40</v>
          </cell>
          <cell r="X251">
            <v>163.86</v>
          </cell>
          <cell r="Y251">
            <v>0</v>
          </cell>
          <cell r="Z251">
            <v>20.500679999999999</v>
          </cell>
          <cell r="AA251">
            <v>0</v>
          </cell>
          <cell r="AB251">
            <v>20.500679999999999</v>
          </cell>
          <cell r="AC251">
            <v>24.42</v>
          </cell>
          <cell r="AD251">
            <v>58.043439999999997</v>
          </cell>
          <cell r="AE251">
            <v>0</v>
          </cell>
          <cell r="AF251">
            <v>0</v>
          </cell>
          <cell r="AG251">
            <v>20</v>
          </cell>
          <cell r="AH251">
            <v>9.57</v>
          </cell>
          <cell r="AI251">
            <v>0</v>
          </cell>
          <cell r="AJ251">
            <v>7</v>
          </cell>
        </row>
        <row r="252">
          <cell r="B252" t="str">
            <v>PO17076</v>
          </cell>
          <cell r="C252" t="str">
            <v>Sreyyim Cheng</v>
          </cell>
          <cell r="D252" t="str">
            <v xml:space="preserve">SPS A                                             </v>
          </cell>
          <cell r="E252" t="str">
            <v xml:space="preserve">Run Cuff(A)                   </v>
          </cell>
          <cell r="F252">
            <v>42914</v>
          </cell>
          <cell r="I252" t="str">
            <v>01/01/2024-01/31/2024</v>
          </cell>
          <cell r="J252">
            <v>1</v>
          </cell>
          <cell r="K252">
            <v>2</v>
          </cell>
          <cell r="L252">
            <v>3</v>
          </cell>
          <cell r="M252">
            <v>204</v>
          </cell>
          <cell r="O252">
            <v>208</v>
          </cell>
          <cell r="Q252">
            <v>238</v>
          </cell>
          <cell r="R252">
            <v>0</v>
          </cell>
          <cell r="S252">
            <v>0</v>
          </cell>
          <cell r="T252">
            <v>0</v>
          </cell>
          <cell r="U252">
            <v>30</v>
          </cell>
          <cell r="V252">
            <v>0</v>
          </cell>
          <cell r="W252">
            <v>30</v>
          </cell>
          <cell r="X252">
            <v>117.94</v>
          </cell>
          <cell r="Y252">
            <v>0</v>
          </cell>
          <cell r="Z252">
            <v>14.7186</v>
          </cell>
          <cell r="AA252">
            <v>0</v>
          </cell>
          <cell r="AB252">
            <v>14.7186</v>
          </cell>
          <cell r="AC252">
            <v>0</v>
          </cell>
          <cell r="AD252">
            <v>115.5972</v>
          </cell>
          <cell r="AE252">
            <v>0</v>
          </cell>
          <cell r="AF252">
            <v>0</v>
          </cell>
          <cell r="AG252">
            <v>15</v>
          </cell>
          <cell r="AH252">
            <v>7.18</v>
          </cell>
          <cell r="AI252">
            <v>0</v>
          </cell>
          <cell r="AJ252">
            <v>7</v>
          </cell>
        </row>
        <row r="253">
          <cell r="B253" t="str">
            <v>PO17083</v>
          </cell>
          <cell r="C253" t="str">
            <v>Sreysuoy Nhoeun</v>
          </cell>
          <cell r="D253" t="str">
            <v xml:space="preserve">SPS Assembly                                      </v>
          </cell>
          <cell r="E253" t="str">
            <v xml:space="preserve">Collar Attach Only(A+)        </v>
          </cell>
          <cell r="F253">
            <v>42914</v>
          </cell>
          <cell r="I253" t="str">
            <v>01/01/2024-01/31/2024</v>
          </cell>
          <cell r="J253">
            <v>0</v>
          </cell>
          <cell r="K253">
            <v>0</v>
          </cell>
          <cell r="L253">
            <v>0</v>
          </cell>
          <cell r="M253">
            <v>204</v>
          </cell>
          <cell r="O253">
            <v>208</v>
          </cell>
          <cell r="Q253">
            <v>240.5</v>
          </cell>
          <cell r="R253">
            <v>3.5</v>
          </cell>
          <cell r="S253">
            <v>0</v>
          </cell>
          <cell r="T253">
            <v>3.5</v>
          </cell>
          <cell r="U253">
            <v>36</v>
          </cell>
          <cell r="V253">
            <v>0</v>
          </cell>
          <cell r="W253">
            <v>36</v>
          </cell>
          <cell r="X253">
            <v>157.83000000000001</v>
          </cell>
          <cell r="Y253">
            <v>3.43</v>
          </cell>
          <cell r="Z253">
            <v>17.662320000000001</v>
          </cell>
          <cell r="AA253">
            <v>0</v>
          </cell>
          <cell r="AB253">
            <v>17.662320000000001</v>
          </cell>
          <cell r="AC253">
            <v>0</v>
          </cell>
          <cell r="AD253">
            <v>78.164640000000006</v>
          </cell>
          <cell r="AE253">
            <v>3.43</v>
          </cell>
          <cell r="AF253">
            <v>0</v>
          </cell>
          <cell r="AG253">
            <v>18</v>
          </cell>
          <cell r="AH253">
            <v>8.61</v>
          </cell>
          <cell r="AI253">
            <v>0</v>
          </cell>
          <cell r="AJ253">
            <v>7</v>
          </cell>
        </row>
        <row r="254">
          <cell r="B254" t="str">
            <v>PO17117</v>
          </cell>
          <cell r="C254" t="str">
            <v>Samnang Tuoch</v>
          </cell>
          <cell r="D254" t="str">
            <v xml:space="preserve">SPS B                                             </v>
          </cell>
          <cell r="E254" t="str">
            <v xml:space="preserve">Loading                       </v>
          </cell>
          <cell r="F254">
            <v>42920</v>
          </cell>
          <cell r="I254" t="str">
            <v>01/01/2024-01/31/2024</v>
          </cell>
          <cell r="J254">
            <v>0</v>
          </cell>
          <cell r="K254">
            <v>0</v>
          </cell>
          <cell r="L254">
            <v>0</v>
          </cell>
          <cell r="M254">
            <v>207</v>
          </cell>
          <cell r="O254">
            <v>208</v>
          </cell>
          <cell r="Q254">
            <v>250</v>
          </cell>
          <cell r="R254">
            <v>0</v>
          </cell>
          <cell r="S254">
            <v>0</v>
          </cell>
          <cell r="T254">
            <v>0</v>
          </cell>
          <cell r="U254">
            <v>42</v>
          </cell>
          <cell r="V254">
            <v>0</v>
          </cell>
          <cell r="W254">
            <v>42</v>
          </cell>
          <cell r="X254">
            <v>131.86000000000001</v>
          </cell>
          <cell r="Y254">
            <v>0</v>
          </cell>
          <cell r="Z254">
            <v>20.894580000000001</v>
          </cell>
          <cell r="AA254">
            <v>0</v>
          </cell>
          <cell r="AB254">
            <v>20.894580000000001</v>
          </cell>
          <cell r="AC254">
            <v>0</v>
          </cell>
          <cell r="AD254">
            <v>116.88916</v>
          </cell>
          <cell r="AE254">
            <v>0</v>
          </cell>
          <cell r="AF254">
            <v>0</v>
          </cell>
          <cell r="AG254">
            <v>21</v>
          </cell>
          <cell r="AH254">
            <v>10.050000000000001</v>
          </cell>
          <cell r="AI254">
            <v>0</v>
          </cell>
          <cell r="AJ254">
            <v>7</v>
          </cell>
        </row>
        <row r="255">
          <cell r="B255" t="str">
            <v>PO17147</v>
          </cell>
          <cell r="C255" t="str">
            <v>Sokha You</v>
          </cell>
          <cell r="D255" t="str">
            <v xml:space="preserve">SEWING QC                                         </v>
          </cell>
          <cell r="E255" t="str">
            <v xml:space="preserve">Examining(B)                  </v>
          </cell>
          <cell r="F255">
            <v>42923</v>
          </cell>
          <cell r="I255" t="str">
            <v>01/01/2024-01/31/2024</v>
          </cell>
          <cell r="J255">
            <v>1</v>
          </cell>
          <cell r="K255">
            <v>2</v>
          </cell>
          <cell r="L255">
            <v>3</v>
          </cell>
          <cell r="M255">
            <v>231</v>
          </cell>
          <cell r="O255">
            <v>192</v>
          </cell>
          <cell r="Q255">
            <v>224</v>
          </cell>
          <cell r="R255">
            <v>0</v>
          </cell>
          <cell r="S255">
            <v>0</v>
          </cell>
          <cell r="T255">
            <v>0</v>
          </cell>
          <cell r="U255">
            <v>32</v>
          </cell>
          <cell r="V255">
            <v>0</v>
          </cell>
          <cell r="W255">
            <v>32</v>
          </cell>
          <cell r="X255">
            <v>196.48</v>
          </cell>
          <cell r="Y255">
            <v>0</v>
          </cell>
          <cell r="Z255">
            <v>17.760000000000002</v>
          </cell>
          <cell r="AA255">
            <v>0</v>
          </cell>
          <cell r="AB255">
            <v>17.760000000000002</v>
          </cell>
          <cell r="AC255">
            <v>0</v>
          </cell>
          <cell r="AD255">
            <v>53.201298000000001</v>
          </cell>
          <cell r="AE255">
            <v>0</v>
          </cell>
          <cell r="AF255">
            <v>0</v>
          </cell>
          <cell r="AG255">
            <v>16</v>
          </cell>
          <cell r="AH255">
            <v>7.65</v>
          </cell>
          <cell r="AI255">
            <v>0</v>
          </cell>
          <cell r="AJ255">
            <v>7</v>
          </cell>
        </row>
        <row r="256">
          <cell r="B256" t="str">
            <v>PO1716</v>
          </cell>
          <cell r="C256" t="str">
            <v>Thy Sath</v>
          </cell>
          <cell r="D256" t="str">
            <v xml:space="preserve">SPS B                                             </v>
          </cell>
          <cell r="E256" t="str">
            <v xml:space="preserve">Collar attach                 </v>
          </cell>
          <cell r="F256">
            <v>39387</v>
          </cell>
          <cell r="I256" t="str">
            <v>01/01/2024-01/31/2024</v>
          </cell>
          <cell r="J256">
            <v>1</v>
          </cell>
          <cell r="K256">
            <v>3</v>
          </cell>
          <cell r="L256">
            <v>4</v>
          </cell>
          <cell r="M256">
            <v>204</v>
          </cell>
          <cell r="O256">
            <v>208</v>
          </cell>
          <cell r="Q256">
            <v>254</v>
          </cell>
          <cell r="R256">
            <v>0</v>
          </cell>
          <cell r="S256">
            <v>0</v>
          </cell>
          <cell r="T256">
            <v>0</v>
          </cell>
          <cell r="U256">
            <v>46</v>
          </cell>
          <cell r="V256">
            <v>0</v>
          </cell>
          <cell r="W256">
            <v>46</v>
          </cell>
          <cell r="X256">
            <v>129.4</v>
          </cell>
          <cell r="Y256">
            <v>0</v>
          </cell>
          <cell r="Z256">
            <v>22.568519999999999</v>
          </cell>
          <cell r="AA256">
            <v>0</v>
          </cell>
          <cell r="AB256">
            <v>22.568519999999999</v>
          </cell>
          <cell r="AC256">
            <v>6.85</v>
          </cell>
          <cell r="AD256">
            <v>112.98703999999999</v>
          </cell>
          <cell r="AE256">
            <v>0</v>
          </cell>
          <cell r="AF256">
            <v>0</v>
          </cell>
          <cell r="AG256">
            <v>23</v>
          </cell>
          <cell r="AH256">
            <v>11</v>
          </cell>
          <cell r="AI256">
            <v>0</v>
          </cell>
          <cell r="AJ256">
            <v>11</v>
          </cell>
        </row>
        <row r="257">
          <cell r="B257" t="str">
            <v>PO17177</v>
          </cell>
          <cell r="C257" t="str">
            <v>Deoung Kao</v>
          </cell>
          <cell r="D257" t="str">
            <v xml:space="preserve">SPS Assembly                                      </v>
          </cell>
          <cell r="E257" t="str">
            <v xml:space="preserve">Set Gussett(A)                </v>
          </cell>
          <cell r="F257">
            <v>42928</v>
          </cell>
          <cell r="I257" t="str">
            <v>01/01/2024-01/31/2024</v>
          </cell>
          <cell r="J257">
            <v>0</v>
          </cell>
          <cell r="K257">
            <v>0</v>
          </cell>
          <cell r="L257">
            <v>0</v>
          </cell>
          <cell r="M257">
            <v>204</v>
          </cell>
          <cell r="O257">
            <v>208</v>
          </cell>
          <cell r="Q257">
            <v>248</v>
          </cell>
          <cell r="R257">
            <v>0</v>
          </cell>
          <cell r="S257">
            <v>0</v>
          </cell>
          <cell r="T257">
            <v>0</v>
          </cell>
          <cell r="U257">
            <v>40</v>
          </cell>
          <cell r="V257">
            <v>0</v>
          </cell>
          <cell r="W257">
            <v>40</v>
          </cell>
          <cell r="X257">
            <v>280.51</v>
          </cell>
          <cell r="Y257">
            <v>0</v>
          </cell>
          <cell r="Z257">
            <v>21.524657999999999</v>
          </cell>
          <cell r="AA257">
            <v>0</v>
          </cell>
          <cell r="AB257">
            <v>21.524657999999999</v>
          </cell>
          <cell r="AC257">
            <v>0</v>
          </cell>
          <cell r="AD257">
            <v>3.7978960000000002</v>
          </cell>
          <cell r="AE257">
            <v>0</v>
          </cell>
          <cell r="AF257">
            <v>0</v>
          </cell>
          <cell r="AG257">
            <v>20</v>
          </cell>
          <cell r="AH257">
            <v>9.57</v>
          </cell>
          <cell r="AI257">
            <v>0</v>
          </cell>
          <cell r="AJ257">
            <v>7</v>
          </cell>
        </row>
        <row r="258">
          <cell r="B258" t="str">
            <v>PO17198</v>
          </cell>
          <cell r="C258" t="str">
            <v>Rin Kin</v>
          </cell>
          <cell r="D258" t="str">
            <v xml:space="preserve">01 Cutting                                        </v>
          </cell>
          <cell r="E258" t="str">
            <v xml:space="preserve">Bundling(P)                   </v>
          </cell>
          <cell r="F258">
            <v>42933</v>
          </cell>
          <cell r="I258" t="str">
            <v>01/01/2024-01/31/2024</v>
          </cell>
          <cell r="J258">
            <v>1</v>
          </cell>
          <cell r="K258">
            <v>0</v>
          </cell>
          <cell r="L258">
            <v>1</v>
          </cell>
          <cell r="M258">
            <v>213</v>
          </cell>
          <cell r="O258">
            <v>208</v>
          </cell>
          <cell r="Q258">
            <v>250</v>
          </cell>
          <cell r="R258">
            <v>0</v>
          </cell>
          <cell r="S258">
            <v>0</v>
          </cell>
          <cell r="T258">
            <v>0</v>
          </cell>
          <cell r="U258">
            <v>42</v>
          </cell>
          <cell r="V258">
            <v>0</v>
          </cell>
          <cell r="W258">
            <v>42</v>
          </cell>
          <cell r="X258">
            <v>351.8</v>
          </cell>
          <cell r="Y258">
            <v>45.22</v>
          </cell>
          <cell r="Z258">
            <v>21.524999999999999</v>
          </cell>
          <cell r="AA258">
            <v>0</v>
          </cell>
          <cell r="AB258">
            <v>21.524999999999999</v>
          </cell>
          <cell r="AC258">
            <v>0</v>
          </cell>
          <cell r="AD258">
            <v>6.02</v>
          </cell>
          <cell r="AE258">
            <v>0</v>
          </cell>
          <cell r="AF258">
            <v>0</v>
          </cell>
          <cell r="AG258">
            <v>21</v>
          </cell>
          <cell r="AH258">
            <v>10.050000000000001</v>
          </cell>
          <cell r="AI258">
            <v>0</v>
          </cell>
          <cell r="AJ258">
            <v>7</v>
          </cell>
        </row>
        <row r="259">
          <cell r="B259" t="str">
            <v>PO17219</v>
          </cell>
          <cell r="C259" t="str">
            <v>Sros Sem</v>
          </cell>
          <cell r="D259" t="str">
            <v xml:space="preserve">SPS B                                             </v>
          </cell>
          <cell r="E259" t="str">
            <v xml:space="preserve">Trim and mark Collar(B)       </v>
          </cell>
          <cell r="F259">
            <v>42935</v>
          </cell>
          <cell r="I259" t="str">
            <v>01/01/2024-01/31/2024</v>
          </cell>
          <cell r="J259">
            <v>1</v>
          </cell>
          <cell r="K259">
            <v>3</v>
          </cell>
          <cell r="L259">
            <v>4</v>
          </cell>
          <cell r="M259">
            <v>204</v>
          </cell>
          <cell r="O259">
            <v>208</v>
          </cell>
          <cell r="Q259">
            <v>236</v>
          </cell>
          <cell r="R259">
            <v>0</v>
          </cell>
          <cell r="S259">
            <v>0</v>
          </cell>
          <cell r="T259">
            <v>0</v>
          </cell>
          <cell r="U259">
            <v>28</v>
          </cell>
          <cell r="V259">
            <v>0</v>
          </cell>
          <cell r="W259">
            <v>28</v>
          </cell>
          <cell r="X259">
            <v>125.82</v>
          </cell>
          <cell r="Y259">
            <v>0</v>
          </cell>
          <cell r="Z259">
            <v>13.737360000000001</v>
          </cell>
          <cell r="AA259">
            <v>0</v>
          </cell>
          <cell r="AB259">
            <v>13.737360000000001</v>
          </cell>
          <cell r="AC259">
            <v>0</v>
          </cell>
          <cell r="AD259">
            <v>105.75472000000001</v>
          </cell>
          <cell r="AE259">
            <v>0</v>
          </cell>
          <cell r="AF259">
            <v>0</v>
          </cell>
          <cell r="AG259">
            <v>14</v>
          </cell>
          <cell r="AH259">
            <v>6.7</v>
          </cell>
          <cell r="AI259">
            <v>0</v>
          </cell>
          <cell r="AJ259">
            <v>7</v>
          </cell>
        </row>
        <row r="260">
          <cell r="B260" t="str">
            <v>PO17225</v>
          </cell>
          <cell r="C260" t="str">
            <v>Sokong Rin</v>
          </cell>
          <cell r="D260" t="str">
            <v xml:space="preserve">SPS A                                             </v>
          </cell>
          <cell r="E260" t="str">
            <v xml:space="preserve">Mark Button Down Collar       </v>
          </cell>
          <cell r="F260">
            <v>42936</v>
          </cell>
          <cell r="I260" t="str">
            <v>01/01/2024-01/31/2024</v>
          </cell>
          <cell r="J260">
            <v>1</v>
          </cell>
          <cell r="K260">
            <v>0</v>
          </cell>
          <cell r="L260">
            <v>1</v>
          </cell>
          <cell r="M260">
            <v>204</v>
          </cell>
          <cell r="O260">
            <v>200</v>
          </cell>
          <cell r="Q260">
            <v>230</v>
          </cell>
          <cell r="R260">
            <v>8</v>
          </cell>
          <cell r="S260">
            <v>0</v>
          </cell>
          <cell r="T260">
            <v>8</v>
          </cell>
          <cell r="U260">
            <v>38</v>
          </cell>
          <cell r="V260">
            <v>0</v>
          </cell>
          <cell r="W260">
            <v>38</v>
          </cell>
          <cell r="X260">
            <v>175.63</v>
          </cell>
          <cell r="Y260">
            <v>7.85</v>
          </cell>
          <cell r="Z260">
            <v>20.448376</v>
          </cell>
          <cell r="AA260">
            <v>0</v>
          </cell>
          <cell r="AB260">
            <v>20.448376</v>
          </cell>
          <cell r="AC260">
            <v>1.36</v>
          </cell>
          <cell r="AD260">
            <v>70.933936000000003</v>
          </cell>
          <cell r="AE260">
            <v>7.85</v>
          </cell>
          <cell r="AF260">
            <v>0</v>
          </cell>
          <cell r="AG260">
            <v>19</v>
          </cell>
          <cell r="AH260">
            <v>9.09</v>
          </cell>
          <cell r="AI260">
            <v>0</v>
          </cell>
          <cell r="AJ260">
            <v>7</v>
          </cell>
        </row>
        <row r="261">
          <cell r="B261" t="str">
            <v>PO17236</v>
          </cell>
          <cell r="C261" t="str">
            <v>Khorn Va</v>
          </cell>
          <cell r="D261" t="str">
            <v xml:space="preserve">SPS C                                             </v>
          </cell>
          <cell r="E261" t="str">
            <v xml:space="preserve">Bottom Sew(B)                 </v>
          </cell>
          <cell r="F261">
            <v>42940</v>
          </cell>
          <cell r="I261" t="str">
            <v>01/01/2024-01/31/2024</v>
          </cell>
          <cell r="J261">
            <v>1</v>
          </cell>
          <cell r="K261">
            <v>1</v>
          </cell>
          <cell r="L261">
            <v>2</v>
          </cell>
          <cell r="M261">
            <v>204</v>
          </cell>
          <cell r="O261">
            <v>208</v>
          </cell>
          <cell r="Q261">
            <v>256</v>
          </cell>
          <cell r="R261">
            <v>0</v>
          </cell>
          <cell r="S261">
            <v>0</v>
          </cell>
          <cell r="T261">
            <v>0</v>
          </cell>
          <cell r="U261">
            <v>48</v>
          </cell>
          <cell r="V261">
            <v>0</v>
          </cell>
          <cell r="W261">
            <v>48</v>
          </cell>
          <cell r="X261">
            <v>132.44</v>
          </cell>
          <cell r="Y261">
            <v>0</v>
          </cell>
          <cell r="Z261">
            <v>23.651759999999999</v>
          </cell>
          <cell r="AA261">
            <v>0</v>
          </cell>
          <cell r="AB261">
            <v>23.651759999999999</v>
          </cell>
          <cell r="AC261">
            <v>0</v>
          </cell>
          <cell r="AD261">
            <v>118.96352</v>
          </cell>
          <cell r="AE261">
            <v>0</v>
          </cell>
          <cell r="AF261">
            <v>0</v>
          </cell>
          <cell r="AG261">
            <v>24</v>
          </cell>
          <cell r="AH261">
            <v>11.48</v>
          </cell>
          <cell r="AI261">
            <v>0</v>
          </cell>
          <cell r="AJ261">
            <v>7</v>
          </cell>
        </row>
        <row r="262">
          <cell r="B262" t="str">
            <v>PO17245</v>
          </cell>
          <cell r="C262" t="str">
            <v>Sreynou Khan</v>
          </cell>
          <cell r="D262" t="str">
            <v xml:space="preserve">SPS C                                             </v>
          </cell>
          <cell r="E262" t="str">
            <v xml:space="preserve">Bottom Sew(B)                 </v>
          </cell>
          <cell r="F262">
            <v>42941</v>
          </cell>
          <cell r="I262" t="str">
            <v>01/01/2024-01/31/2024</v>
          </cell>
          <cell r="J262">
            <v>0</v>
          </cell>
          <cell r="K262">
            <v>0</v>
          </cell>
          <cell r="L262">
            <v>0</v>
          </cell>
          <cell r="M262">
            <v>204</v>
          </cell>
          <cell r="O262">
            <v>208</v>
          </cell>
          <cell r="Q262">
            <v>238</v>
          </cell>
          <cell r="R262">
            <v>0</v>
          </cell>
          <cell r="S262">
            <v>8</v>
          </cell>
          <cell r="T262">
            <v>8</v>
          </cell>
          <cell r="U262">
            <v>38</v>
          </cell>
          <cell r="V262">
            <v>0</v>
          </cell>
          <cell r="W262">
            <v>38</v>
          </cell>
          <cell r="X262">
            <v>139.41</v>
          </cell>
          <cell r="Y262">
            <v>0</v>
          </cell>
          <cell r="Z262">
            <v>18.643560000000001</v>
          </cell>
          <cell r="AA262">
            <v>0</v>
          </cell>
          <cell r="AB262">
            <v>18.643560000000001</v>
          </cell>
          <cell r="AC262">
            <v>0</v>
          </cell>
          <cell r="AD262">
            <v>94.127120000000005</v>
          </cell>
          <cell r="AE262">
            <v>0</v>
          </cell>
          <cell r="AF262">
            <v>0</v>
          </cell>
          <cell r="AG262">
            <v>19</v>
          </cell>
          <cell r="AH262">
            <v>9.09</v>
          </cell>
          <cell r="AI262">
            <v>0</v>
          </cell>
          <cell r="AJ262">
            <v>7</v>
          </cell>
        </row>
        <row r="263">
          <cell r="B263" t="str">
            <v>PO17257</v>
          </cell>
          <cell r="C263" t="str">
            <v>Sreynet Yim</v>
          </cell>
          <cell r="D263" t="str">
            <v xml:space="preserve">SPS Assembly                                      </v>
          </cell>
          <cell r="E263" t="str">
            <v xml:space="preserve">French Seam(A)                </v>
          </cell>
          <cell r="F263">
            <v>42942</v>
          </cell>
          <cell r="I263" t="str">
            <v>01/01/2024-01/31/2024</v>
          </cell>
          <cell r="J263">
            <v>1</v>
          </cell>
          <cell r="K263">
            <v>2</v>
          </cell>
          <cell r="L263">
            <v>3</v>
          </cell>
          <cell r="M263">
            <v>204</v>
          </cell>
          <cell r="O263">
            <v>208</v>
          </cell>
          <cell r="Q263">
            <v>234</v>
          </cell>
          <cell r="R263">
            <v>0</v>
          </cell>
          <cell r="S263">
            <v>0</v>
          </cell>
          <cell r="T263">
            <v>0</v>
          </cell>
          <cell r="U263">
            <v>26</v>
          </cell>
          <cell r="V263">
            <v>0</v>
          </cell>
          <cell r="W263">
            <v>26</v>
          </cell>
          <cell r="X263">
            <v>175.08</v>
          </cell>
          <cell r="Y263">
            <v>0</v>
          </cell>
          <cell r="Z263">
            <v>13.422435999999999</v>
          </cell>
          <cell r="AA263">
            <v>0</v>
          </cell>
          <cell r="AB263">
            <v>13.422435999999999</v>
          </cell>
          <cell r="AC263">
            <v>0</v>
          </cell>
          <cell r="AD263">
            <v>62.110934</v>
          </cell>
          <cell r="AE263">
            <v>0</v>
          </cell>
          <cell r="AF263">
            <v>0</v>
          </cell>
          <cell r="AG263">
            <v>13</v>
          </cell>
          <cell r="AH263">
            <v>6.22</v>
          </cell>
          <cell r="AI263">
            <v>0</v>
          </cell>
          <cell r="AJ263">
            <v>7</v>
          </cell>
        </row>
        <row r="264">
          <cell r="B264" t="str">
            <v>PO17269</v>
          </cell>
          <cell r="C264" t="str">
            <v>Kimheang Hort</v>
          </cell>
          <cell r="D264" t="str">
            <v xml:space="preserve">SPS Assembly                                      </v>
          </cell>
          <cell r="E264" t="str">
            <v xml:space="preserve">Collar Attach (A+)            </v>
          </cell>
          <cell r="F264">
            <v>42944</v>
          </cell>
          <cell r="I264" t="str">
            <v>01/01/2024-01/31/2024</v>
          </cell>
          <cell r="J264">
            <v>0</v>
          </cell>
          <cell r="K264">
            <v>0</v>
          </cell>
          <cell r="L264">
            <v>0</v>
          </cell>
          <cell r="M264">
            <v>204</v>
          </cell>
          <cell r="O264">
            <v>208</v>
          </cell>
          <cell r="Q264">
            <v>240</v>
          </cell>
          <cell r="R264">
            <v>0</v>
          </cell>
          <cell r="S264">
            <v>0</v>
          </cell>
          <cell r="T264">
            <v>0</v>
          </cell>
          <cell r="U264">
            <v>32</v>
          </cell>
          <cell r="V264">
            <v>0</v>
          </cell>
          <cell r="W264">
            <v>32</v>
          </cell>
          <cell r="X264">
            <v>294.68</v>
          </cell>
          <cell r="Y264">
            <v>0</v>
          </cell>
          <cell r="Z264">
            <v>18.941953999999999</v>
          </cell>
          <cell r="AA264">
            <v>0</v>
          </cell>
          <cell r="AB264">
            <v>18.941953999999999</v>
          </cell>
          <cell r="AC264">
            <v>0</v>
          </cell>
          <cell r="AD264">
            <v>1.964594</v>
          </cell>
          <cell r="AE264">
            <v>0</v>
          </cell>
          <cell r="AF264">
            <v>0</v>
          </cell>
          <cell r="AG264">
            <v>16</v>
          </cell>
          <cell r="AH264">
            <v>7.65</v>
          </cell>
          <cell r="AI264">
            <v>0</v>
          </cell>
          <cell r="AJ264">
            <v>7</v>
          </cell>
        </row>
        <row r="265">
          <cell r="B265" t="str">
            <v>PO17340</v>
          </cell>
          <cell r="C265" t="str">
            <v>Kimly Prek</v>
          </cell>
          <cell r="D265" t="str">
            <v xml:space="preserve">SPS B                                             </v>
          </cell>
          <cell r="E265" t="str">
            <v xml:space="preserve">Unload Collar(B)              </v>
          </cell>
          <cell r="F265">
            <v>42957</v>
          </cell>
          <cell r="I265" t="str">
            <v>01/01/2024-01/31/2024</v>
          </cell>
          <cell r="J265">
            <v>1</v>
          </cell>
          <cell r="K265">
            <v>2</v>
          </cell>
          <cell r="L265">
            <v>3</v>
          </cell>
          <cell r="M265">
            <v>204</v>
          </cell>
          <cell r="O265">
            <v>208</v>
          </cell>
          <cell r="Q265">
            <v>248</v>
          </cell>
          <cell r="R265">
            <v>0</v>
          </cell>
          <cell r="S265">
            <v>0</v>
          </cell>
          <cell r="T265">
            <v>0</v>
          </cell>
          <cell r="U265">
            <v>40</v>
          </cell>
          <cell r="V265">
            <v>0</v>
          </cell>
          <cell r="W265">
            <v>40</v>
          </cell>
          <cell r="X265">
            <v>142.75</v>
          </cell>
          <cell r="Y265">
            <v>0</v>
          </cell>
          <cell r="Z265">
            <v>19.6248</v>
          </cell>
          <cell r="AA265">
            <v>0</v>
          </cell>
          <cell r="AB265">
            <v>19.6248</v>
          </cell>
          <cell r="AC265">
            <v>0</v>
          </cell>
          <cell r="AD265">
            <v>100.5996</v>
          </cell>
          <cell r="AE265">
            <v>0</v>
          </cell>
          <cell r="AF265">
            <v>0</v>
          </cell>
          <cell r="AG265">
            <v>20</v>
          </cell>
          <cell r="AH265">
            <v>9.57</v>
          </cell>
          <cell r="AI265">
            <v>0</v>
          </cell>
          <cell r="AJ265">
            <v>7</v>
          </cell>
        </row>
        <row r="266">
          <cell r="B266" t="str">
            <v>PO17345</v>
          </cell>
          <cell r="C266" t="str">
            <v>Reth Mao</v>
          </cell>
          <cell r="D266" t="str">
            <v xml:space="preserve">21 Fusing                                         </v>
          </cell>
          <cell r="E266" t="str">
            <v xml:space="preserve">Fuse Cuff(B)                  </v>
          </cell>
          <cell r="F266">
            <v>42957</v>
          </cell>
          <cell r="I266" t="str">
            <v>01/01/2024-01/31/2024</v>
          </cell>
          <cell r="J266">
            <v>1</v>
          </cell>
          <cell r="K266">
            <v>3</v>
          </cell>
          <cell r="L266">
            <v>4</v>
          </cell>
          <cell r="M266">
            <v>204</v>
          </cell>
          <cell r="O266">
            <v>208</v>
          </cell>
          <cell r="Q266">
            <v>256</v>
          </cell>
          <cell r="R266">
            <v>0</v>
          </cell>
          <cell r="S266">
            <v>0</v>
          </cell>
          <cell r="T266">
            <v>0</v>
          </cell>
          <cell r="U266">
            <v>48</v>
          </cell>
          <cell r="V266">
            <v>0</v>
          </cell>
          <cell r="W266">
            <v>48</v>
          </cell>
          <cell r="X266">
            <v>306.69</v>
          </cell>
          <cell r="Y266">
            <v>25.15</v>
          </cell>
          <cell r="Z266">
            <v>30.545909999999999</v>
          </cell>
          <cell r="AA266">
            <v>0</v>
          </cell>
          <cell r="AB266">
            <v>30.545909999999999</v>
          </cell>
          <cell r="AC266">
            <v>0</v>
          </cell>
          <cell r="AD266">
            <v>27.8324</v>
          </cell>
          <cell r="AE266">
            <v>0</v>
          </cell>
          <cell r="AF266">
            <v>0</v>
          </cell>
          <cell r="AG266">
            <v>24</v>
          </cell>
          <cell r="AH266">
            <v>11.48</v>
          </cell>
          <cell r="AI266">
            <v>0</v>
          </cell>
          <cell r="AJ266">
            <v>7</v>
          </cell>
        </row>
        <row r="267">
          <cell r="B267" t="str">
            <v>PO17388</v>
          </cell>
          <cell r="C267" t="str">
            <v>Sopheap Moeun</v>
          </cell>
          <cell r="D267" t="str">
            <v xml:space="preserve">SPS Assembly                                      </v>
          </cell>
          <cell r="E267" t="str">
            <v xml:space="preserve">Join Shoulder(A)              </v>
          </cell>
          <cell r="F267">
            <v>42963</v>
          </cell>
          <cell r="I267" t="str">
            <v>01/01/2024-01/31/2024</v>
          </cell>
          <cell r="J267">
            <v>1</v>
          </cell>
          <cell r="K267">
            <v>2</v>
          </cell>
          <cell r="L267">
            <v>3</v>
          </cell>
          <cell r="M267">
            <v>204</v>
          </cell>
          <cell r="O267">
            <v>208</v>
          </cell>
          <cell r="Q267">
            <v>256</v>
          </cell>
          <cell r="R267">
            <v>0</v>
          </cell>
          <cell r="S267">
            <v>0</v>
          </cell>
          <cell r="T267">
            <v>0</v>
          </cell>
          <cell r="U267">
            <v>48</v>
          </cell>
          <cell r="V267">
            <v>0</v>
          </cell>
          <cell r="W267">
            <v>48</v>
          </cell>
          <cell r="X267">
            <v>462.27</v>
          </cell>
          <cell r="Y267">
            <v>0</v>
          </cell>
          <cell r="Z267">
            <v>36.781418000000002</v>
          </cell>
          <cell r="AA267">
            <v>0</v>
          </cell>
          <cell r="AB267">
            <v>36.781418000000002</v>
          </cell>
          <cell r="AC267">
            <v>0</v>
          </cell>
          <cell r="AD267">
            <v>2.255512</v>
          </cell>
          <cell r="AE267">
            <v>0</v>
          </cell>
          <cell r="AF267">
            <v>0</v>
          </cell>
          <cell r="AG267">
            <v>24</v>
          </cell>
          <cell r="AH267">
            <v>11.48</v>
          </cell>
          <cell r="AI267">
            <v>0</v>
          </cell>
          <cell r="AJ267">
            <v>7</v>
          </cell>
        </row>
        <row r="268">
          <cell r="B268" t="str">
            <v>PO17437</v>
          </cell>
          <cell r="C268" t="str">
            <v>Dina Sok</v>
          </cell>
          <cell r="D268" t="str">
            <v xml:space="preserve">S1-2 INA                                          </v>
          </cell>
          <cell r="E268" t="str">
            <v xml:space="preserve">Cuff Attach(A+)               </v>
          </cell>
          <cell r="F268">
            <v>42975</v>
          </cell>
          <cell r="I268" t="str">
            <v>01/01/2024-01/31/2024</v>
          </cell>
          <cell r="J268">
            <v>0</v>
          </cell>
          <cell r="K268">
            <v>0</v>
          </cell>
          <cell r="L268">
            <v>0</v>
          </cell>
          <cell r="M268">
            <v>204</v>
          </cell>
          <cell r="O268">
            <v>208</v>
          </cell>
          <cell r="Q268">
            <v>258</v>
          </cell>
          <cell r="R268">
            <v>0</v>
          </cell>
          <cell r="S268">
            <v>0</v>
          </cell>
          <cell r="T268">
            <v>0</v>
          </cell>
          <cell r="U268">
            <v>50</v>
          </cell>
          <cell r="V268">
            <v>0</v>
          </cell>
          <cell r="W268">
            <v>50</v>
          </cell>
          <cell r="X268">
            <v>166.67</v>
          </cell>
          <cell r="Y268">
            <v>0</v>
          </cell>
          <cell r="Z268">
            <v>24.768281000000002</v>
          </cell>
          <cell r="AA268">
            <v>0</v>
          </cell>
          <cell r="AB268">
            <v>24.768281000000002</v>
          </cell>
          <cell r="AC268">
            <v>0</v>
          </cell>
          <cell r="AD268">
            <v>86.966561999999996</v>
          </cell>
          <cell r="AE268">
            <v>0</v>
          </cell>
          <cell r="AF268">
            <v>0</v>
          </cell>
          <cell r="AG268">
            <v>25</v>
          </cell>
          <cell r="AH268">
            <v>11.96</v>
          </cell>
          <cell r="AI268">
            <v>0</v>
          </cell>
          <cell r="AJ268">
            <v>7</v>
          </cell>
        </row>
        <row r="269">
          <cell r="B269" t="str">
            <v>PO17467</v>
          </cell>
          <cell r="C269" t="str">
            <v>Salin Ro</v>
          </cell>
          <cell r="D269" t="str">
            <v xml:space="preserve">SPS C                                             </v>
          </cell>
          <cell r="E269" t="str">
            <v xml:space="preserve">Attach Side Label(B)          </v>
          </cell>
          <cell r="F269">
            <v>42984</v>
          </cell>
          <cell r="I269" t="str">
            <v>01/01/2024-01/31/2024</v>
          </cell>
          <cell r="J269">
            <v>1</v>
          </cell>
          <cell r="K269">
            <v>1</v>
          </cell>
          <cell r="L269">
            <v>2</v>
          </cell>
          <cell r="M269">
            <v>204</v>
          </cell>
          <cell r="O269">
            <v>208</v>
          </cell>
          <cell r="Q269">
            <v>218</v>
          </cell>
          <cell r="R269">
            <v>8</v>
          </cell>
          <cell r="S269">
            <v>0</v>
          </cell>
          <cell r="T269">
            <v>8</v>
          </cell>
          <cell r="U269">
            <v>18</v>
          </cell>
          <cell r="V269">
            <v>0</v>
          </cell>
          <cell r="W269">
            <v>18</v>
          </cell>
          <cell r="X269">
            <v>147.69</v>
          </cell>
          <cell r="Y269">
            <v>7.85</v>
          </cell>
          <cell r="Z269">
            <v>9.0468600000000006</v>
          </cell>
          <cell r="AA269">
            <v>0</v>
          </cell>
          <cell r="AB269">
            <v>9.0468600000000006</v>
          </cell>
          <cell r="AC269">
            <v>0</v>
          </cell>
          <cell r="AD269">
            <v>77.047359999999998</v>
          </cell>
          <cell r="AE269">
            <v>7.85</v>
          </cell>
          <cell r="AF269">
            <v>0</v>
          </cell>
          <cell r="AG269">
            <v>9</v>
          </cell>
          <cell r="AH269">
            <v>4.3099999999999996</v>
          </cell>
          <cell r="AI269">
            <v>0</v>
          </cell>
          <cell r="AJ269">
            <v>7</v>
          </cell>
        </row>
        <row r="270">
          <cell r="B270" t="str">
            <v>PO17474</v>
          </cell>
          <cell r="C270" t="str">
            <v>Kolab Lay</v>
          </cell>
          <cell r="D270" t="str">
            <v xml:space="preserve">SPS B                                             </v>
          </cell>
          <cell r="E270" t="str">
            <v xml:space="preserve">JOIN SPLITE YOKE STR          </v>
          </cell>
          <cell r="F270">
            <v>42989</v>
          </cell>
          <cell r="I270" t="str">
            <v>01/01/2024-01/31/2024</v>
          </cell>
          <cell r="J270">
            <v>1</v>
          </cell>
          <cell r="K270">
            <v>2</v>
          </cell>
          <cell r="L270">
            <v>3</v>
          </cell>
          <cell r="M270">
            <v>204</v>
          </cell>
          <cell r="O270">
            <v>208</v>
          </cell>
          <cell r="Q270">
            <v>246</v>
          </cell>
          <cell r="R270">
            <v>4</v>
          </cell>
          <cell r="S270">
            <v>0</v>
          </cell>
          <cell r="T270">
            <v>4</v>
          </cell>
          <cell r="U270">
            <v>42</v>
          </cell>
          <cell r="V270">
            <v>0</v>
          </cell>
          <cell r="W270">
            <v>42</v>
          </cell>
          <cell r="X270">
            <v>97.87</v>
          </cell>
          <cell r="Y270">
            <v>3.92</v>
          </cell>
          <cell r="Z270">
            <v>20.60604</v>
          </cell>
          <cell r="AA270">
            <v>0</v>
          </cell>
          <cell r="AB270">
            <v>20.60604</v>
          </cell>
          <cell r="AC270">
            <v>34.42</v>
          </cell>
          <cell r="AD270">
            <v>109.10208</v>
          </cell>
          <cell r="AE270">
            <v>3.92</v>
          </cell>
          <cell r="AF270">
            <v>0</v>
          </cell>
          <cell r="AG270">
            <v>21</v>
          </cell>
          <cell r="AH270">
            <v>10.050000000000001</v>
          </cell>
          <cell r="AI270">
            <v>0</v>
          </cell>
          <cell r="AJ270">
            <v>7</v>
          </cell>
        </row>
        <row r="271">
          <cell r="B271" t="str">
            <v>PO17505</v>
          </cell>
          <cell r="C271" t="str">
            <v>Savoeurn Chaim</v>
          </cell>
          <cell r="D271" t="str">
            <v xml:space="preserve">SPS Assembly                                      </v>
          </cell>
          <cell r="E271" t="str">
            <v xml:space="preserve">Sew close collar              </v>
          </cell>
          <cell r="F271">
            <v>43005</v>
          </cell>
          <cell r="I271" t="str">
            <v>01/01/2024-01/31/2024</v>
          </cell>
          <cell r="J271">
            <v>0</v>
          </cell>
          <cell r="K271">
            <v>2</v>
          </cell>
          <cell r="L271">
            <v>2</v>
          </cell>
          <cell r="M271">
            <v>204</v>
          </cell>
          <cell r="O271">
            <v>208</v>
          </cell>
          <cell r="Q271">
            <v>240</v>
          </cell>
          <cell r="R271">
            <v>8</v>
          </cell>
          <cell r="S271">
            <v>0</v>
          </cell>
          <cell r="T271">
            <v>8</v>
          </cell>
          <cell r="U271">
            <v>40</v>
          </cell>
          <cell r="V271">
            <v>0</v>
          </cell>
          <cell r="W271">
            <v>40</v>
          </cell>
          <cell r="X271">
            <v>227.62</v>
          </cell>
          <cell r="Y271">
            <v>7.85</v>
          </cell>
          <cell r="Z271">
            <v>20.479571</v>
          </cell>
          <cell r="AA271">
            <v>0</v>
          </cell>
          <cell r="AB271">
            <v>20.479571</v>
          </cell>
          <cell r="AC271">
            <v>0</v>
          </cell>
          <cell r="AD271">
            <v>27.594553999999999</v>
          </cell>
          <cell r="AE271">
            <v>7.85</v>
          </cell>
          <cell r="AF271">
            <v>0</v>
          </cell>
          <cell r="AG271">
            <v>20</v>
          </cell>
          <cell r="AH271">
            <v>9.57</v>
          </cell>
          <cell r="AI271">
            <v>0</v>
          </cell>
          <cell r="AJ271">
            <v>7</v>
          </cell>
        </row>
        <row r="272">
          <cell r="B272" t="str">
            <v>PO17535</v>
          </cell>
          <cell r="C272" t="str">
            <v>Sreymao Horn</v>
          </cell>
          <cell r="D272" t="str">
            <v xml:space="preserve">S1-2 INA                                          </v>
          </cell>
          <cell r="E272" t="str">
            <v xml:space="preserve">Topstitch Side Seam(A)        </v>
          </cell>
          <cell r="F272">
            <v>43010</v>
          </cell>
          <cell r="I272" t="str">
            <v>01/01/2024-01/31/2024</v>
          </cell>
          <cell r="J272">
            <v>1</v>
          </cell>
          <cell r="K272">
            <v>2</v>
          </cell>
          <cell r="L272">
            <v>3</v>
          </cell>
          <cell r="M272">
            <v>204</v>
          </cell>
          <cell r="O272">
            <v>208</v>
          </cell>
          <cell r="Q272">
            <v>256</v>
          </cell>
          <cell r="R272">
            <v>0</v>
          </cell>
          <cell r="S272">
            <v>0</v>
          </cell>
          <cell r="T272">
            <v>0</v>
          </cell>
          <cell r="U272">
            <v>48</v>
          </cell>
          <cell r="V272">
            <v>0</v>
          </cell>
          <cell r="W272">
            <v>48</v>
          </cell>
          <cell r="X272">
            <v>204.03</v>
          </cell>
          <cell r="Y272">
            <v>0</v>
          </cell>
          <cell r="Z272">
            <v>24.337547000000001</v>
          </cell>
          <cell r="AA272">
            <v>0</v>
          </cell>
          <cell r="AB272">
            <v>24.337547000000001</v>
          </cell>
          <cell r="AC272">
            <v>0</v>
          </cell>
          <cell r="AD272">
            <v>78.817176000000003</v>
          </cell>
          <cell r="AE272">
            <v>0</v>
          </cell>
          <cell r="AF272">
            <v>0</v>
          </cell>
          <cell r="AG272">
            <v>24</v>
          </cell>
          <cell r="AH272">
            <v>11.48</v>
          </cell>
          <cell r="AI272">
            <v>0</v>
          </cell>
          <cell r="AJ272">
            <v>7</v>
          </cell>
        </row>
        <row r="273">
          <cell r="B273" t="str">
            <v>PO17536</v>
          </cell>
          <cell r="C273" t="str">
            <v>Sreynich Em</v>
          </cell>
          <cell r="D273" t="str">
            <v xml:space="preserve">SPS A                                             </v>
          </cell>
          <cell r="E273" t="str">
            <v xml:space="preserve">ATTACH BONE POCKET(B)         </v>
          </cell>
          <cell r="F273">
            <v>43010</v>
          </cell>
          <cell r="I273" t="str">
            <v>01/01/2024-01/31/2024</v>
          </cell>
          <cell r="J273">
            <v>1</v>
          </cell>
          <cell r="K273">
            <v>1</v>
          </cell>
          <cell r="L273">
            <v>2</v>
          </cell>
          <cell r="M273">
            <v>204</v>
          </cell>
          <cell r="O273">
            <v>208</v>
          </cell>
          <cell r="Q273">
            <v>236</v>
          </cell>
          <cell r="R273">
            <v>0</v>
          </cell>
          <cell r="S273">
            <v>8</v>
          </cell>
          <cell r="T273">
            <v>8</v>
          </cell>
          <cell r="U273">
            <v>36</v>
          </cell>
          <cell r="V273">
            <v>0</v>
          </cell>
          <cell r="W273">
            <v>36</v>
          </cell>
          <cell r="X273">
            <v>174.5</v>
          </cell>
          <cell r="Y273">
            <v>0</v>
          </cell>
          <cell r="Z273">
            <v>19.023540000000001</v>
          </cell>
          <cell r="AA273">
            <v>0</v>
          </cell>
          <cell r="AB273">
            <v>19.023540000000001</v>
          </cell>
          <cell r="AC273">
            <v>29.21</v>
          </cell>
          <cell r="AD273">
            <v>44.708080000000002</v>
          </cell>
          <cell r="AE273">
            <v>0</v>
          </cell>
          <cell r="AF273">
            <v>0</v>
          </cell>
          <cell r="AG273">
            <v>18</v>
          </cell>
          <cell r="AH273">
            <v>8.61</v>
          </cell>
          <cell r="AI273">
            <v>0</v>
          </cell>
          <cell r="AJ273">
            <v>7</v>
          </cell>
        </row>
        <row r="274">
          <cell r="B274" t="str">
            <v>PO17565</v>
          </cell>
          <cell r="C274" t="str">
            <v>Saphors Yann</v>
          </cell>
          <cell r="D274" t="str">
            <v xml:space="preserve">S1-2 INA                                          </v>
          </cell>
          <cell r="E274" t="str">
            <v xml:space="preserve">Collar Attach Only(A+)        </v>
          </cell>
          <cell r="F274">
            <v>43010</v>
          </cell>
          <cell r="I274" t="str">
            <v>01/01/2024-01/31/2024</v>
          </cell>
          <cell r="J274">
            <v>1</v>
          </cell>
          <cell r="K274">
            <v>0</v>
          </cell>
          <cell r="L274">
            <v>1</v>
          </cell>
          <cell r="M274">
            <v>204</v>
          </cell>
          <cell r="O274">
            <v>206</v>
          </cell>
          <cell r="Q274">
            <v>226</v>
          </cell>
          <cell r="R274">
            <v>0</v>
          </cell>
          <cell r="S274">
            <v>16</v>
          </cell>
          <cell r="T274">
            <v>16</v>
          </cell>
          <cell r="U274">
            <v>36</v>
          </cell>
          <cell r="V274">
            <v>0</v>
          </cell>
          <cell r="W274">
            <v>36</v>
          </cell>
          <cell r="X274">
            <v>171.6</v>
          </cell>
          <cell r="Y274">
            <v>0</v>
          </cell>
          <cell r="Z274">
            <v>18.001152000000001</v>
          </cell>
          <cell r="AA274">
            <v>0</v>
          </cell>
          <cell r="AB274">
            <v>18.001152000000001</v>
          </cell>
          <cell r="AC274">
            <v>0</v>
          </cell>
          <cell r="AD274">
            <v>56.307200000000002</v>
          </cell>
          <cell r="AE274">
            <v>0</v>
          </cell>
          <cell r="AF274">
            <v>0</v>
          </cell>
          <cell r="AG274">
            <v>18</v>
          </cell>
          <cell r="AH274">
            <v>8.61</v>
          </cell>
          <cell r="AI274">
            <v>0</v>
          </cell>
          <cell r="AJ274">
            <v>7</v>
          </cell>
        </row>
        <row r="275">
          <cell r="B275" t="str">
            <v>PO1757</v>
          </cell>
          <cell r="C275" t="str">
            <v>Sinan Lang</v>
          </cell>
          <cell r="D275" t="str">
            <v xml:space="preserve">Maternity Worker                                  </v>
          </cell>
          <cell r="E275" t="str">
            <v xml:space="preserve">Examining(B)                  </v>
          </cell>
          <cell r="F275">
            <v>39419</v>
          </cell>
          <cell r="I275" t="str">
            <v>01/01/2024-01/31/2024</v>
          </cell>
          <cell r="J275">
            <v>1</v>
          </cell>
          <cell r="K275">
            <v>0</v>
          </cell>
          <cell r="L275">
            <v>1</v>
          </cell>
          <cell r="M275">
            <v>204</v>
          </cell>
          <cell r="O275">
            <v>8</v>
          </cell>
          <cell r="Q275">
            <v>8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7.85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11</v>
          </cell>
        </row>
        <row r="276">
          <cell r="B276" t="str">
            <v>PO17575</v>
          </cell>
          <cell r="C276" t="str">
            <v>Sreynet Vy</v>
          </cell>
          <cell r="D276" t="str">
            <v xml:space="preserve">SPS Assembly                                      </v>
          </cell>
          <cell r="E276" t="str">
            <v xml:space="preserve">Bottom Hem(A)                 </v>
          </cell>
          <cell r="F276">
            <v>43010</v>
          </cell>
          <cell r="I276" t="str">
            <v>01/01/2024-01/31/2024</v>
          </cell>
          <cell r="J276">
            <v>1</v>
          </cell>
          <cell r="K276">
            <v>2</v>
          </cell>
          <cell r="L276">
            <v>3</v>
          </cell>
          <cell r="M276">
            <v>204</v>
          </cell>
          <cell r="O276">
            <v>208</v>
          </cell>
          <cell r="Q276">
            <v>222.08</v>
          </cell>
          <cell r="R276">
            <v>8</v>
          </cell>
          <cell r="S276">
            <v>3.9166666665999998</v>
          </cell>
          <cell r="T276">
            <v>11.916666666599999</v>
          </cell>
          <cell r="U276">
            <v>26</v>
          </cell>
          <cell r="V276">
            <v>0</v>
          </cell>
          <cell r="W276">
            <v>26</v>
          </cell>
          <cell r="X276">
            <v>173.59</v>
          </cell>
          <cell r="Y276">
            <v>7.85</v>
          </cell>
          <cell r="Z276">
            <v>13.006231</v>
          </cell>
          <cell r="AA276">
            <v>0</v>
          </cell>
          <cell r="AB276">
            <v>13.006231</v>
          </cell>
          <cell r="AC276">
            <v>0</v>
          </cell>
          <cell r="AD276">
            <v>44.832462</v>
          </cell>
          <cell r="AE276">
            <v>7.85</v>
          </cell>
          <cell r="AF276">
            <v>0</v>
          </cell>
          <cell r="AG276">
            <v>13</v>
          </cell>
          <cell r="AH276">
            <v>6.22</v>
          </cell>
          <cell r="AI276">
            <v>0</v>
          </cell>
          <cell r="AJ276">
            <v>7</v>
          </cell>
        </row>
        <row r="277">
          <cell r="B277" t="str">
            <v>PO17576</v>
          </cell>
          <cell r="C277" t="str">
            <v>Bopha Kry</v>
          </cell>
          <cell r="D277" t="str">
            <v xml:space="preserve">SPS A                                             </v>
          </cell>
          <cell r="E277" t="str">
            <v xml:space="preserve">Set Gauntlet(A)               </v>
          </cell>
          <cell r="F277">
            <v>43010</v>
          </cell>
          <cell r="I277" t="str">
            <v>01/01/2024-01/31/2024</v>
          </cell>
          <cell r="J277">
            <v>1</v>
          </cell>
          <cell r="K277">
            <v>1</v>
          </cell>
          <cell r="L277">
            <v>2</v>
          </cell>
          <cell r="M277">
            <v>204</v>
          </cell>
          <cell r="O277">
            <v>208</v>
          </cell>
          <cell r="Q277">
            <v>246</v>
          </cell>
          <cell r="R277">
            <v>0</v>
          </cell>
          <cell r="S277">
            <v>0</v>
          </cell>
          <cell r="T277">
            <v>0</v>
          </cell>
          <cell r="U277">
            <v>38</v>
          </cell>
          <cell r="V277">
            <v>0</v>
          </cell>
          <cell r="W277">
            <v>38</v>
          </cell>
          <cell r="X277">
            <v>172.96</v>
          </cell>
          <cell r="Y277">
            <v>0</v>
          </cell>
          <cell r="Z277">
            <v>19.671212000000001</v>
          </cell>
          <cell r="AA277">
            <v>0</v>
          </cell>
          <cell r="AB277">
            <v>19.671212000000001</v>
          </cell>
          <cell r="AC277">
            <v>0</v>
          </cell>
          <cell r="AD277">
            <v>83.777023999999997</v>
          </cell>
          <cell r="AE277">
            <v>0</v>
          </cell>
          <cell r="AF277">
            <v>0</v>
          </cell>
          <cell r="AG277">
            <v>19</v>
          </cell>
          <cell r="AH277">
            <v>9.09</v>
          </cell>
          <cell r="AI277">
            <v>0</v>
          </cell>
          <cell r="AJ277">
            <v>7</v>
          </cell>
        </row>
        <row r="278">
          <cell r="B278" t="str">
            <v>PO17587</v>
          </cell>
          <cell r="C278" t="str">
            <v>Sokny Poch</v>
          </cell>
          <cell r="D278" t="str">
            <v xml:space="preserve">SPS A                                             </v>
          </cell>
          <cell r="E278" t="str">
            <v xml:space="preserve">Run Cuff(A)                   </v>
          </cell>
          <cell r="F278">
            <v>43010</v>
          </cell>
          <cell r="I278" t="str">
            <v>01/01/2024-01/31/2024</v>
          </cell>
          <cell r="J278">
            <v>1</v>
          </cell>
          <cell r="K278">
            <v>1</v>
          </cell>
          <cell r="L278">
            <v>2</v>
          </cell>
          <cell r="M278">
            <v>204</v>
          </cell>
          <cell r="O278">
            <v>200</v>
          </cell>
          <cell r="Q278">
            <v>197</v>
          </cell>
          <cell r="R278">
            <v>16</v>
          </cell>
          <cell r="S278">
            <v>7</v>
          </cell>
          <cell r="T278">
            <v>23</v>
          </cell>
          <cell r="U278">
            <v>20</v>
          </cell>
          <cell r="V278">
            <v>0</v>
          </cell>
          <cell r="W278">
            <v>20</v>
          </cell>
          <cell r="X278">
            <v>150.5</v>
          </cell>
          <cell r="Y278">
            <v>15.7</v>
          </cell>
          <cell r="Z278">
            <v>10.611726000000001</v>
          </cell>
          <cell r="AA278">
            <v>0</v>
          </cell>
          <cell r="AB278">
            <v>10.611726000000001</v>
          </cell>
          <cell r="AC278">
            <v>0</v>
          </cell>
          <cell r="AD278">
            <v>54.423451999999997</v>
          </cell>
          <cell r="AE278">
            <v>15.7</v>
          </cell>
          <cell r="AF278">
            <v>0</v>
          </cell>
          <cell r="AG278">
            <v>10</v>
          </cell>
          <cell r="AH278">
            <v>4.78</v>
          </cell>
          <cell r="AI278">
            <v>0</v>
          </cell>
          <cell r="AJ278">
            <v>7</v>
          </cell>
        </row>
        <row r="279">
          <cell r="B279" t="str">
            <v>PO17603</v>
          </cell>
          <cell r="C279" t="str">
            <v>Chy Un</v>
          </cell>
          <cell r="D279" t="str">
            <v xml:space="preserve">SPS Assembly                                      </v>
          </cell>
          <cell r="E279" t="str">
            <v xml:space="preserve">Bottom Hem(A)                 </v>
          </cell>
          <cell r="F279">
            <v>43012</v>
          </cell>
          <cell r="I279" t="str">
            <v>01/01/2024-01/31/2024</v>
          </cell>
          <cell r="J279">
            <v>1</v>
          </cell>
          <cell r="K279">
            <v>2</v>
          </cell>
          <cell r="L279">
            <v>3</v>
          </cell>
          <cell r="M279">
            <v>204</v>
          </cell>
          <cell r="O279">
            <v>200</v>
          </cell>
          <cell r="Q279">
            <v>188</v>
          </cell>
          <cell r="R279">
            <v>8</v>
          </cell>
          <cell r="S279">
            <v>24</v>
          </cell>
          <cell r="T279">
            <v>32</v>
          </cell>
          <cell r="U279">
            <v>20</v>
          </cell>
          <cell r="V279">
            <v>0</v>
          </cell>
          <cell r="W279">
            <v>20</v>
          </cell>
          <cell r="X279">
            <v>131.49</v>
          </cell>
          <cell r="Y279">
            <v>7.85</v>
          </cell>
          <cell r="Z279">
            <v>10.456859</v>
          </cell>
          <cell r="AA279">
            <v>0</v>
          </cell>
          <cell r="AB279">
            <v>10.456859</v>
          </cell>
          <cell r="AC279">
            <v>5.78</v>
          </cell>
          <cell r="AD279">
            <v>61.574854000000002</v>
          </cell>
          <cell r="AE279">
            <v>7.85</v>
          </cell>
          <cell r="AF279">
            <v>0</v>
          </cell>
          <cell r="AG279">
            <v>10</v>
          </cell>
          <cell r="AH279">
            <v>4.78</v>
          </cell>
          <cell r="AI279">
            <v>0</v>
          </cell>
          <cell r="AJ279">
            <v>7</v>
          </cell>
        </row>
        <row r="280">
          <cell r="B280" t="str">
            <v>PO17615</v>
          </cell>
          <cell r="C280" t="str">
            <v>Savoeun Neak</v>
          </cell>
          <cell r="D280" t="str">
            <v xml:space="preserve">SIT CHECKING                                      </v>
          </cell>
          <cell r="E280" t="str">
            <v xml:space="preserve">Run Collar(A)                 </v>
          </cell>
          <cell r="F280">
            <v>43012</v>
          </cell>
          <cell r="I280" t="str">
            <v>01/01/2024-01/31/2024</v>
          </cell>
          <cell r="J280">
            <v>1</v>
          </cell>
          <cell r="K280">
            <v>2</v>
          </cell>
          <cell r="L280">
            <v>3</v>
          </cell>
          <cell r="M280">
            <v>204</v>
          </cell>
          <cell r="O280">
            <v>208</v>
          </cell>
          <cell r="Q280">
            <v>260</v>
          </cell>
          <cell r="R280">
            <v>0</v>
          </cell>
          <cell r="S280">
            <v>0</v>
          </cell>
          <cell r="T280">
            <v>0</v>
          </cell>
          <cell r="U280">
            <v>52</v>
          </cell>
          <cell r="V280">
            <v>0</v>
          </cell>
          <cell r="W280">
            <v>52</v>
          </cell>
          <cell r="X280">
            <v>201.63</v>
          </cell>
          <cell r="Y280">
            <v>0</v>
          </cell>
          <cell r="Z280">
            <v>25.512239999999998</v>
          </cell>
          <cell r="AA280">
            <v>0</v>
          </cell>
          <cell r="AB280">
            <v>25.512239999999998</v>
          </cell>
          <cell r="AC280">
            <v>0</v>
          </cell>
          <cell r="AD280">
            <v>53.494480000000003</v>
          </cell>
          <cell r="AE280">
            <v>0</v>
          </cell>
          <cell r="AF280">
            <v>0</v>
          </cell>
          <cell r="AG280">
            <v>26</v>
          </cell>
          <cell r="AH280">
            <v>12.44</v>
          </cell>
          <cell r="AI280">
            <v>0</v>
          </cell>
          <cell r="AJ280">
            <v>7</v>
          </cell>
        </row>
        <row r="281">
          <cell r="B281" t="str">
            <v>PO17636</v>
          </cell>
          <cell r="C281" t="str">
            <v>Sotheary Moeun</v>
          </cell>
          <cell r="D281" t="str">
            <v xml:space="preserve">SPS A                                             </v>
          </cell>
          <cell r="E281" t="str">
            <v xml:space="preserve">Bottom Hem(A)                 </v>
          </cell>
          <cell r="F281">
            <v>43012</v>
          </cell>
          <cell r="I281" t="str">
            <v>01/01/2024-01/31/2024</v>
          </cell>
          <cell r="J281">
            <v>1</v>
          </cell>
          <cell r="K281">
            <v>1</v>
          </cell>
          <cell r="L281">
            <v>2</v>
          </cell>
          <cell r="M281">
            <v>204</v>
          </cell>
          <cell r="O281">
            <v>208</v>
          </cell>
          <cell r="Q281">
            <v>228</v>
          </cell>
          <cell r="R281">
            <v>8</v>
          </cell>
          <cell r="S281">
            <v>0</v>
          </cell>
          <cell r="T281">
            <v>8</v>
          </cell>
          <cell r="U281">
            <v>28</v>
          </cell>
          <cell r="V281">
            <v>0</v>
          </cell>
          <cell r="W281">
            <v>28</v>
          </cell>
          <cell r="X281">
            <v>158.65</v>
          </cell>
          <cell r="Y281">
            <v>7.85</v>
          </cell>
          <cell r="Z281">
            <v>14.270042</v>
          </cell>
          <cell r="AA281">
            <v>0</v>
          </cell>
          <cell r="AB281">
            <v>14.270042</v>
          </cell>
          <cell r="AC281">
            <v>0</v>
          </cell>
          <cell r="AD281">
            <v>70.577280000000002</v>
          </cell>
          <cell r="AE281">
            <v>7.85</v>
          </cell>
          <cell r="AF281">
            <v>0</v>
          </cell>
          <cell r="AG281">
            <v>14</v>
          </cell>
          <cell r="AH281">
            <v>6.7</v>
          </cell>
          <cell r="AI281">
            <v>0</v>
          </cell>
          <cell r="AJ281">
            <v>7</v>
          </cell>
        </row>
        <row r="282">
          <cell r="B282" t="str">
            <v>PO17657</v>
          </cell>
          <cell r="C282" t="str">
            <v>Channra Soen</v>
          </cell>
          <cell r="D282" t="str">
            <v xml:space="preserve">SPS A                                             </v>
          </cell>
          <cell r="E282" t="str">
            <v xml:space="preserve">B/Hole Sleeve(B)              </v>
          </cell>
          <cell r="F282">
            <v>43017</v>
          </cell>
          <cell r="I282" t="str">
            <v>01/01/2024-01/31/2024</v>
          </cell>
          <cell r="J282">
            <v>0</v>
          </cell>
          <cell r="K282">
            <v>0</v>
          </cell>
          <cell r="L282">
            <v>0</v>
          </cell>
          <cell r="M282">
            <v>204</v>
          </cell>
          <cell r="O282">
            <v>208</v>
          </cell>
          <cell r="Q282">
            <v>240</v>
          </cell>
          <cell r="R282">
            <v>0</v>
          </cell>
          <cell r="S282">
            <v>0</v>
          </cell>
          <cell r="T282">
            <v>0</v>
          </cell>
          <cell r="U282">
            <v>32</v>
          </cell>
          <cell r="V282">
            <v>0</v>
          </cell>
          <cell r="W282">
            <v>32</v>
          </cell>
          <cell r="X282">
            <v>205.03</v>
          </cell>
          <cell r="Y282">
            <v>0</v>
          </cell>
          <cell r="Z282">
            <v>16.859448</v>
          </cell>
          <cell r="AA282">
            <v>0</v>
          </cell>
          <cell r="AB282">
            <v>16.859448</v>
          </cell>
          <cell r="AC282">
            <v>0</v>
          </cell>
          <cell r="AD282">
            <v>53.584719999999997</v>
          </cell>
          <cell r="AE282">
            <v>0</v>
          </cell>
          <cell r="AF282">
            <v>0</v>
          </cell>
          <cell r="AG282">
            <v>16</v>
          </cell>
          <cell r="AH282">
            <v>7.65</v>
          </cell>
          <cell r="AI282">
            <v>0</v>
          </cell>
          <cell r="AJ282">
            <v>7</v>
          </cell>
        </row>
        <row r="283">
          <cell r="B283" t="str">
            <v>PO17661</v>
          </cell>
          <cell r="C283" t="str">
            <v>Kimsr Meng</v>
          </cell>
          <cell r="D283" t="str">
            <v xml:space="preserve">SPS B                                             </v>
          </cell>
          <cell r="E283" t="str">
            <v xml:space="preserve">Turn+Press Collar(B)          </v>
          </cell>
          <cell r="F283">
            <v>43017</v>
          </cell>
          <cell r="I283" t="str">
            <v>01/01/2024-01/31/2024</v>
          </cell>
          <cell r="J283">
            <v>1</v>
          </cell>
          <cell r="K283">
            <v>2</v>
          </cell>
          <cell r="L283">
            <v>3</v>
          </cell>
          <cell r="M283">
            <v>204</v>
          </cell>
          <cell r="O283">
            <v>208</v>
          </cell>
          <cell r="Q283">
            <v>240</v>
          </cell>
          <cell r="R283">
            <v>0</v>
          </cell>
          <cell r="S283">
            <v>0</v>
          </cell>
          <cell r="T283">
            <v>0</v>
          </cell>
          <cell r="U283">
            <v>32</v>
          </cell>
          <cell r="V283">
            <v>0</v>
          </cell>
          <cell r="W283">
            <v>32</v>
          </cell>
          <cell r="X283">
            <v>177.42</v>
          </cell>
          <cell r="Y283">
            <v>0</v>
          </cell>
          <cell r="Z283">
            <v>15.845025</v>
          </cell>
          <cell r="AA283">
            <v>0</v>
          </cell>
          <cell r="AB283">
            <v>15.845025</v>
          </cell>
          <cell r="AC283">
            <v>0</v>
          </cell>
          <cell r="AD283">
            <v>58.370049999999999</v>
          </cell>
          <cell r="AE283">
            <v>0</v>
          </cell>
          <cell r="AF283">
            <v>0</v>
          </cell>
          <cell r="AG283">
            <v>16</v>
          </cell>
          <cell r="AH283">
            <v>7.65</v>
          </cell>
          <cell r="AI283">
            <v>0</v>
          </cell>
          <cell r="AJ283">
            <v>7</v>
          </cell>
        </row>
        <row r="284">
          <cell r="B284" t="str">
            <v>PO17670</v>
          </cell>
          <cell r="C284" t="str">
            <v>Ryna Ven</v>
          </cell>
          <cell r="D284" t="str">
            <v xml:space="preserve">SPS B                                             </v>
          </cell>
          <cell r="E284" t="str">
            <v xml:space="preserve">Set Pleats+W/Care(B)          </v>
          </cell>
          <cell r="F284">
            <v>43017</v>
          </cell>
          <cell r="I284" t="str">
            <v>01/01/2024-01/31/2024</v>
          </cell>
          <cell r="J284">
            <v>0</v>
          </cell>
          <cell r="K284">
            <v>0</v>
          </cell>
          <cell r="L284">
            <v>0</v>
          </cell>
          <cell r="M284">
            <v>204</v>
          </cell>
          <cell r="O284">
            <v>208</v>
          </cell>
          <cell r="Q284">
            <v>232.5</v>
          </cell>
          <cell r="R284">
            <v>19.5</v>
          </cell>
          <cell r="S284">
            <v>0</v>
          </cell>
          <cell r="T284">
            <v>19.5</v>
          </cell>
          <cell r="U284">
            <v>44</v>
          </cell>
          <cell r="V284">
            <v>0</v>
          </cell>
          <cell r="W284">
            <v>44</v>
          </cell>
          <cell r="X284">
            <v>198.31</v>
          </cell>
          <cell r="Y284">
            <v>19.11</v>
          </cell>
          <cell r="Z284">
            <v>22.819253</v>
          </cell>
          <cell r="AA284">
            <v>0</v>
          </cell>
          <cell r="AB284">
            <v>22.819253</v>
          </cell>
          <cell r="AC284">
            <v>8.08</v>
          </cell>
          <cell r="AD284">
            <v>33.773020000000002</v>
          </cell>
          <cell r="AE284">
            <v>19.11</v>
          </cell>
          <cell r="AF284">
            <v>0</v>
          </cell>
          <cell r="AG284">
            <v>22</v>
          </cell>
          <cell r="AH284">
            <v>10.52</v>
          </cell>
          <cell r="AI284">
            <v>0</v>
          </cell>
          <cell r="AJ284">
            <v>7</v>
          </cell>
        </row>
        <row r="285">
          <cell r="B285" t="str">
            <v>PO17673</v>
          </cell>
          <cell r="C285" t="str">
            <v>Saren Som</v>
          </cell>
          <cell r="D285" t="str">
            <v xml:space="preserve">SEWING QC                                         </v>
          </cell>
          <cell r="E285" t="str">
            <v xml:space="preserve">Examiner(B)                   </v>
          </cell>
          <cell r="F285">
            <v>43017</v>
          </cell>
          <cell r="I285" t="str">
            <v>01/01/2024-01/31/2024</v>
          </cell>
          <cell r="J285">
            <v>0</v>
          </cell>
          <cell r="K285">
            <v>0</v>
          </cell>
          <cell r="L285">
            <v>0</v>
          </cell>
          <cell r="M285">
            <v>231</v>
          </cell>
          <cell r="O285">
            <v>208</v>
          </cell>
          <cell r="Q285">
            <v>258</v>
          </cell>
          <cell r="R285">
            <v>0</v>
          </cell>
          <cell r="S285">
            <v>0</v>
          </cell>
          <cell r="T285">
            <v>0</v>
          </cell>
          <cell r="U285">
            <v>50</v>
          </cell>
          <cell r="V285">
            <v>0</v>
          </cell>
          <cell r="W285">
            <v>50</v>
          </cell>
          <cell r="X285">
            <v>200.86</v>
          </cell>
          <cell r="Y285">
            <v>0</v>
          </cell>
          <cell r="Z285">
            <v>27.75</v>
          </cell>
          <cell r="AA285">
            <v>0</v>
          </cell>
          <cell r="AB285">
            <v>27.75</v>
          </cell>
          <cell r="AC285">
            <v>0</v>
          </cell>
          <cell r="AD285">
            <v>87.988560000000007</v>
          </cell>
          <cell r="AE285">
            <v>0</v>
          </cell>
          <cell r="AF285">
            <v>0</v>
          </cell>
          <cell r="AG285">
            <v>25</v>
          </cell>
          <cell r="AH285">
            <v>11.96</v>
          </cell>
          <cell r="AI285">
            <v>0</v>
          </cell>
          <cell r="AJ285">
            <v>7</v>
          </cell>
        </row>
        <row r="286">
          <cell r="B286" t="str">
            <v>PO17692</v>
          </cell>
          <cell r="C286" t="str">
            <v>Sreyleak Khlork</v>
          </cell>
          <cell r="D286" t="str">
            <v xml:space="preserve">S1-1&amp; 2 OPA                                       </v>
          </cell>
          <cell r="E286" t="str">
            <v xml:space="preserve">Run Collar(A)                 </v>
          </cell>
          <cell r="F286">
            <v>43017</v>
          </cell>
          <cell r="I286" t="str">
            <v>01/01/2024-01/31/2024</v>
          </cell>
          <cell r="J286">
            <v>1</v>
          </cell>
          <cell r="K286">
            <v>1</v>
          </cell>
          <cell r="L286">
            <v>2</v>
          </cell>
          <cell r="M286">
            <v>204</v>
          </cell>
          <cell r="O286">
            <v>208</v>
          </cell>
          <cell r="Q286">
            <v>258</v>
          </cell>
          <cell r="R286">
            <v>0</v>
          </cell>
          <cell r="S286">
            <v>0</v>
          </cell>
          <cell r="T286">
            <v>0</v>
          </cell>
          <cell r="U286">
            <v>50</v>
          </cell>
          <cell r="V286">
            <v>0</v>
          </cell>
          <cell r="W286">
            <v>50</v>
          </cell>
          <cell r="X286">
            <v>194.41</v>
          </cell>
          <cell r="Y286">
            <v>0</v>
          </cell>
          <cell r="Z286">
            <v>24.946653000000001</v>
          </cell>
          <cell r="AA286">
            <v>0</v>
          </cell>
          <cell r="AB286">
            <v>24.946653000000001</v>
          </cell>
          <cell r="AC286">
            <v>0</v>
          </cell>
          <cell r="AD286">
            <v>59.583306</v>
          </cell>
          <cell r="AE286">
            <v>0</v>
          </cell>
          <cell r="AF286">
            <v>0</v>
          </cell>
          <cell r="AG286">
            <v>25</v>
          </cell>
          <cell r="AH286">
            <v>11.96</v>
          </cell>
          <cell r="AI286">
            <v>0</v>
          </cell>
          <cell r="AJ286">
            <v>7</v>
          </cell>
        </row>
        <row r="287">
          <cell r="B287" t="str">
            <v>PO17736</v>
          </cell>
          <cell r="C287" t="str">
            <v>Sokhoeun Team</v>
          </cell>
          <cell r="D287" t="str">
            <v xml:space="preserve">SPS C                                             </v>
          </cell>
          <cell r="E287" t="str">
            <v xml:space="preserve">Set Yoke(A)                   </v>
          </cell>
          <cell r="F287">
            <v>43025</v>
          </cell>
          <cell r="I287" t="str">
            <v>01/01/2024-01/31/2024</v>
          </cell>
          <cell r="J287">
            <v>1</v>
          </cell>
          <cell r="K287">
            <v>4</v>
          </cell>
          <cell r="L287">
            <v>5</v>
          </cell>
          <cell r="M287">
            <v>204</v>
          </cell>
          <cell r="O287">
            <v>200</v>
          </cell>
          <cell r="Q287">
            <v>230</v>
          </cell>
          <cell r="R287">
            <v>0</v>
          </cell>
          <cell r="S287">
            <v>0</v>
          </cell>
          <cell r="T287">
            <v>0</v>
          </cell>
          <cell r="U287">
            <v>30</v>
          </cell>
          <cell r="V287">
            <v>0</v>
          </cell>
          <cell r="W287">
            <v>30</v>
          </cell>
          <cell r="X287">
            <v>176.43</v>
          </cell>
          <cell r="Y287">
            <v>0</v>
          </cell>
          <cell r="Z287">
            <v>14.7186</v>
          </cell>
          <cell r="AA287">
            <v>0</v>
          </cell>
          <cell r="AB287">
            <v>14.7186</v>
          </cell>
          <cell r="AC287">
            <v>0</v>
          </cell>
          <cell r="AD287">
            <v>51.668703999999998</v>
          </cell>
          <cell r="AE287">
            <v>0</v>
          </cell>
          <cell r="AF287">
            <v>0</v>
          </cell>
          <cell r="AG287">
            <v>15</v>
          </cell>
          <cell r="AH287">
            <v>7.18</v>
          </cell>
          <cell r="AI287">
            <v>0</v>
          </cell>
          <cell r="AJ287">
            <v>7</v>
          </cell>
        </row>
        <row r="288">
          <cell r="B288" t="str">
            <v>PO17746</v>
          </cell>
          <cell r="C288" t="str">
            <v>Kunthea Noem</v>
          </cell>
          <cell r="D288" t="str">
            <v xml:space="preserve">SPS Assembly                                      </v>
          </cell>
          <cell r="E288" t="str">
            <v xml:space="preserve">Collar Attach Only(A+)        </v>
          </cell>
          <cell r="F288">
            <v>43025</v>
          </cell>
          <cell r="I288" t="str">
            <v>01/01/2024-01/31/2024</v>
          </cell>
          <cell r="J288">
            <v>1</v>
          </cell>
          <cell r="K288">
            <v>1</v>
          </cell>
          <cell r="L288">
            <v>2</v>
          </cell>
          <cell r="M288">
            <v>204</v>
          </cell>
          <cell r="O288">
            <v>208</v>
          </cell>
          <cell r="Q288">
            <v>244</v>
          </cell>
          <cell r="R288">
            <v>0</v>
          </cell>
          <cell r="S288">
            <v>0</v>
          </cell>
          <cell r="T288">
            <v>0</v>
          </cell>
          <cell r="U288">
            <v>36</v>
          </cell>
          <cell r="V288">
            <v>0</v>
          </cell>
          <cell r="W288">
            <v>36</v>
          </cell>
          <cell r="X288">
            <v>253.08</v>
          </cell>
          <cell r="Y288">
            <v>0</v>
          </cell>
          <cell r="Z288">
            <v>18.873719000000001</v>
          </cell>
          <cell r="AA288">
            <v>0</v>
          </cell>
          <cell r="AB288">
            <v>18.873719000000001</v>
          </cell>
          <cell r="AC288">
            <v>10.83</v>
          </cell>
          <cell r="AD288">
            <v>14.295494</v>
          </cell>
          <cell r="AE288">
            <v>0</v>
          </cell>
          <cell r="AF288">
            <v>0</v>
          </cell>
          <cell r="AG288">
            <v>18</v>
          </cell>
          <cell r="AH288">
            <v>8.61</v>
          </cell>
          <cell r="AI288">
            <v>0</v>
          </cell>
          <cell r="AJ288">
            <v>7</v>
          </cell>
        </row>
        <row r="289">
          <cell r="B289" t="str">
            <v>PO1775</v>
          </cell>
          <cell r="C289" t="str">
            <v>Set Bin</v>
          </cell>
          <cell r="D289" t="str">
            <v xml:space="preserve">SIT Repair                                        </v>
          </cell>
          <cell r="E289" t="str">
            <v xml:space="preserve">BAND ATTACH(A+)               </v>
          </cell>
          <cell r="F289">
            <v>39455</v>
          </cell>
          <cell r="I289" t="str">
            <v>01/01/2024-01/31/2024</v>
          </cell>
          <cell r="J289">
            <v>1</v>
          </cell>
          <cell r="K289">
            <v>3</v>
          </cell>
          <cell r="L289">
            <v>4</v>
          </cell>
          <cell r="M289">
            <v>204</v>
          </cell>
          <cell r="O289">
            <v>208</v>
          </cell>
          <cell r="Q289">
            <v>252</v>
          </cell>
          <cell r="R289">
            <v>0</v>
          </cell>
          <cell r="S289">
            <v>0</v>
          </cell>
          <cell r="T289">
            <v>0</v>
          </cell>
          <cell r="U289">
            <v>44</v>
          </cell>
          <cell r="V289">
            <v>0</v>
          </cell>
          <cell r="W289">
            <v>44</v>
          </cell>
          <cell r="X289">
            <v>106.8</v>
          </cell>
          <cell r="Y289">
            <v>0</v>
          </cell>
          <cell r="Z289">
            <v>21.58728</v>
          </cell>
          <cell r="AA289">
            <v>0</v>
          </cell>
          <cell r="AB289">
            <v>21.58728</v>
          </cell>
          <cell r="AC289">
            <v>0</v>
          </cell>
          <cell r="AD289">
            <v>140.47456</v>
          </cell>
          <cell r="AE289">
            <v>0</v>
          </cell>
          <cell r="AF289">
            <v>0</v>
          </cell>
          <cell r="AG289">
            <v>22</v>
          </cell>
          <cell r="AH289">
            <v>10.52</v>
          </cell>
          <cell r="AI289">
            <v>0</v>
          </cell>
          <cell r="AJ289">
            <v>11</v>
          </cell>
        </row>
        <row r="290">
          <cell r="B290" t="str">
            <v>PO17801</v>
          </cell>
          <cell r="C290" t="str">
            <v>Chenda Lang</v>
          </cell>
          <cell r="D290" t="str">
            <v xml:space="preserve">Finishing-A                                       </v>
          </cell>
          <cell r="E290" t="str">
            <v xml:space="preserve">Trim Thread(B)                </v>
          </cell>
          <cell r="F290">
            <v>43052</v>
          </cell>
          <cell r="I290" t="str">
            <v>01/01/2024-01/31/2024</v>
          </cell>
          <cell r="J290">
            <v>0</v>
          </cell>
          <cell r="K290">
            <v>0</v>
          </cell>
          <cell r="L290">
            <v>0</v>
          </cell>
          <cell r="M290">
            <v>213</v>
          </cell>
          <cell r="O290">
            <v>200</v>
          </cell>
          <cell r="Q290">
            <v>230</v>
          </cell>
          <cell r="R290">
            <v>0</v>
          </cell>
          <cell r="S290">
            <v>0</v>
          </cell>
          <cell r="T290">
            <v>0</v>
          </cell>
          <cell r="U290">
            <v>30</v>
          </cell>
          <cell r="V290">
            <v>0</v>
          </cell>
          <cell r="W290">
            <v>30</v>
          </cell>
          <cell r="X290">
            <v>174.36</v>
          </cell>
          <cell r="Y290">
            <v>0</v>
          </cell>
          <cell r="Z290">
            <v>15.3567</v>
          </cell>
          <cell r="AA290">
            <v>0</v>
          </cell>
          <cell r="AB290">
            <v>15.3567</v>
          </cell>
          <cell r="AC290">
            <v>0</v>
          </cell>
          <cell r="AD290">
            <v>61.103400000000001</v>
          </cell>
          <cell r="AE290">
            <v>0</v>
          </cell>
          <cell r="AF290">
            <v>0</v>
          </cell>
          <cell r="AG290">
            <v>15</v>
          </cell>
          <cell r="AH290">
            <v>7.18</v>
          </cell>
          <cell r="AI290">
            <v>0</v>
          </cell>
          <cell r="AJ290">
            <v>7</v>
          </cell>
        </row>
        <row r="291">
          <cell r="B291" t="str">
            <v>PO17803</v>
          </cell>
          <cell r="C291" t="str">
            <v>Sreymeas Sem</v>
          </cell>
          <cell r="D291" t="str">
            <v xml:space="preserve">01 Cutting                                        </v>
          </cell>
          <cell r="E291" t="str">
            <v xml:space="preserve">Lay lining                    </v>
          </cell>
          <cell r="F291">
            <v>43052</v>
          </cell>
          <cell r="I291" t="str">
            <v>01/01/2024-01/31/2024</v>
          </cell>
          <cell r="J291">
            <v>1</v>
          </cell>
          <cell r="K291">
            <v>1</v>
          </cell>
          <cell r="L291">
            <v>2</v>
          </cell>
          <cell r="M291">
            <v>204</v>
          </cell>
          <cell r="O291">
            <v>175.5</v>
          </cell>
          <cell r="Q291">
            <v>167.5</v>
          </cell>
          <cell r="R291">
            <v>8</v>
          </cell>
          <cell r="S291">
            <v>0</v>
          </cell>
          <cell r="T291">
            <v>8</v>
          </cell>
          <cell r="U291">
            <v>0</v>
          </cell>
          <cell r="V291">
            <v>0</v>
          </cell>
          <cell r="W291">
            <v>0</v>
          </cell>
          <cell r="X291">
            <v>288.08</v>
          </cell>
          <cell r="Y291">
            <v>7.85</v>
          </cell>
          <cell r="Z291">
            <v>0</v>
          </cell>
          <cell r="AA291">
            <v>0</v>
          </cell>
          <cell r="AB291">
            <v>0</v>
          </cell>
          <cell r="AC291">
            <v>1.02</v>
          </cell>
          <cell r="AD291">
            <v>0</v>
          </cell>
          <cell r="AE291">
            <v>7.85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7</v>
          </cell>
        </row>
        <row r="292">
          <cell r="B292" t="str">
            <v>PO17805</v>
          </cell>
          <cell r="C292" t="str">
            <v>Yim Ben</v>
          </cell>
          <cell r="D292" t="str">
            <v xml:space="preserve">SPS Assembly                                      </v>
          </cell>
          <cell r="E292" t="str">
            <v xml:space="preserve">Machinist                     </v>
          </cell>
          <cell r="F292">
            <v>43052</v>
          </cell>
          <cell r="I292" t="str">
            <v>01/01/2024-01/31/2024</v>
          </cell>
          <cell r="J292">
            <v>1</v>
          </cell>
          <cell r="K292">
            <v>2</v>
          </cell>
          <cell r="L292">
            <v>3</v>
          </cell>
          <cell r="M292">
            <v>204</v>
          </cell>
          <cell r="O292">
            <v>208</v>
          </cell>
          <cell r="Q292">
            <v>246</v>
          </cell>
          <cell r="R292">
            <v>0</v>
          </cell>
          <cell r="S292">
            <v>0</v>
          </cell>
          <cell r="T292">
            <v>0</v>
          </cell>
          <cell r="U292">
            <v>38</v>
          </cell>
          <cell r="V292">
            <v>0</v>
          </cell>
          <cell r="W292">
            <v>38</v>
          </cell>
          <cell r="X292">
            <v>325.3</v>
          </cell>
          <cell r="Y292">
            <v>0</v>
          </cell>
          <cell r="Z292">
            <v>22.638393000000001</v>
          </cell>
          <cell r="AA292">
            <v>0</v>
          </cell>
          <cell r="AB292">
            <v>22.638393000000001</v>
          </cell>
          <cell r="AC292">
            <v>0</v>
          </cell>
          <cell r="AD292">
            <v>2.2007340000000002</v>
          </cell>
          <cell r="AE292">
            <v>0</v>
          </cell>
          <cell r="AF292">
            <v>0</v>
          </cell>
          <cell r="AG292">
            <v>19</v>
          </cell>
          <cell r="AH292">
            <v>9.09</v>
          </cell>
          <cell r="AI292">
            <v>0</v>
          </cell>
          <cell r="AJ292">
            <v>7</v>
          </cell>
        </row>
        <row r="293">
          <cell r="B293" t="str">
            <v>PO17806</v>
          </cell>
          <cell r="C293" t="str">
            <v>Chantho Pat</v>
          </cell>
          <cell r="D293" t="str">
            <v xml:space="preserve">SPS B                                             </v>
          </cell>
          <cell r="E293" t="str">
            <v xml:space="preserve">Press Split Yoke(B)           </v>
          </cell>
          <cell r="F293">
            <v>43052</v>
          </cell>
          <cell r="I293" t="str">
            <v>01/01/2024-01/31/2024</v>
          </cell>
          <cell r="J293">
            <v>1</v>
          </cell>
          <cell r="K293">
            <v>2</v>
          </cell>
          <cell r="L293">
            <v>3</v>
          </cell>
          <cell r="M293">
            <v>204</v>
          </cell>
          <cell r="O293">
            <v>208</v>
          </cell>
          <cell r="Q293">
            <v>246</v>
          </cell>
          <cell r="R293">
            <v>0</v>
          </cell>
          <cell r="S293">
            <v>4</v>
          </cell>
          <cell r="T293">
            <v>4</v>
          </cell>
          <cell r="U293">
            <v>42</v>
          </cell>
          <cell r="V293">
            <v>0</v>
          </cell>
          <cell r="W293">
            <v>42</v>
          </cell>
          <cell r="X293">
            <v>213.11</v>
          </cell>
          <cell r="Y293">
            <v>0</v>
          </cell>
          <cell r="Z293">
            <v>22.927990000000001</v>
          </cell>
          <cell r="AA293">
            <v>0</v>
          </cell>
          <cell r="AB293">
            <v>22.927990000000001</v>
          </cell>
          <cell r="AC293">
            <v>0</v>
          </cell>
          <cell r="AD293">
            <v>56.522737999999997</v>
          </cell>
          <cell r="AE293">
            <v>0</v>
          </cell>
          <cell r="AF293">
            <v>0</v>
          </cell>
          <cell r="AG293">
            <v>21</v>
          </cell>
          <cell r="AH293">
            <v>10.050000000000001</v>
          </cell>
          <cell r="AI293">
            <v>0</v>
          </cell>
          <cell r="AJ293">
            <v>7</v>
          </cell>
        </row>
        <row r="294">
          <cell r="B294" t="str">
            <v>PO17810</v>
          </cell>
          <cell r="C294" t="str">
            <v>Mary Chroeun</v>
          </cell>
          <cell r="D294" t="str">
            <v xml:space="preserve">SPS A                                             </v>
          </cell>
          <cell r="E294" t="str">
            <v xml:space="preserve">Hem Cuff(B)                   </v>
          </cell>
          <cell r="F294">
            <v>43052</v>
          </cell>
          <cell r="I294" t="str">
            <v>01/01/2024-01/31/2024</v>
          </cell>
          <cell r="J294">
            <v>0</v>
          </cell>
          <cell r="K294">
            <v>0</v>
          </cell>
          <cell r="L294">
            <v>0</v>
          </cell>
          <cell r="M294">
            <v>204</v>
          </cell>
          <cell r="O294">
            <v>208</v>
          </cell>
          <cell r="Q294">
            <v>222</v>
          </cell>
          <cell r="R294">
            <v>8</v>
          </cell>
          <cell r="S294">
            <v>0</v>
          </cell>
          <cell r="T294">
            <v>8</v>
          </cell>
          <cell r="U294">
            <v>22</v>
          </cell>
          <cell r="V294">
            <v>0</v>
          </cell>
          <cell r="W294">
            <v>22</v>
          </cell>
          <cell r="X294">
            <v>106.47</v>
          </cell>
          <cell r="Y294">
            <v>7.85</v>
          </cell>
          <cell r="Z294">
            <v>10.79364</v>
          </cell>
          <cell r="AA294">
            <v>0</v>
          </cell>
          <cell r="AB294">
            <v>10.79364</v>
          </cell>
          <cell r="AC294">
            <v>23.46</v>
          </cell>
          <cell r="AD294">
            <v>87.90728</v>
          </cell>
          <cell r="AE294">
            <v>7.85</v>
          </cell>
          <cell r="AF294">
            <v>0</v>
          </cell>
          <cell r="AG294">
            <v>11</v>
          </cell>
          <cell r="AH294">
            <v>5.26</v>
          </cell>
          <cell r="AI294">
            <v>0</v>
          </cell>
          <cell r="AJ294">
            <v>7</v>
          </cell>
        </row>
        <row r="295">
          <cell r="B295" t="str">
            <v>PO17823</v>
          </cell>
          <cell r="C295" t="str">
            <v>Taivann Loch</v>
          </cell>
          <cell r="D295" t="str">
            <v xml:space="preserve">SPS Assembly                                      </v>
          </cell>
          <cell r="E295" t="str">
            <v xml:space="preserve">Topstitch Side Seam(A)        </v>
          </cell>
          <cell r="F295">
            <v>43052</v>
          </cell>
          <cell r="I295" t="str">
            <v>01/01/2024-01/31/2024</v>
          </cell>
          <cell r="J295">
            <v>1</v>
          </cell>
          <cell r="K295">
            <v>1</v>
          </cell>
          <cell r="L295">
            <v>2</v>
          </cell>
          <cell r="M295">
            <v>204</v>
          </cell>
          <cell r="O295">
            <v>208</v>
          </cell>
          <cell r="Q295">
            <v>240</v>
          </cell>
          <cell r="R295">
            <v>0</v>
          </cell>
          <cell r="S295">
            <v>0</v>
          </cell>
          <cell r="T295">
            <v>0</v>
          </cell>
          <cell r="U295">
            <v>32</v>
          </cell>
          <cell r="V295">
            <v>0</v>
          </cell>
          <cell r="W295">
            <v>32</v>
          </cell>
          <cell r="X295">
            <v>154.16</v>
          </cell>
          <cell r="Y295">
            <v>0</v>
          </cell>
          <cell r="Z295">
            <v>16.019058000000001</v>
          </cell>
          <cell r="AA295">
            <v>0</v>
          </cell>
          <cell r="AB295">
            <v>16.019058000000001</v>
          </cell>
          <cell r="AC295">
            <v>0</v>
          </cell>
          <cell r="AD295">
            <v>84.880364</v>
          </cell>
          <cell r="AE295">
            <v>0</v>
          </cell>
          <cell r="AF295">
            <v>0</v>
          </cell>
          <cell r="AG295">
            <v>16</v>
          </cell>
          <cell r="AH295">
            <v>7.65</v>
          </cell>
          <cell r="AI295">
            <v>0</v>
          </cell>
          <cell r="AJ295">
            <v>7</v>
          </cell>
        </row>
        <row r="296">
          <cell r="B296" t="str">
            <v>PO17843</v>
          </cell>
          <cell r="C296" t="str">
            <v>Mary Lang</v>
          </cell>
          <cell r="D296" t="str">
            <v xml:space="preserve">SPS B                                             </v>
          </cell>
          <cell r="E296" t="str">
            <v xml:space="preserve">Trim+Manual Mark(B)           </v>
          </cell>
          <cell r="F296">
            <v>43054</v>
          </cell>
          <cell r="I296" t="str">
            <v>01/01/2024-01/31/2024</v>
          </cell>
          <cell r="J296">
            <v>0</v>
          </cell>
          <cell r="K296">
            <v>1</v>
          </cell>
          <cell r="L296">
            <v>1</v>
          </cell>
          <cell r="M296">
            <v>204</v>
          </cell>
          <cell r="O296">
            <v>200</v>
          </cell>
          <cell r="Q296">
            <v>248</v>
          </cell>
          <cell r="R296">
            <v>0</v>
          </cell>
          <cell r="S296">
            <v>0</v>
          </cell>
          <cell r="T296">
            <v>0</v>
          </cell>
          <cell r="U296">
            <v>48</v>
          </cell>
          <cell r="V296">
            <v>0</v>
          </cell>
          <cell r="W296">
            <v>48</v>
          </cell>
          <cell r="X296">
            <v>175.78</v>
          </cell>
          <cell r="Y296">
            <v>0</v>
          </cell>
          <cell r="Z296">
            <v>23.828526</v>
          </cell>
          <cell r="AA296">
            <v>0</v>
          </cell>
          <cell r="AB296">
            <v>23.828526</v>
          </cell>
          <cell r="AC296">
            <v>0</v>
          </cell>
          <cell r="AD296">
            <v>68.127052000000006</v>
          </cell>
          <cell r="AE296">
            <v>0</v>
          </cell>
          <cell r="AF296">
            <v>0</v>
          </cell>
          <cell r="AG296">
            <v>24</v>
          </cell>
          <cell r="AH296">
            <v>11.48</v>
          </cell>
          <cell r="AI296">
            <v>0</v>
          </cell>
          <cell r="AJ296">
            <v>7</v>
          </cell>
        </row>
        <row r="297">
          <cell r="B297" t="str">
            <v>PO17847</v>
          </cell>
          <cell r="C297" t="str">
            <v>Sreymao Sek</v>
          </cell>
          <cell r="D297" t="str">
            <v xml:space="preserve">S1-2 INA                                          </v>
          </cell>
          <cell r="E297" t="str">
            <v xml:space="preserve">Hem Bottom(A)                 </v>
          </cell>
          <cell r="F297">
            <v>43054</v>
          </cell>
          <cell r="I297" t="str">
            <v>01/01/2024-01/31/2024</v>
          </cell>
          <cell r="J297">
            <v>1</v>
          </cell>
          <cell r="K297">
            <v>1</v>
          </cell>
          <cell r="L297">
            <v>2</v>
          </cell>
          <cell r="M297">
            <v>204</v>
          </cell>
          <cell r="O297">
            <v>208</v>
          </cell>
          <cell r="Q297">
            <v>256</v>
          </cell>
          <cell r="R297">
            <v>0</v>
          </cell>
          <cell r="S297">
            <v>0</v>
          </cell>
          <cell r="T297">
            <v>0</v>
          </cell>
          <cell r="U297">
            <v>48</v>
          </cell>
          <cell r="V297">
            <v>0</v>
          </cell>
          <cell r="W297">
            <v>48</v>
          </cell>
          <cell r="X297">
            <v>132.04</v>
          </cell>
          <cell r="Y297">
            <v>0</v>
          </cell>
          <cell r="Z297">
            <v>23.549759999999999</v>
          </cell>
          <cell r="AA297">
            <v>0</v>
          </cell>
          <cell r="AB297">
            <v>23.549759999999999</v>
          </cell>
          <cell r="AC297">
            <v>0</v>
          </cell>
          <cell r="AD297">
            <v>119.15952</v>
          </cell>
          <cell r="AE297">
            <v>0</v>
          </cell>
          <cell r="AF297">
            <v>0</v>
          </cell>
          <cell r="AG297">
            <v>24</v>
          </cell>
          <cell r="AH297">
            <v>11.48</v>
          </cell>
          <cell r="AI297">
            <v>0</v>
          </cell>
          <cell r="AJ297">
            <v>7</v>
          </cell>
        </row>
        <row r="298">
          <cell r="B298" t="str">
            <v>PO1785</v>
          </cell>
          <cell r="C298" t="str">
            <v>Leakkhena Phy</v>
          </cell>
          <cell r="D298" t="str">
            <v xml:space="preserve">SPS Assembly                                      </v>
          </cell>
          <cell r="E298" t="str">
            <v xml:space="preserve">Lapseam Sides(A)              </v>
          </cell>
          <cell r="F298">
            <v>39455</v>
          </cell>
          <cell r="I298" t="str">
            <v>01/01/2024-01/31/2024</v>
          </cell>
          <cell r="J298">
            <v>1</v>
          </cell>
          <cell r="K298">
            <v>2</v>
          </cell>
          <cell r="L298">
            <v>3</v>
          </cell>
          <cell r="M298">
            <v>204</v>
          </cell>
          <cell r="O298">
            <v>200</v>
          </cell>
          <cell r="Q298">
            <v>246</v>
          </cell>
          <cell r="R298">
            <v>0</v>
          </cell>
          <cell r="S298">
            <v>0</v>
          </cell>
          <cell r="T298">
            <v>0</v>
          </cell>
          <cell r="U298">
            <v>46</v>
          </cell>
          <cell r="V298">
            <v>0</v>
          </cell>
          <cell r="W298">
            <v>46</v>
          </cell>
          <cell r="X298">
            <v>184.17</v>
          </cell>
          <cell r="Y298">
            <v>0</v>
          </cell>
          <cell r="Z298">
            <v>22.594799999999999</v>
          </cell>
          <cell r="AA298">
            <v>0</v>
          </cell>
          <cell r="AB298">
            <v>22.594799999999999</v>
          </cell>
          <cell r="AC298">
            <v>0</v>
          </cell>
          <cell r="AD298">
            <v>57.269599999999997</v>
          </cell>
          <cell r="AE298">
            <v>0</v>
          </cell>
          <cell r="AF298">
            <v>0</v>
          </cell>
          <cell r="AG298">
            <v>23</v>
          </cell>
          <cell r="AH298">
            <v>11</v>
          </cell>
          <cell r="AI298">
            <v>0</v>
          </cell>
          <cell r="AJ298">
            <v>11</v>
          </cell>
        </row>
        <row r="299">
          <cell r="B299" t="str">
            <v>PO17857</v>
          </cell>
          <cell r="C299" t="str">
            <v>Makara Horn</v>
          </cell>
          <cell r="D299" t="str">
            <v xml:space="preserve">SPS Assembly                                      </v>
          </cell>
          <cell r="E299" t="str">
            <v xml:space="preserve">Topstitch Sleeve(A)           </v>
          </cell>
          <cell r="F299">
            <v>43054</v>
          </cell>
          <cell r="I299" t="str">
            <v>01/01/2024-01/31/2024</v>
          </cell>
          <cell r="J299">
            <v>0</v>
          </cell>
          <cell r="K299">
            <v>0</v>
          </cell>
          <cell r="L299">
            <v>0</v>
          </cell>
          <cell r="M299">
            <v>204</v>
          </cell>
          <cell r="O299">
            <v>192</v>
          </cell>
          <cell r="Q299">
            <v>184</v>
          </cell>
          <cell r="R299">
            <v>0</v>
          </cell>
          <cell r="S299">
            <v>8</v>
          </cell>
          <cell r="T299">
            <v>8</v>
          </cell>
          <cell r="U299">
            <v>0</v>
          </cell>
          <cell r="V299">
            <v>0</v>
          </cell>
          <cell r="W299">
            <v>0</v>
          </cell>
          <cell r="X299">
            <v>192.39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7.7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7</v>
          </cell>
        </row>
        <row r="300">
          <cell r="B300" t="str">
            <v>PO17866</v>
          </cell>
          <cell r="C300" t="str">
            <v>Noem Chanthy</v>
          </cell>
          <cell r="D300" t="str">
            <v xml:space="preserve">Finishing-B                                       </v>
          </cell>
          <cell r="E300" t="str">
            <v xml:space="preserve">Press Short Sleeves(B)        </v>
          </cell>
          <cell r="F300">
            <v>43059</v>
          </cell>
          <cell r="I300" t="str">
            <v>01/01/2024-01/31/2024</v>
          </cell>
          <cell r="J300">
            <v>0</v>
          </cell>
          <cell r="K300">
            <v>0</v>
          </cell>
          <cell r="L300">
            <v>0</v>
          </cell>
          <cell r="M300">
            <v>204</v>
          </cell>
          <cell r="O300">
            <v>208</v>
          </cell>
          <cell r="Q300">
            <v>258</v>
          </cell>
          <cell r="R300">
            <v>0</v>
          </cell>
          <cell r="S300">
            <v>0</v>
          </cell>
          <cell r="T300">
            <v>0</v>
          </cell>
          <cell r="U300">
            <v>50</v>
          </cell>
          <cell r="V300">
            <v>0</v>
          </cell>
          <cell r="W300">
            <v>50</v>
          </cell>
          <cell r="X300">
            <v>343.13</v>
          </cell>
          <cell r="Y300">
            <v>0</v>
          </cell>
          <cell r="Z300">
            <v>31.008935999999999</v>
          </cell>
          <cell r="AA300">
            <v>0</v>
          </cell>
          <cell r="AB300">
            <v>31.008935999999999</v>
          </cell>
          <cell r="AC300">
            <v>0</v>
          </cell>
          <cell r="AD300">
            <v>0.65365399999999996</v>
          </cell>
          <cell r="AE300">
            <v>0</v>
          </cell>
          <cell r="AF300">
            <v>0</v>
          </cell>
          <cell r="AG300">
            <v>25</v>
          </cell>
          <cell r="AH300">
            <v>11.96</v>
          </cell>
          <cell r="AI300">
            <v>0</v>
          </cell>
          <cell r="AJ300">
            <v>7</v>
          </cell>
        </row>
        <row r="301">
          <cell r="B301" t="str">
            <v>PO17948</v>
          </cell>
          <cell r="C301" t="str">
            <v>Sinoun Chhoeb</v>
          </cell>
          <cell r="D301" t="str">
            <v xml:space="preserve">SPS B                                             </v>
          </cell>
          <cell r="E301" t="str">
            <v xml:space="preserve">Trim Thread(B)                </v>
          </cell>
          <cell r="F301">
            <v>43075</v>
          </cell>
          <cell r="I301" t="str">
            <v>01/01/2024-01/31/2024</v>
          </cell>
          <cell r="J301">
            <v>0</v>
          </cell>
          <cell r="K301">
            <v>2</v>
          </cell>
          <cell r="L301">
            <v>2</v>
          </cell>
          <cell r="M301">
            <v>213</v>
          </cell>
          <cell r="O301">
            <v>208</v>
          </cell>
          <cell r="Q301">
            <v>250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42</v>
          </cell>
          <cell r="X301">
            <v>153.28</v>
          </cell>
          <cell r="Y301">
            <v>0</v>
          </cell>
          <cell r="Z301">
            <v>21.499379999999999</v>
          </cell>
          <cell r="AA301">
            <v>0</v>
          </cell>
          <cell r="AB301">
            <v>21.499379999999999</v>
          </cell>
          <cell r="AC301">
            <v>0</v>
          </cell>
          <cell r="AD301">
            <v>102.65876</v>
          </cell>
          <cell r="AE301">
            <v>0</v>
          </cell>
          <cell r="AF301">
            <v>0</v>
          </cell>
          <cell r="AG301">
            <v>21</v>
          </cell>
          <cell r="AH301">
            <v>10.050000000000001</v>
          </cell>
          <cell r="AI301">
            <v>0</v>
          </cell>
          <cell r="AJ301">
            <v>7</v>
          </cell>
        </row>
        <row r="302">
          <cell r="B302" t="str">
            <v>PO17950</v>
          </cell>
          <cell r="C302" t="str">
            <v>Sabbay Seab</v>
          </cell>
          <cell r="D302" t="str">
            <v xml:space="preserve">SIT CHECKING                                      </v>
          </cell>
          <cell r="E302" t="str">
            <v xml:space="preserve">Examining(B)                  </v>
          </cell>
          <cell r="F302">
            <v>43075</v>
          </cell>
          <cell r="I302" t="str">
            <v>01/01/2024-01/31/2024</v>
          </cell>
          <cell r="J302">
            <v>1</v>
          </cell>
          <cell r="K302">
            <v>1</v>
          </cell>
          <cell r="L302">
            <v>2</v>
          </cell>
          <cell r="M302">
            <v>231</v>
          </cell>
          <cell r="O302">
            <v>208</v>
          </cell>
          <cell r="Q302">
            <v>258</v>
          </cell>
          <cell r="R302">
            <v>0</v>
          </cell>
          <cell r="S302">
            <v>0</v>
          </cell>
          <cell r="T302">
            <v>0</v>
          </cell>
          <cell r="U302">
            <v>50</v>
          </cell>
          <cell r="V302">
            <v>0</v>
          </cell>
          <cell r="W302">
            <v>50</v>
          </cell>
          <cell r="X302">
            <v>200.96</v>
          </cell>
          <cell r="Y302">
            <v>0</v>
          </cell>
          <cell r="Z302">
            <v>27.75</v>
          </cell>
          <cell r="AA302">
            <v>0</v>
          </cell>
          <cell r="AB302">
            <v>27.75</v>
          </cell>
          <cell r="AC302">
            <v>0</v>
          </cell>
          <cell r="AD302">
            <v>85.42</v>
          </cell>
          <cell r="AE302">
            <v>0</v>
          </cell>
          <cell r="AF302">
            <v>0</v>
          </cell>
          <cell r="AG302">
            <v>25</v>
          </cell>
          <cell r="AH302">
            <v>11.96</v>
          </cell>
          <cell r="AI302">
            <v>0</v>
          </cell>
          <cell r="AJ302">
            <v>7</v>
          </cell>
        </row>
        <row r="303">
          <cell r="B303" t="str">
            <v>PO17980</v>
          </cell>
          <cell r="C303" t="str">
            <v>Rotana Ngan</v>
          </cell>
          <cell r="D303" t="str">
            <v xml:space="preserve">SPS Assembly                                      </v>
          </cell>
          <cell r="E303" t="str">
            <v xml:space="preserve">Topstitch Sleeve(A)           </v>
          </cell>
          <cell r="F303">
            <v>43081</v>
          </cell>
          <cell r="I303" t="str">
            <v>01/01/2024-01/31/2024</v>
          </cell>
          <cell r="J303">
            <v>0</v>
          </cell>
          <cell r="K303">
            <v>0</v>
          </cell>
          <cell r="L303">
            <v>0</v>
          </cell>
          <cell r="M303">
            <v>204</v>
          </cell>
          <cell r="O303">
            <v>208</v>
          </cell>
          <cell r="Q303">
            <v>226</v>
          </cell>
          <cell r="R303">
            <v>0</v>
          </cell>
          <cell r="S303">
            <v>8</v>
          </cell>
          <cell r="T303">
            <v>8</v>
          </cell>
          <cell r="U303">
            <v>26</v>
          </cell>
          <cell r="V303">
            <v>0</v>
          </cell>
          <cell r="W303">
            <v>26</v>
          </cell>
          <cell r="X303">
            <v>312.83</v>
          </cell>
          <cell r="Y303">
            <v>0</v>
          </cell>
          <cell r="Z303">
            <v>18.774155</v>
          </cell>
          <cell r="AA303">
            <v>0</v>
          </cell>
          <cell r="AB303">
            <v>18.774155</v>
          </cell>
          <cell r="AC303">
            <v>0</v>
          </cell>
          <cell r="AD303">
            <v>0.62755799999999995</v>
          </cell>
          <cell r="AE303">
            <v>0</v>
          </cell>
          <cell r="AF303">
            <v>0</v>
          </cell>
          <cell r="AG303">
            <v>13</v>
          </cell>
          <cell r="AH303">
            <v>6.22</v>
          </cell>
          <cell r="AI303">
            <v>0</v>
          </cell>
          <cell r="AJ303">
            <v>7</v>
          </cell>
        </row>
        <row r="304">
          <cell r="B304" t="str">
            <v>PO17993</v>
          </cell>
          <cell r="C304" t="str">
            <v>Sothea Pao</v>
          </cell>
          <cell r="D304" t="str">
            <v xml:space="preserve">Finishing-B                                       </v>
          </cell>
          <cell r="E304" t="str">
            <v xml:space="preserve">Folding(B)                    </v>
          </cell>
          <cell r="F304">
            <v>43083</v>
          </cell>
          <cell r="I304" t="str">
            <v>01/01/2024-01/31/2024</v>
          </cell>
          <cell r="J304">
            <v>1</v>
          </cell>
          <cell r="K304">
            <v>1</v>
          </cell>
          <cell r="L304">
            <v>2</v>
          </cell>
          <cell r="M304">
            <v>204</v>
          </cell>
          <cell r="O304">
            <v>96</v>
          </cell>
          <cell r="Q304">
            <v>88</v>
          </cell>
          <cell r="R304">
            <v>8</v>
          </cell>
          <cell r="S304">
            <v>0</v>
          </cell>
          <cell r="T304">
            <v>8</v>
          </cell>
          <cell r="U304">
            <v>0</v>
          </cell>
          <cell r="V304">
            <v>0</v>
          </cell>
          <cell r="W304">
            <v>0</v>
          </cell>
          <cell r="X304">
            <v>121.59</v>
          </cell>
          <cell r="Y304">
            <v>7.85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7.85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7</v>
          </cell>
        </row>
        <row r="305">
          <cell r="B305" t="str">
            <v>PO17994</v>
          </cell>
          <cell r="C305" t="str">
            <v>Ren Rus</v>
          </cell>
          <cell r="D305" t="str">
            <v xml:space="preserve">SIT CHECKING                                      </v>
          </cell>
          <cell r="E305" t="str">
            <v xml:space="preserve">Examining(B)                  </v>
          </cell>
          <cell r="F305">
            <v>43083</v>
          </cell>
          <cell r="I305" t="str">
            <v>01/01/2024-01/31/2024</v>
          </cell>
          <cell r="J305">
            <v>0</v>
          </cell>
          <cell r="K305">
            <v>0</v>
          </cell>
          <cell r="L305">
            <v>0</v>
          </cell>
          <cell r="M305">
            <v>231</v>
          </cell>
          <cell r="O305">
            <v>208</v>
          </cell>
          <cell r="Q305">
            <v>258</v>
          </cell>
          <cell r="R305">
            <v>0</v>
          </cell>
          <cell r="S305">
            <v>0</v>
          </cell>
          <cell r="T305">
            <v>0</v>
          </cell>
          <cell r="U305">
            <v>50</v>
          </cell>
          <cell r="V305">
            <v>0</v>
          </cell>
          <cell r="W305">
            <v>50</v>
          </cell>
          <cell r="X305">
            <v>201.41</v>
          </cell>
          <cell r="Y305">
            <v>0</v>
          </cell>
          <cell r="Z305">
            <v>27.75</v>
          </cell>
          <cell r="AA305">
            <v>0</v>
          </cell>
          <cell r="AB305">
            <v>27.75</v>
          </cell>
          <cell r="AC305">
            <v>0</v>
          </cell>
          <cell r="AD305">
            <v>84.97</v>
          </cell>
          <cell r="AE305">
            <v>0</v>
          </cell>
          <cell r="AF305">
            <v>0</v>
          </cell>
          <cell r="AG305">
            <v>25</v>
          </cell>
          <cell r="AH305">
            <v>11.96</v>
          </cell>
          <cell r="AI305">
            <v>0</v>
          </cell>
          <cell r="AJ305">
            <v>7</v>
          </cell>
        </row>
        <row r="306">
          <cell r="B306" t="str">
            <v>PO18012</v>
          </cell>
          <cell r="C306" t="str">
            <v>Sreyrath Sun</v>
          </cell>
          <cell r="D306" t="str">
            <v xml:space="preserve">S1-2 INA                                          </v>
          </cell>
          <cell r="E306" t="str">
            <v xml:space="preserve">Cuff Attach(A+)               </v>
          </cell>
          <cell r="F306">
            <v>43083</v>
          </cell>
          <cell r="I306" t="str">
            <v>01/01/2024-01/31/2024</v>
          </cell>
          <cell r="J306">
            <v>0</v>
          </cell>
          <cell r="K306">
            <v>0</v>
          </cell>
          <cell r="L306">
            <v>0</v>
          </cell>
          <cell r="M306">
            <v>204</v>
          </cell>
          <cell r="O306">
            <v>208</v>
          </cell>
          <cell r="Q306">
            <v>254</v>
          </cell>
          <cell r="R306">
            <v>0</v>
          </cell>
          <cell r="S306">
            <v>0</v>
          </cell>
          <cell r="T306">
            <v>0</v>
          </cell>
          <cell r="U306">
            <v>46</v>
          </cell>
          <cell r="V306">
            <v>0</v>
          </cell>
          <cell r="W306">
            <v>46</v>
          </cell>
          <cell r="X306">
            <v>166.4</v>
          </cell>
          <cell r="Y306">
            <v>0</v>
          </cell>
          <cell r="Z306">
            <v>22.917376999999998</v>
          </cell>
          <cell r="AA306">
            <v>0</v>
          </cell>
          <cell r="AB306">
            <v>22.917376999999998</v>
          </cell>
          <cell r="AC306">
            <v>0</v>
          </cell>
          <cell r="AD306">
            <v>83.534754000000007</v>
          </cell>
          <cell r="AE306">
            <v>0</v>
          </cell>
          <cell r="AF306">
            <v>0</v>
          </cell>
          <cell r="AG306">
            <v>23</v>
          </cell>
          <cell r="AH306">
            <v>11</v>
          </cell>
          <cell r="AI306">
            <v>0</v>
          </cell>
          <cell r="AJ306">
            <v>7</v>
          </cell>
        </row>
        <row r="307">
          <cell r="B307" t="str">
            <v>PO18035</v>
          </cell>
          <cell r="C307" t="str">
            <v>Vannrong Ny</v>
          </cell>
          <cell r="D307" t="str">
            <v xml:space="preserve">SPS C                                             </v>
          </cell>
          <cell r="E307" t="str">
            <v xml:space="preserve">Press Patch(B)                </v>
          </cell>
          <cell r="F307">
            <v>43089</v>
          </cell>
          <cell r="I307" t="str">
            <v>01/01/2024-01/31/2024</v>
          </cell>
          <cell r="J307">
            <v>0</v>
          </cell>
          <cell r="K307">
            <v>0</v>
          </cell>
          <cell r="L307">
            <v>0</v>
          </cell>
          <cell r="M307">
            <v>204</v>
          </cell>
          <cell r="O307">
            <v>200</v>
          </cell>
          <cell r="Q307">
            <v>196</v>
          </cell>
          <cell r="R307">
            <v>0</v>
          </cell>
          <cell r="S307">
            <v>8</v>
          </cell>
          <cell r="T307">
            <v>8</v>
          </cell>
          <cell r="U307">
            <v>4</v>
          </cell>
          <cell r="V307">
            <v>0</v>
          </cell>
          <cell r="W307">
            <v>4</v>
          </cell>
          <cell r="X307">
            <v>88.66</v>
          </cell>
          <cell r="Y307">
            <v>0</v>
          </cell>
          <cell r="Z307">
            <v>1.96248</v>
          </cell>
          <cell r="AA307">
            <v>0</v>
          </cell>
          <cell r="AB307">
            <v>1.96248</v>
          </cell>
          <cell r="AC307">
            <v>0</v>
          </cell>
          <cell r="AD307">
            <v>103.66495999999999</v>
          </cell>
          <cell r="AE307">
            <v>0</v>
          </cell>
          <cell r="AF307">
            <v>0</v>
          </cell>
          <cell r="AG307">
            <v>2</v>
          </cell>
          <cell r="AH307">
            <v>0.96</v>
          </cell>
          <cell r="AI307">
            <v>0</v>
          </cell>
          <cell r="AJ307">
            <v>7</v>
          </cell>
        </row>
        <row r="308">
          <cell r="B308" t="str">
            <v>PO18046</v>
          </cell>
          <cell r="C308" t="str">
            <v>Koeun Thorn</v>
          </cell>
          <cell r="D308" t="str">
            <v xml:space="preserve">S1-2 INA                                          </v>
          </cell>
          <cell r="E308" t="str">
            <v xml:space="preserve">French Seam(A)                </v>
          </cell>
          <cell r="F308">
            <v>43089</v>
          </cell>
          <cell r="I308" t="str">
            <v>01/01/2024-01/31/2024</v>
          </cell>
          <cell r="J308">
            <v>0</v>
          </cell>
          <cell r="K308">
            <v>2</v>
          </cell>
          <cell r="L308">
            <v>2</v>
          </cell>
          <cell r="M308">
            <v>204</v>
          </cell>
          <cell r="O308">
            <v>208</v>
          </cell>
          <cell r="Q308">
            <v>258</v>
          </cell>
          <cell r="R308">
            <v>0</v>
          </cell>
          <cell r="S308">
            <v>0</v>
          </cell>
          <cell r="T308">
            <v>0</v>
          </cell>
          <cell r="U308">
            <v>50</v>
          </cell>
          <cell r="V308">
            <v>0</v>
          </cell>
          <cell r="W308">
            <v>50</v>
          </cell>
          <cell r="X308">
            <v>171.79</v>
          </cell>
          <cell r="Y308">
            <v>0</v>
          </cell>
          <cell r="Z308">
            <v>24.530999999999999</v>
          </cell>
          <cell r="AA308">
            <v>0</v>
          </cell>
          <cell r="AB308">
            <v>24.530999999999999</v>
          </cell>
          <cell r="AC308">
            <v>0</v>
          </cell>
          <cell r="AD308">
            <v>81.372</v>
          </cell>
          <cell r="AE308">
            <v>0</v>
          </cell>
          <cell r="AF308">
            <v>0</v>
          </cell>
          <cell r="AG308">
            <v>25</v>
          </cell>
          <cell r="AH308">
            <v>11.96</v>
          </cell>
          <cell r="AI308">
            <v>0</v>
          </cell>
          <cell r="AJ308">
            <v>7</v>
          </cell>
        </row>
        <row r="309">
          <cell r="B309" t="str">
            <v>PO18057</v>
          </cell>
          <cell r="C309" t="str">
            <v>Koemsorn Chre</v>
          </cell>
          <cell r="D309" t="str">
            <v xml:space="preserve">SEWING QC                                         </v>
          </cell>
          <cell r="E309" t="str">
            <v xml:space="preserve">Examining(B)                  </v>
          </cell>
          <cell r="F309">
            <v>43089</v>
          </cell>
          <cell r="I309" t="str">
            <v>01/01/2024-01/31/2024</v>
          </cell>
          <cell r="J309">
            <v>0</v>
          </cell>
          <cell r="K309">
            <v>2</v>
          </cell>
          <cell r="L309">
            <v>2</v>
          </cell>
          <cell r="M309">
            <v>231</v>
          </cell>
          <cell r="O309">
            <v>208</v>
          </cell>
          <cell r="Q309">
            <v>254</v>
          </cell>
          <cell r="R309">
            <v>0</v>
          </cell>
          <cell r="S309">
            <v>0</v>
          </cell>
          <cell r="T309">
            <v>0</v>
          </cell>
          <cell r="U309">
            <v>46</v>
          </cell>
          <cell r="V309">
            <v>0</v>
          </cell>
          <cell r="W309">
            <v>46</v>
          </cell>
          <cell r="X309">
            <v>257.29000000000002</v>
          </cell>
          <cell r="Y309">
            <v>0</v>
          </cell>
          <cell r="Z309">
            <v>25.53</v>
          </cell>
          <cell r="AA309">
            <v>0</v>
          </cell>
          <cell r="AB309">
            <v>25.53</v>
          </cell>
          <cell r="AC309">
            <v>0</v>
          </cell>
          <cell r="AD309">
            <v>31.552911999999999</v>
          </cell>
          <cell r="AE309">
            <v>0</v>
          </cell>
          <cell r="AF309">
            <v>0</v>
          </cell>
          <cell r="AG309">
            <v>23</v>
          </cell>
          <cell r="AH309">
            <v>11</v>
          </cell>
          <cell r="AI309">
            <v>0</v>
          </cell>
          <cell r="AJ309">
            <v>7</v>
          </cell>
        </row>
        <row r="310">
          <cell r="B310" t="str">
            <v>PO1808</v>
          </cell>
          <cell r="C310" t="str">
            <v>Saron Em</v>
          </cell>
          <cell r="D310" t="str">
            <v xml:space="preserve">SPS C                                             </v>
          </cell>
          <cell r="E310" t="str">
            <v xml:space="preserve">Set Yoke(A)                   </v>
          </cell>
          <cell r="F310">
            <v>39475</v>
          </cell>
          <cell r="I310" t="str">
            <v>01/01/2024-01/31/2024</v>
          </cell>
          <cell r="J310">
            <v>1</v>
          </cell>
          <cell r="K310">
            <v>2</v>
          </cell>
          <cell r="L310">
            <v>3</v>
          </cell>
          <cell r="M310">
            <v>204</v>
          </cell>
          <cell r="O310">
            <v>208</v>
          </cell>
          <cell r="Q310">
            <v>258</v>
          </cell>
          <cell r="R310">
            <v>0</v>
          </cell>
          <cell r="S310">
            <v>0</v>
          </cell>
          <cell r="T310">
            <v>0</v>
          </cell>
          <cell r="U310">
            <v>50</v>
          </cell>
          <cell r="V310">
            <v>0</v>
          </cell>
          <cell r="W310">
            <v>50</v>
          </cell>
          <cell r="X310">
            <v>320.76</v>
          </cell>
          <cell r="Y310">
            <v>0</v>
          </cell>
          <cell r="Z310">
            <v>30.426400999999998</v>
          </cell>
          <cell r="AA310">
            <v>0</v>
          </cell>
          <cell r="AB310">
            <v>30.426400999999998</v>
          </cell>
          <cell r="AC310">
            <v>0</v>
          </cell>
          <cell r="AD310">
            <v>3.2343999999999999</v>
          </cell>
          <cell r="AE310">
            <v>0</v>
          </cell>
          <cell r="AF310">
            <v>0</v>
          </cell>
          <cell r="AG310">
            <v>25</v>
          </cell>
          <cell r="AH310">
            <v>11.96</v>
          </cell>
          <cell r="AI310">
            <v>0</v>
          </cell>
          <cell r="AJ310">
            <v>11</v>
          </cell>
        </row>
        <row r="311">
          <cell r="B311" t="str">
            <v>PO18081</v>
          </cell>
          <cell r="C311" t="str">
            <v>Pheaktra Sav</v>
          </cell>
          <cell r="D311" t="str">
            <v xml:space="preserve">SPS Assembly                                      </v>
          </cell>
          <cell r="E311" t="str">
            <v xml:space="preserve">Press Gussett(B)              </v>
          </cell>
          <cell r="F311">
            <v>43094</v>
          </cell>
          <cell r="I311" t="str">
            <v>01/01/2024-01/31/2024</v>
          </cell>
          <cell r="J311">
            <v>0</v>
          </cell>
          <cell r="K311">
            <v>0</v>
          </cell>
          <cell r="L311">
            <v>0</v>
          </cell>
          <cell r="M311">
            <v>204</v>
          </cell>
          <cell r="O311">
            <v>208</v>
          </cell>
          <cell r="Q311">
            <v>218</v>
          </cell>
          <cell r="R311">
            <v>8</v>
          </cell>
          <cell r="S311">
            <v>8</v>
          </cell>
          <cell r="T311">
            <v>16</v>
          </cell>
          <cell r="U311">
            <v>26</v>
          </cell>
          <cell r="V311">
            <v>0</v>
          </cell>
          <cell r="W311">
            <v>26</v>
          </cell>
          <cell r="X311">
            <v>347</v>
          </cell>
          <cell r="Y311">
            <v>7.85</v>
          </cell>
          <cell r="Z311">
            <v>18.060890000000001</v>
          </cell>
          <cell r="AA311">
            <v>0</v>
          </cell>
          <cell r="AB311">
            <v>18.060890000000001</v>
          </cell>
          <cell r="AC311">
            <v>0</v>
          </cell>
          <cell r="AD311">
            <v>0</v>
          </cell>
          <cell r="AE311">
            <v>7.85</v>
          </cell>
          <cell r="AF311">
            <v>0</v>
          </cell>
          <cell r="AG311">
            <v>13</v>
          </cell>
          <cell r="AH311">
            <v>6.22</v>
          </cell>
          <cell r="AI311">
            <v>0</v>
          </cell>
          <cell r="AJ311">
            <v>7</v>
          </cell>
        </row>
        <row r="312">
          <cell r="B312" t="str">
            <v>PO18084</v>
          </cell>
          <cell r="C312" t="str">
            <v>Soklim Thon</v>
          </cell>
          <cell r="D312" t="str">
            <v xml:space="preserve">SPS C                                             </v>
          </cell>
          <cell r="E312" t="str">
            <v xml:space="preserve">Set Main Label (B)            </v>
          </cell>
          <cell r="F312">
            <v>43094</v>
          </cell>
          <cell r="I312" t="str">
            <v>01/01/2024-01/31/2024</v>
          </cell>
          <cell r="J312">
            <v>0</v>
          </cell>
          <cell r="K312">
            <v>0</v>
          </cell>
          <cell r="L312">
            <v>0</v>
          </cell>
          <cell r="M312">
            <v>204</v>
          </cell>
          <cell r="O312">
            <v>192</v>
          </cell>
          <cell r="Q312">
            <v>208</v>
          </cell>
          <cell r="R312">
            <v>8</v>
          </cell>
          <cell r="S312">
            <v>0</v>
          </cell>
          <cell r="T312">
            <v>8</v>
          </cell>
          <cell r="U312">
            <v>24</v>
          </cell>
          <cell r="V312">
            <v>0</v>
          </cell>
          <cell r="W312">
            <v>24</v>
          </cell>
          <cell r="X312">
            <v>68.36</v>
          </cell>
          <cell r="Y312">
            <v>7.85</v>
          </cell>
          <cell r="Z312">
            <v>11.77488</v>
          </cell>
          <cell r="AA312">
            <v>0</v>
          </cell>
          <cell r="AB312">
            <v>11.77488</v>
          </cell>
          <cell r="AC312">
            <v>0</v>
          </cell>
          <cell r="AD312">
            <v>135.73975999999999</v>
          </cell>
          <cell r="AE312">
            <v>7.85</v>
          </cell>
          <cell r="AF312">
            <v>0</v>
          </cell>
          <cell r="AG312">
            <v>12</v>
          </cell>
          <cell r="AH312">
            <v>5.74</v>
          </cell>
          <cell r="AI312">
            <v>0</v>
          </cell>
          <cell r="AJ312">
            <v>7</v>
          </cell>
        </row>
        <row r="313">
          <cell r="B313" t="str">
            <v>PO18092</v>
          </cell>
          <cell r="C313" t="str">
            <v>Channa Thang</v>
          </cell>
          <cell r="D313" t="str">
            <v xml:space="preserve">SPS Assembly                                      </v>
          </cell>
          <cell r="E313" t="str">
            <v xml:space="preserve">Collar Attach Only(A+)        </v>
          </cell>
          <cell r="F313">
            <v>43094</v>
          </cell>
          <cell r="I313" t="str">
            <v>01/01/2024-01/31/2024</v>
          </cell>
          <cell r="J313">
            <v>1</v>
          </cell>
          <cell r="K313">
            <v>3</v>
          </cell>
          <cell r="L313">
            <v>4</v>
          </cell>
          <cell r="M313">
            <v>204</v>
          </cell>
          <cell r="O313">
            <v>208</v>
          </cell>
          <cell r="Q313">
            <v>236</v>
          </cell>
          <cell r="R313">
            <v>0</v>
          </cell>
          <cell r="S313">
            <v>8</v>
          </cell>
          <cell r="T313">
            <v>8</v>
          </cell>
          <cell r="U313">
            <v>36</v>
          </cell>
          <cell r="V313">
            <v>0</v>
          </cell>
          <cell r="W313">
            <v>36</v>
          </cell>
          <cell r="X313">
            <v>191.27</v>
          </cell>
          <cell r="Y313">
            <v>0</v>
          </cell>
          <cell r="Z313">
            <v>17.662320000000001</v>
          </cell>
          <cell r="AA313">
            <v>0</v>
          </cell>
          <cell r="AB313">
            <v>17.662320000000001</v>
          </cell>
          <cell r="AC313">
            <v>0</v>
          </cell>
          <cell r="AD313">
            <v>40.540833999999997</v>
          </cell>
          <cell r="AE313">
            <v>0</v>
          </cell>
          <cell r="AF313">
            <v>0</v>
          </cell>
          <cell r="AG313">
            <v>18</v>
          </cell>
          <cell r="AH313">
            <v>8.61</v>
          </cell>
          <cell r="AI313">
            <v>0</v>
          </cell>
          <cell r="AJ313">
            <v>7</v>
          </cell>
        </row>
        <row r="314">
          <cell r="B314" t="str">
            <v>PO18097</v>
          </cell>
          <cell r="C314" t="str">
            <v>Theary Sambath</v>
          </cell>
          <cell r="D314" t="str">
            <v xml:space="preserve">SPS Assembly                                      </v>
          </cell>
          <cell r="E314" t="str">
            <v xml:space="preserve">Machinist                     </v>
          </cell>
          <cell r="F314">
            <v>43094</v>
          </cell>
          <cell r="I314" t="str">
            <v>01/01/2024-01/31/2024</v>
          </cell>
          <cell r="J314">
            <v>0</v>
          </cell>
          <cell r="K314">
            <v>0</v>
          </cell>
          <cell r="L314">
            <v>0</v>
          </cell>
          <cell r="M314">
            <v>204</v>
          </cell>
          <cell r="O314">
            <v>208</v>
          </cell>
          <cell r="Q314">
            <v>240</v>
          </cell>
          <cell r="R314">
            <v>0</v>
          </cell>
          <cell r="S314">
            <v>0</v>
          </cell>
          <cell r="T314">
            <v>0</v>
          </cell>
          <cell r="U314">
            <v>32</v>
          </cell>
          <cell r="V314">
            <v>0</v>
          </cell>
          <cell r="W314">
            <v>32</v>
          </cell>
          <cell r="X314">
            <v>145.13</v>
          </cell>
          <cell r="Y314">
            <v>0</v>
          </cell>
          <cell r="Z314">
            <v>15.69984</v>
          </cell>
          <cell r="AA314">
            <v>0</v>
          </cell>
          <cell r="AB314">
            <v>15.69984</v>
          </cell>
          <cell r="AC314">
            <v>0</v>
          </cell>
          <cell r="AD314">
            <v>90.369680000000002</v>
          </cell>
          <cell r="AE314">
            <v>0</v>
          </cell>
          <cell r="AF314">
            <v>0</v>
          </cell>
          <cell r="AG314">
            <v>16</v>
          </cell>
          <cell r="AH314">
            <v>7.65</v>
          </cell>
          <cell r="AI314">
            <v>0</v>
          </cell>
          <cell r="AJ314">
            <v>7</v>
          </cell>
        </row>
        <row r="315">
          <cell r="B315" t="str">
            <v>PO18123</v>
          </cell>
          <cell r="C315" t="str">
            <v>Sreymol Aoeurn</v>
          </cell>
          <cell r="D315" t="str">
            <v xml:space="preserve">SIT Repair                                        </v>
          </cell>
          <cell r="E315" t="str">
            <v xml:space="preserve">JOIN SPLITE YOKE STR          </v>
          </cell>
          <cell r="F315">
            <v>43109</v>
          </cell>
          <cell r="I315" t="str">
            <v>01/01/2024-01/31/2024</v>
          </cell>
          <cell r="J315">
            <v>1</v>
          </cell>
          <cell r="K315">
            <v>3</v>
          </cell>
          <cell r="L315">
            <v>4</v>
          </cell>
          <cell r="M315">
            <v>204</v>
          </cell>
          <cell r="O315">
            <v>200</v>
          </cell>
          <cell r="Q315">
            <v>216</v>
          </cell>
          <cell r="R315">
            <v>24</v>
          </cell>
          <cell r="S315">
            <v>0</v>
          </cell>
          <cell r="T315">
            <v>24</v>
          </cell>
          <cell r="U315">
            <v>40</v>
          </cell>
          <cell r="V315">
            <v>0</v>
          </cell>
          <cell r="W315">
            <v>40</v>
          </cell>
          <cell r="X315">
            <v>84.23</v>
          </cell>
          <cell r="Y315">
            <v>23.52</v>
          </cell>
          <cell r="Z315">
            <v>19.6248</v>
          </cell>
          <cell r="AA315">
            <v>0</v>
          </cell>
          <cell r="AB315">
            <v>19.6248</v>
          </cell>
          <cell r="AC315">
            <v>0</v>
          </cell>
          <cell r="AD315">
            <v>127.7496</v>
          </cell>
          <cell r="AE315">
            <v>23.52</v>
          </cell>
          <cell r="AF315">
            <v>0</v>
          </cell>
          <cell r="AG315">
            <v>20</v>
          </cell>
          <cell r="AH315">
            <v>9.57</v>
          </cell>
          <cell r="AI315">
            <v>0</v>
          </cell>
          <cell r="AJ315">
            <v>7</v>
          </cell>
        </row>
        <row r="316">
          <cell r="B316" t="str">
            <v>PO18133</v>
          </cell>
          <cell r="C316" t="str">
            <v>La Ly</v>
          </cell>
          <cell r="D316" t="str">
            <v xml:space="preserve">S1-1&amp; 2 OPA                                       </v>
          </cell>
          <cell r="E316" t="str">
            <v xml:space="preserve">Machinist                     </v>
          </cell>
          <cell r="F316">
            <v>43109</v>
          </cell>
          <cell r="I316" t="str">
            <v>01/01/2024-01/31/2024</v>
          </cell>
          <cell r="J316">
            <v>1</v>
          </cell>
          <cell r="K316">
            <v>1</v>
          </cell>
          <cell r="L316">
            <v>2</v>
          </cell>
          <cell r="M316">
            <v>204</v>
          </cell>
          <cell r="O316">
            <v>192</v>
          </cell>
          <cell r="Q316">
            <v>232</v>
          </cell>
          <cell r="R316">
            <v>0</v>
          </cell>
          <cell r="S316">
            <v>0</v>
          </cell>
          <cell r="T316">
            <v>0</v>
          </cell>
          <cell r="U316">
            <v>40</v>
          </cell>
          <cell r="V316">
            <v>0</v>
          </cell>
          <cell r="W316">
            <v>40</v>
          </cell>
          <cell r="X316">
            <v>177.98</v>
          </cell>
          <cell r="Y316">
            <v>0</v>
          </cell>
          <cell r="Z316">
            <v>19.738116000000002</v>
          </cell>
          <cell r="AA316">
            <v>0</v>
          </cell>
          <cell r="AB316">
            <v>19.738116000000002</v>
          </cell>
          <cell r="AC316">
            <v>0</v>
          </cell>
          <cell r="AD316">
            <v>49.896231999999998</v>
          </cell>
          <cell r="AE316">
            <v>0</v>
          </cell>
          <cell r="AF316">
            <v>0</v>
          </cell>
          <cell r="AG316">
            <v>20</v>
          </cell>
          <cell r="AH316">
            <v>9.57</v>
          </cell>
          <cell r="AI316">
            <v>0</v>
          </cell>
          <cell r="AJ316">
            <v>7</v>
          </cell>
        </row>
        <row r="317">
          <cell r="B317" t="str">
            <v>PO18142</v>
          </cell>
          <cell r="C317" t="str">
            <v>Phorn Chy</v>
          </cell>
          <cell r="D317" t="str">
            <v xml:space="preserve">SPS Assembly                                      </v>
          </cell>
          <cell r="E317" t="str">
            <v xml:space="preserve">French Seam(A)                </v>
          </cell>
          <cell r="F317">
            <v>43111</v>
          </cell>
          <cell r="I317" t="str">
            <v>01/01/2024-01/31/2024</v>
          </cell>
          <cell r="J317">
            <v>0</v>
          </cell>
          <cell r="K317">
            <v>0</v>
          </cell>
          <cell r="L317">
            <v>0</v>
          </cell>
          <cell r="M317">
            <v>204</v>
          </cell>
          <cell r="O317">
            <v>208</v>
          </cell>
          <cell r="Q317">
            <v>232</v>
          </cell>
          <cell r="R317">
            <v>8</v>
          </cell>
          <cell r="S317">
            <v>0</v>
          </cell>
          <cell r="T317">
            <v>8</v>
          </cell>
          <cell r="U317">
            <v>32</v>
          </cell>
          <cell r="V317">
            <v>0</v>
          </cell>
          <cell r="W317">
            <v>32</v>
          </cell>
          <cell r="X317">
            <v>148.4</v>
          </cell>
          <cell r="Y317">
            <v>7.85</v>
          </cell>
          <cell r="Z317">
            <v>15.69984</v>
          </cell>
          <cell r="AA317">
            <v>0</v>
          </cell>
          <cell r="AB317">
            <v>15.69984</v>
          </cell>
          <cell r="AC317">
            <v>0</v>
          </cell>
          <cell r="AD317">
            <v>79.249679999999998</v>
          </cell>
          <cell r="AE317">
            <v>7.85</v>
          </cell>
          <cell r="AF317">
            <v>0</v>
          </cell>
          <cell r="AG317">
            <v>16</v>
          </cell>
          <cell r="AH317">
            <v>7.65</v>
          </cell>
          <cell r="AI317">
            <v>0</v>
          </cell>
          <cell r="AJ317">
            <v>7</v>
          </cell>
        </row>
        <row r="318">
          <cell r="B318" t="str">
            <v>PO18177</v>
          </cell>
          <cell r="C318" t="str">
            <v>Navy Mey</v>
          </cell>
          <cell r="D318" t="str">
            <v xml:space="preserve">SPS B                                             </v>
          </cell>
          <cell r="E318" t="str">
            <v xml:space="preserve">Turn+Press Collar(B)          </v>
          </cell>
          <cell r="F318">
            <v>43117</v>
          </cell>
          <cell r="I318" t="str">
            <v>01/01/2024-01/31/2024</v>
          </cell>
          <cell r="J318">
            <v>0</v>
          </cell>
          <cell r="K318">
            <v>0</v>
          </cell>
          <cell r="L318">
            <v>0</v>
          </cell>
          <cell r="M318">
            <v>204</v>
          </cell>
          <cell r="O318">
            <v>208</v>
          </cell>
          <cell r="Q318">
            <v>23.95</v>
          </cell>
          <cell r="R318">
            <v>184.05</v>
          </cell>
          <cell r="S318">
            <v>0</v>
          </cell>
          <cell r="T318">
            <v>184.05</v>
          </cell>
          <cell r="U318">
            <v>0</v>
          </cell>
          <cell r="V318">
            <v>0</v>
          </cell>
          <cell r="W318">
            <v>0</v>
          </cell>
          <cell r="X318">
            <v>4.38</v>
          </cell>
          <cell r="Y318">
            <v>180.6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19.170000000000002</v>
          </cell>
          <cell r="AE318">
            <v>180.6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7</v>
          </cell>
        </row>
        <row r="319">
          <cell r="B319" t="str">
            <v>PO18179</v>
          </cell>
          <cell r="C319" t="str">
            <v>Kou San</v>
          </cell>
          <cell r="D319" t="str">
            <v xml:space="preserve">SPS Assembly                                      </v>
          </cell>
          <cell r="E319" t="str">
            <v xml:space="preserve">Lapseam Sides(A)              </v>
          </cell>
          <cell r="F319">
            <v>43122</v>
          </cell>
          <cell r="I319" t="str">
            <v>01/01/2024-01/31/2024</v>
          </cell>
          <cell r="J319">
            <v>1</v>
          </cell>
          <cell r="K319">
            <v>0</v>
          </cell>
          <cell r="L319">
            <v>1</v>
          </cell>
          <cell r="M319">
            <v>204</v>
          </cell>
          <cell r="O319">
            <v>200</v>
          </cell>
          <cell r="Q319">
            <v>230</v>
          </cell>
          <cell r="R319">
            <v>0</v>
          </cell>
          <cell r="S319">
            <v>0</v>
          </cell>
          <cell r="T319">
            <v>0</v>
          </cell>
          <cell r="U319">
            <v>30</v>
          </cell>
          <cell r="V319">
            <v>0</v>
          </cell>
          <cell r="W319">
            <v>30</v>
          </cell>
          <cell r="X319">
            <v>167.93</v>
          </cell>
          <cell r="Y319">
            <v>0</v>
          </cell>
          <cell r="Z319">
            <v>14.7186</v>
          </cell>
          <cell r="AA319">
            <v>0</v>
          </cell>
          <cell r="AB319">
            <v>14.7186</v>
          </cell>
          <cell r="AC319">
            <v>0</v>
          </cell>
          <cell r="AD319">
            <v>57.757199999999997</v>
          </cell>
          <cell r="AE319">
            <v>0</v>
          </cell>
          <cell r="AF319">
            <v>0</v>
          </cell>
          <cell r="AG319">
            <v>15</v>
          </cell>
          <cell r="AH319">
            <v>7.18</v>
          </cell>
          <cell r="AI319">
            <v>0</v>
          </cell>
          <cell r="AJ319">
            <v>7</v>
          </cell>
        </row>
        <row r="320">
          <cell r="B320" t="str">
            <v>PO18196</v>
          </cell>
          <cell r="C320" t="str">
            <v>Rort  Toem</v>
          </cell>
          <cell r="D320" t="str">
            <v xml:space="preserve">SPS C                                             </v>
          </cell>
          <cell r="E320" t="str">
            <v xml:space="preserve">Set Main Label (B)            </v>
          </cell>
          <cell r="F320">
            <v>43124</v>
          </cell>
          <cell r="I320" t="str">
            <v>01/01/2024-01/31/2024</v>
          </cell>
          <cell r="J320">
            <v>0</v>
          </cell>
          <cell r="K320">
            <v>2</v>
          </cell>
          <cell r="L320">
            <v>2</v>
          </cell>
          <cell r="M320">
            <v>204</v>
          </cell>
          <cell r="O320">
            <v>208</v>
          </cell>
          <cell r="Q320">
            <v>238</v>
          </cell>
          <cell r="R320">
            <v>8</v>
          </cell>
          <cell r="S320">
            <v>0</v>
          </cell>
          <cell r="T320">
            <v>8</v>
          </cell>
          <cell r="U320">
            <v>38</v>
          </cell>
          <cell r="V320">
            <v>0</v>
          </cell>
          <cell r="W320">
            <v>38</v>
          </cell>
          <cell r="X320">
            <v>156.25</v>
          </cell>
          <cell r="Y320">
            <v>7.85</v>
          </cell>
          <cell r="Z320">
            <v>19.165375999999998</v>
          </cell>
          <cell r="AA320">
            <v>0</v>
          </cell>
          <cell r="AB320">
            <v>19.165375999999998</v>
          </cell>
          <cell r="AC320">
            <v>0</v>
          </cell>
          <cell r="AD320">
            <v>80.267070000000004</v>
          </cell>
          <cell r="AE320">
            <v>7.85</v>
          </cell>
          <cell r="AF320">
            <v>0</v>
          </cell>
          <cell r="AG320">
            <v>19</v>
          </cell>
          <cell r="AH320">
            <v>9.09</v>
          </cell>
          <cell r="AI320">
            <v>0</v>
          </cell>
          <cell r="AJ320">
            <v>7</v>
          </cell>
        </row>
        <row r="321">
          <cell r="B321" t="str">
            <v>PO18197</v>
          </cell>
          <cell r="C321" t="str">
            <v>Sreyneang Chhong</v>
          </cell>
          <cell r="D321" t="str">
            <v xml:space="preserve">SPS A                                             </v>
          </cell>
          <cell r="E321" t="str">
            <v xml:space="preserve">Topstitch Cuff(A)             </v>
          </cell>
          <cell r="F321">
            <v>43124</v>
          </cell>
          <cell r="I321" t="str">
            <v>01/01/2024-01/31/2024</v>
          </cell>
          <cell r="J321">
            <v>1</v>
          </cell>
          <cell r="K321">
            <v>1</v>
          </cell>
          <cell r="L321">
            <v>2</v>
          </cell>
          <cell r="M321">
            <v>204</v>
          </cell>
          <cell r="O321">
            <v>208</v>
          </cell>
          <cell r="Q321">
            <v>219</v>
          </cell>
          <cell r="R321">
            <v>19</v>
          </cell>
          <cell r="S321">
            <v>0</v>
          </cell>
          <cell r="T321">
            <v>19</v>
          </cell>
          <cell r="U321">
            <v>30</v>
          </cell>
          <cell r="V321">
            <v>0</v>
          </cell>
          <cell r="W321">
            <v>30</v>
          </cell>
          <cell r="X321">
            <v>89.15</v>
          </cell>
          <cell r="Y321">
            <v>18.62</v>
          </cell>
          <cell r="Z321">
            <v>14.7186</v>
          </cell>
          <cell r="AA321">
            <v>0</v>
          </cell>
          <cell r="AB321">
            <v>14.7186</v>
          </cell>
          <cell r="AC321">
            <v>0</v>
          </cell>
          <cell r="AD321">
            <v>125.7672</v>
          </cell>
          <cell r="AE321">
            <v>18.62</v>
          </cell>
          <cell r="AF321">
            <v>0</v>
          </cell>
          <cell r="AG321">
            <v>15</v>
          </cell>
          <cell r="AH321">
            <v>7.18</v>
          </cell>
          <cell r="AI321">
            <v>0</v>
          </cell>
          <cell r="AJ321">
            <v>7</v>
          </cell>
        </row>
        <row r="322">
          <cell r="B322" t="str">
            <v>PO18201</v>
          </cell>
          <cell r="C322" t="str">
            <v>Sopheak Pheap</v>
          </cell>
          <cell r="D322" t="str">
            <v xml:space="preserve">SPS A                                             </v>
          </cell>
          <cell r="E322" t="str">
            <v xml:space="preserve">Topstitch Cuff(A)             </v>
          </cell>
          <cell r="F322">
            <v>43124</v>
          </cell>
          <cell r="I322" t="str">
            <v>01/01/2024-01/31/2024</v>
          </cell>
          <cell r="J322">
            <v>1</v>
          </cell>
          <cell r="K322">
            <v>2</v>
          </cell>
          <cell r="L322">
            <v>3</v>
          </cell>
          <cell r="M322">
            <v>204</v>
          </cell>
          <cell r="O322">
            <v>200</v>
          </cell>
          <cell r="Q322">
            <v>208</v>
          </cell>
          <cell r="R322">
            <v>8</v>
          </cell>
          <cell r="S322">
            <v>0</v>
          </cell>
          <cell r="T322">
            <v>8</v>
          </cell>
          <cell r="U322">
            <v>16</v>
          </cell>
          <cell r="V322">
            <v>0</v>
          </cell>
          <cell r="W322">
            <v>16</v>
          </cell>
          <cell r="X322">
            <v>185.56</v>
          </cell>
          <cell r="Y322">
            <v>7.85</v>
          </cell>
          <cell r="Z322">
            <v>8.1524610000000006</v>
          </cell>
          <cell r="AA322">
            <v>0</v>
          </cell>
          <cell r="AB322">
            <v>8.1524610000000006</v>
          </cell>
          <cell r="AC322">
            <v>0</v>
          </cell>
          <cell r="AD322">
            <v>31.934411999999998</v>
          </cell>
          <cell r="AE322">
            <v>7.85</v>
          </cell>
          <cell r="AF322">
            <v>0</v>
          </cell>
          <cell r="AG322">
            <v>8</v>
          </cell>
          <cell r="AH322">
            <v>3.83</v>
          </cell>
          <cell r="AI322">
            <v>0</v>
          </cell>
          <cell r="AJ322">
            <v>7</v>
          </cell>
        </row>
        <row r="323">
          <cell r="B323" t="str">
            <v>PO18206</v>
          </cell>
          <cell r="C323" t="str">
            <v>SreyAun Nuon</v>
          </cell>
          <cell r="D323" t="str">
            <v xml:space="preserve">Finishing-A                                       </v>
          </cell>
          <cell r="E323" t="str">
            <v xml:space="preserve">Cuffling(B)                   </v>
          </cell>
          <cell r="F323">
            <v>43124</v>
          </cell>
          <cell r="I323" t="str">
            <v>01/01/2024-01/31/2024</v>
          </cell>
          <cell r="J323">
            <v>0</v>
          </cell>
          <cell r="K323">
            <v>2</v>
          </cell>
          <cell r="L323">
            <v>2</v>
          </cell>
          <cell r="M323">
            <v>204</v>
          </cell>
          <cell r="O323">
            <v>208</v>
          </cell>
          <cell r="Q323">
            <v>230</v>
          </cell>
          <cell r="R323">
            <v>0</v>
          </cell>
          <cell r="S323">
            <v>0</v>
          </cell>
          <cell r="T323">
            <v>0</v>
          </cell>
          <cell r="U323">
            <v>22</v>
          </cell>
          <cell r="V323">
            <v>0</v>
          </cell>
          <cell r="W323">
            <v>22</v>
          </cell>
          <cell r="X323">
            <v>307.7</v>
          </cell>
          <cell r="Y323">
            <v>0</v>
          </cell>
          <cell r="Z323">
            <v>15.35622</v>
          </cell>
          <cell r="AA323">
            <v>0</v>
          </cell>
          <cell r="AB323">
            <v>15.35622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11</v>
          </cell>
          <cell r="AH323">
            <v>5.26</v>
          </cell>
          <cell r="AI323">
            <v>0</v>
          </cell>
          <cell r="AJ323">
            <v>7</v>
          </cell>
        </row>
        <row r="324">
          <cell r="B324" t="str">
            <v>PO18214</v>
          </cell>
          <cell r="C324" t="str">
            <v>Sokly Pheap</v>
          </cell>
          <cell r="D324" t="str">
            <v xml:space="preserve">SPS Assembly                                      </v>
          </cell>
          <cell r="E324" t="str">
            <v xml:space="preserve">BARTACK(B)                    </v>
          </cell>
          <cell r="F324">
            <v>43124</v>
          </cell>
          <cell r="I324" t="str">
            <v>01/01/2024-01/31/2024</v>
          </cell>
          <cell r="J324">
            <v>0</v>
          </cell>
          <cell r="K324">
            <v>0</v>
          </cell>
          <cell r="L324">
            <v>0</v>
          </cell>
          <cell r="M324">
            <v>204</v>
          </cell>
          <cell r="O324">
            <v>120</v>
          </cell>
          <cell r="Q324">
            <v>119</v>
          </cell>
          <cell r="R324">
            <v>9</v>
          </cell>
          <cell r="S324">
            <v>0</v>
          </cell>
          <cell r="T324">
            <v>9</v>
          </cell>
          <cell r="U324">
            <v>8</v>
          </cell>
          <cell r="V324">
            <v>0</v>
          </cell>
          <cell r="W324">
            <v>8</v>
          </cell>
          <cell r="X324">
            <v>29.23</v>
          </cell>
          <cell r="Y324">
            <v>8.83</v>
          </cell>
          <cell r="Z324">
            <v>3.92496</v>
          </cell>
          <cell r="AA324">
            <v>0</v>
          </cell>
          <cell r="AB324">
            <v>3.92496</v>
          </cell>
          <cell r="AC324">
            <v>0</v>
          </cell>
          <cell r="AD324">
            <v>87.539919999999995</v>
          </cell>
          <cell r="AE324">
            <v>8.83</v>
          </cell>
          <cell r="AF324">
            <v>0</v>
          </cell>
          <cell r="AG324">
            <v>4</v>
          </cell>
          <cell r="AH324">
            <v>1.91</v>
          </cell>
          <cell r="AI324">
            <v>0</v>
          </cell>
          <cell r="AJ324">
            <v>7</v>
          </cell>
        </row>
        <row r="325">
          <cell r="B325" t="str">
            <v>PO18217</v>
          </cell>
          <cell r="C325" t="str">
            <v>Phanny Ma</v>
          </cell>
          <cell r="D325" t="str">
            <v xml:space="preserve">SPS A                                             </v>
          </cell>
          <cell r="E325" t="str">
            <v xml:space="preserve">Loading                       </v>
          </cell>
          <cell r="F325">
            <v>43129</v>
          </cell>
          <cell r="I325" t="str">
            <v>01/01/2024-01/31/2024</v>
          </cell>
          <cell r="J325">
            <v>1</v>
          </cell>
          <cell r="K325">
            <v>1</v>
          </cell>
          <cell r="L325">
            <v>2</v>
          </cell>
          <cell r="M325">
            <v>204</v>
          </cell>
          <cell r="O325">
            <v>208</v>
          </cell>
          <cell r="Q325">
            <v>234</v>
          </cell>
          <cell r="R325">
            <v>8</v>
          </cell>
          <cell r="S325">
            <v>0</v>
          </cell>
          <cell r="T325">
            <v>8</v>
          </cell>
          <cell r="U325">
            <v>34</v>
          </cell>
          <cell r="V325">
            <v>0</v>
          </cell>
          <cell r="W325">
            <v>34</v>
          </cell>
          <cell r="X325">
            <v>147.52000000000001</v>
          </cell>
          <cell r="Y325">
            <v>7.85</v>
          </cell>
          <cell r="Z325">
            <v>16.776551999999999</v>
          </cell>
          <cell r="AA325">
            <v>0</v>
          </cell>
          <cell r="AB325">
            <v>16.776551999999999</v>
          </cell>
          <cell r="AC325">
            <v>0</v>
          </cell>
          <cell r="AD325">
            <v>84.094511999999995</v>
          </cell>
          <cell r="AE325">
            <v>7.85</v>
          </cell>
          <cell r="AF325">
            <v>0</v>
          </cell>
          <cell r="AG325">
            <v>17</v>
          </cell>
          <cell r="AH325">
            <v>8.1300000000000008</v>
          </cell>
          <cell r="AI325">
            <v>0</v>
          </cell>
          <cell r="AJ325">
            <v>7</v>
          </cell>
        </row>
        <row r="326">
          <cell r="B326" t="str">
            <v>PO18285</v>
          </cell>
          <cell r="C326" t="str">
            <v>Sovanphalla Voeurn</v>
          </cell>
          <cell r="D326" t="str">
            <v xml:space="preserve">SIT CHECKING                                      </v>
          </cell>
          <cell r="E326" t="str">
            <v xml:space="preserve">Examining(B)                  </v>
          </cell>
          <cell r="F326">
            <v>43436</v>
          </cell>
          <cell r="I326" t="str">
            <v>01/01/2024-01/31/2024</v>
          </cell>
          <cell r="J326">
            <v>0</v>
          </cell>
          <cell r="K326">
            <v>0</v>
          </cell>
          <cell r="L326">
            <v>0</v>
          </cell>
          <cell r="M326">
            <v>204</v>
          </cell>
          <cell r="O326">
            <v>200</v>
          </cell>
          <cell r="Q326">
            <v>250</v>
          </cell>
          <cell r="R326">
            <v>0</v>
          </cell>
          <cell r="S326">
            <v>0</v>
          </cell>
          <cell r="T326">
            <v>0</v>
          </cell>
          <cell r="U326">
            <v>50</v>
          </cell>
          <cell r="V326">
            <v>0</v>
          </cell>
          <cell r="W326">
            <v>50</v>
          </cell>
          <cell r="X326">
            <v>194.29</v>
          </cell>
          <cell r="Y326">
            <v>0</v>
          </cell>
          <cell r="Z326">
            <v>24.530999999999999</v>
          </cell>
          <cell r="AA326">
            <v>0</v>
          </cell>
          <cell r="AB326">
            <v>24.530999999999999</v>
          </cell>
          <cell r="AC326">
            <v>0</v>
          </cell>
          <cell r="AD326">
            <v>51.021999999999998</v>
          </cell>
          <cell r="AE326">
            <v>0</v>
          </cell>
          <cell r="AF326">
            <v>0</v>
          </cell>
          <cell r="AG326">
            <v>25</v>
          </cell>
          <cell r="AH326">
            <v>11.96</v>
          </cell>
          <cell r="AI326">
            <v>0</v>
          </cell>
          <cell r="AJ326">
            <v>6</v>
          </cell>
        </row>
        <row r="327">
          <cell r="B327" t="str">
            <v>PO18286</v>
          </cell>
          <cell r="C327" t="str">
            <v>Kanha Nho</v>
          </cell>
          <cell r="D327" t="str">
            <v xml:space="preserve">SPS C                                             </v>
          </cell>
          <cell r="E327" t="str">
            <v xml:space="preserve">Attach Patch                  </v>
          </cell>
          <cell r="F327">
            <v>43144</v>
          </cell>
          <cell r="I327" t="str">
            <v>01/01/2024-01/31/2024</v>
          </cell>
          <cell r="J327">
            <v>1</v>
          </cell>
          <cell r="K327">
            <v>2</v>
          </cell>
          <cell r="L327">
            <v>3</v>
          </cell>
          <cell r="M327">
            <v>204</v>
          </cell>
          <cell r="O327">
            <v>207.67</v>
          </cell>
          <cell r="Q327">
            <v>247.67</v>
          </cell>
          <cell r="R327">
            <v>0</v>
          </cell>
          <cell r="S327">
            <v>0</v>
          </cell>
          <cell r="T327">
            <v>0</v>
          </cell>
          <cell r="U327">
            <v>40</v>
          </cell>
          <cell r="V327">
            <v>0</v>
          </cell>
          <cell r="W327">
            <v>40</v>
          </cell>
          <cell r="X327">
            <v>142.79</v>
          </cell>
          <cell r="Y327">
            <v>0</v>
          </cell>
          <cell r="Z327">
            <v>19.806605999999999</v>
          </cell>
          <cell r="AA327">
            <v>0</v>
          </cell>
          <cell r="AB327">
            <v>19.806605999999999</v>
          </cell>
          <cell r="AC327">
            <v>0</v>
          </cell>
          <cell r="AD327">
            <v>100.59321199999999</v>
          </cell>
          <cell r="AE327">
            <v>0</v>
          </cell>
          <cell r="AF327">
            <v>0</v>
          </cell>
          <cell r="AG327">
            <v>20</v>
          </cell>
          <cell r="AH327">
            <v>9.57</v>
          </cell>
          <cell r="AI327">
            <v>0</v>
          </cell>
          <cell r="AJ327">
            <v>6</v>
          </cell>
        </row>
        <row r="328">
          <cell r="B328" t="str">
            <v>PO18310</v>
          </cell>
          <cell r="C328" t="str">
            <v>Thai Sorn</v>
          </cell>
          <cell r="D328" t="str">
            <v xml:space="preserve">SPS Assembly                                      </v>
          </cell>
          <cell r="E328" t="str">
            <v xml:space="preserve">Cuff Attach(A+)               </v>
          </cell>
          <cell r="F328">
            <v>43146</v>
          </cell>
          <cell r="I328" t="str">
            <v>01/01/2024-01/31/2024</v>
          </cell>
          <cell r="J328">
            <v>1</v>
          </cell>
          <cell r="K328">
            <v>2</v>
          </cell>
          <cell r="L328">
            <v>3</v>
          </cell>
          <cell r="M328">
            <v>204</v>
          </cell>
          <cell r="O328">
            <v>208</v>
          </cell>
          <cell r="Q328">
            <v>202</v>
          </cell>
          <cell r="R328">
            <v>16</v>
          </cell>
          <cell r="S328">
            <v>16</v>
          </cell>
          <cell r="T328">
            <v>32</v>
          </cell>
          <cell r="U328">
            <v>26</v>
          </cell>
          <cell r="V328">
            <v>0</v>
          </cell>
          <cell r="W328">
            <v>26</v>
          </cell>
          <cell r="X328">
            <v>174.65</v>
          </cell>
          <cell r="Y328">
            <v>15.7</v>
          </cell>
          <cell r="Z328">
            <v>12.97758</v>
          </cell>
          <cell r="AA328">
            <v>0</v>
          </cell>
          <cell r="AB328">
            <v>12.97758</v>
          </cell>
          <cell r="AC328">
            <v>0</v>
          </cell>
          <cell r="AD328">
            <v>27.38937</v>
          </cell>
          <cell r="AE328">
            <v>15.7</v>
          </cell>
          <cell r="AF328">
            <v>0</v>
          </cell>
          <cell r="AG328">
            <v>13</v>
          </cell>
          <cell r="AH328">
            <v>6.22</v>
          </cell>
          <cell r="AI328">
            <v>0</v>
          </cell>
          <cell r="AJ328">
            <v>6</v>
          </cell>
        </row>
        <row r="329">
          <cell r="B329" t="str">
            <v>PO18321</v>
          </cell>
          <cell r="C329" t="str">
            <v>Sopheak Sam</v>
          </cell>
          <cell r="D329" t="str">
            <v xml:space="preserve">Finishing-A                                       </v>
          </cell>
          <cell r="E329" t="str">
            <v xml:space="preserve">PRESS FRONT&amp;BACK              </v>
          </cell>
          <cell r="F329">
            <v>43146</v>
          </cell>
          <cell r="I329" t="str">
            <v>01/01/2024-01/31/2024</v>
          </cell>
          <cell r="J329">
            <v>0</v>
          </cell>
          <cell r="K329">
            <v>0</v>
          </cell>
          <cell r="L329">
            <v>0</v>
          </cell>
          <cell r="M329">
            <v>204</v>
          </cell>
          <cell r="O329">
            <v>208</v>
          </cell>
          <cell r="Q329">
            <v>204</v>
          </cell>
          <cell r="R329">
            <v>0</v>
          </cell>
          <cell r="S329">
            <v>24</v>
          </cell>
          <cell r="T329">
            <v>24</v>
          </cell>
          <cell r="U329">
            <v>20</v>
          </cell>
          <cell r="V329">
            <v>0</v>
          </cell>
          <cell r="W329">
            <v>20</v>
          </cell>
          <cell r="X329">
            <v>241.38</v>
          </cell>
          <cell r="Y329">
            <v>0</v>
          </cell>
          <cell r="Z329">
            <v>10.90752</v>
          </cell>
          <cell r="AA329">
            <v>0</v>
          </cell>
          <cell r="AB329">
            <v>10.90752</v>
          </cell>
          <cell r="AC329">
            <v>0</v>
          </cell>
          <cell r="AD329">
            <v>0.84863999999999995</v>
          </cell>
          <cell r="AE329">
            <v>0</v>
          </cell>
          <cell r="AF329">
            <v>0</v>
          </cell>
          <cell r="AG329">
            <v>10</v>
          </cell>
          <cell r="AH329">
            <v>4.78</v>
          </cell>
          <cell r="AI329">
            <v>0</v>
          </cell>
          <cell r="AJ329">
            <v>6</v>
          </cell>
        </row>
        <row r="330">
          <cell r="B330" t="str">
            <v>PO1834</v>
          </cell>
          <cell r="C330" t="str">
            <v>Phallim Sok</v>
          </cell>
          <cell r="D330" t="str">
            <v xml:space="preserve">SPS B                                             </v>
          </cell>
          <cell r="E330" t="str">
            <v xml:space="preserve">BAND ATTACH(A+)               </v>
          </cell>
          <cell r="F330">
            <v>39489</v>
          </cell>
          <cell r="I330" t="str">
            <v>01/01/2024-01/31/2024</v>
          </cell>
          <cell r="J330">
            <v>1</v>
          </cell>
          <cell r="K330">
            <v>0</v>
          </cell>
          <cell r="L330">
            <v>1</v>
          </cell>
          <cell r="M330">
            <v>204</v>
          </cell>
          <cell r="O330">
            <v>208</v>
          </cell>
          <cell r="Q330">
            <v>242</v>
          </cell>
          <cell r="R330">
            <v>0</v>
          </cell>
          <cell r="S330">
            <v>0</v>
          </cell>
          <cell r="T330">
            <v>0</v>
          </cell>
          <cell r="U330">
            <v>34</v>
          </cell>
          <cell r="V330">
            <v>0</v>
          </cell>
          <cell r="W330">
            <v>34</v>
          </cell>
          <cell r="X330">
            <v>88.03</v>
          </cell>
          <cell r="Y330">
            <v>0</v>
          </cell>
          <cell r="Z330">
            <v>16.681080000000001</v>
          </cell>
          <cell r="AA330">
            <v>0</v>
          </cell>
          <cell r="AB330">
            <v>16.681080000000001</v>
          </cell>
          <cell r="AC330">
            <v>22.51</v>
          </cell>
          <cell r="AD330">
            <v>126.92216000000001</v>
          </cell>
          <cell r="AE330">
            <v>0</v>
          </cell>
          <cell r="AF330">
            <v>0</v>
          </cell>
          <cell r="AG330">
            <v>17</v>
          </cell>
          <cell r="AH330">
            <v>8.1300000000000008</v>
          </cell>
          <cell r="AI330">
            <v>0</v>
          </cell>
          <cell r="AJ330">
            <v>11</v>
          </cell>
        </row>
        <row r="331">
          <cell r="B331" t="str">
            <v>PO18347</v>
          </cell>
          <cell r="C331" t="str">
            <v>Sinat Pheng</v>
          </cell>
          <cell r="D331" t="str">
            <v xml:space="preserve">SIT Repair                                        </v>
          </cell>
          <cell r="E331" t="str">
            <v xml:space="preserve">Examining(B)                  </v>
          </cell>
          <cell r="F331">
            <v>43151</v>
          </cell>
          <cell r="I331" t="str">
            <v>01/01/2024-01/31/2024</v>
          </cell>
          <cell r="J331">
            <v>1</v>
          </cell>
          <cell r="K331">
            <v>3</v>
          </cell>
          <cell r="L331">
            <v>4</v>
          </cell>
          <cell r="M331">
            <v>204</v>
          </cell>
          <cell r="O331">
            <v>192</v>
          </cell>
          <cell r="Q331">
            <v>224</v>
          </cell>
          <cell r="R331">
            <v>8</v>
          </cell>
          <cell r="S331">
            <v>0</v>
          </cell>
          <cell r="T331">
            <v>8</v>
          </cell>
          <cell r="U331">
            <v>40</v>
          </cell>
          <cell r="V331">
            <v>0</v>
          </cell>
          <cell r="W331">
            <v>40</v>
          </cell>
          <cell r="X331">
            <v>141.44999999999999</v>
          </cell>
          <cell r="Y331">
            <v>7.85</v>
          </cell>
          <cell r="Z331">
            <v>19.6248</v>
          </cell>
          <cell r="AA331">
            <v>0</v>
          </cell>
          <cell r="AB331">
            <v>19.6248</v>
          </cell>
          <cell r="AC331">
            <v>0</v>
          </cell>
          <cell r="AD331">
            <v>78.349599999999995</v>
          </cell>
          <cell r="AE331">
            <v>7.85</v>
          </cell>
          <cell r="AF331">
            <v>0</v>
          </cell>
          <cell r="AG331">
            <v>20</v>
          </cell>
          <cell r="AH331">
            <v>9.57</v>
          </cell>
          <cell r="AI331">
            <v>0</v>
          </cell>
          <cell r="AJ331">
            <v>6</v>
          </cell>
        </row>
        <row r="332">
          <cell r="B332" t="str">
            <v>PO18364</v>
          </cell>
          <cell r="C332" t="str">
            <v>Putheary Yan</v>
          </cell>
          <cell r="D332" t="str">
            <v xml:space="preserve">SPS Assembly                                      </v>
          </cell>
          <cell r="E332" t="str">
            <v xml:space="preserve">Collar Attach Only(A+)        </v>
          </cell>
          <cell r="F332">
            <v>43153</v>
          </cell>
          <cell r="I332" t="str">
            <v>01/01/2024-01/31/2024</v>
          </cell>
          <cell r="J332">
            <v>1</v>
          </cell>
          <cell r="K332">
            <v>2</v>
          </cell>
          <cell r="L332">
            <v>3</v>
          </cell>
          <cell r="M332">
            <v>204</v>
          </cell>
          <cell r="O332">
            <v>208</v>
          </cell>
          <cell r="Q332">
            <v>228</v>
          </cell>
          <cell r="R332">
            <v>16</v>
          </cell>
          <cell r="S332">
            <v>0</v>
          </cell>
          <cell r="T332">
            <v>16</v>
          </cell>
          <cell r="U332">
            <v>36</v>
          </cell>
          <cell r="V332">
            <v>0</v>
          </cell>
          <cell r="W332">
            <v>36</v>
          </cell>
          <cell r="X332">
            <v>172.19</v>
          </cell>
          <cell r="Y332">
            <v>15.7</v>
          </cell>
          <cell r="Z332">
            <v>19.286487999999999</v>
          </cell>
          <cell r="AA332">
            <v>0</v>
          </cell>
          <cell r="AB332">
            <v>19.286487999999999</v>
          </cell>
          <cell r="AC332">
            <v>0</v>
          </cell>
          <cell r="AD332">
            <v>71.165120000000002</v>
          </cell>
          <cell r="AE332">
            <v>15.7</v>
          </cell>
          <cell r="AF332">
            <v>0</v>
          </cell>
          <cell r="AG332">
            <v>18</v>
          </cell>
          <cell r="AH332">
            <v>8.61</v>
          </cell>
          <cell r="AI332">
            <v>0</v>
          </cell>
          <cell r="AJ332">
            <v>6</v>
          </cell>
        </row>
        <row r="333">
          <cell r="B333" t="str">
            <v>PO18380</v>
          </cell>
          <cell r="C333" t="str">
            <v>Sreyleak La</v>
          </cell>
          <cell r="D333" t="str">
            <v xml:space="preserve">SPS B                                             </v>
          </cell>
          <cell r="E333" t="str">
            <v xml:space="preserve">Topstitch Cuff(A)             </v>
          </cell>
          <cell r="F333">
            <v>43158</v>
          </cell>
          <cell r="I333" t="str">
            <v>01/01/2024-01/31/2024</v>
          </cell>
          <cell r="J333">
            <v>1</v>
          </cell>
          <cell r="K333">
            <v>1</v>
          </cell>
          <cell r="L333">
            <v>2</v>
          </cell>
          <cell r="M333">
            <v>204</v>
          </cell>
          <cell r="O333">
            <v>208</v>
          </cell>
          <cell r="Q333">
            <v>258</v>
          </cell>
          <cell r="R333">
            <v>0</v>
          </cell>
          <cell r="S333">
            <v>0</v>
          </cell>
          <cell r="T333">
            <v>0</v>
          </cell>
          <cell r="U333">
            <v>50</v>
          </cell>
          <cell r="V333">
            <v>0</v>
          </cell>
          <cell r="W333">
            <v>50</v>
          </cell>
          <cell r="X333">
            <v>116.26</v>
          </cell>
          <cell r="Y333">
            <v>0</v>
          </cell>
          <cell r="Z333">
            <v>24.530999999999999</v>
          </cell>
          <cell r="AA333">
            <v>0</v>
          </cell>
          <cell r="AB333">
            <v>24.530999999999999</v>
          </cell>
          <cell r="AC333">
            <v>22.46</v>
          </cell>
          <cell r="AD333">
            <v>114.44199999999999</v>
          </cell>
          <cell r="AE333">
            <v>0</v>
          </cell>
          <cell r="AF333">
            <v>0</v>
          </cell>
          <cell r="AG333">
            <v>25</v>
          </cell>
          <cell r="AH333">
            <v>11.96</v>
          </cell>
          <cell r="AI333">
            <v>0</v>
          </cell>
          <cell r="AJ333">
            <v>6</v>
          </cell>
        </row>
        <row r="334">
          <cell r="B334" t="str">
            <v>PO18385</v>
          </cell>
          <cell r="C334" t="str">
            <v>Sophea Khorn</v>
          </cell>
          <cell r="D334" t="str">
            <v xml:space="preserve">SPS Assembly                                      </v>
          </cell>
          <cell r="E334" t="str">
            <v xml:space="preserve">Lapseam Sides(A)              </v>
          </cell>
          <cell r="F334">
            <v>43158</v>
          </cell>
          <cell r="I334" t="str">
            <v>01/01/2024-01/31/2024</v>
          </cell>
          <cell r="J334">
            <v>0</v>
          </cell>
          <cell r="K334">
            <v>1</v>
          </cell>
          <cell r="L334">
            <v>1</v>
          </cell>
          <cell r="M334">
            <v>204</v>
          </cell>
          <cell r="O334">
            <v>208</v>
          </cell>
          <cell r="Q334">
            <v>240</v>
          </cell>
          <cell r="R334">
            <v>0</v>
          </cell>
          <cell r="S334">
            <v>0</v>
          </cell>
          <cell r="T334">
            <v>0</v>
          </cell>
          <cell r="U334">
            <v>32</v>
          </cell>
          <cell r="V334">
            <v>0</v>
          </cell>
          <cell r="W334">
            <v>32</v>
          </cell>
          <cell r="X334">
            <v>262.74</v>
          </cell>
          <cell r="Y334">
            <v>0</v>
          </cell>
          <cell r="Z334">
            <v>16.807320000000001</v>
          </cell>
          <cell r="AA334">
            <v>0</v>
          </cell>
          <cell r="AB334">
            <v>16.807320000000001</v>
          </cell>
          <cell r="AC334">
            <v>0</v>
          </cell>
          <cell r="AD334">
            <v>3.7111679999999998</v>
          </cell>
          <cell r="AE334">
            <v>0</v>
          </cell>
          <cell r="AF334">
            <v>0</v>
          </cell>
          <cell r="AG334">
            <v>16</v>
          </cell>
          <cell r="AH334">
            <v>7.65</v>
          </cell>
          <cell r="AI334">
            <v>0</v>
          </cell>
          <cell r="AJ334">
            <v>6</v>
          </cell>
        </row>
        <row r="335">
          <cell r="B335" t="str">
            <v>PO18394</v>
          </cell>
          <cell r="C335" t="str">
            <v>Thea Lorn</v>
          </cell>
          <cell r="D335" t="str">
            <v xml:space="preserve">SIT CHECKING                                      </v>
          </cell>
          <cell r="E335" t="str">
            <v xml:space="preserve">Examining(B)                  </v>
          </cell>
          <cell r="F335">
            <v>43160</v>
          </cell>
          <cell r="I335" t="str">
            <v>01/01/2024-01/31/2024</v>
          </cell>
          <cell r="J335">
            <v>0</v>
          </cell>
          <cell r="K335">
            <v>1</v>
          </cell>
          <cell r="L335">
            <v>1</v>
          </cell>
          <cell r="M335">
            <v>204</v>
          </cell>
          <cell r="O335">
            <v>208</v>
          </cell>
          <cell r="Q335">
            <v>251</v>
          </cell>
          <cell r="R335">
            <v>0</v>
          </cell>
          <cell r="S335">
            <v>5</v>
          </cell>
          <cell r="T335">
            <v>5</v>
          </cell>
          <cell r="U335">
            <v>48</v>
          </cell>
          <cell r="V335">
            <v>0</v>
          </cell>
          <cell r="W335">
            <v>48</v>
          </cell>
          <cell r="X335">
            <v>192.9</v>
          </cell>
          <cell r="Y335">
            <v>0</v>
          </cell>
          <cell r="Z335">
            <v>23.549759999999999</v>
          </cell>
          <cell r="AA335">
            <v>0</v>
          </cell>
          <cell r="AB335">
            <v>23.549759999999999</v>
          </cell>
          <cell r="AC335">
            <v>0</v>
          </cell>
          <cell r="AD335">
            <v>53.389519999999997</v>
          </cell>
          <cell r="AE335">
            <v>0</v>
          </cell>
          <cell r="AF335">
            <v>0</v>
          </cell>
          <cell r="AG335">
            <v>24</v>
          </cell>
          <cell r="AH335">
            <v>11.48</v>
          </cell>
          <cell r="AI335">
            <v>0</v>
          </cell>
          <cell r="AJ335">
            <v>6</v>
          </cell>
        </row>
        <row r="336">
          <cell r="B336" t="str">
            <v>PO18411</v>
          </cell>
          <cell r="C336" t="str">
            <v>Sokhim Run</v>
          </cell>
          <cell r="D336" t="str">
            <v xml:space="preserve">SPS B                                             </v>
          </cell>
          <cell r="E336" t="str">
            <v xml:space="preserve">Hem front(B)                  </v>
          </cell>
          <cell r="F336">
            <v>43164</v>
          </cell>
          <cell r="I336" t="str">
            <v>01/01/2024-01/31/2024</v>
          </cell>
          <cell r="J336">
            <v>0</v>
          </cell>
          <cell r="K336">
            <v>0</v>
          </cell>
          <cell r="L336">
            <v>0</v>
          </cell>
          <cell r="M336">
            <v>204</v>
          </cell>
          <cell r="O336">
            <v>192</v>
          </cell>
          <cell r="Q336">
            <v>220</v>
          </cell>
          <cell r="R336">
            <v>8</v>
          </cell>
          <cell r="S336">
            <v>0</v>
          </cell>
          <cell r="T336">
            <v>8</v>
          </cell>
          <cell r="U336">
            <v>36</v>
          </cell>
          <cell r="V336">
            <v>0</v>
          </cell>
          <cell r="W336">
            <v>36</v>
          </cell>
          <cell r="X336">
            <v>196.68</v>
          </cell>
          <cell r="Y336">
            <v>7.85</v>
          </cell>
          <cell r="Z336">
            <v>19.435106000000001</v>
          </cell>
          <cell r="AA336">
            <v>0</v>
          </cell>
          <cell r="AB336">
            <v>19.435106000000001</v>
          </cell>
          <cell r="AC336">
            <v>0</v>
          </cell>
          <cell r="AD336">
            <v>38.549779999999998</v>
          </cell>
          <cell r="AE336">
            <v>7.85</v>
          </cell>
          <cell r="AF336">
            <v>0</v>
          </cell>
          <cell r="AG336">
            <v>18</v>
          </cell>
          <cell r="AH336">
            <v>8.61</v>
          </cell>
          <cell r="AI336">
            <v>0</v>
          </cell>
          <cell r="AJ336">
            <v>6</v>
          </cell>
        </row>
        <row r="337">
          <cell r="B337" t="str">
            <v>PO18429</v>
          </cell>
          <cell r="C337" t="str">
            <v>Kuntheary Chan</v>
          </cell>
          <cell r="D337" t="str">
            <v xml:space="preserve">S1-1&amp; 2 OPA                                       </v>
          </cell>
          <cell r="E337" t="str">
            <v xml:space="preserve">Set Yoke(A)                   </v>
          </cell>
          <cell r="F337">
            <v>43164</v>
          </cell>
          <cell r="I337" t="str">
            <v>01/01/2024-01/31/2024</v>
          </cell>
          <cell r="J337">
            <v>0</v>
          </cell>
          <cell r="K337">
            <v>0</v>
          </cell>
          <cell r="L337">
            <v>0</v>
          </cell>
          <cell r="M337">
            <v>204</v>
          </cell>
          <cell r="O337">
            <v>192</v>
          </cell>
          <cell r="Q337">
            <v>230</v>
          </cell>
          <cell r="R337">
            <v>0</v>
          </cell>
          <cell r="S337">
            <v>0</v>
          </cell>
          <cell r="T337">
            <v>0</v>
          </cell>
          <cell r="U337">
            <v>38</v>
          </cell>
          <cell r="V337">
            <v>0</v>
          </cell>
          <cell r="W337">
            <v>38</v>
          </cell>
          <cell r="X337">
            <v>291.36</v>
          </cell>
          <cell r="Y337">
            <v>0</v>
          </cell>
          <cell r="Z337">
            <v>24.663073000000001</v>
          </cell>
          <cell r="AA337">
            <v>0</v>
          </cell>
          <cell r="AB337">
            <v>24.663073000000001</v>
          </cell>
          <cell r="AC337">
            <v>0</v>
          </cell>
          <cell r="AD337">
            <v>6.8249599999999999</v>
          </cell>
          <cell r="AE337">
            <v>0</v>
          </cell>
          <cell r="AF337">
            <v>0</v>
          </cell>
          <cell r="AG337">
            <v>19</v>
          </cell>
          <cell r="AH337">
            <v>9.09</v>
          </cell>
          <cell r="AI337">
            <v>0</v>
          </cell>
          <cell r="AJ337">
            <v>6</v>
          </cell>
        </row>
        <row r="338">
          <cell r="B338" t="str">
            <v>PO18443</v>
          </cell>
          <cell r="C338" t="str">
            <v>Nget Vong</v>
          </cell>
          <cell r="D338" t="str">
            <v xml:space="preserve">SPS C                                             </v>
          </cell>
          <cell r="E338" t="str">
            <v xml:space="preserve">Set Yoke(A)                   </v>
          </cell>
          <cell r="F338">
            <v>43171</v>
          </cell>
          <cell r="I338" t="str">
            <v>01/01/2024-01/31/2024</v>
          </cell>
          <cell r="J338">
            <v>0</v>
          </cell>
          <cell r="K338">
            <v>2</v>
          </cell>
          <cell r="L338">
            <v>2</v>
          </cell>
          <cell r="M338">
            <v>204</v>
          </cell>
          <cell r="O338">
            <v>208</v>
          </cell>
          <cell r="Q338">
            <v>239.5</v>
          </cell>
          <cell r="R338">
            <v>0</v>
          </cell>
          <cell r="S338">
            <v>6.5</v>
          </cell>
          <cell r="T338">
            <v>6.5</v>
          </cell>
          <cell r="U338">
            <v>38</v>
          </cell>
          <cell r="V338">
            <v>0</v>
          </cell>
          <cell r="W338">
            <v>38</v>
          </cell>
          <cell r="X338">
            <v>183.64</v>
          </cell>
          <cell r="Y338">
            <v>0</v>
          </cell>
          <cell r="Z338">
            <v>18.828565000000001</v>
          </cell>
          <cell r="AA338">
            <v>0</v>
          </cell>
          <cell r="AB338">
            <v>18.828565000000001</v>
          </cell>
          <cell r="AC338">
            <v>0</v>
          </cell>
          <cell r="AD338">
            <v>53.105843999999998</v>
          </cell>
          <cell r="AE338">
            <v>0</v>
          </cell>
          <cell r="AF338">
            <v>0</v>
          </cell>
          <cell r="AG338">
            <v>19</v>
          </cell>
          <cell r="AH338">
            <v>9.09</v>
          </cell>
          <cell r="AI338">
            <v>0</v>
          </cell>
          <cell r="AJ338">
            <v>6</v>
          </cell>
        </row>
        <row r="339">
          <cell r="B339" t="str">
            <v>PO18450</v>
          </cell>
          <cell r="C339" t="str">
            <v>Sreynay Sat</v>
          </cell>
          <cell r="D339" t="str">
            <v xml:space="preserve">SPS Assembly                                      </v>
          </cell>
          <cell r="E339" t="str">
            <v xml:space="preserve">Unpick Side vent              </v>
          </cell>
          <cell r="F339">
            <v>43171</v>
          </cell>
          <cell r="I339" t="str">
            <v>01/01/2024-01/31/2024</v>
          </cell>
          <cell r="J339">
            <v>1</v>
          </cell>
          <cell r="K339">
            <v>2</v>
          </cell>
          <cell r="L339">
            <v>3</v>
          </cell>
          <cell r="M339">
            <v>204</v>
          </cell>
          <cell r="O339">
            <v>200</v>
          </cell>
          <cell r="Q339">
            <v>230</v>
          </cell>
          <cell r="R339">
            <v>0</v>
          </cell>
          <cell r="S339">
            <v>0</v>
          </cell>
          <cell r="T339">
            <v>0</v>
          </cell>
          <cell r="U339">
            <v>30</v>
          </cell>
          <cell r="V339">
            <v>0</v>
          </cell>
          <cell r="W339">
            <v>30</v>
          </cell>
          <cell r="X339">
            <v>352.7</v>
          </cell>
          <cell r="Y339">
            <v>0</v>
          </cell>
          <cell r="Z339">
            <v>19.582636000000001</v>
          </cell>
          <cell r="AA339">
            <v>0</v>
          </cell>
          <cell r="AB339">
            <v>19.582636000000001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15</v>
          </cell>
          <cell r="AH339">
            <v>7.18</v>
          </cell>
          <cell r="AI339">
            <v>0</v>
          </cell>
          <cell r="AJ339">
            <v>6</v>
          </cell>
        </row>
        <row r="340">
          <cell r="B340" t="str">
            <v>PO18458</v>
          </cell>
          <cell r="C340" t="str">
            <v>Saren Sary</v>
          </cell>
          <cell r="D340" t="str">
            <v xml:space="preserve">SPS B                                             </v>
          </cell>
          <cell r="E340" t="str">
            <v xml:space="preserve">Press Collar(B)               </v>
          </cell>
          <cell r="F340">
            <v>43174</v>
          </cell>
          <cell r="I340" t="str">
            <v>01/01/2024-01/31/2024</v>
          </cell>
          <cell r="J340">
            <v>0</v>
          </cell>
          <cell r="K340">
            <v>0</v>
          </cell>
          <cell r="L340">
            <v>0</v>
          </cell>
          <cell r="M340">
            <v>204</v>
          </cell>
          <cell r="O340">
            <v>208</v>
          </cell>
          <cell r="Q340">
            <v>252</v>
          </cell>
          <cell r="R340">
            <v>0</v>
          </cell>
          <cell r="S340">
            <v>0</v>
          </cell>
          <cell r="T340">
            <v>0</v>
          </cell>
          <cell r="U340">
            <v>44</v>
          </cell>
          <cell r="V340">
            <v>0</v>
          </cell>
          <cell r="W340">
            <v>44</v>
          </cell>
          <cell r="X340">
            <v>299.95999999999998</v>
          </cell>
          <cell r="Y340">
            <v>0</v>
          </cell>
          <cell r="Z340">
            <v>25.956327000000002</v>
          </cell>
          <cell r="AA340">
            <v>0</v>
          </cell>
          <cell r="AB340">
            <v>25.956327000000002</v>
          </cell>
          <cell r="AC340">
            <v>0</v>
          </cell>
          <cell r="AD340">
            <v>23.302958</v>
          </cell>
          <cell r="AE340">
            <v>0</v>
          </cell>
          <cell r="AF340">
            <v>0</v>
          </cell>
          <cell r="AG340">
            <v>22</v>
          </cell>
          <cell r="AH340">
            <v>10.52</v>
          </cell>
          <cell r="AI340">
            <v>0</v>
          </cell>
          <cell r="AJ340">
            <v>6</v>
          </cell>
        </row>
        <row r="341">
          <cell r="B341" t="str">
            <v>PO18471</v>
          </cell>
          <cell r="C341" t="str">
            <v>Sopheap Sun</v>
          </cell>
          <cell r="D341" t="str">
            <v xml:space="preserve">Finishing-A                                       </v>
          </cell>
          <cell r="E341" t="str">
            <v xml:space="preserve">PRESS FRONT&amp;BACK              </v>
          </cell>
          <cell r="F341">
            <v>43181</v>
          </cell>
          <cell r="I341" t="str">
            <v>01/01/2024-01/31/2024</v>
          </cell>
          <cell r="J341">
            <v>1</v>
          </cell>
          <cell r="K341">
            <v>2</v>
          </cell>
          <cell r="L341">
            <v>3</v>
          </cell>
          <cell r="M341">
            <v>204</v>
          </cell>
          <cell r="O341">
            <v>208</v>
          </cell>
          <cell r="Q341">
            <v>154</v>
          </cell>
          <cell r="R341">
            <v>80</v>
          </cell>
          <cell r="S341">
            <v>0</v>
          </cell>
          <cell r="T341">
            <v>80</v>
          </cell>
          <cell r="U341">
            <v>26</v>
          </cell>
          <cell r="V341">
            <v>0</v>
          </cell>
          <cell r="W341">
            <v>26</v>
          </cell>
          <cell r="X341">
            <v>147.86000000000001</v>
          </cell>
          <cell r="Y341">
            <v>78.5</v>
          </cell>
          <cell r="Z341">
            <v>14.213226000000001</v>
          </cell>
          <cell r="AA341">
            <v>0</v>
          </cell>
          <cell r="AB341">
            <v>14.213226000000001</v>
          </cell>
          <cell r="AC341">
            <v>0</v>
          </cell>
          <cell r="AD341">
            <v>9.0753319999999995</v>
          </cell>
          <cell r="AE341">
            <v>78.5</v>
          </cell>
          <cell r="AF341">
            <v>0</v>
          </cell>
          <cell r="AG341">
            <v>13</v>
          </cell>
          <cell r="AH341">
            <v>6.22</v>
          </cell>
          <cell r="AI341">
            <v>0</v>
          </cell>
          <cell r="AJ341">
            <v>6</v>
          </cell>
        </row>
        <row r="342">
          <cell r="B342" t="str">
            <v>PO18476</v>
          </cell>
          <cell r="C342" t="str">
            <v>Sreyneang Lorn</v>
          </cell>
          <cell r="D342" t="str">
            <v xml:space="preserve">Finishing-B                                       </v>
          </cell>
          <cell r="E342" t="str">
            <v xml:space="preserve">Folding(B)                    </v>
          </cell>
          <cell r="F342">
            <v>43181</v>
          </cell>
          <cell r="I342" t="str">
            <v>01/01/2024-01/31/2024</v>
          </cell>
          <cell r="J342">
            <v>0</v>
          </cell>
          <cell r="K342">
            <v>0</v>
          </cell>
          <cell r="L342">
            <v>0</v>
          </cell>
          <cell r="M342">
            <v>204</v>
          </cell>
          <cell r="O342">
            <v>8</v>
          </cell>
          <cell r="Q342">
            <v>0</v>
          </cell>
          <cell r="R342">
            <v>0</v>
          </cell>
          <cell r="S342">
            <v>8</v>
          </cell>
          <cell r="T342">
            <v>8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6</v>
          </cell>
        </row>
        <row r="343">
          <cell r="B343" t="str">
            <v>PO1848</v>
          </cell>
          <cell r="C343" t="str">
            <v>Phanny Sem</v>
          </cell>
          <cell r="D343" t="str">
            <v xml:space="preserve">SPS B                                             </v>
          </cell>
          <cell r="E343" t="str">
            <v xml:space="preserve">BAND ATTACH(A+)               </v>
          </cell>
          <cell r="F343">
            <v>39490</v>
          </cell>
          <cell r="I343" t="str">
            <v>01/01/2024-01/31/2024</v>
          </cell>
          <cell r="J343">
            <v>1</v>
          </cell>
          <cell r="K343">
            <v>1</v>
          </cell>
          <cell r="L343">
            <v>2</v>
          </cell>
          <cell r="M343">
            <v>204</v>
          </cell>
          <cell r="O343">
            <v>208</v>
          </cell>
          <cell r="Q343">
            <v>246</v>
          </cell>
          <cell r="R343">
            <v>0</v>
          </cell>
          <cell r="S343">
            <v>0</v>
          </cell>
          <cell r="T343">
            <v>0</v>
          </cell>
          <cell r="U343">
            <v>38</v>
          </cell>
          <cell r="V343">
            <v>0</v>
          </cell>
          <cell r="W343">
            <v>38</v>
          </cell>
          <cell r="X343">
            <v>164.2</v>
          </cell>
          <cell r="Y343">
            <v>0</v>
          </cell>
          <cell r="Z343">
            <v>18.991752000000002</v>
          </cell>
          <cell r="AA343">
            <v>0</v>
          </cell>
          <cell r="AB343">
            <v>18.991752000000002</v>
          </cell>
          <cell r="AC343">
            <v>0</v>
          </cell>
          <cell r="AD343">
            <v>80.842160000000007</v>
          </cell>
          <cell r="AE343">
            <v>0</v>
          </cell>
          <cell r="AF343">
            <v>0</v>
          </cell>
          <cell r="AG343">
            <v>19</v>
          </cell>
          <cell r="AH343">
            <v>9.09</v>
          </cell>
          <cell r="AI343">
            <v>0</v>
          </cell>
          <cell r="AJ343">
            <v>11</v>
          </cell>
        </row>
        <row r="344">
          <cell r="B344" t="str">
            <v>PO18573</v>
          </cell>
          <cell r="C344" t="str">
            <v>Vannak Pom</v>
          </cell>
          <cell r="D344" t="str">
            <v xml:space="preserve">WASHING GARMENT                                   </v>
          </cell>
          <cell r="E344" t="str">
            <v xml:space="preserve">Counting garment              </v>
          </cell>
          <cell r="F344">
            <v>43224</v>
          </cell>
          <cell r="I344" t="str">
            <v>01/01/2024-01/31/2024</v>
          </cell>
          <cell r="J344">
            <v>1</v>
          </cell>
          <cell r="K344">
            <v>2</v>
          </cell>
          <cell r="L344">
            <v>3</v>
          </cell>
          <cell r="M344">
            <v>204</v>
          </cell>
          <cell r="O344">
            <v>208</v>
          </cell>
          <cell r="Q344">
            <v>234</v>
          </cell>
          <cell r="R344">
            <v>8</v>
          </cell>
          <cell r="S344">
            <v>0</v>
          </cell>
          <cell r="T344">
            <v>8</v>
          </cell>
          <cell r="U344">
            <v>34</v>
          </cell>
          <cell r="V344">
            <v>0</v>
          </cell>
          <cell r="W344">
            <v>34</v>
          </cell>
          <cell r="X344">
            <v>59.04</v>
          </cell>
          <cell r="Y344">
            <v>7.85</v>
          </cell>
          <cell r="Z344">
            <v>16.681080000000001</v>
          </cell>
          <cell r="AA344">
            <v>0</v>
          </cell>
          <cell r="AB344">
            <v>16.681080000000001</v>
          </cell>
          <cell r="AC344">
            <v>0</v>
          </cell>
          <cell r="AD344">
            <v>170.57216</v>
          </cell>
          <cell r="AE344">
            <v>7.85</v>
          </cell>
          <cell r="AF344">
            <v>0</v>
          </cell>
          <cell r="AG344">
            <v>17</v>
          </cell>
          <cell r="AH344">
            <v>8.1300000000000008</v>
          </cell>
          <cell r="AI344">
            <v>0</v>
          </cell>
          <cell r="AJ344">
            <v>6</v>
          </cell>
        </row>
        <row r="345">
          <cell r="B345" t="str">
            <v>PO18711</v>
          </cell>
          <cell r="C345" t="str">
            <v>Siyen Dam</v>
          </cell>
          <cell r="D345" t="str">
            <v xml:space="preserve">WASHING GARMENT                                   </v>
          </cell>
          <cell r="E345" t="str">
            <v xml:space="preserve">Counting garment              </v>
          </cell>
          <cell r="F345">
            <v>43256</v>
          </cell>
          <cell r="I345" t="str">
            <v>01/01/2024-01/31/2024</v>
          </cell>
          <cell r="J345">
            <v>1</v>
          </cell>
          <cell r="K345">
            <v>1</v>
          </cell>
          <cell r="L345">
            <v>2</v>
          </cell>
          <cell r="M345">
            <v>204</v>
          </cell>
          <cell r="O345">
            <v>200</v>
          </cell>
          <cell r="Q345">
            <v>228</v>
          </cell>
          <cell r="R345">
            <v>8</v>
          </cell>
          <cell r="S345">
            <v>0</v>
          </cell>
          <cell r="T345">
            <v>8</v>
          </cell>
          <cell r="U345">
            <v>36</v>
          </cell>
          <cell r="V345">
            <v>0</v>
          </cell>
          <cell r="W345">
            <v>36</v>
          </cell>
          <cell r="X345">
            <v>209.73</v>
          </cell>
          <cell r="Y345">
            <v>7.85</v>
          </cell>
          <cell r="Z345">
            <v>20.705629999999999</v>
          </cell>
          <cell r="AA345">
            <v>0</v>
          </cell>
          <cell r="AB345">
            <v>20.705629999999999</v>
          </cell>
          <cell r="AC345">
            <v>0</v>
          </cell>
          <cell r="AD345">
            <v>41.177992000000003</v>
          </cell>
          <cell r="AE345">
            <v>7.85</v>
          </cell>
          <cell r="AF345">
            <v>0</v>
          </cell>
          <cell r="AG345">
            <v>18</v>
          </cell>
          <cell r="AH345">
            <v>8.61</v>
          </cell>
          <cell r="AI345">
            <v>0</v>
          </cell>
          <cell r="AJ345">
            <v>6</v>
          </cell>
        </row>
        <row r="346">
          <cell r="B346" t="str">
            <v>PO1873</v>
          </cell>
          <cell r="C346" t="str">
            <v>Saem In</v>
          </cell>
          <cell r="D346" t="str">
            <v xml:space="preserve">SPS B                                             </v>
          </cell>
          <cell r="E346" t="str">
            <v xml:space="preserve">BAND ATTACH(A+)               </v>
          </cell>
          <cell r="F346">
            <v>39496</v>
          </cell>
          <cell r="I346" t="str">
            <v>01/01/2024-01/31/2024</v>
          </cell>
          <cell r="J346">
            <v>1</v>
          </cell>
          <cell r="K346">
            <v>2</v>
          </cell>
          <cell r="L346">
            <v>3</v>
          </cell>
          <cell r="M346">
            <v>204</v>
          </cell>
          <cell r="O346">
            <v>208</v>
          </cell>
          <cell r="Q346">
            <v>234</v>
          </cell>
          <cell r="R346">
            <v>0</v>
          </cell>
          <cell r="S346">
            <v>0</v>
          </cell>
          <cell r="T346">
            <v>0</v>
          </cell>
          <cell r="U346">
            <v>26</v>
          </cell>
          <cell r="V346">
            <v>0</v>
          </cell>
          <cell r="W346">
            <v>26</v>
          </cell>
          <cell r="X346">
            <v>195.25</v>
          </cell>
          <cell r="Y346">
            <v>0</v>
          </cell>
          <cell r="Z346">
            <v>15.213361000000001</v>
          </cell>
          <cell r="AA346">
            <v>0</v>
          </cell>
          <cell r="AB346">
            <v>15.213361000000001</v>
          </cell>
          <cell r="AC346">
            <v>25.62</v>
          </cell>
          <cell r="AD346">
            <v>63.1524</v>
          </cell>
          <cell r="AE346">
            <v>0</v>
          </cell>
          <cell r="AF346">
            <v>0</v>
          </cell>
          <cell r="AG346">
            <v>13</v>
          </cell>
          <cell r="AH346">
            <v>6.22</v>
          </cell>
          <cell r="AI346">
            <v>0</v>
          </cell>
          <cell r="AJ346">
            <v>11</v>
          </cell>
        </row>
        <row r="347">
          <cell r="B347" t="str">
            <v>PO18781</v>
          </cell>
          <cell r="C347" t="str">
            <v>Tyda Seun</v>
          </cell>
          <cell r="D347" t="str">
            <v xml:space="preserve">S1-2 INA                                          </v>
          </cell>
          <cell r="E347" t="str">
            <v xml:space="preserve">Machinist                     </v>
          </cell>
          <cell r="F347">
            <v>43283</v>
          </cell>
          <cell r="I347" t="str">
            <v>01/01/2024-01/31/2024</v>
          </cell>
          <cell r="J347">
            <v>1</v>
          </cell>
          <cell r="K347">
            <v>0</v>
          </cell>
          <cell r="L347">
            <v>1</v>
          </cell>
          <cell r="M347">
            <v>204</v>
          </cell>
          <cell r="O347">
            <v>184</v>
          </cell>
          <cell r="Q347">
            <v>199.83</v>
          </cell>
          <cell r="R347">
            <v>4</v>
          </cell>
          <cell r="S347">
            <v>8.1666666665999994</v>
          </cell>
          <cell r="T347">
            <v>12.166666666599999</v>
          </cell>
          <cell r="U347">
            <v>28</v>
          </cell>
          <cell r="V347">
            <v>0</v>
          </cell>
          <cell r="W347">
            <v>28</v>
          </cell>
          <cell r="X347">
            <v>108.85</v>
          </cell>
          <cell r="Y347">
            <v>3.92</v>
          </cell>
          <cell r="Z347">
            <v>13.737360000000001</v>
          </cell>
          <cell r="AA347">
            <v>0</v>
          </cell>
          <cell r="AB347">
            <v>13.737360000000001</v>
          </cell>
          <cell r="AC347">
            <v>0</v>
          </cell>
          <cell r="AD347">
            <v>87.234719999999996</v>
          </cell>
          <cell r="AE347">
            <v>3.92</v>
          </cell>
          <cell r="AF347">
            <v>0</v>
          </cell>
          <cell r="AG347">
            <v>14</v>
          </cell>
          <cell r="AH347">
            <v>6.7</v>
          </cell>
          <cell r="AI347">
            <v>0</v>
          </cell>
          <cell r="AJ347">
            <v>6</v>
          </cell>
        </row>
        <row r="348">
          <cell r="B348" t="str">
            <v>PO1886</v>
          </cell>
          <cell r="C348" t="str">
            <v>Sokkeng Naing</v>
          </cell>
          <cell r="D348" t="str">
            <v xml:space="preserve">SPS Assembly                                      </v>
          </cell>
          <cell r="E348" t="str">
            <v xml:space="preserve">Unpick Side vent              </v>
          </cell>
          <cell r="F348">
            <v>39496</v>
          </cell>
          <cell r="I348" t="str">
            <v>01/01/2024-01/31/2024</v>
          </cell>
          <cell r="J348">
            <v>0</v>
          </cell>
          <cell r="K348">
            <v>0</v>
          </cell>
          <cell r="L348">
            <v>0</v>
          </cell>
          <cell r="M348">
            <v>204</v>
          </cell>
          <cell r="O348">
            <v>208</v>
          </cell>
          <cell r="Q348">
            <v>222</v>
          </cell>
          <cell r="R348">
            <v>8</v>
          </cell>
          <cell r="S348">
            <v>0</v>
          </cell>
          <cell r="T348">
            <v>8</v>
          </cell>
          <cell r="U348">
            <v>22</v>
          </cell>
          <cell r="V348">
            <v>0</v>
          </cell>
          <cell r="W348">
            <v>22</v>
          </cell>
          <cell r="X348">
            <v>135.84</v>
          </cell>
          <cell r="Y348">
            <v>7.85</v>
          </cell>
          <cell r="Z348">
            <v>11.016616000000001</v>
          </cell>
          <cell r="AA348">
            <v>0</v>
          </cell>
          <cell r="AB348">
            <v>11.016616000000001</v>
          </cell>
          <cell r="AC348">
            <v>0</v>
          </cell>
          <cell r="AD348">
            <v>85.024159999999995</v>
          </cell>
          <cell r="AE348">
            <v>7.85</v>
          </cell>
          <cell r="AF348">
            <v>0</v>
          </cell>
          <cell r="AG348">
            <v>11</v>
          </cell>
          <cell r="AH348">
            <v>5.26</v>
          </cell>
          <cell r="AI348">
            <v>0</v>
          </cell>
          <cell r="AJ348">
            <v>11</v>
          </cell>
        </row>
        <row r="349">
          <cell r="B349" t="str">
            <v>PO18981</v>
          </cell>
          <cell r="C349" t="str">
            <v>Chanthy Pok</v>
          </cell>
          <cell r="D349" t="str">
            <v xml:space="preserve">SPS Assembly                                      </v>
          </cell>
          <cell r="E349" t="str">
            <v xml:space="preserve">Lapseam Sides(A)              </v>
          </cell>
          <cell r="F349">
            <v>43389</v>
          </cell>
          <cell r="I349" t="str">
            <v>01/01/2024-01/31/2024</v>
          </cell>
          <cell r="J349">
            <v>0</v>
          </cell>
          <cell r="K349">
            <v>0</v>
          </cell>
          <cell r="L349">
            <v>0</v>
          </cell>
          <cell r="M349">
            <v>204</v>
          </cell>
          <cell r="O349">
            <v>208</v>
          </cell>
          <cell r="Q349">
            <v>228</v>
          </cell>
          <cell r="R349">
            <v>8</v>
          </cell>
          <cell r="S349">
            <v>0</v>
          </cell>
          <cell r="T349">
            <v>8</v>
          </cell>
          <cell r="U349">
            <v>28</v>
          </cell>
          <cell r="V349">
            <v>0</v>
          </cell>
          <cell r="W349">
            <v>28</v>
          </cell>
          <cell r="X349">
            <v>215.54</v>
          </cell>
          <cell r="Y349">
            <v>7.85</v>
          </cell>
          <cell r="Z349">
            <v>14.0496</v>
          </cell>
          <cell r="AA349">
            <v>0</v>
          </cell>
          <cell r="AB349">
            <v>14.0496</v>
          </cell>
          <cell r="AC349">
            <v>0</v>
          </cell>
          <cell r="AD349">
            <v>25.059936</v>
          </cell>
          <cell r="AE349">
            <v>7.85</v>
          </cell>
          <cell r="AF349">
            <v>0</v>
          </cell>
          <cell r="AG349">
            <v>14</v>
          </cell>
          <cell r="AH349">
            <v>6.7</v>
          </cell>
          <cell r="AI349">
            <v>0</v>
          </cell>
          <cell r="AJ349">
            <v>6</v>
          </cell>
        </row>
        <row r="350">
          <cell r="B350" t="str">
            <v>PO1903</v>
          </cell>
          <cell r="C350" t="str">
            <v>Sorporn Yim</v>
          </cell>
          <cell r="D350" t="str">
            <v xml:space="preserve">SIT CHECKING                                      </v>
          </cell>
          <cell r="E350" t="str">
            <v xml:space="preserve">Examining(B)                  </v>
          </cell>
          <cell r="F350">
            <v>39503</v>
          </cell>
          <cell r="I350" t="str">
            <v>01/01/2024-01/31/2024</v>
          </cell>
          <cell r="J350">
            <v>0</v>
          </cell>
          <cell r="K350">
            <v>0</v>
          </cell>
          <cell r="L350">
            <v>0</v>
          </cell>
          <cell r="M350">
            <v>204</v>
          </cell>
          <cell r="O350">
            <v>200</v>
          </cell>
          <cell r="Q350">
            <v>219</v>
          </cell>
          <cell r="R350">
            <v>29</v>
          </cell>
          <cell r="S350">
            <v>0</v>
          </cell>
          <cell r="T350">
            <v>29</v>
          </cell>
          <cell r="U350">
            <v>48</v>
          </cell>
          <cell r="V350">
            <v>0</v>
          </cell>
          <cell r="W350">
            <v>48</v>
          </cell>
          <cell r="X350">
            <v>185.07</v>
          </cell>
          <cell r="Y350">
            <v>28.43</v>
          </cell>
          <cell r="Z350">
            <v>23.549759999999999</v>
          </cell>
          <cell r="AA350">
            <v>0</v>
          </cell>
          <cell r="AB350">
            <v>23.549759999999999</v>
          </cell>
          <cell r="AC350">
            <v>0</v>
          </cell>
          <cell r="AD350">
            <v>31.271433999999999</v>
          </cell>
          <cell r="AE350">
            <v>28.43</v>
          </cell>
          <cell r="AF350">
            <v>0</v>
          </cell>
          <cell r="AG350">
            <v>24</v>
          </cell>
          <cell r="AH350">
            <v>11.48</v>
          </cell>
          <cell r="AI350">
            <v>0</v>
          </cell>
          <cell r="AJ350">
            <v>11</v>
          </cell>
        </row>
        <row r="351">
          <cell r="B351" t="str">
            <v>PO19169</v>
          </cell>
          <cell r="C351" t="str">
            <v>Sat Son</v>
          </cell>
          <cell r="D351" t="str">
            <v xml:space="preserve">SPS Assembly                                      </v>
          </cell>
          <cell r="E351" t="str">
            <v xml:space="preserve">French Seam(A)                </v>
          </cell>
          <cell r="F351">
            <v>43747</v>
          </cell>
          <cell r="I351" t="str">
            <v>01/01/2024-01/31/2024</v>
          </cell>
          <cell r="J351">
            <v>1</v>
          </cell>
          <cell r="K351">
            <v>0</v>
          </cell>
          <cell r="L351">
            <v>1</v>
          </cell>
          <cell r="M351">
            <v>204</v>
          </cell>
          <cell r="O351">
            <v>208</v>
          </cell>
          <cell r="Q351">
            <v>242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34</v>
          </cell>
          <cell r="X351">
            <v>274.76</v>
          </cell>
          <cell r="Y351">
            <v>0</v>
          </cell>
          <cell r="Z351">
            <v>19.438016000000001</v>
          </cell>
          <cell r="AA351">
            <v>0</v>
          </cell>
          <cell r="AB351">
            <v>19.438016000000001</v>
          </cell>
          <cell r="AC351">
            <v>0</v>
          </cell>
          <cell r="AD351">
            <v>1.964874</v>
          </cell>
          <cell r="AE351">
            <v>0</v>
          </cell>
          <cell r="AF351">
            <v>0</v>
          </cell>
          <cell r="AG351">
            <v>17</v>
          </cell>
          <cell r="AH351">
            <v>8.1300000000000008</v>
          </cell>
          <cell r="AI351">
            <v>0</v>
          </cell>
          <cell r="AJ351">
            <v>5</v>
          </cell>
        </row>
        <row r="352">
          <cell r="B352" t="str">
            <v>PO19206</v>
          </cell>
          <cell r="C352" t="str">
            <v>Sophun Heang</v>
          </cell>
          <cell r="D352" t="str">
            <v xml:space="preserve">SPS Assembly                                      </v>
          </cell>
          <cell r="E352" t="str">
            <v xml:space="preserve">Collar attach                 </v>
          </cell>
          <cell r="F352">
            <v>43815</v>
          </cell>
          <cell r="I352" t="str">
            <v>01/01/2024-01/31/2024</v>
          </cell>
          <cell r="J352">
            <v>1</v>
          </cell>
          <cell r="K352">
            <v>1</v>
          </cell>
          <cell r="L352">
            <v>2</v>
          </cell>
          <cell r="M352">
            <v>204</v>
          </cell>
          <cell r="O352">
            <v>208</v>
          </cell>
          <cell r="Q352">
            <v>210</v>
          </cell>
          <cell r="R352">
            <v>0</v>
          </cell>
          <cell r="S352">
            <v>24</v>
          </cell>
          <cell r="T352">
            <v>24</v>
          </cell>
          <cell r="U352">
            <v>26</v>
          </cell>
          <cell r="V352">
            <v>0</v>
          </cell>
          <cell r="W352">
            <v>26</v>
          </cell>
          <cell r="X352">
            <v>287.94</v>
          </cell>
          <cell r="Y352">
            <v>0</v>
          </cell>
          <cell r="Z352">
            <v>14.369724</v>
          </cell>
          <cell r="AA352">
            <v>0</v>
          </cell>
          <cell r="AB352">
            <v>14.369724</v>
          </cell>
          <cell r="AC352">
            <v>0</v>
          </cell>
          <cell r="AD352">
            <v>2.2159219999999999</v>
          </cell>
          <cell r="AE352">
            <v>0</v>
          </cell>
          <cell r="AF352">
            <v>0</v>
          </cell>
          <cell r="AG352">
            <v>13</v>
          </cell>
          <cell r="AH352">
            <v>6.22</v>
          </cell>
          <cell r="AI352">
            <v>0</v>
          </cell>
          <cell r="AJ352">
            <v>5</v>
          </cell>
        </row>
        <row r="353">
          <cell r="B353" t="str">
            <v>PO19221</v>
          </cell>
          <cell r="C353" t="str">
            <v>Kungkea Seng</v>
          </cell>
          <cell r="D353" t="str">
            <v xml:space="preserve">SPS Assembly                                      </v>
          </cell>
          <cell r="E353" t="str">
            <v xml:space="preserve">Collar Attach Only(A+)        </v>
          </cell>
          <cell r="F353">
            <v>43904</v>
          </cell>
          <cell r="I353" t="str">
            <v>01/01/2024-01/31/2024</v>
          </cell>
          <cell r="J353">
            <v>1</v>
          </cell>
          <cell r="K353">
            <v>1</v>
          </cell>
          <cell r="L353">
            <v>2</v>
          </cell>
          <cell r="M353">
            <v>204</v>
          </cell>
          <cell r="O353">
            <v>208</v>
          </cell>
          <cell r="Q353">
            <v>228</v>
          </cell>
          <cell r="R353">
            <v>8</v>
          </cell>
          <cell r="S353">
            <v>0</v>
          </cell>
          <cell r="T353">
            <v>8</v>
          </cell>
          <cell r="U353">
            <v>28</v>
          </cell>
          <cell r="V353">
            <v>0</v>
          </cell>
          <cell r="W353">
            <v>28</v>
          </cell>
          <cell r="X353">
            <v>207.37</v>
          </cell>
          <cell r="Y353">
            <v>7.84</v>
          </cell>
          <cell r="Z353">
            <v>14.475216</v>
          </cell>
          <cell r="AA353">
            <v>0</v>
          </cell>
          <cell r="AB353">
            <v>14.475216</v>
          </cell>
          <cell r="AC353">
            <v>0</v>
          </cell>
          <cell r="AD353">
            <v>33.119231999999997</v>
          </cell>
          <cell r="AE353">
            <v>7.84</v>
          </cell>
          <cell r="AF353">
            <v>0</v>
          </cell>
          <cell r="AG353">
            <v>14</v>
          </cell>
          <cell r="AH353">
            <v>6.7</v>
          </cell>
          <cell r="AI353">
            <v>0</v>
          </cell>
          <cell r="AJ353">
            <v>4</v>
          </cell>
        </row>
        <row r="354">
          <cell r="B354" t="str">
            <v>PO19298</v>
          </cell>
          <cell r="C354" t="str">
            <v>Sinoeun Cheng</v>
          </cell>
          <cell r="D354" t="str">
            <v xml:space="preserve">SPS A                                             </v>
          </cell>
          <cell r="E354" t="str">
            <v xml:space="preserve">Machinist                     </v>
          </cell>
          <cell r="F354">
            <v>44364</v>
          </cell>
          <cell r="I354" t="str">
            <v>01/01/2024-01/31/2024</v>
          </cell>
          <cell r="J354">
            <v>1</v>
          </cell>
          <cell r="K354">
            <v>1</v>
          </cell>
          <cell r="L354">
            <v>2</v>
          </cell>
          <cell r="M354">
            <v>204</v>
          </cell>
          <cell r="O354">
            <v>208</v>
          </cell>
          <cell r="Q354">
            <v>260</v>
          </cell>
          <cell r="R354">
            <v>0</v>
          </cell>
          <cell r="S354">
            <v>0</v>
          </cell>
          <cell r="T354">
            <v>0</v>
          </cell>
          <cell r="U354">
            <v>52</v>
          </cell>
          <cell r="V354">
            <v>0</v>
          </cell>
          <cell r="W354">
            <v>52</v>
          </cell>
          <cell r="X354">
            <v>177.91</v>
          </cell>
          <cell r="Y354">
            <v>0</v>
          </cell>
          <cell r="Z354">
            <v>25.751919000000001</v>
          </cell>
          <cell r="AA354">
            <v>0</v>
          </cell>
          <cell r="AB354">
            <v>25.751919000000001</v>
          </cell>
          <cell r="AC354">
            <v>0</v>
          </cell>
          <cell r="AD354">
            <v>77.693838</v>
          </cell>
          <cell r="AE354">
            <v>0</v>
          </cell>
          <cell r="AF354">
            <v>0</v>
          </cell>
          <cell r="AG354">
            <v>26</v>
          </cell>
          <cell r="AH354">
            <v>12.44</v>
          </cell>
          <cell r="AI354">
            <v>0</v>
          </cell>
          <cell r="AJ354">
            <v>3</v>
          </cell>
        </row>
        <row r="355">
          <cell r="B355" t="str">
            <v>PO19302</v>
          </cell>
          <cell r="C355" t="str">
            <v>Sivorn Teth</v>
          </cell>
          <cell r="D355" t="str">
            <v xml:space="preserve">Finishing-A                                       </v>
          </cell>
          <cell r="E355" t="str">
            <v xml:space="preserve">B/Sew B/Down(B)               </v>
          </cell>
          <cell r="F355">
            <v>44370</v>
          </cell>
          <cell r="I355" t="str">
            <v>01/01/2024-01/31/2024</v>
          </cell>
          <cell r="J355">
            <v>1</v>
          </cell>
          <cell r="K355">
            <v>2</v>
          </cell>
          <cell r="L355">
            <v>3</v>
          </cell>
          <cell r="M355">
            <v>204</v>
          </cell>
          <cell r="O355">
            <v>200</v>
          </cell>
          <cell r="Q355">
            <v>192</v>
          </cell>
          <cell r="R355">
            <v>0</v>
          </cell>
          <cell r="S355">
            <v>8</v>
          </cell>
          <cell r="T355">
            <v>8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188.4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3</v>
          </cell>
        </row>
        <row r="356">
          <cell r="B356" t="str">
            <v>PO19329</v>
          </cell>
          <cell r="C356" t="str">
            <v>Theary Ouk</v>
          </cell>
          <cell r="D356" t="str">
            <v xml:space="preserve">SPS B                                             </v>
          </cell>
          <cell r="E356" t="str">
            <v xml:space="preserve">Press Collar(B)               </v>
          </cell>
          <cell r="F356">
            <v>44398</v>
          </cell>
          <cell r="I356" t="str">
            <v>01/01/2024-01/31/2024</v>
          </cell>
          <cell r="J356">
            <v>1</v>
          </cell>
          <cell r="K356">
            <v>1</v>
          </cell>
          <cell r="L356">
            <v>2</v>
          </cell>
          <cell r="M356">
            <v>204</v>
          </cell>
          <cell r="O356">
            <v>200</v>
          </cell>
          <cell r="Q356">
            <v>222</v>
          </cell>
          <cell r="R356">
            <v>0</v>
          </cell>
          <cell r="S356">
            <v>0</v>
          </cell>
          <cell r="T356">
            <v>0</v>
          </cell>
          <cell r="U356">
            <v>22</v>
          </cell>
          <cell r="V356">
            <v>0</v>
          </cell>
          <cell r="W356">
            <v>22</v>
          </cell>
          <cell r="X356">
            <v>83.17</v>
          </cell>
          <cell r="Y356">
            <v>0</v>
          </cell>
          <cell r="Z356">
            <v>11.260847999999999</v>
          </cell>
          <cell r="AA356">
            <v>0</v>
          </cell>
          <cell r="AB356">
            <v>11.260847999999999</v>
          </cell>
          <cell r="AC356">
            <v>0</v>
          </cell>
          <cell r="AD356">
            <v>135.601696</v>
          </cell>
          <cell r="AE356">
            <v>0</v>
          </cell>
          <cell r="AF356">
            <v>0</v>
          </cell>
          <cell r="AG356">
            <v>11</v>
          </cell>
          <cell r="AH356">
            <v>5.26</v>
          </cell>
          <cell r="AI356">
            <v>0</v>
          </cell>
          <cell r="AJ356">
            <v>3</v>
          </cell>
        </row>
        <row r="357">
          <cell r="B357" t="str">
            <v>PO19345</v>
          </cell>
          <cell r="C357" t="str">
            <v>Seng Samnang</v>
          </cell>
          <cell r="D357" t="str">
            <v xml:space="preserve">SPS Assembly                                      </v>
          </cell>
          <cell r="E357" t="str">
            <v xml:space="preserve">French Seam(A)                </v>
          </cell>
          <cell r="F357">
            <v>44412</v>
          </cell>
          <cell r="I357" t="str">
            <v>01/01/2024-01/31/2024</v>
          </cell>
          <cell r="J357">
            <v>1</v>
          </cell>
          <cell r="K357">
            <v>4</v>
          </cell>
          <cell r="L357">
            <v>5</v>
          </cell>
          <cell r="M357">
            <v>204</v>
          </cell>
          <cell r="O357">
            <v>208</v>
          </cell>
          <cell r="Q357">
            <v>220</v>
          </cell>
          <cell r="R357">
            <v>0</v>
          </cell>
          <cell r="S357">
            <v>24</v>
          </cell>
          <cell r="T357">
            <v>24</v>
          </cell>
          <cell r="U357">
            <v>36</v>
          </cell>
          <cell r="V357">
            <v>0</v>
          </cell>
          <cell r="W357">
            <v>36</v>
          </cell>
          <cell r="X357">
            <v>233.36</v>
          </cell>
          <cell r="Y357">
            <v>0</v>
          </cell>
          <cell r="Z357">
            <v>19.29853</v>
          </cell>
          <cell r="AA357">
            <v>0</v>
          </cell>
          <cell r="AB357">
            <v>19.29853</v>
          </cell>
          <cell r="AC357">
            <v>0</v>
          </cell>
          <cell r="AD357">
            <v>13.572016</v>
          </cell>
          <cell r="AE357">
            <v>0</v>
          </cell>
          <cell r="AF357">
            <v>0</v>
          </cell>
          <cell r="AG357">
            <v>18</v>
          </cell>
          <cell r="AH357">
            <v>8.61</v>
          </cell>
          <cell r="AI357">
            <v>0</v>
          </cell>
          <cell r="AJ357">
            <v>3</v>
          </cell>
        </row>
        <row r="358">
          <cell r="B358" t="str">
            <v>PO19357</v>
          </cell>
          <cell r="C358" t="str">
            <v>Chea Srors</v>
          </cell>
          <cell r="D358" t="str">
            <v xml:space="preserve">SPS Assembly                                      </v>
          </cell>
          <cell r="E358" t="str">
            <v xml:space="preserve">Machinist                     </v>
          </cell>
          <cell r="F358">
            <v>44419</v>
          </cell>
          <cell r="I358" t="str">
            <v>01/01/2024-01/31/2024</v>
          </cell>
          <cell r="J358">
            <v>1</v>
          </cell>
          <cell r="K358">
            <v>3</v>
          </cell>
          <cell r="L358">
            <v>4</v>
          </cell>
          <cell r="M358">
            <v>204</v>
          </cell>
          <cell r="O358">
            <v>208</v>
          </cell>
          <cell r="Q358">
            <v>216.67</v>
          </cell>
          <cell r="R358">
            <v>1.33</v>
          </cell>
          <cell r="S358">
            <v>16</v>
          </cell>
          <cell r="T358">
            <v>17.333333333300001</v>
          </cell>
          <cell r="U358">
            <v>26</v>
          </cell>
          <cell r="V358">
            <v>0</v>
          </cell>
          <cell r="W358">
            <v>26</v>
          </cell>
          <cell r="X358">
            <v>246.03</v>
          </cell>
          <cell r="Y358">
            <v>1.31</v>
          </cell>
          <cell r="Z358">
            <v>14.155469999999999</v>
          </cell>
          <cell r="AA358">
            <v>0</v>
          </cell>
          <cell r="AB358">
            <v>14.155469999999999</v>
          </cell>
          <cell r="AC358">
            <v>0</v>
          </cell>
          <cell r="AD358">
            <v>0.82730599999999999</v>
          </cell>
          <cell r="AE358">
            <v>1.31</v>
          </cell>
          <cell r="AF358">
            <v>0</v>
          </cell>
          <cell r="AG358">
            <v>13</v>
          </cell>
          <cell r="AH358">
            <v>6.22</v>
          </cell>
          <cell r="AI358">
            <v>0</v>
          </cell>
          <cell r="AJ358">
            <v>3</v>
          </cell>
        </row>
        <row r="359">
          <cell r="B359" t="str">
            <v>PO19385</v>
          </cell>
          <cell r="C359" t="str">
            <v>Bo Vien</v>
          </cell>
          <cell r="D359" t="str">
            <v xml:space="preserve">Finishing-A                                       </v>
          </cell>
          <cell r="E359" t="str">
            <v xml:space="preserve">Hand Press(B)                 </v>
          </cell>
          <cell r="F359">
            <v>44489</v>
          </cell>
          <cell r="I359" t="str">
            <v>01/01/2024-01/31/2024</v>
          </cell>
          <cell r="J359">
            <v>0</v>
          </cell>
          <cell r="K359">
            <v>0</v>
          </cell>
          <cell r="L359">
            <v>0</v>
          </cell>
          <cell r="M359">
            <v>204</v>
          </cell>
          <cell r="O359">
            <v>192</v>
          </cell>
          <cell r="Q359">
            <v>234</v>
          </cell>
          <cell r="R359">
            <v>0</v>
          </cell>
          <cell r="S359">
            <v>0</v>
          </cell>
          <cell r="T359">
            <v>0</v>
          </cell>
          <cell r="U359">
            <v>42</v>
          </cell>
          <cell r="V359">
            <v>0</v>
          </cell>
          <cell r="W359">
            <v>42</v>
          </cell>
          <cell r="X359">
            <v>366.75</v>
          </cell>
          <cell r="Y359">
            <v>0</v>
          </cell>
          <cell r="Z359">
            <v>31.374544</v>
          </cell>
          <cell r="AA359">
            <v>0</v>
          </cell>
          <cell r="AB359">
            <v>31.374544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21</v>
          </cell>
          <cell r="AH359">
            <v>10.050000000000001</v>
          </cell>
          <cell r="AI359">
            <v>0</v>
          </cell>
          <cell r="AJ359">
            <v>3</v>
          </cell>
        </row>
        <row r="360">
          <cell r="B360" t="str">
            <v>PO19450</v>
          </cell>
          <cell r="C360" t="str">
            <v>Eub Sopheak</v>
          </cell>
          <cell r="D360" t="str">
            <v xml:space="preserve">S1-1&amp; 2 OPA                                       </v>
          </cell>
          <cell r="E360" t="str">
            <v xml:space="preserve">B/Sew B/Down(B)               </v>
          </cell>
          <cell r="F360">
            <v>44522</v>
          </cell>
          <cell r="I360" t="str">
            <v>01/01/2024-01/31/2024</v>
          </cell>
          <cell r="J360">
            <v>1</v>
          </cell>
          <cell r="K360">
            <v>0</v>
          </cell>
          <cell r="L360">
            <v>1</v>
          </cell>
          <cell r="M360">
            <v>204</v>
          </cell>
          <cell r="O360">
            <v>208</v>
          </cell>
          <cell r="Q360">
            <v>223</v>
          </cell>
          <cell r="R360">
            <v>25</v>
          </cell>
          <cell r="S360">
            <v>0</v>
          </cell>
          <cell r="T360">
            <v>25</v>
          </cell>
          <cell r="U360">
            <v>40</v>
          </cell>
          <cell r="V360">
            <v>0</v>
          </cell>
          <cell r="W360">
            <v>40</v>
          </cell>
          <cell r="X360">
            <v>98.98</v>
          </cell>
          <cell r="Y360">
            <v>24.51</v>
          </cell>
          <cell r="Z360">
            <v>19.6248</v>
          </cell>
          <cell r="AA360">
            <v>0</v>
          </cell>
          <cell r="AB360">
            <v>19.6248</v>
          </cell>
          <cell r="AC360">
            <v>0</v>
          </cell>
          <cell r="AD360">
            <v>119.8596</v>
          </cell>
          <cell r="AE360">
            <v>24.51</v>
          </cell>
          <cell r="AF360">
            <v>0</v>
          </cell>
          <cell r="AG360">
            <v>20</v>
          </cell>
          <cell r="AH360">
            <v>9.57</v>
          </cell>
          <cell r="AI360">
            <v>0</v>
          </cell>
          <cell r="AJ360">
            <v>3</v>
          </cell>
        </row>
        <row r="361">
          <cell r="B361" t="str">
            <v>PO19511</v>
          </cell>
          <cell r="C361" t="str">
            <v>Has Sreyuy</v>
          </cell>
          <cell r="D361" t="str">
            <v xml:space="preserve">S1-1&amp; 2 OPA                                       </v>
          </cell>
          <cell r="E361" t="str">
            <v xml:space="preserve">Topstitch Sides(A)            </v>
          </cell>
          <cell r="F361">
            <v>44539</v>
          </cell>
          <cell r="I361" t="str">
            <v>01/01/2024-01/31/2024</v>
          </cell>
          <cell r="J361">
            <v>0</v>
          </cell>
          <cell r="K361">
            <v>0</v>
          </cell>
          <cell r="L361">
            <v>0</v>
          </cell>
          <cell r="M361">
            <v>204</v>
          </cell>
          <cell r="O361">
            <v>208</v>
          </cell>
          <cell r="Q361">
            <v>229</v>
          </cell>
          <cell r="R361">
            <v>21</v>
          </cell>
          <cell r="S361">
            <v>0</v>
          </cell>
          <cell r="T361">
            <v>21</v>
          </cell>
          <cell r="U361">
            <v>42</v>
          </cell>
          <cell r="V361">
            <v>0</v>
          </cell>
          <cell r="W361">
            <v>42</v>
          </cell>
          <cell r="X361">
            <v>195.25</v>
          </cell>
          <cell r="Y361">
            <v>20.58</v>
          </cell>
          <cell r="Z361">
            <v>21.569731999999998</v>
          </cell>
          <cell r="AA361">
            <v>0</v>
          </cell>
          <cell r="AB361">
            <v>21.569731999999998</v>
          </cell>
          <cell r="AC361">
            <v>3.91</v>
          </cell>
          <cell r="AD361">
            <v>27.499464</v>
          </cell>
          <cell r="AE361">
            <v>20.58</v>
          </cell>
          <cell r="AF361">
            <v>0</v>
          </cell>
          <cell r="AG361">
            <v>21</v>
          </cell>
          <cell r="AH361">
            <v>10.050000000000001</v>
          </cell>
          <cell r="AI361">
            <v>0</v>
          </cell>
          <cell r="AJ361">
            <v>3</v>
          </cell>
        </row>
        <row r="362">
          <cell r="B362" t="str">
            <v>PO19524</v>
          </cell>
          <cell r="C362" t="str">
            <v>Khean Sokhea</v>
          </cell>
          <cell r="D362" t="str">
            <v xml:space="preserve">Finishing-B                                       </v>
          </cell>
          <cell r="E362" t="str">
            <v xml:space="preserve">Bagging                       </v>
          </cell>
          <cell r="F362">
            <v>44545</v>
          </cell>
          <cell r="I362" t="str">
            <v>01/01/2024-01/31/2024</v>
          </cell>
          <cell r="J362">
            <v>1</v>
          </cell>
          <cell r="K362">
            <v>2</v>
          </cell>
          <cell r="L362">
            <v>3</v>
          </cell>
          <cell r="M362">
            <v>204</v>
          </cell>
          <cell r="O362">
            <v>200</v>
          </cell>
          <cell r="Q362">
            <v>228</v>
          </cell>
          <cell r="R362">
            <v>8</v>
          </cell>
          <cell r="S362">
            <v>8</v>
          </cell>
          <cell r="T362">
            <v>16</v>
          </cell>
          <cell r="U362">
            <v>44</v>
          </cell>
          <cell r="V362">
            <v>0</v>
          </cell>
          <cell r="W362">
            <v>44</v>
          </cell>
          <cell r="X362">
            <v>297.83</v>
          </cell>
          <cell r="Y362">
            <v>7.85</v>
          </cell>
          <cell r="Z362">
            <v>26.00601</v>
          </cell>
          <cell r="AA362">
            <v>0</v>
          </cell>
          <cell r="AB362">
            <v>26.00601</v>
          </cell>
          <cell r="AC362">
            <v>0</v>
          </cell>
          <cell r="AD362">
            <v>0.65365399999999996</v>
          </cell>
          <cell r="AE362">
            <v>7.85</v>
          </cell>
          <cell r="AF362">
            <v>0</v>
          </cell>
          <cell r="AG362">
            <v>22</v>
          </cell>
          <cell r="AH362">
            <v>10.52</v>
          </cell>
          <cell r="AI362">
            <v>0</v>
          </cell>
          <cell r="AJ362">
            <v>3</v>
          </cell>
        </row>
        <row r="363">
          <cell r="B363" t="str">
            <v>PO19529</v>
          </cell>
          <cell r="C363" t="str">
            <v>Nel Someng</v>
          </cell>
          <cell r="D363" t="str">
            <v xml:space="preserve">SPS B                                             </v>
          </cell>
          <cell r="E363" t="str">
            <v xml:space="preserve">Machinist                     </v>
          </cell>
          <cell r="F363">
            <v>44551</v>
          </cell>
          <cell r="I363" t="str">
            <v>01/01/2024-01/31/2024</v>
          </cell>
          <cell r="J363">
            <v>1</v>
          </cell>
          <cell r="K363">
            <v>2</v>
          </cell>
          <cell r="L363">
            <v>3</v>
          </cell>
          <cell r="M363">
            <v>204</v>
          </cell>
          <cell r="O363">
            <v>208</v>
          </cell>
          <cell r="Q363">
            <v>254</v>
          </cell>
          <cell r="R363">
            <v>0</v>
          </cell>
          <cell r="S363">
            <v>0</v>
          </cell>
          <cell r="T363">
            <v>0</v>
          </cell>
          <cell r="U363">
            <v>46</v>
          </cell>
          <cell r="V363">
            <v>0</v>
          </cell>
          <cell r="W363">
            <v>46</v>
          </cell>
          <cell r="X363">
            <v>206.1</v>
          </cell>
          <cell r="Y363">
            <v>0</v>
          </cell>
          <cell r="Z363">
            <v>26.855409999999999</v>
          </cell>
          <cell r="AA363">
            <v>0</v>
          </cell>
          <cell r="AB363">
            <v>26.855409999999999</v>
          </cell>
          <cell r="AC363">
            <v>127.67</v>
          </cell>
          <cell r="AD363">
            <v>0.52579200000000004</v>
          </cell>
          <cell r="AE363">
            <v>0</v>
          </cell>
          <cell r="AF363">
            <v>0</v>
          </cell>
          <cell r="AG363">
            <v>23</v>
          </cell>
          <cell r="AH363">
            <v>11</v>
          </cell>
          <cell r="AI363">
            <v>0</v>
          </cell>
          <cell r="AJ363">
            <v>2</v>
          </cell>
        </row>
        <row r="364">
          <cell r="B364" t="str">
            <v>PO19570</v>
          </cell>
          <cell r="C364" t="str">
            <v>Nil Chen</v>
          </cell>
          <cell r="D364" t="str">
            <v xml:space="preserve">SHIRT 2- BOXING                                   </v>
          </cell>
          <cell r="E364" t="str">
            <v xml:space="preserve">Boxing                        </v>
          </cell>
          <cell r="F364">
            <v>44574</v>
          </cell>
          <cell r="I364" t="str">
            <v>01/01/2024-01/31/2024</v>
          </cell>
          <cell r="J364">
            <v>1</v>
          </cell>
          <cell r="K364">
            <v>2</v>
          </cell>
          <cell r="L364">
            <v>3</v>
          </cell>
          <cell r="M364">
            <v>204</v>
          </cell>
          <cell r="O364">
            <v>192</v>
          </cell>
          <cell r="Q364">
            <v>232</v>
          </cell>
          <cell r="R364">
            <v>0</v>
          </cell>
          <cell r="S364">
            <v>0</v>
          </cell>
          <cell r="T364">
            <v>0</v>
          </cell>
          <cell r="U364">
            <v>40</v>
          </cell>
          <cell r="V364">
            <v>0</v>
          </cell>
          <cell r="W364">
            <v>40</v>
          </cell>
          <cell r="X364">
            <v>308.67</v>
          </cell>
          <cell r="Y364">
            <v>0</v>
          </cell>
          <cell r="Z364">
            <v>24.874431999999999</v>
          </cell>
          <cell r="AA364">
            <v>0</v>
          </cell>
          <cell r="AB364">
            <v>24.874431999999999</v>
          </cell>
          <cell r="AC364">
            <v>0</v>
          </cell>
          <cell r="AD364">
            <v>0.78933200000000003</v>
          </cell>
          <cell r="AE364">
            <v>0</v>
          </cell>
          <cell r="AF364">
            <v>0</v>
          </cell>
          <cell r="AG364">
            <v>20</v>
          </cell>
          <cell r="AH364">
            <v>9.57</v>
          </cell>
          <cell r="AI364">
            <v>0</v>
          </cell>
          <cell r="AJ364">
            <v>3</v>
          </cell>
        </row>
        <row r="365">
          <cell r="B365" t="str">
            <v>PO19580</v>
          </cell>
          <cell r="C365" t="str">
            <v>Vin Phally</v>
          </cell>
          <cell r="D365" t="str">
            <v xml:space="preserve">Finishing-A                                       </v>
          </cell>
          <cell r="E365" t="str">
            <v xml:space="preserve">Hand Press(B)                 </v>
          </cell>
          <cell r="F365">
            <v>44580</v>
          </cell>
          <cell r="I365" t="str">
            <v>01/01/2024-01/31/2024</v>
          </cell>
          <cell r="J365">
            <v>1</v>
          </cell>
          <cell r="K365">
            <v>2</v>
          </cell>
          <cell r="L365">
            <v>3</v>
          </cell>
          <cell r="M365">
            <v>204</v>
          </cell>
          <cell r="O365">
            <v>208</v>
          </cell>
          <cell r="Q365">
            <v>218</v>
          </cell>
          <cell r="R365">
            <v>18</v>
          </cell>
          <cell r="S365">
            <v>8</v>
          </cell>
          <cell r="T365">
            <v>26</v>
          </cell>
          <cell r="U365">
            <v>36</v>
          </cell>
          <cell r="V365">
            <v>0</v>
          </cell>
          <cell r="W365">
            <v>36</v>
          </cell>
          <cell r="X365">
            <v>316.86</v>
          </cell>
          <cell r="Y365">
            <v>17.66</v>
          </cell>
          <cell r="Z365">
            <v>23.561912</v>
          </cell>
          <cell r="AA365">
            <v>0</v>
          </cell>
          <cell r="AB365">
            <v>23.561912</v>
          </cell>
          <cell r="AC365">
            <v>0</v>
          </cell>
          <cell r="AD365">
            <v>0</v>
          </cell>
          <cell r="AE365">
            <v>17.66</v>
          </cell>
          <cell r="AF365">
            <v>0</v>
          </cell>
          <cell r="AG365">
            <v>18</v>
          </cell>
          <cell r="AH365">
            <v>8.61</v>
          </cell>
          <cell r="AI365">
            <v>0</v>
          </cell>
          <cell r="AJ365">
            <v>3</v>
          </cell>
        </row>
        <row r="366">
          <cell r="B366" t="str">
            <v>PO19588</v>
          </cell>
          <cell r="C366" t="str">
            <v>Re Sreyka</v>
          </cell>
          <cell r="D366" t="str">
            <v xml:space="preserve">Finishing-B                                       </v>
          </cell>
          <cell r="E366" t="str">
            <v xml:space="preserve">Presentation Examiner(B)      </v>
          </cell>
          <cell r="F366">
            <v>44587</v>
          </cell>
          <cell r="I366" t="str">
            <v>01/01/2024-01/31/2024</v>
          </cell>
          <cell r="J366">
            <v>0</v>
          </cell>
          <cell r="K366">
            <v>0</v>
          </cell>
          <cell r="L366">
            <v>0</v>
          </cell>
          <cell r="M366">
            <v>204</v>
          </cell>
          <cell r="O366">
            <v>208</v>
          </cell>
          <cell r="Q366">
            <v>256</v>
          </cell>
          <cell r="R366">
            <v>0</v>
          </cell>
          <cell r="S366">
            <v>0</v>
          </cell>
          <cell r="T366">
            <v>0</v>
          </cell>
          <cell r="U366">
            <v>48</v>
          </cell>
          <cell r="V366">
            <v>0</v>
          </cell>
          <cell r="W366">
            <v>48</v>
          </cell>
          <cell r="X366">
            <v>341.01</v>
          </cell>
          <cell r="Y366">
            <v>0</v>
          </cell>
          <cell r="Z366">
            <v>29.836832999999999</v>
          </cell>
          <cell r="AA366">
            <v>0</v>
          </cell>
          <cell r="AB366">
            <v>29.836832999999999</v>
          </cell>
          <cell r="AC366">
            <v>0</v>
          </cell>
          <cell r="AD366">
            <v>0.65365399999999996</v>
          </cell>
          <cell r="AE366">
            <v>0</v>
          </cell>
          <cell r="AF366">
            <v>0</v>
          </cell>
          <cell r="AG366">
            <v>24</v>
          </cell>
          <cell r="AH366">
            <v>11.48</v>
          </cell>
          <cell r="AI366">
            <v>0</v>
          </cell>
          <cell r="AJ366">
            <v>3</v>
          </cell>
        </row>
        <row r="367">
          <cell r="B367" t="str">
            <v>PO19589</v>
          </cell>
          <cell r="C367" t="str">
            <v>Seak Vanlyda</v>
          </cell>
          <cell r="D367" t="str">
            <v xml:space="preserve">Finishing-A                                       </v>
          </cell>
          <cell r="E367" t="str">
            <v xml:space="preserve">Presentation Examiner(B)      </v>
          </cell>
          <cell r="F367">
            <v>44587</v>
          </cell>
          <cell r="I367" t="str">
            <v>01/01/2024-01/31/2024</v>
          </cell>
          <cell r="J367">
            <v>1</v>
          </cell>
          <cell r="K367">
            <v>0</v>
          </cell>
          <cell r="L367">
            <v>1</v>
          </cell>
          <cell r="M367">
            <v>204</v>
          </cell>
          <cell r="O367">
            <v>208</v>
          </cell>
          <cell r="Q367">
            <v>248</v>
          </cell>
          <cell r="R367">
            <v>0</v>
          </cell>
          <cell r="S367">
            <v>0</v>
          </cell>
          <cell r="T367">
            <v>0</v>
          </cell>
          <cell r="U367">
            <v>40</v>
          </cell>
          <cell r="V367">
            <v>0</v>
          </cell>
          <cell r="W367">
            <v>40</v>
          </cell>
          <cell r="X367">
            <v>0</v>
          </cell>
          <cell r="Y367">
            <v>0</v>
          </cell>
          <cell r="Z367">
            <v>19.6248</v>
          </cell>
          <cell r="AA367">
            <v>0</v>
          </cell>
          <cell r="AB367">
            <v>19.6248</v>
          </cell>
          <cell r="AC367">
            <v>0</v>
          </cell>
          <cell r="AD367">
            <v>243.34960000000001</v>
          </cell>
          <cell r="AE367">
            <v>0</v>
          </cell>
          <cell r="AF367">
            <v>0</v>
          </cell>
          <cell r="AG367">
            <v>20</v>
          </cell>
          <cell r="AH367">
            <v>9.57</v>
          </cell>
          <cell r="AI367">
            <v>0</v>
          </cell>
          <cell r="AJ367">
            <v>3</v>
          </cell>
        </row>
        <row r="368">
          <cell r="B368" t="str">
            <v>PO19598</v>
          </cell>
          <cell r="C368" t="str">
            <v>Pann Sophors</v>
          </cell>
          <cell r="D368" t="str">
            <v xml:space="preserve">Finishing-B                                       </v>
          </cell>
          <cell r="E368" t="str">
            <v xml:space="preserve">Presentation Examiner(B)      </v>
          </cell>
          <cell r="F368">
            <v>44593</v>
          </cell>
          <cell r="I368" t="str">
            <v>01/01/2024-01/31/2024</v>
          </cell>
          <cell r="J368">
            <v>0</v>
          </cell>
          <cell r="K368">
            <v>0</v>
          </cell>
          <cell r="L368">
            <v>0</v>
          </cell>
          <cell r="M368">
            <v>204</v>
          </cell>
          <cell r="O368">
            <v>208</v>
          </cell>
          <cell r="Q368">
            <v>256</v>
          </cell>
          <cell r="R368">
            <v>0</v>
          </cell>
          <cell r="S368">
            <v>0</v>
          </cell>
          <cell r="T368">
            <v>0</v>
          </cell>
          <cell r="U368">
            <v>48</v>
          </cell>
          <cell r="V368">
            <v>0</v>
          </cell>
          <cell r="W368">
            <v>48</v>
          </cell>
          <cell r="X368">
            <v>339.63</v>
          </cell>
          <cell r="Y368">
            <v>0</v>
          </cell>
          <cell r="Z368">
            <v>29.152836000000001</v>
          </cell>
          <cell r="AA368">
            <v>0</v>
          </cell>
          <cell r="AB368">
            <v>29.152836000000001</v>
          </cell>
          <cell r="AC368">
            <v>0</v>
          </cell>
          <cell r="AD368">
            <v>0.65365399999999996</v>
          </cell>
          <cell r="AE368">
            <v>0</v>
          </cell>
          <cell r="AF368">
            <v>0</v>
          </cell>
          <cell r="AG368">
            <v>24</v>
          </cell>
          <cell r="AH368">
            <v>11.48</v>
          </cell>
          <cell r="AI368">
            <v>0</v>
          </cell>
          <cell r="AJ368">
            <v>2</v>
          </cell>
        </row>
        <row r="369">
          <cell r="B369" t="str">
            <v>PO1967</v>
          </cell>
          <cell r="C369" t="str">
            <v>Trouk Chhun</v>
          </cell>
          <cell r="D369" t="str">
            <v xml:space="preserve">SPS A                                             </v>
          </cell>
          <cell r="E369" t="str">
            <v xml:space="preserve">Turn+Press Cuff(B)            </v>
          </cell>
          <cell r="F369">
            <v>39524</v>
          </cell>
          <cell r="I369" t="str">
            <v>01/01/2024-01/31/2024</v>
          </cell>
          <cell r="J369">
            <v>1</v>
          </cell>
          <cell r="K369">
            <v>0</v>
          </cell>
          <cell r="L369">
            <v>1</v>
          </cell>
          <cell r="M369">
            <v>204</v>
          </cell>
          <cell r="O369">
            <v>208</v>
          </cell>
          <cell r="Q369">
            <v>242</v>
          </cell>
          <cell r="R369">
            <v>0</v>
          </cell>
          <cell r="S369">
            <v>0</v>
          </cell>
          <cell r="T369">
            <v>0</v>
          </cell>
          <cell r="U369">
            <v>34</v>
          </cell>
          <cell r="V369">
            <v>0</v>
          </cell>
          <cell r="W369">
            <v>34</v>
          </cell>
          <cell r="X369">
            <v>183.84</v>
          </cell>
          <cell r="Y369">
            <v>0</v>
          </cell>
          <cell r="Z369">
            <v>17.100774000000001</v>
          </cell>
          <cell r="AA369">
            <v>0</v>
          </cell>
          <cell r="AB369">
            <v>17.100774000000001</v>
          </cell>
          <cell r="AC369">
            <v>0</v>
          </cell>
          <cell r="AD369">
            <v>59.419919999999998</v>
          </cell>
          <cell r="AE369">
            <v>0</v>
          </cell>
          <cell r="AF369">
            <v>0</v>
          </cell>
          <cell r="AG369">
            <v>17</v>
          </cell>
          <cell r="AH369">
            <v>8.1300000000000008</v>
          </cell>
          <cell r="AI369">
            <v>0</v>
          </cell>
          <cell r="AJ369">
            <v>11</v>
          </cell>
        </row>
        <row r="370">
          <cell r="B370" t="str">
            <v>PO19803</v>
          </cell>
          <cell r="C370" t="str">
            <v>Nakry Samphors</v>
          </cell>
          <cell r="D370" t="str">
            <v xml:space="preserve">01 Cutting                                        </v>
          </cell>
          <cell r="E370" t="str">
            <v xml:space="preserve">Panel Inspection(B)           </v>
          </cell>
          <cell r="F370">
            <v>44725</v>
          </cell>
          <cell r="I370" t="str">
            <v>01/01/2024-01/31/2024</v>
          </cell>
          <cell r="J370">
            <v>0</v>
          </cell>
          <cell r="K370">
            <v>0</v>
          </cell>
          <cell r="L370">
            <v>0</v>
          </cell>
          <cell r="M370">
            <v>204</v>
          </cell>
          <cell r="O370">
            <v>208</v>
          </cell>
          <cell r="Q370">
            <v>232</v>
          </cell>
          <cell r="R370">
            <v>0</v>
          </cell>
          <cell r="S370">
            <v>0</v>
          </cell>
          <cell r="T370">
            <v>0</v>
          </cell>
          <cell r="U370">
            <v>24</v>
          </cell>
          <cell r="V370">
            <v>0</v>
          </cell>
          <cell r="W370">
            <v>24</v>
          </cell>
          <cell r="X370">
            <v>388.5</v>
          </cell>
          <cell r="Y370">
            <v>16.64</v>
          </cell>
          <cell r="Z370">
            <v>18.615881000000002</v>
          </cell>
          <cell r="AA370">
            <v>0</v>
          </cell>
          <cell r="AB370">
            <v>18.615881000000002</v>
          </cell>
          <cell r="AC370">
            <v>0</v>
          </cell>
          <cell r="AD370">
            <v>6.9099199999999996</v>
          </cell>
          <cell r="AE370">
            <v>0</v>
          </cell>
          <cell r="AF370">
            <v>0</v>
          </cell>
          <cell r="AG370">
            <v>12</v>
          </cell>
          <cell r="AH370">
            <v>5.74</v>
          </cell>
          <cell r="AI370">
            <v>0</v>
          </cell>
          <cell r="AJ370">
            <v>2</v>
          </cell>
        </row>
        <row r="371">
          <cell r="B371" t="str">
            <v>PO19807</v>
          </cell>
          <cell r="C371" t="str">
            <v>Morm Vorng</v>
          </cell>
          <cell r="D371" t="str">
            <v xml:space="preserve">01 Cutting                                        </v>
          </cell>
          <cell r="E371" t="str">
            <v xml:space="preserve">Panel Inspection(B)           </v>
          </cell>
          <cell r="F371">
            <v>44725</v>
          </cell>
          <cell r="I371" t="str">
            <v>01/01/2024-01/31/2024</v>
          </cell>
          <cell r="J371">
            <v>0</v>
          </cell>
          <cell r="K371">
            <v>0</v>
          </cell>
          <cell r="L371">
            <v>0</v>
          </cell>
          <cell r="M371">
            <v>204</v>
          </cell>
          <cell r="O371">
            <v>200</v>
          </cell>
          <cell r="Q371">
            <v>176</v>
          </cell>
          <cell r="R371">
            <v>32</v>
          </cell>
          <cell r="S371">
            <v>0</v>
          </cell>
          <cell r="T371">
            <v>32</v>
          </cell>
          <cell r="U371">
            <v>8</v>
          </cell>
          <cell r="V371">
            <v>0</v>
          </cell>
          <cell r="W371">
            <v>8</v>
          </cell>
          <cell r="X371">
            <v>289.02999999999997</v>
          </cell>
          <cell r="Y371">
            <v>40.28</v>
          </cell>
          <cell r="Z371">
            <v>7.4803940000000004</v>
          </cell>
          <cell r="AA371">
            <v>0</v>
          </cell>
          <cell r="AB371">
            <v>7.4803940000000004</v>
          </cell>
          <cell r="AC371">
            <v>0</v>
          </cell>
          <cell r="AD371">
            <v>6.82</v>
          </cell>
          <cell r="AE371">
            <v>31.4</v>
          </cell>
          <cell r="AF371">
            <v>0</v>
          </cell>
          <cell r="AG371">
            <v>4</v>
          </cell>
          <cell r="AH371">
            <v>1.91</v>
          </cell>
          <cell r="AI371">
            <v>0</v>
          </cell>
          <cell r="AJ371">
            <v>2</v>
          </cell>
        </row>
        <row r="372">
          <cell r="B372" t="str">
            <v>PO1981</v>
          </cell>
          <cell r="C372" t="str">
            <v>Sinoeun Mom</v>
          </cell>
          <cell r="D372" t="str">
            <v xml:space="preserve">21 Fusing                                         </v>
          </cell>
          <cell r="E372" t="str">
            <v xml:space="preserve">Unload Collar(B)              </v>
          </cell>
          <cell r="F372">
            <v>39559</v>
          </cell>
          <cell r="I372" t="str">
            <v>01/01/2024-01/31/2024</v>
          </cell>
          <cell r="J372">
            <v>0</v>
          </cell>
          <cell r="K372">
            <v>0</v>
          </cell>
          <cell r="L372">
            <v>0</v>
          </cell>
          <cell r="M372">
            <v>204</v>
          </cell>
          <cell r="O372">
            <v>208</v>
          </cell>
          <cell r="Q372">
            <v>252</v>
          </cell>
          <cell r="R372">
            <v>0</v>
          </cell>
          <cell r="S372">
            <v>0</v>
          </cell>
          <cell r="T372">
            <v>0</v>
          </cell>
          <cell r="U372">
            <v>44</v>
          </cell>
          <cell r="V372">
            <v>0</v>
          </cell>
          <cell r="W372">
            <v>44</v>
          </cell>
          <cell r="X372">
            <v>311.5</v>
          </cell>
          <cell r="Y372">
            <v>10.56</v>
          </cell>
          <cell r="Z372">
            <v>27.768630000000002</v>
          </cell>
          <cell r="AA372">
            <v>0</v>
          </cell>
          <cell r="AB372">
            <v>27.768630000000002</v>
          </cell>
          <cell r="AC372">
            <v>0</v>
          </cell>
          <cell r="AD372">
            <v>20.839919999999999</v>
          </cell>
          <cell r="AE372">
            <v>0</v>
          </cell>
          <cell r="AF372">
            <v>0</v>
          </cell>
          <cell r="AG372">
            <v>22</v>
          </cell>
          <cell r="AH372">
            <v>10.52</v>
          </cell>
          <cell r="AI372">
            <v>0</v>
          </cell>
          <cell r="AJ372">
            <v>11</v>
          </cell>
        </row>
        <row r="373">
          <cell r="B373" t="str">
            <v>PO19816</v>
          </cell>
          <cell r="C373" t="str">
            <v>Leoun Savorn</v>
          </cell>
          <cell r="D373" t="str">
            <v xml:space="preserve">Finishing-B                                       </v>
          </cell>
          <cell r="E373" t="str">
            <v xml:space="preserve">Close Bottom Poly Bag (B)     </v>
          </cell>
          <cell r="F373">
            <v>44727</v>
          </cell>
          <cell r="I373" t="str">
            <v>01/01/2024-01/31/2024</v>
          </cell>
          <cell r="J373">
            <v>0</v>
          </cell>
          <cell r="K373">
            <v>0</v>
          </cell>
          <cell r="L373">
            <v>0</v>
          </cell>
          <cell r="M373">
            <v>204</v>
          </cell>
          <cell r="O373">
            <v>200</v>
          </cell>
          <cell r="Q373">
            <v>246</v>
          </cell>
          <cell r="R373">
            <v>0</v>
          </cell>
          <cell r="S373">
            <v>0</v>
          </cell>
          <cell r="T373">
            <v>0</v>
          </cell>
          <cell r="U373">
            <v>46</v>
          </cell>
          <cell r="V373">
            <v>0</v>
          </cell>
          <cell r="W373">
            <v>46</v>
          </cell>
          <cell r="X373">
            <v>324.70999999999998</v>
          </cell>
          <cell r="Y373">
            <v>0</v>
          </cell>
          <cell r="Z373">
            <v>27.606086000000001</v>
          </cell>
          <cell r="AA373">
            <v>0</v>
          </cell>
          <cell r="AB373">
            <v>27.606086000000001</v>
          </cell>
          <cell r="AC373">
            <v>0</v>
          </cell>
          <cell r="AD373">
            <v>0.65365399999999996</v>
          </cell>
          <cell r="AE373">
            <v>0</v>
          </cell>
          <cell r="AF373">
            <v>0</v>
          </cell>
          <cell r="AG373">
            <v>23</v>
          </cell>
          <cell r="AH373">
            <v>11</v>
          </cell>
          <cell r="AI373">
            <v>0</v>
          </cell>
          <cell r="AJ373">
            <v>2</v>
          </cell>
        </row>
        <row r="374">
          <cell r="B374" t="str">
            <v>PO1987</v>
          </cell>
          <cell r="C374" t="str">
            <v>Leap Phorn</v>
          </cell>
          <cell r="D374" t="str">
            <v xml:space="preserve">S1-2 INA                                          </v>
          </cell>
          <cell r="E374" t="str">
            <v xml:space="preserve">Hem Bottom(A)                 </v>
          </cell>
          <cell r="F374">
            <v>39559</v>
          </cell>
          <cell r="I374" t="str">
            <v>01/01/2024-01/31/2024</v>
          </cell>
          <cell r="J374">
            <v>1</v>
          </cell>
          <cell r="K374">
            <v>2</v>
          </cell>
          <cell r="L374">
            <v>3</v>
          </cell>
          <cell r="M374">
            <v>204</v>
          </cell>
          <cell r="O374">
            <v>152</v>
          </cell>
          <cell r="Q374">
            <v>120</v>
          </cell>
          <cell r="R374">
            <v>16</v>
          </cell>
          <cell r="S374">
            <v>32</v>
          </cell>
          <cell r="T374">
            <v>48</v>
          </cell>
          <cell r="U374">
            <v>16</v>
          </cell>
          <cell r="V374">
            <v>0</v>
          </cell>
          <cell r="W374">
            <v>16</v>
          </cell>
          <cell r="X374">
            <v>35.24</v>
          </cell>
          <cell r="Y374">
            <v>15.7</v>
          </cell>
          <cell r="Z374">
            <v>7.84992</v>
          </cell>
          <cell r="AA374">
            <v>0</v>
          </cell>
          <cell r="AB374">
            <v>7.84992</v>
          </cell>
          <cell r="AC374">
            <v>0</v>
          </cell>
          <cell r="AD374">
            <v>82.509839999999997</v>
          </cell>
          <cell r="AE374">
            <v>15.7</v>
          </cell>
          <cell r="AF374">
            <v>0</v>
          </cell>
          <cell r="AG374">
            <v>8</v>
          </cell>
          <cell r="AH374">
            <v>3.83</v>
          </cell>
          <cell r="AI374">
            <v>0</v>
          </cell>
          <cell r="AJ374">
            <v>11</v>
          </cell>
        </row>
        <row r="375">
          <cell r="B375" t="str">
            <v>PO19945</v>
          </cell>
          <cell r="C375" t="str">
            <v>Phim Sreynay</v>
          </cell>
          <cell r="D375" t="str">
            <v xml:space="preserve">SIT Repair                                        </v>
          </cell>
          <cell r="E375" t="str">
            <v xml:space="preserve">O/Lock Sides(A)               </v>
          </cell>
          <cell r="F375">
            <v>44785</v>
          </cell>
          <cell r="I375" t="str">
            <v>01/01/2024-01/31/2024</v>
          </cell>
          <cell r="J375">
            <v>1</v>
          </cell>
          <cell r="K375">
            <v>0</v>
          </cell>
          <cell r="L375">
            <v>1</v>
          </cell>
          <cell r="M375">
            <v>204</v>
          </cell>
          <cell r="O375">
            <v>120</v>
          </cell>
          <cell r="Q375">
            <v>137</v>
          </cell>
          <cell r="R375">
            <v>7</v>
          </cell>
          <cell r="S375">
            <v>0</v>
          </cell>
          <cell r="T375">
            <v>7</v>
          </cell>
          <cell r="U375">
            <v>24</v>
          </cell>
          <cell r="V375">
            <v>0</v>
          </cell>
          <cell r="W375">
            <v>24</v>
          </cell>
          <cell r="X375">
            <v>67.8</v>
          </cell>
          <cell r="Y375">
            <v>6.86</v>
          </cell>
          <cell r="Z375">
            <v>11.77488</v>
          </cell>
          <cell r="AA375">
            <v>0</v>
          </cell>
          <cell r="AB375">
            <v>11.77488</v>
          </cell>
          <cell r="AC375">
            <v>0</v>
          </cell>
          <cell r="AD375">
            <v>66.639759999999995</v>
          </cell>
          <cell r="AE375">
            <v>6.86</v>
          </cell>
          <cell r="AF375">
            <v>0</v>
          </cell>
          <cell r="AG375">
            <v>12</v>
          </cell>
          <cell r="AH375">
            <v>5.74</v>
          </cell>
          <cell r="AI375">
            <v>0</v>
          </cell>
          <cell r="AJ375">
            <v>2</v>
          </cell>
        </row>
        <row r="376">
          <cell r="B376" t="str">
            <v>PO20018</v>
          </cell>
          <cell r="C376" t="str">
            <v>Rong Sreypor</v>
          </cell>
          <cell r="D376" t="str">
            <v xml:space="preserve">SIT CHECKING                                      </v>
          </cell>
          <cell r="E376" t="str">
            <v xml:space="preserve">Examining(B)                  </v>
          </cell>
          <cell r="F376">
            <v>44795</v>
          </cell>
          <cell r="I376" t="str">
            <v>01/01/2024-01/31/2024</v>
          </cell>
          <cell r="J376">
            <v>0</v>
          </cell>
          <cell r="K376">
            <v>0</v>
          </cell>
          <cell r="L376">
            <v>0</v>
          </cell>
          <cell r="M376">
            <v>204</v>
          </cell>
          <cell r="O376">
            <v>200</v>
          </cell>
          <cell r="Q376">
            <v>251</v>
          </cell>
          <cell r="R376">
            <v>0</v>
          </cell>
          <cell r="S376">
            <v>0</v>
          </cell>
          <cell r="T376">
            <v>0</v>
          </cell>
          <cell r="U376">
            <v>51</v>
          </cell>
          <cell r="V376">
            <v>0</v>
          </cell>
          <cell r="W376">
            <v>51</v>
          </cell>
          <cell r="X376">
            <v>195.03</v>
          </cell>
          <cell r="Y376">
            <v>0</v>
          </cell>
          <cell r="Z376">
            <v>25.021619999999999</v>
          </cell>
          <cell r="AA376">
            <v>0</v>
          </cell>
          <cell r="AB376">
            <v>25.021619999999999</v>
          </cell>
          <cell r="AC376">
            <v>0</v>
          </cell>
          <cell r="AD376">
            <v>51.263240000000003</v>
          </cell>
          <cell r="AE376">
            <v>0</v>
          </cell>
          <cell r="AF376">
            <v>0</v>
          </cell>
          <cell r="AG376">
            <v>25</v>
          </cell>
          <cell r="AH376">
            <v>11.96</v>
          </cell>
          <cell r="AI376">
            <v>0</v>
          </cell>
          <cell r="AJ376">
            <v>2</v>
          </cell>
        </row>
        <row r="377">
          <cell r="B377" t="str">
            <v>PO20047</v>
          </cell>
          <cell r="C377" t="str">
            <v>Kun Samnang</v>
          </cell>
          <cell r="D377" t="str">
            <v xml:space="preserve">SPS B                                             </v>
          </cell>
          <cell r="E377" t="str">
            <v xml:space="preserve">Run Collar(A)                 </v>
          </cell>
          <cell r="F377">
            <v>44799</v>
          </cell>
          <cell r="I377" t="str">
            <v>01/01/2024-01/31/2024</v>
          </cell>
          <cell r="J377">
            <v>1</v>
          </cell>
          <cell r="K377">
            <v>2</v>
          </cell>
          <cell r="L377">
            <v>3</v>
          </cell>
          <cell r="M377">
            <v>204</v>
          </cell>
          <cell r="O377">
            <v>192</v>
          </cell>
          <cell r="Q377">
            <v>198</v>
          </cell>
          <cell r="R377">
            <v>24</v>
          </cell>
          <cell r="S377">
            <v>0</v>
          </cell>
          <cell r="T377">
            <v>24</v>
          </cell>
          <cell r="U377">
            <v>30</v>
          </cell>
          <cell r="V377">
            <v>0</v>
          </cell>
          <cell r="W377">
            <v>30</v>
          </cell>
          <cell r="X377">
            <v>177.31</v>
          </cell>
          <cell r="Y377">
            <v>23.52</v>
          </cell>
          <cell r="Z377">
            <v>15.694487000000001</v>
          </cell>
          <cell r="AA377">
            <v>0</v>
          </cell>
          <cell r="AB377">
            <v>15.694487000000001</v>
          </cell>
          <cell r="AC377">
            <v>0</v>
          </cell>
          <cell r="AD377">
            <v>21.326328</v>
          </cell>
          <cell r="AE377">
            <v>23.52</v>
          </cell>
          <cell r="AF377">
            <v>0</v>
          </cell>
          <cell r="AG377">
            <v>15</v>
          </cell>
          <cell r="AH377">
            <v>7.18</v>
          </cell>
          <cell r="AI377">
            <v>0</v>
          </cell>
          <cell r="AJ377">
            <v>2</v>
          </cell>
        </row>
        <row r="378">
          <cell r="B378" t="str">
            <v>PO20089</v>
          </cell>
          <cell r="C378" t="str">
            <v>Koem Sary</v>
          </cell>
          <cell r="D378" t="str">
            <v xml:space="preserve">SPS Assembly                                      </v>
          </cell>
          <cell r="E378" t="str">
            <v xml:space="preserve">French Seam(A)                </v>
          </cell>
          <cell r="F378">
            <v>44811</v>
          </cell>
          <cell r="I378" t="str">
            <v>01/01/2024-01/31/2024</v>
          </cell>
          <cell r="J378">
            <v>1</v>
          </cell>
          <cell r="K378">
            <v>1</v>
          </cell>
          <cell r="L378">
            <v>2</v>
          </cell>
          <cell r="M378">
            <v>204</v>
          </cell>
          <cell r="O378">
            <v>208</v>
          </cell>
          <cell r="Q378">
            <v>220</v>
          </cell>
          <cell r="R378">
            <v>8</v>
          </cell>
          <cell r="S378">
            <v>8</v>
          </cell>
          <cell r="T378">
            <v>16</v>
          </cell>
          <cell r="U378">
            <v>28</v>
          </cell>
          <cell r="V378">
            <v>0</v>
          </cell>
          <cell r="W378">
            <v>28</v>
          </cell>
          <cell r="X378">
            <v>255.58</v>
          </cell>
          <cell r="Y378">
            <v>7.85</v>
          </cell>
          <cell r="Z378">
            <v>17.089807</v>
          </cell>
          <cell r="AA378">
            <v>0</v>
          </cell>
          <cell r="AB378">
            <v>17.089807</v>
          </cell>
          <cell r="AC378">
            <v>0</v>
          </cell>
          <cell r="AD378">
            <v>12.689068000000001</v>
          </cell>
          <cell r="AE378">
            <v>7.85</v>
          </cell>
          <cell r="AF378">
            <v>0</v>
          </cell>
          <cell r="AG378">
            <v>14</v>
          </cell>
          <cell r="AH378">
            <v>6.7</v>
          </cell>
          <cell r="AI378">
            <v>0</v>
          </cell>
          <cell r="AJ378">
            <v>2</v>
          </cell>
        </row>
        <row r="379">
          <cell r="B379" t="str">
            <v>PO2012</v>
          </cell>
          <cell r="C379" t="str">
            <v>Danang Chhun</v>
          </cell>
          <cell r="D379" t="str">
            <v xml:space="preserve">SPS C                                             </v>
          </cell>
          <cell r="E379" t="str">
            <v xml:space="preserve">B/S FRONT MANUAL(B)           </v>
          </cell>
          <cell r="F379">
            <v>39566</v>
          </cell>
          <cell r="I379" t="str">
            <v>01/01/2024-01/31/2024</v>
          </cell>
          <cell r="J379">
            <v>0</v>
          </cell>
          <cell r="K379">
            <v>0</v>
          </cell>
          <cell r="L379">
            <v>0</v>
          </cell>
          <cell r="M379">
            <v>204</v>
          </cell>
          <cell r="O379">
            <v>208</v>
          </cell>
          <cell r="Q379">
            <v>256</v>
          </cell>
          <cell r="R379">
            <v>0</v>
          </cell>
          <cell r="S379">
            <v>0</v>
          </cell>
          <cell r="T379">
            <v>0</v>
          </cell>
          <cell r="U379">
            <v>48</v>
          </cell>
          <cell r="V379">
            <v>0</v>
          </cell>
          <cell r="W379">
            <v>48</v>
          </cell>
          <cell r="X379">
            <v>150.66999999999999</v>
          </cell>
          <cell r="Y379">
            <v>0</v>
          </cell>
          <cell r="Z379">
            <v>23.549759999999999</v>
          </cell>
          <cell r="AA379">
            <v>0</v>
          </cell>
          <cell r="AB379">
            <v>23.549759999999999</v>
          </cell>
          <cell r="AC379">
            <v>0</v>
          </cell>
          <cell r="AD379">
            <v>100.52952000000001</v>
          </cell>
          <cell r="AE379">
            <v>0</v>
          </cell>
          <cell r="AF379">
            <v>0</v>
          </cell>
          <cell r="AG379">
            <v>24</v>
          </cell>
          <cell r="AH379">
            <v>11.48</v>
          </cell>
          <cell r="AI379">
            <v>0</v>
          </cell>
          <cell r="AJ379">
            <v>11</v>
          </cell>
        </row>
        <row r="380">
          <cell r="B380" t="str">
            <v>PO2021</v>
          </cell>
          <cell r="C380" t="str">
            <v>phearun Svay</v>
          </cell>
          <cell r="D380" t="str">
            <v xml:space="preserve">WASHING GARMENT                                   </v>
          </cell>
          <cell r="E380" t="str">
            <v xml:space="preserve">Counting garment              </v>
          </cell>
          <cell r="F380">
            <v>39546</v>
          </cell>
          <cell r="I380" t="str">
            <v>01/01/2024-01/31/2024</v>
          </cell>
          <cell r="J380">
            <v>1</v>
          </cell>
          <cell r="K380">
            <v>2</v>
          </cell>
          <cell r="L380">
            <v>3</v>
          </cell>
          <cell r="M380">
            <v>224</v>
          </cell>
          <cell r="O380">
            <v>205</v>
          </cell>
          <cell r="Q380">
            <v>195</v>
          </cell>
          <cell r="R380">
            <v>40</v>
          </cell>
          <cell r="S380">
            <v>0</v>
          </cell>
          <cell r="T380">
            <v>40</v>
          </cell>
          <cell r="U380">
            <v>30</v>
          </cell>
          <cell r="V380">
            <v>0</v>
          </cell>
          <cell r="W380">
            <v>30</v>
          </cell>
          <cell r="X380">
            <v>39.6</v>
          </cell>
          <cell r="Y380">
            <v>43.1</v>
          </cell>
          <cell r="Z380">
            <v>16.162199999999999</v>
          </cell>
          <cell r="AA380">
            <v>0</v>
          </cell>
          <cell r="AB380">
            <v>16.162199999999999</v>
          </cell>
          <cell r="AC380">
            <v>0</v>
          </cell>
          <cell r="AD380">
            <v>170.51439999999999</v>
          </cell>
          <cell r="AE380">
            <v>43.1</v>
          </cell>
          <cell r="AF380">
            <v>0</v>
          </cell>
          <cell r="AG380">
            <v>15</v>
          </cell>
          <cell r="AH380">
            <v>7.18</v>
          </cell>
          <cell r="AI380">
            <v>0</v>
          </cell>
          <cell r="AJ380">
            <v>11</v>
          </cell>
        </row>
        <row r="381">
          <cell r="B381" t="str">
            <v>PO20324</v>
          </cell>
          <cell r="C381" t="str">
            <v>Ean Phanit</v>
          </cell>
          <cell r="D381" t="str">
            <v xml:space="preserve">Finishing-A                                       </v>
          </cell>
          <cell r="E381" t="str">
            <v xml:space="preserve">Machinist                     </v>
          </cell>
          <cell r="F381">
            <v>44889</v>
          </cell>
          <cell r="I381" t="str">
            <v>01/01/2024-01/31/2024</v>
          </cell>
          <cell r="J381">
            <v>1</v>
          </cell>
          <cell r="K381">
            <v>1</v>
          </cell>
          <cell r="L381">
            <v>2</v>
          </cell>
          <cell r="M381">
            <v>204</v>
          </cell>
          <cell r="O381">
            <v>208</v>
          </cell>
          <cell r="Q381">
            <v>227.67</v>
          </cell>
          <cell r="R381">
            <v>0</v>
          </cell>
          <cell r="S381">
            <v>16.333333333300001</v>
          </cell>
          <cell r="T381">
            <v>16.333333333300001</v>
          </cell>
          <cell r="U381">
            <v>36</v>
          </cell>
          <cell r="V381">
            <v>0</v>
          </cell>
          <cell r="W381">
            <v>36</v>
          </cell>
          <cell r="X381">
            <v>0</v>
          </cell>
          <cell r="Y381">
            <v>0</v>
          </cell>
          <cell r="Z381">
            <v>17.662320000000001</v>
          </cell>
          <cell r="AA381">
            <v>0</v>
          </cell>
          <cell r="AB381">
            <v>17.662320000000001</v>
          </cell>
          <cell r="AC381">
            <v>0</v>
          </cell>
          <cell r="AD381">
            <v>223.72463999999999</v>
          </cell>
          <cell r="AE381">
            <v>0</v>
          </cell>
          <cell r="AF381">
            <v>0</v>
          </cell>
          <cell r="AG381">
            <v>18</v>
          </cell>
          <cell r="AH381">
            <v>8.61</v>
          </cell>
          <cell r="AI381">
            <v>0</v>
          </cell>
          <cell r="AJ381">
            <v>2</v>
          </cell>
        </row>
        <row r="382">
          <cell r="B382" t="str">
            <v>PO20361</v>
          </cell>
          <cell r="C382" t="str">
            <v>Choeum Chanleab</v>
          </cell>
          <cell r="D382" t="str">
            <v xml:space="preserve">SPS B                                             </v>
          </cell>
          <cell r="E382" t="str">
            <v xml:space="preserve">Loading                       </v>
          </cell>
          <cell r="F382">
            <v>44900</v>
          </cell>
          <cell r="I382" t="str">
            <v>01/01/2024-01/31/2024</v>
          </cell>
          <cell r="J382">
            <v>1</v>
          </cell>
          <cell r="K382">
            <v>2</v>
          </cell>
          <cell r="L382">
            <v>3</v>
          </cell>
          <cell r="M382">
            <v>204</v>
          </cell>
          <cell r="O382">
            <v>208</v>
          </cell>
          <cell r="Q382">
            <v>254</v>
          </cell>
          <cell r="R382">
            <v>0</v>
          </cell>
          <cell r="S382">
            <v>0</v>
          </cell>
          <cell r="T382">
            <v>0</v>
          </cell>
          <cell r="U382">
            <v>46</v>
          </cell>
          <cell r="V382">
            <v>0</v>
          </cell>
          <cell r="W382">
            <v>46</v>
          </cell>
          <cell r="X382">
            <v>168.69</v>
          </cell>
          <cell r="Y382">
            <v>0</v>
          </cell>
          <cell r="Z382">
            <v>22.568519999999999</v>
          </cell>
          <cell r="AA382">
            <v>0</v>
          </cell>
          <cell r="AB382">
            <v>22.568519999999999</v>
          </cell>
          <cell r="AC382">
            <v>0</v>
          </cell>
          <cell r="AD382">
            <v>80.547039999999996</v>
          </cell>
          <cell r="AE382">
            <v>0</v>
          </cell>
          <cell r="AF382">
            <v>0</v>
          </cell>
          <cell r="AG382">
            <v>23</v>
          </cell>
          <cell r="AH382">
            <v>11</v>
          </cell>
          <cell r="AI382">
            <v>0</v>
          </cell>
          <cell r="AJ382">
            <v>2</v>
          </cell>
        </row>
        <row r="383">
          <cell r="B383" t="str">
            <v>PO20454</v>
          </cell>
          <cell r="C383" t="str">
            <v>In Sreypong</v>
          </cell>
          <cell r="D383" t="str">
            <v xml:space="preserve">SPS B                                             </v>
          </cell>
          <cell r="E383" t="str">
            <v xml:space="preserve">Button Hole                   </v>
          </cell>
          <cell r="F383">
            <v>45065</v>
          </cell>
          <cell r="I383" t="str">
            <v>01/01/2024-01/31/2024</v>
          </cell>
          <cell r="J383">
            <v>0</v>
          </cell>
          <cell r="K383">
            <v>0</v>
          </cell>
          <cell r="L383">
            <v>0</v>
          </cell>
          <cell r="M383">
            <v>204</v>
          </cell>
          <cell r="O383">
            <v>208</v>
          </cell>
          <cell r="Q383">
            <v>250</v>
          </cell>
          <cell r="R383">
            <v>0</v>
          </cell>
          <cell r="S383">
            <v>0</v>
          </cell>
          <cell r="T383">
            <v>0</v>
          </cell>
          <cell r="U383">
            <v>42</v>
          </cell>
          <cell r="V383">
            <v>0</v>
          </cell>
          <cell r="W383">
            <v>42</v>
          </cell>
          <cell r="X383">
            <v>170.63</v>
          </cell>
          <cell r="Y383">
            <v>0</v>
          </cell>
          <cell r="Z383">
            <v>20.955756000000001</v>
          </cell>
          <cell r="AA383">
            <v>0</v>
          </cell>
          <cell r="AB383">
            <v>20.955756000000001</v>
          </cell>
          <cell r="AC383">
            <v>15.93</v>
          </cell>
          <cell r="AD383">
            <v>65.800312000000005</v>
          </cell>
          <cell r="AE383">
            <v>0</v>
          </cell>
          <cell r="AF383">
            <v>0</v>
          </cell>
          <cell r="AG383">
            <v>21</v>
          </cell>
          <cell r="AH383">
            <v>10.050000000000001</v>
          </cell>
          <cell r="AI383">
            <v>0</v>
          </cell>
          <cell r="AJ383">
            <v>0</v>
          </cell>
        </row>
        <row r="384">
          <cell r="B384" t="str">
            <v>PO20456</v>
          </cell>
          <cell r="C384" t="str">
            <v>Vun Samoeun</v>
          </cell>
          <cell r="D384" t="str">
            <v xml:space="preserve">S1-2 INA                                          </v>
          </cell>
          <cell r="E384" t="str">
            <v xml:space="preserve">French Seam(A)                </v>
          </cell>
          <cell r="F384">
            <v>45070</v>
          </cell>
          <cell r="I384" t="str">
            <v>01/01/2024-01/31/2024</v>
          </cell>
          <cell r="J384">
            <v>1</v>
          </cell>
          <cell r="K384">
            <v>2</v>
          </cell>
          <cell r="L384">
            <v>3</v>
          </cell>
          <cell r="M384">
            <v>204</v>
          </cell>
          <cell r="O384">
            <v>208</v>
          </cell>
          <cell r="Q384">
            <v>254</v>
          </cell>
          <cell r="R384">
            <v>0</v>
          </cell>
          <cell r="S384">
            <v>0</v>
          </cell>
          <cell r="T384">
            <v>0</v>
          </cell>
          <cell r="U384">
            <v>46</v>
          </cell>
          <cell r="V384">
            <v>0</v>
          </cell>
          <cell r="W384">
            <v>46</v>
          </cell>
          <cell r="X384">
            <v>171.44</v>
          </cell>
          <cell r="Y384">
            <v>0</v>
          </cell>
          <cell r="Z384">
            <v>22.685438000000001</v>
          </cell>
          <cell r="AA384">
            <v>0</v>
          </cell>
          <cell r="AB384">
            <v>22.685438000000001</v>
          </cell>
          <cell r="AC384">
            <v>0</v>
          </cell>
          <cell r="AD384">
            <v>78.030876000000006</v>
          </cell>
          <cell r="AE384">
            <v>0</v>
          </cell>
          <cell r="AF384">
            <v>0</v>
          </cell>
          <cell r="AG384">
            <v>23</v>
          </cell>
          <cell r="AH384">
            <v>11</v>
          </cell>
          <cell r="AI384">
            <v>0</v>
          </cell>
          <cell r="AJ384">
            <v>0</v>
          </cell>
        </row>
        <row r="385">
          <cell r="B385" t="str">
            <v>PO20457</v>
          </cell>
          <cell r="C385" t="str">
            <v>Chhoem Khounphara</v>
          </cell>
          <cell r="D385" t="str">
            <v xml:space="preserve">SPS Assembly                                      </v>
          </cell>
          <cell r="E385" t="str">
            <v xml:space="preserve">French Seam(A)                </v>
          </cell>
          <cell r="F385">
            <v>45070</v>
          </cell>
          <cell r="I385" t="str">
            <v>01/01/2024-01/31/2024</v>
          </cell>
          <cell r="J385">
            <v>1</v>
          </cell>
          <cell r="K385">
            <v>2</v>
          </cell>
          <cell r="L385">
            <v>3</v>
          </cell>
          <cell r="M385">
            <v>204</v>
          </cell>
          <cell r="O385">
            <v>208</v>
          </cell>
          <cell r="Q385">
            <v>238</v>
          </cell>
          <cell r="R385">
            <v>0</v>
          </cell>
          <cell r="S385">
            <v>8</v>
          </cell>
          <cell r="T385">
            <v>8</v>
          </cell>
          <cell r="U385">
            <v>38</v>
          </cell>
          <cell r="V385">
            <v>0</v>
          </cell>
          <cell r="W385">
            <v>38</v>
          </cell>
          <cell r="X385">
            <v>332.19</v>
          </cell>
          <cell r="Y385">
            <v>0</v>
          </cell>
          <cell r="Z385">
            <v>23.742927999999999</v>
          </cell>
          <cell r="AA385">
            <v>0</v>
          </cell>
          <cell r="AB385">
            <v>23.742927999999999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19</v>
          </cell>
          <cell r="AH385">
            <v>9.09</v>
          </cell>
          <cell r="AI385">
            <v>0</v>
          </cell>
          <cell r="AJ385">
            <v>0</v>
          </cell>
        </row>
        <row r="386">
          <cell r="B386" t="str">
            <v>PO20458</v>
          </cell>
          <cell r="C386" t="str">
            <v>Mao Nalen</v>
          </cell>
          <cell r="D386" t="str">
            <v xml:space="preserve">SPS Assembly                                      </v>
          </cell>
          <cell r="E386" t="str">
            <v xml:space="preserve">Hem front(B)                  </v>
          </cell>
          <cell r="F386">
            <v>45070</v>
          </cell>
          <cell r="I386" t="str">
            <v>01/01/2024-01/31/2024</v>
          </cell>
          <cell r="J386">
            <v>1</v>
          </cell>
          <cell r="K386">
            <v>1</v>
          </cell>
          <cell r="L386">
            <v>2</v>
          </cell>
          <cell r="M386">
            <v>204</v>
          </cell>
          <cell r="O386">
            <v>208</v>
          </cell>
          <cell r="Q386">
            <v>236</v>
          </cell>
          <cell r="R386">
            <v>8</v>
          </cell>
          <cell r="S386">
            <v>0</v>
          </cell>
          <cell r="T386">
            <v>8</v>
          </cell>
          <cell r="U386">
            <v>36</v>
          </cell>
          <cell r="V386">
            <v>0</v>
          </cell>
          <cell r="W386">
            <v>36</v>
          </cell>
          <cell r="X386">
            <v>178.14</v>
          </cell>
          <cell r="Y386">
            <v>7.85</v>
          </cell>
          <cell r="Z386">
            <v>17.662320000000001</v>
          </cell>
          <cell r="AA386">
            <v>0</v>
          </cell>
          <cell r="AB386">
            <v>17.662320000000001</v>
          </cell>
          <cell r="AC386">
            <v>0</v>
          </cell>
          <cell r="AD386">
            <v>53.434640000000002</v>
          </cell>
          <cell r="AE386">
            <v>7.85</v>
          </cell>
          <cell r="AF386">
            <v>0</v>
          </cell>
          <cell r="AG386">
            <v>18</v>
          </cell>
          <cell r="AH386">
            <v>8.61</v>
          </cell>
          <cell r="AI386">
            <v>0</v>
          </cell>
          <cell r="AJ386">
            <v>0</v>
          </cell>
        </row>
        <row r="387">
          <cell r="B387" t="str">
            <v>PO20463</v>
          </cell>
          <cell r="C387" t="str">
            <v>Chun Kunthea</v>
          </cell>
          <cell r="D387" t="str">
            <v xml:space="preserve">S1-2 INA                                          </v>
          </cell>
          <cell r="E387" t="str">
            <v xml:space="preserve">Button Hole                   </v>
          </cell>
          <cell r="F387">
            <v>45078</v>
          </cell>
          <cell r="I387" t="str">
            <v>01/01/2024-01/31/2024</v>
          </cell>
          <cell r="J387">
            <v>1</v>
          </cell>
          <cell r="K387">
            <v>0</v>
          </cell>
          <cell r="L387">
            <v>1</v>
          </cell>
          <cell r="M387">
            <v>204</v>
          </cell>
          <cell r="O387">
            <v>208</v>
          </cell>
          <cell r="Q387">
            <v>256</v>
          </cell>
          <cell r="R387">
            <v>0</v>
          </cell>
          <cell r="S387">
            <v>0</v>
          </cell>
          <cell r="T387">
            <v>0</v>
          </cell>
          <cell r="U387">
            <v>48</v>
          </cell>
          <cell r="V387">
            <v>0</v>
          </cell>
          <cell r="W387">
            <v>48</v>
          </cell>
          <cell r="X387">
            <v>182.46</v>
          </cell>
          <cell r="Y387">
            <v>0</v>
          </cell>
          <cell r="Z387">
            <v>24.106639999999999</v>
          </cell>
          <cell r="AA387">
            <v>0</v>
          </cell>
          <cell r="AB387">
            <v>24.106639999999999</v>
          </cell>
          <cell r="AC387">
            <v>0</v>
          </cell>
          <cell r="AD387">
            <v>74.082970000000003</v>
          </cell>
          <cell r="AE387">
            <v>0</v>
          </cell>
          <cell r="AF387">
            <v>0</v>
          </cell>
          <cell r="AG387">
            <v>24</v>
          </cell>
          <cell r="AH387">
            <v>11.48</v>
          </cell>
          <cell r="AI387">
            <v>0</v>
          </cell>
          <cell r="AJ387">
            <v>0</v>
          </cell>
        </row>
        <row r="388">
          <cell r="B388" t="str">
            <v>PO20465</v>
          </cell>
          <cell r="C388" t="str">
            <v>Ith Sreytouch</v>
          </cell>
          <cell r="D388" t="str">
            <v xml:space="preserve">SPS A                                             </v>
          </cell>
          <cell r="E388" t="str">
            <v xml:space="preserve">ATT TAPE POCKET(B)            </v>
          </cell>
          <cell r="F388">
            <v>45078</v>
          </cell>
          <cell r="I388" t="str">
            <v>01/01/2024-01/31/2024</v>
          </cell>
          <cell r="J388">
            <v>1</v>
          </cell>
          <cell r="K388">
            <v>2</v>
          </cell>
          <cell r="L388">
            <v>3</v>
          </cell>
          <cell r="M388">
            <v>204</v>
          </cell>
          <cell r="O388">
            <v>208</v>
          </cell>
          <cell r="Q388">
            <v>238</v>
          </cell>
          <cell r="R388">
            <v>0</v>
          </cell>
          <cell r="S388">
            <v>0</v>
          </cell>
          <cell r="T388">
            <v>0</v>
          </cell>
          <cell r="U388">
            <v>30</v>
          </cell>
          <cell r="V388">
            <v>0</v>
          </cell>
          <cell r="W388">
            <v>30</v>
          </cell>
          <cell r="X388">
            <v>132.84</v>
          </cell>
          <cell r="Y388">
            <v>0</v>
          </cell>
          <cell r="Z388">
            <v>14.7186</v>
          </cell>
          <cell r="AA388">
            <v>0</v>
          </cell>
          <cell r="AB388">
            <v>14.7186</v>
          </cell>
          <cell r="AC388">
            <v>0</v>
          </cell>
          <cell r="AD388">
            <v>100.6972</v>
          </cell>
          <cell r="AE388">
            <v>0</v>
          </cell>
          <cell r="AF388">
            <v>0</v>
          </cell>
          <cell r="AG388">
            <v>15</v>
          </cell>
          <cell r="AH388">
            <v>7.18</v>
          </cell>
          <cell r="AI388">
            <v>0</v>
          </cell>
          <cell r="AJ388">
            <v>0</v>
          </cell>
        </row>
        <row r="389">
          <cell r="B389" t="str">
            <v>PO20467</v>
          </cell>
          <cell r="C389" t="str">
            <v>Brey Maisam</v>
          </cell>
          <cell r="D389" t="str">
            <v xml:space="preserve">SIT Repair                                        </v>
          </cell>
          <cell r="E389" t="str">
            <v xml:space="preserve">Examining(B)                  </v>
          </cell>
          <cell r="F389">
            <v>45078</v>
          </cell>
          <cell r="I389" t="str">
            <v>01/01/2024-01/31/2024</v>
          </cell>
          <cell r="J389">
            <v>1</v>
          </cell>
          <cell r="K389">
            <v>0</v>
          </cell>
          <cell r="L389">
            <v>1</v>
          </cell>
          <cell r="M389">
            <v>204</v>
          </cell>
          <cell r="O389">
            <v>192</v>
          </cell>
          <cell r="Q389">
            <v>214</v>
          </cell>
          <cell r="R389">
            <v>8</v>
          </cell>
          <cell r="S389">
            <v>0</v>
          </cell>
          <cell r="T389">
            <v>8</v>
          </cell>
          <cell r="U389">
            <v>30</v>
          </cell>
          <cell r="V389">
            <v>0</v>
          </cell>
          <cell r="W389">
            <v>30</v>
          </cell>
          <cell r="X389">
            <v>79.92</v>
          </cell>
          <cell r="Y389">
            <v>7.85</v>
          </cell>
          <cell r="Z389">
            <v>14.7186</v>
          </cell>
          <cell r="AA389">
            <v>0</v>
          </cell>
          <cell r="AB389">
            <v>14.7186</v>
          </cell>
          <cell r="AC389">
            <v>0</v>
          </cell>
          <cell r="AD389">
            <v>130.06720000000001</v>
          </cell>
          <cell r="AE389">
            <v>7.85</v>
          </cell>
          <cell r="AF389">
            <v>0</v>
          </cell>
          <cell r="AG389">
            <v>15</v>
          </cell>
          <cell r="AH389">
            <v>7.18</v>
          </cell>
          <cell r="AI389">
            <v>0</v>
          </cell>
          <cell r="AJ389">
            <v>0</v>
          </cell>
        </row>
        <row r="390">
          <cell r="B390" t="str">
            <v>PO20468</v>
          </cell>
          <cell r="C390" t="str">
            <v>Heng TangIm</v>
          </cell>
          <cell r="D390" t="str">
            <v xml:space="preserve">Finishing-A                                       </v>
          </cell>
          <cell r="E390" t="str">
            <v xml:space="preserve">Examining(B)                  </v>
          </cell>
          <cell r="F390">
            <v>45078</v>
          </cell>
          <cell r="I390" t="str">
            <v>01/01/2024-01/31/2024</v>
          </cell>
          <cell r="J390">
            <v>1</v>
          </cell>
          <cell r="K390">
            <v>0</v>
          </cell>
          <cell r="L390">
            <v>1</v>
          </cell>
          <cell r="M390">
            <v>204</v>
          </cell>
          <cell r="O390">
            <v>176</v>
          </cell>
          <cell r="Q390">
            <v>204</v>
          </cell>
          <cell r="R390">
            <v>8</v>
          </cell>
          <cell r="S390">
            <v>0</v>
          </cell>
          <cell r="T390">
            <v>8</v>
          </cell>
          <cell r="U390">
            <v>36</v>
          </cell>
          <cell r="V390">
            <v>0</v>
          </cell>
          <cell r="W390">
            <v>36</v>
          </cell>
          <cell r="X390">
            <v>41.26</v>
          </cell>
          <cell r="Y390">
            <v>7.85</v>
          </cell>
          <cell r="Z390">
            <v>18.701015999999999</v>
          </cell>
          <cell r="AA390">
            <v>0</v>
          </cell>
          <cell r="AB390">
            <v>18.701015999999999</v>
          </cell>
          <cell r="AC390">
            <v>0</v>
          </cell>
          <cell r="AD390">
            <v>170.7372</v>
          </cell>
          <cell r="AE390">
            <v>7.85</v>
          </cell>
          <cell r="AF390">
            <v>0</v>
          </cell>
          <cell r="AG390">
            <v>18</v>
          </cell>
          <cell r="AH390">
            <v>8.61</v>
          </cell>
          <cell r="AI390">
            <v>0</v>
          </cell>
          <cell r="AJ390">
            <v>0</v>
          </cell>
        </row>
        <row r="391">
          <cell r="B391" t="str">
            <v>PO20469</v>
          </cell>
          <cell r="C391" t="str">
            <v>Dann Ratny</v>
          </cell>
          <cell r="D391" t="str">
            <v xml:space="preserve">SPS A                                             </v>
          </cell>
          <cell r="E391" t="str">
            <v xml:space="preserve">B/Hole Cuff(B)                </v>
          </cell>
          <cell r="F391">
            <v>45078</v>
          </cell>
          <cell r="I391" t="str">
            <v>01/01/2024-01/31/2024</v>
          </cell>
          <cell r="J391">
            <v>0</v>
          </cell>
          <cell r="K391">
            <v>0</v>
          </cell>
          <cell r="L391">
            <v>0</v>
          </cell>
          <cell r="M391">
            <v>204</v>
          </cell>
          <cell r="O391">
            <v>208</v>
          </cell>
          <cell r="Q391">
            <v>224</v>
          </cell>
          <cell r="R391">
            <v>8</v>
          </cell>
          <cell r="S391">
            <v>0</v>
          </cell>
          <cell r="T391">
            <v>8</v>
          </cell>
          <cell r="U391">
            <v>24</v>
          </cell>
          <cell r="V391">
            <v>0</v>
          </cell>
          <cell r="W391">
            <v>24</v>
          </cell>
          <cell r="X391">
            <v>126.8</v>
          </cell>
          <cell r="Y391">
            <v>7.85</v>
          </cell>
          <cell r="Z391">
            <v>11.77488</v>
          </cell>
          <cell r="AA391">
            <v>0</v>
          </cell>
          <cell r="AB391">
            <v>11.77488</v>
          </cell>
          <cell r="AC391">
            <v>0</v>
          </cell>
          <cell r="AD391">
            <v>92.999759999999995</v>
          </cell>
          <cell r="AE391">
            <v>7.85</v>
          </cell>
          <cell r="AF391">
            <v>0</v>
          </cell>
          <cell r="AG391">
            <v>12</v>
          </cell>
          <cell r="AH391">
            <v>5.74</v>
          </cell>
          <cell r="AI391">
            <v>0</v>
          </cell>
          <cell r="AJ391">
            <v>0</v>
          </cell>
        </row>
        <row r="392">
          <cell r="B392" t="str">
            <v>PO20470</v>
          </cell>
          <cell r="C392" t="str">
            <v>Sim Sophorn</v>
          </cell>
          <cell r="D392" t="str">
            <v xml:space="preserve">Finishing-A                                       </v>
          </cell>
          <cell r="E392" t="str">
            <v xml:space="preserve">Hand Press(B)                 </v>
          </cell>
          <cell r="F392">
            <v>45078</v>
          </cell>
          <cell r="I392" t="str">
            <v>01/01/2024-01/31/2024</v>
          </cell>
          <cell r="J392">
            <v>1</v>
          </cell>
          <cell r="K392">
            <v>1</v>
          </cell>
          <cell r="L392">
            <v>2</v>
          </cell>
          <cell r="M392">
            <v>204</v>
          </cell>
          <cell r="O392">
            <v>200</v>
          </cell>
          <cell r="Q392">
            <v>224</v>
          </cell>
          <cell r="R392">
            <v>0</v>
          </cell>
          <cell r="S392">
            <v>0</v>
          </cell>
          <cell r="T392">
            <v>0</v>
          </cell>
          <cell r="U392">
            <v>24</v>
          </cell>
          <cell r="V392">
            <v>0</v>
          </cell>
          <cell r="W392">
            <v>24</v>
          </cell>
          <cell r="X392">
            <v>270.97000000000003</v>
          </cell>
          <cell r="Y392">
            <v>0</v>
          </cell>
          <cell r="Z392">
            <v>15.003360000000001</v>
          </cell>
          <cell r="AA392">
            <v>0</v>
          </cell>
          <cell r="AB392">
            <v>15.003360000000001</v>
          </cell>
          <cell r="AC392">
            <v>0</v>
          </cell>
          <cell r="AD392">
            <v>1.22</v>
          </cell>
          <cell r="AE392">
            <v>0</v>
          </cell>
          <cell r="AF392">
            <v>0</v>
          </cell>
          <cell r="AG392">
            <v>12</v>
          </cell>
          <cell r="AH392">
            <v>5.74</v>
          </cell>
          <cell r="AI392">
            <v>0</v>
          </cell>
          <cell r="AJ392">
            <v>0</v>
          </cell>
        </row>
        <row r="393">
          <cell r="B393" t="str">
            <v>PO20471</v>
          </cell>
          <cell r="C393" t="str">
            <v>Choeun Leakhena</v>
          </cell>
          <cell r="D393" t="str">
            <v xml:space="preserve">Finishing-A                                       </v>
          </cell>
          <cell r="E393" t="str">
            <v xml:space="preserve">Hand Press(B)                 </v>
          </cell>
          <cell r="F393">
            <v>45078</v>
          </cell>
          <cell r="I393" t="str">
            <v>01/01/2024-01/31/2024</v>
          </cell>
          <cell r="J393">
            <v>1</v>
          </cell>
          <cell r="K393">
            <v>3</v>
          </cell>
          <cell r="L393">
            <v>4</v>
          </cell>
          <cell r="M393">
            <v>204</v>
          </cell>
          <cell r="O393">
            <v>200</v>
          </cell>
          <cell r="Q393">
            <v>238</v>
          </cell>
          <cell r="R393">
            <v>8</v>
          </cell>
          <cell r="S393">
            <v>0</v>
          </cell>
          <cell r="T393">
            <v>8</v>
          </cell>
          <cell r="U393">
            <v>46</v>
          </cell>
          <cell r="V393">
            <v>0</v>
          </cell>
          <cell r="W393">
            <v>46</v>
          </cell>
          <cell r="X393">
            <v>290.75</v>
          </cell>
          <cell r="Y393">
            <v>7.85</v>
          </cell>
          <cell r="Z393">
            <v>28.433592000000001</v>
          </cell>
          <cell r="AA393">
            <v>0</v>
          </cell>
          <cell r="AB393">
            <v>28.433592000000001</v>
          </cell>
          <cell r="AC393">
            <v>0</v>
          </cell>
          <cell r="AD393">
            <v>1.6175999999999999</v>
          </cell>
          <cell r="AE393">
            <v>7.85</v>
          </cell>
          <cell r="AF393">
            <v>0</v>
          </cell>
          <cell r="AG393">
            <v>23</v>
          </cell>
          <cell r="AH393">
            <v>11</v>
          </cell>
          <cell r="AI393">
            <v>0</v>
          </cell>
          <cell r="AJ393">
            <v>0</v>
          </cell>
        </row>
        <row r="394">
          <cell r="B394" t="str">
            <v>PO20472</v>
          </cell>
          <cell r="C394" t="str">
            <v>Kem Chantrea</v>
          </cell>
          <cell r="D394" t="str">
            <v xml:space="preserve">Finishing-A                                       </v>
          </cell>
          <cell r="E394" t="str">
            <v xml:space="preserve">Hand Press(B)                 </v>
          </cell>
          <cell r="F394">
            <v>45078</v>
          </cell>
          <cell r="I394" t="str">
            <v>01/01/2024-01/31/2024</v>
          </cell>
          <cell r="J394">
            <v>1</v>
          </cell>
          <cell r="K394">
            <v>2</v>
          </cell>
          <cell r="L394">
            <v>3</v>
          </cell>
          <cell r="M394">
            <v>204</v>
          </cell>
          <cell r="O394">
            <v>208</v>
          </cell>
          <cell r="Q394">
            <v>228.33</v>
          </cell>
          <cell r="R394">
            <v>16</v>
          </cell>
          <cell r="S394">
            <v>3.6666666665999998</v>
          </cell>
          <cell r="T394">
            <v>19.666666666600001</v>
          </cell>
          <cell r="U394">
            <v>40</v>
          </cell>
          <cell r="V394">
            <v>0</v>
          </cell>
          <cell r="W394">
            <v>40</v>
          </cell>
          <cell r="X394">
            <v>304.54000000000002</v>
          </cell>
          <cell r="Y394">
            <v>15.7</v>
          </cell>
          <cell r="Z394">
            <v>26.77506</v>
          </cell>
          <cell r="AA394">
            <v>0</v>
          </cell>
          <cell r="AB394">
            <v>26.77506</v>
          </cell>
          <cell r="AC394">
            <v>0</v>
          </cell>
          <cell r="AD394">
            <v>0</v>
          </cell>
          <cell r="AE394">
            <v>15.7</v>
          </cell>
          <cell r="AF394">
            <v>0</v>
          </cell>
          <cell r="AG394">
            <v>20</v>
          </cell>
          <cell r="AH394">
            <v>9.57</v>
          </cell>
          <cell r="AI394">
            <v>0</v>
          </cell>
          <cell r="AJ394">
            <v>0</v>
          </cell>
        </row>
        <row r="395">
          <cell r="B395" t="str">
            <v>PO20474</v>
          </cell>
          <cell r="C395" t="str">
            <v>Sek Vanna</v>
          </cell>
          <cell r="D395" t="str">
            <v xml:space="preserve">01 Cutting                                        </v>
          </cell>
          <cell r="E395" t="str">
            <v xml:space="preserve">Panel Inspection(B)           </v>
          </cell>
          <cell r="F395">
            <v>45078</v>
          </cell>
          <cell r="I395" t="str">
            <v>01/01/2024-01/31/2024</v>
          </cell>
          <cell r="J395">
            <v>1</v>
          </cell>
          <cell r="K395">
            <v>2</v>
          </cell>
          <cell r="L395">
            <v>3</v>
          </cell>
          <cell r="M395">
            <v>204</v>
          </cell>
          <cell r="O395">
            <v>208</v>
          </cell>
          <cell r="Q395">
            <v>244</v>
          </cell>
          <cell r="R395">
            <v>8</v>
          </cell>
          <cell r="S395">
            <v>0</v>
          </cell>
          <cell r="T395">
            <v>8</v>
          </cell>
          <cell r="U395">
            <v>44</v>
          </cell>
          <cell r="V395">
            <v>0</v>
          </cell>
          <cell r="W395">
            <v>44</v>
          </cell>
          <cell r="X395">
            <v>261.69</v>
          </cell>
          <cell r="Y395">
            <v>29.81</v>
          </cell>
          <cell r="Z395">
            <v>27.731283000000001</v>
          </cell>
          <cell r="AA395">
            <v>0</v>
          </cell>
          <cell r="AB395">
            <v>27.731283000000001</v>
          </cell>
          <cell r="AC395">
            <v>0</v>
          </cell>
          <cell r="AD395">
            <v>39.347875999999999</v>
          </cell>
          <cell r="AE395">
            <v>7.85</v>
          </cell>
          <cell r="AF395">
            <v>0</v>
          </cell>
          <cell r="AG395">
            <v>22</v>
          </cell>
          <cell r="AH395">
            <v>10.52</v>
          </cell>
          <cell r="AI395">
            <v>0</v>
          </cell>
          <cell r="AJ395">
            <v>0</v>
          </cell>
        </row>
        <row r="396">
          <cell r="B396" t="str">
            <v>PO20475</v>
          </cell>
          <cell r="C396" t="str">
            <v>Pok Cheavon</v>
          </cell>
          <cell r="D396" t="str">
            <v xml:space="preserve">01 Cutting                                        </v>
          </cell>
          <cell r="E396" t="str">
            <v xml:space="preserve">Recut Panel                   </v>
          </cell>
          <cell r="F396">
            <v>45078</v>
          </cell>
          <cell r="I396" t="str">
            <v>01/01/2024-01/31/2024</v>
          </cell>
          <cell r="J396">
            <v>1</v>
          </cell>
          <cell r="K396">
            <v>2</v>
          </cell>
          <cell r="L396">
            <v>3</v>
          </cell>
          <cell r="M396">
            <v>204</v>
          </cell>
          <cell r="O396">
            <v>208</v>
          </cell>
          <cell r="Q396">
            <v>256</v>
          </cell>
          <cell r="R396">
            <v>0</v>
          </cell>
          <cell r="S396">
            <v>0</v>
          </cell>
          <cell r="T396">
            <v>0</v>
          </cell>
          <cell r="U396">
            <v>48</v>
          </cell>
          <cell r="V396">
            <v>0</v>
          </cell>
          <cell r="W396">
            <v>48</v>
          </cell>
          <cell r="X396">
            <v>424.19</v>
          </cell>
          <cell r="Y396">
            <v>25.48</v>
          </cell>
          <cell r="Z396">
            <v>31.197894999999999</v>
          </cell>
          <cell r="AA396">
            <v>0</v>
          </cell>
          <cell r="AB396">
            <v>31.197894999999999</v>
          </cell>
          <cell r="AC396">
            <v>0</v>
          </cell>
          <cell r="AD396">
            <v>3.2239999999999998E-2</v>
          </cell>
          <cell r="AE396">
            <v>0</v>
          </cell>
          <cell r="AF396">
            <v>0</v>
          </cell>
          <cell r="AG396">
            <v>24</v>
          </cell>
          <cell r="AH396">
            <v>11.48</v>
          </cell>
          <cell r="AI396">
            <v>0</v>
          </cell>
          <cell r="AJ396">
            <v>0</v>
          </cell>
        </row>
        <row r="397">
          <cell r="B397" t="str">
            <v>PO20481</v>
          </cell>
          <cell r="C397" t="str">
            <v>Chea Phalla</v>
          </cell>
          <cell r="D397" t="str">
            <v xml:space="preserve">SPS Assembly                                      </v>
          </cell>
          <cell r="E397" t="str">
            <v xml:space="preserve">B/Sew Sleeve(B)               </v>
          </cell>
          <cell r="F397">
            <v>45082</v>
          </cell>
          <cell r="I397" t="str">
            <v>01/01/2024-01/31/2024</v>
          </cell>
          <cell r="J397">
            <v>1</v>
          </cell>
          <cell r="K397">
            <v>2</v>
          </cell>
          <cell r="L397">
            <v>3</v>
          </cell>
          <cell r="M397">
            <v>204</v>
          </cell>
          <cell r="O397">
            <v>208</v>
          </cell>
          <cell r="Q397">
            <v>232</v>
          </cell>
          <cell r="R397">
            <v>8</v>
          </cell>
          <cell r="S397">
            <v>0</v>
          </cell>
          <cell r="T397">
            <v>8</v>
          </cell>
          <cell r="U397">
            <v>32</v>
          </cell>
          <cell r="V397">
            <v>0</v>
          </cell>
          <cell r="W397">
            <v>32</v>
          </cell>
          <cell r="X397">
            <v>195.68</v>
          </cell>
          <cell r="Y397">
            <v>7.85</v>
          </cell>
          <cell r="Z397">
            <v>17.021985000000001</v>
          </cell>
          <cell r="AA397">
            <v>0</v>
          </cell>
          <cell r="AB397">
            <v>17.021985000000001</v>
          </cell>
          <cell r="AC397">
            <v>17.82</v>
          </cell>
          <cell r="AD397">
            <v>54.536790000000003</v>
          </cell>
          <cell r="AE397">
            <v>7.85</v>
          </cell>
          <cell r="AF397">
            <v>0</v>
          </cell>
          <cell r="AG397">
            <v>16</v>
          </cell>
          <cell r="AH397">
            <v>7.65</v>
          </cell>
          <cell r="AI397">
            <v>0</v>
          </cell>
          <cell r="AJ397">
            <v>0</v>
          </cell>
        </row>
        <row r="398">
          <cell r="B398" t="str">
            <v>PO20485</v>
          </cell>
          <cell r="C398" t="str">
            <v>Men Dany</v>
          </cell>
          <cell r="D398" t="str">
            <v xml:space="preserve">01 Cutting                                        </v>
          </cell>
          <cell r="E398" t="str">
            <v xml:space="preserve">Machinist                     </v>
          </cell>
          <cell r="F398">
            <v>45084</v>
          </cell>
          <cell r="I398" t="str">
            <v>01/01/2024-01/31/2024</v>
          </cell>
          <cell r="J398">
            <v>0</v>
          </cell>
          <cell r="K398">
            <v>0</v>
          </cell>
          <cell r="L398">
            <v>0</v>
          </cell>
          <cell r="M398">
            <v>204</v>
          </cell>
          <cell r="O398">
            <v>202</v>
          </cell>
          <cell r="Q398">
            <v>178</v>
          </cell>
          <cell r="R398">
            <v>40</v>
          </cell>
          <cell r="S398">
            <v>0</v>
          </cell>
          <cell r="T398">
            <v>40</v>
          </cell>
          <cell r="U398">
            <v>16</v>
          </cell>
          <cell r="V398">
            <v>0</v>
          </cell>
          <cell r="W398">
            <v>16</v>
          </cell>
          <cell r="X398">
            <v>146.6</v>
          </cell>
          <cell r="Y398">
            <v>72.430000000000007</v>
          </cell>
          <cell r="Z398">
            <v>8.6773959999999999</v>
          </cell>
          <cell r="AA398">
            <v>0</v>
          </cell>
          <cell r="AB398">
            <v>8.6773959999999999</v>
          </cell>
          <cell r="AC398">
            <v>0</v>
          </cell>
          <cell r="AD398">
            <v>28.2224</v>
          </cell>
          <cell r="AE398">
            <v>39.25</v>
          </cell>
          <cell r="AF398">
            <v>0</v>
          </cell>
          <cell r="AG398">
            <v>8</v>
          </cell>
          <cell r="AH398">
            <v>3.83</v>
          </cell>
          <cell r="AI398">
            <v>0</v>
          </cell>
          <cell r="AJ398">
            <v>0</v>
          </cell>
        </row>
        <row r="399">
          <cell r="B399" t="str">
            <v>PO20489</v>
          </cell>
          <cell r="C399" t="str">
            <v>Phann Kagnarey</v>
          </cell>
          <cell r="D399" t="str">
            <v xml:space="preserve">SPS Assembly                                      </v>
          </cell>
          <cell r="E399" t="str">
            <v xml:space="preserve">Topstitch Sleeve(A)           </v>
          </cell>
          <cell r="F399">
            <v>45086</v>
          </cell>
          <cell r="I399" t="str">
            <v>01/01/2024-01/31/2024</v>
          </cell>
          <cell r="J399">
            <v>1</v>
          </cell>
          <cell r="K399">
            <v>2</v>
          </cell>
          <cell r="L399">
            <v>3</v>
          </cell>
          <cell r="M399">
            <v>204</v>
          </cell>
          <cell r="O399">
            <v>208</v>
          </cell>
          <cell r="Q399">
            <v>236</v>
          </cell>
          <cell r="R399">
            <v>8</v>
          </cell>
          <cell r="S399">
            <v>0</v>
          </cell>
          <cell r="T399">
            <v>8</v>
          </cell>
          <cell r="U399">
            <v>36</v>
          </cell>
          <cell r="V399">
            <v>0</v>
          </cell>
          <cell r="W399">
            <v>36</v>
          </cell>
          <cell r="X399">
            <v>221.06</v>
          </cell>
          <cell r="Y399">
            <v>7.85</v>
          </cell>
          <cell r="Z399">
            <v>17.94594</v>
          </cell>
          <cell r="AA399">
            <v>0</v>
          </cell>
          <cell r="AB399">
            <v>17.94594</v>
          </cell>
          <cell r="AC399">
            <v>0</v>
          </cell>
          <cell r="AD399">
            <v>14.226182</v>
          </cell>
          <cell r="AE399">
            <v>7.85</v>
          </cell>
          <cell r="AF399">
            <v>0</v>
          </cell>
          <cell r="AG399">
            <v>18</v>
          </cell>
          <cell r="AH399">
            <v>8.61</v>
          </cell>
          <cell r="AI399">
            <v>0</v>
          </cell>
          <cell r="AJ399">
            <v>0</v>
          </cell>
        </row>
        <row r="400">
          <cell r="B400" t="str">
            <v>PO20495</v>
          </cell>
          <cell r="C400" t="str">
            <v>An Saren</v>
          </cell>
          <cell r="D400" t="str">
            <v xml:space="preserve">SPS A                                             </v>
          </cell>
          <cell r="E400" t="str">
            <v xml:space="preserve">Machinist                     </v>
          </cell>
          <cell r="F400">
            <v>45090</v>
          </cell>
          <cell r="I400" t="str">
            <v>01/01/2024-01/31/2024</v>
          </cell>
          <cell r="J400">
            <v>1</v>
          </cell>
          <cell r="K400">
            <v>1</v>
          </cell>
          <cell r="L400">
            <v>2</v>
          </cell>
          <cell r="M400">
            <v>204</v>
          </cell>
          <cell r="O400">
            <v>208</v>
          </cell>
          <cell r="Q400">
            <v>240</v>
          </cell>
          <cell r="R400">
            <v>0</v>
          </cell>
          <cell r="S400">
            <v>0</v>
          </cell>
          <cell r="T400">
            <v>0</v>
          </cell>
          <cell r="U400">
            <v>32</v>
          </cell>
          <cell r="V400">
            <v>0</v>
          </cell>
          <cell r="W400">
            <v>32</v>
          </cell>
          <cell r="X400">
            <v>171.75</v>
          </cell>
          <cell r="Y400">
            <v>0</v>
          </cell>
          <cell r="Z400">
            <v>15.922883000000001</v>
          </cell>
          <cell r="AA400">
            <v>0</v>
          </cell>
          <cell r="AB400">
            <v>15.922883000000001</v>
          </cell>
          <cell r="AC400">
            <v>0</v>
          </cell>
          <cell r="AD400">
            <v>67.921133999999995</v>
          </cell>
          <cell r="AE400">
            <v>0</v>
          </cell>
          <cell r="AF400">
            <v>0</v>
          </cell>
          <cell r="AG400">
            <v>16</v>
          </cell>
          <cell r="AH400">
            <v>7.65</v>
          </cell>
          <cell r="AI400">
            <v>0</v>
          </cell>
          <cell r="AJ400">
            <v>0</v>
          </cell>
        </row>
        <row r="401">
          <cell r="B401" t="str">
            <v>PO20497</v>
          </cell>
          <cell r="C401" t="str">
            <v>Prom  Ana</v>
          </cell>
          <cell r="D401" t="str">
            <v xml:space="preserve">SIT CHECKING                                      </v>
          </cell>
          <cell r="E401" t="str">
            <v xml:space="preserve">Examining(B)                  </v>
          </cell>
          <cell r="F401">
            <v>45091</v>
          </cell>
          <cell r="I401" t="str">
            <v>01/01/2024-01/31/2024</v>
          </cell>
          <cell r="J401">
            <v>0</v>
          </cell>
          <cell r="K401">
            <v>1</v>
          </cell>
          <cell r="L401">
            <v>1</v>
          </cell>
          <cell r="M401">
            <v>204</v>
          </cell>
          <cell r="O401">
            <v>196</v>
          </cell>
          <cell r="Q401">
            <v>240</v>
          </cell>
          <cell r="R401">
            <v>0</v>
          </cell>
          <cell r="S401">
            <v>0</v>
          </cell>
          <cell r="T401">
            <v>0</v>
          </cell>
          <cell r="U401">
            <v>44</v>
          </cell>
          <cell r="V401">
            <v>0</v>
          </cell>
          <cell r="W401">
            <v>44</v>
          </cell>
          <cell r="X401">
            <v>185.66</v>
          </cell>
          <cell r="Y401">
            <v>0</v>
          </cell>
          <cell r="Z401">
            <v>21.58728</v>
          </cell>
          <cell r="AA401">
            <v>0</v>
          </cell>
          <cell r="AB401">
            <v>21.58728</v>
          </cell>
          <cell r="AC401">
            <v>0</v>
          </cell>
          <cell r="AD401">
            <v>49.834560000000003</v>
          </cell>
          <cell r="AE401">
            <v>0</v>
          </cell>
          <cell r="AF401">
            <v>0</v>
          </cell>
          <cell r="AG401">
            <v>22</v>
          </cell>
          <cell r="AH401">
            <v>10.52</v>
          </cell>
          <cell r="AI401">
            <v>0</v>
          </cell>
          <cell r="AJ401">
            <v>0</v>
          </cell>
        </row>
        <row r="402">
          <cell r="B402" t="str">
            <v>PO20498</v>
          </cell>
          <cell r="C402" t="str">
            <v>Phun  Phanny</v>
          </cell>
          <cell r="D402" t="str">
            <v xml:space="preserve">SIT CHECKING                                      </v>
          </cell>
          <cell r="E402" t="str">
            <v xml:space="preserve">Examining(B)                  </v>
          </cell>
          <cell r="F402">
            <v>45091</v>
          </cell>
          <cell r="I402" t="str">
            <v>01/01/2024-01/31/2024</v>
          </cell>
          <cell r="J402">
            <v>0</v>
          </cell>
          <cell r="K402">
            <v>0</v>
          </cell>
          <cell r="L402">
            <v>0</v>
          </cell>
          <cell r="M402">
            <v>204</v>
          </cell>
          <cell r="O402">
            <v>208</v>
          </cell>
          <cell r="Q402">
            <v>258</v>
          </cell>
          <cell r="R402">
            <v>0</v>
          </cell>
          <cell r="S402">
            <v>0</v>
          </cell>
          <cell r="T402">
            <v>0</v>
          </cell>
          <cell r="U402">
            <v>50</v>
          </cell>
          <cell r="V402">
            <v>0</v>
          </cell>
          <cell r="W402">
            <v>50</v>
          </cell>
          <cell r="X402">
            <v>200.91</v>
          </cell>
          <cell r="Y402">
            <v>0</v>
          </cell>
          <cell r="Z402">
            <v>24.530999999999999</v>
          </cell>
          <cell r="AA402">
            <v>0</v>
          </cell>
          <cell r="AB402">
            <v>24.530999999999999</v>
          </cell>
          <cell r="AC402">
            <v>0</v>
          </cell>
          <cell r="AD402">
            <v>52.252000000000002</v>
          </cell>
          <cell r="AE402">
            <v>0</v>
          </cell>
          <cell r="AF402">
            <v>0</v>
          </cell>
          <cell r="AG402">
            <v>25</v>
          </cell>
          <cell r="AH402">
            <v>11.96</v>
          </cell>
          <cell r="AI402">
            <v>0</v>
          </cell>
          <cell r="AJ402">
            <v>0</v>
          </cell>
        </row>
        <row r="403">
          <cell r="B403" t="str">
            <v>PO20499</v>
          </cell>
          <cell r="C403" t="str">
            <v>Phun  Phanna</v>
          </cell>
          <cell r="D403" t="str">
            <v xml:space="preserve">SIT CHECKING                                      </v>
          </cell>
          <cell r="E403" t="str">
            <v xml:space="preserve">Examining(B)                  </v>
          </cell>
          <cell r="F403">
            <v>45091</v>
          </cell>
          <cell r="I403" t="str">
            <v>01/01/2024-01/31/2024</v>
          </cell>
          <cell r="J403">
            <v>0</v>
          </cell>
          <cell r="K403">
            <v>0</v>
          </cell>
          <cell r="L403">
            <v>0</v>
          </cell>
          <cell r="M403">
            <v>204</v>
          </cell>
          <cell r="O403">
            <v>208</v>
          </cell>
          <cell r="Q403">
            <v>256</v>
          </cell>
          <cell r="R403">
            <v>0</v>
          </cell>
          <cell r="S403">
            <v>0</v>
          </cell>
          <cell r="T403">
            <v>0</v>
          </cell>
          <cell r="U403">
            <v>48</v>
          </cell>
          <cell r="V403">
            <v>0</v>
          </cell>
          <cell r="W403">
            <v>48</v>
          </cell>
          <cell r="X403">
            <v>199.82</v>
          </cell>
          <cell r="Y403">
            <v>0</v>
          </cell>
          <cell r="Z403">
            <v>23.549759999999999</v>
          </cell>
          <cell r="AA403">
            <v>0</v>
          </cell>
          <cell r="AB403">
            <v>23.549759999999999</v>
          </cell>
          <cell r="AC403">
            <v>0</v>
          </cell>
          <cell r="AD403">
            <v>51.379519999999999</v>
          </cell>
          <cell r="AE403">
            <v>0</v>
          </cell>
          <cell r="AF403">
            <v>0</v>
          </cell>
          <cell r="AG403">
            <v>24</v>
          </cell>
          <cell r="AH403">
            <v>11.48</v>
          </cell>
          <cell r="AI403">
            <v>0</v>
          </cell>
          <cell r="AJ403">
            <v>0</v>
          </cell>
        </row>
        <row r="404">
          <cell r="B404" t="str">
            <v>PO20501</v>
          </cell>
          <cell r="C404" t="str">
            <v>Some Sitouch</v>
          </cell>
          <cell r="D404" t="str">
            <v xml:space="preserve">SPS Assembly                                      </v>
          </cell>
          <cell r="E404" t="str">
            <v xml:space="preserve">Collar attach                 </v>
          </cell>
          <cell r="F404">
            <v>45091</v>
          </cell>
          <cell r="I404" t="str">
            <v>01/01/2024-01/31/2024</v>
          </cell>
          <cell r="J404">
            <v>1</v>
          </cell>
          <cell r="K404">
            <v>1</v>
          </cell>
          <cell r="L404">
            <v>2</v>
          </cell>
          <cell r="M404">
            <v>204</v>
          </cell>
          <cell r="O404">
            <v>208</v>
          </cell>
          <cell r="Q404">
            <v>244</v>
          </cell>
          <cell r="R404">
            <v>0</v>
          </cell>
          <cell r="S404">
            <v>0</v>
          </cell>
          <cell r="T404">
            <v>0</v>
          </cell>
          <cell r="U404">
            <v>36</v>
          </cell>
          <cell r="V404">
            <v>0</v>
          </cell>
          <cell r="W404">
            <v>36</v>
          </cell>
          <cell r="X404">
            <v>242.63</v>
          </cell>
          <cell r="Y404">
            <v>0</v>
          </cell>
          <cell r="Z404">
            <v>19.410961</v>
          </cell>
          <cell r="AA404">
            <v>0</v>
          </cell>
          <cell r="AB404">
            <v>19.410961</v>
          </cell>
          <cell r="AC404">
            <v>13.59</v>
          </cell>
          <cell r="AD404">
            <v>23.404855999999999</v>
          </cell>
          <cell r="AE404">
            <v>0</v>
          </cell>
          <cell r="AF404">
            <v>0</v>
          </cell>
          <cell r="AG404">
            <v>18</v>
          </cell>
          <cell r="AH404">
            <v>8.61</v>
          </cell>
          <cell r="AI404">
            <v>0</v>
          </cell>
          <cell r="AJ404">
            <v>0</v>
          </cell>
        </row>
        <row r="405">
          <cell r="B405" t="str">
            <v>PO20504</v>
          </cell>
          <cell r="C405" t="str">
            <v>Dy Sopheap</v>
          </cell>
          <cell r="D405" t="str">
            <v xml:space="preserve">01 Cutting                                        </v>
          </cell>
          <cell r="E405" t="str">
            <v xml:space="preserve">Panel Inspection(B)           </v>
          </cell>
          <cell r="F405">
            <v>45093</v>
          </cell>
          <cell r="I405" t="str">
            <v>01/01/2024-01/31/2024</v>
          </cell>
          <cell r="J405">
            <v>0</v>
          </cell>
          <cell r="K405">
            <v>0</v>
          </cell>
          <cell r="L405">
            <v>0</v>
          </cell>
          <cell r="M405">
            <v>204</v>
          </cell>
          <cell r="O405">
            <v>208</v>
          </cell>
          <cell r="Q405">
            <v>228</v>
          </cell>
          <cell r="R405">
            <v>8</v>
          </cell>
          <cell r="S405">
            <v>2</v>
          </cell>
          <cell r="T405">
            <v>10</v>
          </cell>
          <cell r="U405">
            <v>30</v>
          </cell>
          <cell r="V405">
            <v>0</v>
          </cell>
          <cell r="W405">
            <v>30</v>
          </cell>
          <cell r="X405">
            <v>134.46</v>
          </cell>
          <cell r="Y405">
            <v>65.72</v>
          </cell>
          <cell r="Z405">
            <v>15.886119000000001</v>
          </cell>
          <cell r="AA405">
            <v>0</v>
          </cell>
          <cell r="AB405">
            <v>15.886119000000001</v>
          </cell>
          <cell r="AC405">
            <v>0</v>
          </cell>
          <cell r="AD405">
            <v>46.404246000000001</v>
          </cell>
          <cell r="AE405">
            <v>7.85</v>
          </cell>
          <cell r="AF405">
            <v>0</v>
          </cell>
          <cell r="AG405">
            <v>15</v>
          </cell>
          <cell r="AH405">
            <v>7.18</v>
          </cell>
          <cell r="AI405">
            <v>0</v>
          </cell>
          <cell r="AJ405">
            <v>0</v>
          </cell>
        </row>
        <row r="406">
          <cell r="B406" t="str">
            <v>PO20506</v>
          </cell>
          <cell r="C406" t="str">
            <v>Ken Sophanit</v>
          </cell>
          <cell r="D406" t="str">
            <v xml:space="preserve">SPS A                                             </v>
          </cell>
          <cell r="E406" t="str">
            <v xml:space="preserve">Press Pocket Lip              </v>
          </cell>
          <cell r="F406">
            <v>45104</v>
          </cell>
          <cell r="I406" t="str">
            <v>01/01/2024-01/31/2024</v>
          </cell>
          <cell r="J406">
            <v>0</v>
          </cell>
          <cell r="K406">
            <v>0</v>
          </cell>
          <cell r="L406">
            <v>0</v>
          </cell>
          <cell r="M406">
            <v>204</v>
          </cell>
          <cell r="O406">
            <v>192</v>
          </cell>
          <cell r="Q406">
            <v>192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116.39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19.579999999999998</v>
          </cell>
          <cell r="AD406">
            <v>53.37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B407" t="str">
            <v>PO20507</v>
          </cell>
          <cell r="C407" t="str">
            <v>Hut Sreynich</v>
          </cell>
          <cell r="D407" t="str">
            <v xml:space="preserve">SPS A                                             </v>
          </cell>
          <cell r="E407" t="str">
            <v xml:space="preserve">Attach Pocket.(A)             </v>
          </cell>
          <cell r="F407">
            <v>45105</v>
          </cell>
          <cell r="I407" t="str">
            <v>01/01/2024-01/31/2024</v>
          </cell>
          <cell r="J407">
            <v>0</v>
          </cell>
          <cell r="K407">
            <v>0</v>
          </cell>
          <cell r="L407">
            <v>0</v>
          </cell>
          <cell r="M407">
            <v>204</v>
          </cell>
          <cell r="O407">
            <v>208</v>
          </cell>
          <cell r="Q407">
            <v>234</v>
          </cell>
          <cell r="R407">
            <v>0</v>
          </cell>
          <cell r="S407">
            <v>0</v>
          </cell>
          <cell r="T407">
            <v>0</v>
          </cell>
          <cell r="U407">
            <v>26</v>
          </cell>
          <cell r="V407">
            <v>0</v>
          </cell>
          <cell r="W407">
            <v>26</v>
          </cell>
          <cell r="X407">
            <v>158.47999999999999</v>
          </cell>
          <cell r="Y407">
            <v>0</v>
          </cell>
          <cell r="Z407">
            <v>13.745016</v>
          </cell>
          <cell r="AA407">
            <v>0</v>
          </cell>
          <cell r="AB407">
            <v>13.745016</v>
          </cell>
          <cell r="AC407">
            <v>0.47</v>
          </cell>
          <cell r="AD407">
            <v>83.788976000000005</v>
          </cell>
          <cell r="AE407">
            <v>0</v>
          </cell>
          <cell r="AF407">
            <v>0</v>
          </cell>
          <cell r="AG407">
            <v>13</v>
          </cell>
          <cell r="AH407">
            <v>6.22</v>
          </cell>
          <cell r="AI407">
            <v>0</v>
          </cell>
          <cell r="AJ407">
            <v>0</v>
          </cell>
        </row>
        <row r="408">
          <cell r="B408" t="str">
            <v>PO20508</v>
          </cell>
          <cell r="C408" t="str">
            <v>Tab Tangorn</v>
          </cell>
          <cell r="D408" t="str">
            <v xml:space="preserve">SPS A                                             </v>
          </cell>
          <cell r="E408" t="str">
            <v xml:space="preserve">Attach Pocket Bone(B)         </v>
          </cell>
          <cell r="F408">
            <v>45105</v>
          </cell>
          <cell r="I408" t="str">
            <v>01/01/2024-01/31/2024</v>
          </cell>
          <cell r="J408">
            <v>0</v>
          </cell>
          <cell r="K408">
            <v>0</v>
          </cell>
          <cell r="L408">
            <v>0</v>
          </cell>
          <cell r="M408">
            <v>204</v>
          </cell>
          <cell r="O408">
            <v>208</v>
          </cell>
          <cell r="Q408">
            <v>244</v>
          </cell>
          <cell r="R408">
            <v>0</v>
          </cell>
          <cell r="S408">
            <v>0</v>
          </cell>
          <cell r="T408">
            <v>0</v>
          </cell>
          <cell r="U408">
            <v>36</v>
          </cell>
          <cell r="V408">
            <v>0</v>
          </cell>
          <cell r="W408">
            <v>36</v>
          </cell>
          <cell r="X408">
            <v>147.47</v>
          </cell>
          <cell r="Y408">
            <v>0</v>
          </cell>
          <cell r="Z408">
            <v>18.259625</v>
          </cell>
          <cell r="AA408">
            <v>0</v>
          </cell>
          <cell r="AB408">
            <v>18.259625</v>
          </cell>
          <cell r="AC408">
            <v>0</v>
          </cell>
          <cell r="AD408">
            <v>104.66355</v>
          </cell>
          <cell r="AE408">
            <v>0</v>
          </cell>
          <cell r="AF408">
            <v>0</v>
          </cell>
          <cell r="AG408">
            <v>18</v>
          </cell>
          <cell r="AH408">
            <v>8.61</v>
          </cell>
          <cell r="AI408">
            <v>0</v>
          </cell>
          <cell r="AJ408">
            <v>0</v>
          </cell>
        </row>
        <row r="409">
          <cell r="B409" t="str">
            <v>PO20510</v>
          </cell>
          <cell r="C409" t="str">
            <v>Oeurn Hoeurn</v>
          </cell>
          <cell r="D409" t="str">
            <v xml:space="preserve">SPS Assembly                                      </v>
          </cell>
          <cell r="E409" t="str">
            <v xml:space="preserve">Folder Side Seam(A)           </v>
          </cell>
          <cell r="F409">
            <v>45195</v>
          </cell>
          <cell r="I409" t="str">
            <v>01/01/2024-01/31/2024</v>
          </cell>
          <cell r="J409">
            <v>1</v>
          </cell>
          <cell r="K409">
            <v>2</v>
          </cell>
          <cell r="L409">
            <v>3</v>
          </cell>
          <cell r="M409">
            <v>202</v>
          </cell>
          <cell r="O409">
            <v>200</v>
          </cell>
          <cell r="Q409">
            <v>232</v>
          </cell>
          <cell r="R409">
            <v>0</v>
          </cell>
          <cell r="S409">
            <v>0</v>
          </cell>
          <cell r="T409">
            <v>0</v>
          </cell>
          <cell r="U409">
            <v>32</v>
          </cell>
          <cell r="V409">
            <v>0</v>
          </cell>
          <cell r="W409">
            <v>32</v>
          </cell>
          <cell r="X409">
            <v>150.86000000000001</v>
          </cell>
          <cell r="Y409">
            <v>0</v>
          </cell>
          <cell r="Z409">
            <v>15.551532</v>
          </cell>
          <cell r="AA409">
            <v>0</v>
          </cell>
          <cell r="AB409">
            <v>15.551532</v>
          </cell>
          <cell r="AC409">
            <v>0</v>
          </cell>
          <cell r="AD409">
            <v>74.493064000000004</v>
          </cell>
          <cell r="AE409">
            <v>0</v>
          </cell>
          <cell r="AF409">
            <v>0</v>
          </cell>
          <cell r="AG409">
            <v>16</v>
          </cell>
          <cell r="AH409">
            <v>7.65</v>
          </cell>
          <cell r="AI409">
            <v>0</v>
          </cell>
          <cell r="AJ409">
            <v>0</v>
          </cell>
        </row>
        <row r="410">
          <cell r="B410" t="str">
            <v>PO20513</v>
          </cell>
          <cell r="C410" t="str">
            <v>BanThuna</v>
          </cell>
          <cell r="D410" t="str">
            <v xml:space="preserve">SPS Assembly                                      </v>
          </cell>
          <cell r="E410" t="str">
            <v xml:space="preserve">Cuff Attach(A+)               </v>
          </cell>
          <cell r="F410">
            <v>45195</v>
          </cell>
          <cell r="I410" t="str">
            <v>01/01/2024-01/31/2024</v>
          </cell>
          <cell r="J410">
            <v>1</v>
          </cell>
          <cell r="K410">
            <v>1</v>
          </cell>
          <cell r="L410">
            <v>2</v>
          </cell>
          <cell r="M410">
            <v>202</v>
          </cell>
          <cell r="O410">
            <v>208</v>
          </cell>
          <cell r="Q410">
            <v>252</v>
          </cell>
          <cell r="R410">
            <v>0</v>
          </cell>
          <cell r="S410">
            <v>0</v>
          </cell>
          <cell r="T410">
            <v>0</v>
          </cell>
          <cell r="U410">
            <v>44</v>
          </cell>
          <cell r="V410">
            <v>0</v>
          </cell>
          <cell r="W410">
            <v>44</v>
          </cell>
          <cell r="X410">
            <v>176.39</v>
          </cell>
          <cell r="Y410">
            <v>0</v>
          </cell>
          <cell r="Z410">
            <v>21.36816</v>
          </cell>
          <cell r="AA410">
            <v>0</v>
          </cell>
          <cell r="AB410">
            <v>21.36816</v>
          </cell>
          <cell r="AC410">
            <v>0</v>
          </cell>
          <cell r="AD410">
            <v>68.446961999999999</v>
          </cell>
          <cell r="AE410">
            <v>0</v>
          </cell>
          <cell r="AF410">
            <v>0</v>
          </cell>
          <cell r="AG410">
            <v>22</v>
          </cell>
          <cell r="AH410">
            <v>10.52</v>
          </cell>
          <cell r="AI410">
            <v>0</v>
          </cell>
          <cell r="AJ410">
            <v>0</v>
          </cell>
        </row>
        <row r="411">
          <cell r="B411" t="str">
            <v>PO20515</v>
          </cell>
          <cell r="C411" t="str">
            <v>Choem Den</v>
          </cell>
          <cell r="D411" t="str">
            <v xml:space="preserve">Finishing-A                                       </v>
          </cell>
          <cell r="E411" t="str">
            <v xml:space="preserve">Hand Press(B)                 </v>
          </cell>
          <cell r="F411">
            <v>45202</v>
          </cell>
          <cell r="I411" t="str">
            <v>01/01/2024-01/31/2024</v>
          </cell>
          <cell r="J411">
            <v>1</v>
          </cell>
          <cell r="K411">
            <v>1</v>
          </cell>
          <cell r="L411">
            <v>2</v>
          </cell>
          <cell r="M411">
            <v>202</v>
          </cell>
          <cell r="O411">
            <v>208</v>
          </cell>
          <cell r="Q411">
            <v>240</v>
          </cell>
          <cell r="R411">
            <v>0</v>
          </cell>
          <cell r="S411">
            <v>0</v>
          </cell>
          <cell r="T411">
            <v>0</v>
          </cell>
          <cell r="U411">
            <v>32</v>
          </cell>
          <cell r="V411">
            <v>0</v>
          </cell>
          <cell r="W411">
            <v>32</v>
          </cell>
          <cell r="X411">
            <v>296.05</v>
          </cell>
          <cell r="Y411">
            <v>0</v>
          </cell>
          <cell r="Z411">
            <v>20.633296000000001</v>
          </cell>
          <cell r="AA411">
            <v>0</v>
          </cell>
          <cell r="AB411">
            <v>20.633296000000001</v>
          </cell>
          <cell r="AC411">
            <v>0</v>
          </cell>
          <cell r="AD411">
            <v>1.67</v>
          </cell>
          <cell r="AE411">
            <v>0</v>
          </cell>
          <cell r="AF411">
            <v>0</v>
          </cell>
          <cell r="AG411">
            <v>16</v>
          </cell>
          <cell r="AH411">
            <v>7.65</v>
          </cell>
          <cell r="AI411">
            <v>0</v>
          </cell>
          <cell r="AJ411">
            <v>0</v>
          </cell>
        </row>
        <row r="412">
          <cell r="B412" t="str">
            <v>PO20516</v>
          </cell>
          <cell r="C412" t="str">
            <v>Nov  Sreyoun</v>
          </cell>
          <cell r="D412" t="str">
            <v xml:space="preserve">Finishing-A                                       </v>
          </cell>
          <cell r="E412" t="str">
            <v xml:space="preserve">Hand Press(B)                 </v>
          </cell>
          <cell r="F412">
            <v>45222</v>
          </cell>
          <cell r="I412" t="str">
            <v>01/01/2024-01/31/2024</v>
          </cell>
          <cell r="J412">
            <v>1</v>
          </cell>
          <cell r="K412">
            <v>2</v>
          </cell>
          <cell r="L412">
            <v>3</v>
          </cell>
          <cell r="M412">
            <v>202</v>
          </cell>
          <cell r="O412">
            <v>208</v>
          </cell>
          <cell r="Q412">
            <v>242</v>
          </cell>
          <cell r="R412">
            <v>0</v>
          </cell>
          <cell r="S412">
            <v>0</v>
          </cell>
          <cell r="T412">
            <v>0</v>
          </cell>
          <cell r="U412">
            <v>34</v>
          </cell>
          <cell r="V412">
            <v>0</v>
          </cell>
          <cell r="W412">
            <v>34</v>
          </cell>
          <cell r="X412">
            <v>184.84</v>
          </cell>
          <cell r="Y412">
            <v>0</v>
          </cell>
          <cell r="Z412">
            <v>17.061119999999999</v>
          </cell>
          <cell r="AA412">
            <v>0</v>
          </cell>
          <cell r="AB412">
            <v>17.061119999999999</v>
          </cell>
          <cell r="AC412">
            <v>0</v>
          </cell>
          <cell r="AD412">
            <v>53.754952000000003</v>
          </cell>
          <cell r="AE412">
            <v>0</v>
          </cell>
          <cell r="AF412">
            <v>0</v>
          </cell>
          <cell r="AG412">
            <v>17</v>
          </cell>
          <cell r="AH412">
            <v>8.1300000000000008</v>
          </cell>
          <cell r="AI412">
            <v>0</v>
          </cell>
          <cell r="AJ412">
            <v>0</v>
          </cell>
        </row>
        <row r="413">
          <cell r="B413" t="str">
            <v>PO20517</v>
          </cell>
          <cell r="C413" t="str">
            <v>Srin Pharo</v>
          </cell>
          <cell r="D413" t="str">
            <v xml:space="preserve">Finishing-A                                       </v>
          </cell>
          <cell r="E413" t="str">
            <v xml:space="preserve">Hand Press(B)                 </v>
          </cell>
          <cell r="F413">
            <v>45222</v>
          </cell>
          <cell r="I413" t="str">
            <v>01/01/2024-01/31/2024</v>
          </cell>
          <cell r="J413">
            <v>1</v>
          </cell>
          <cell r="K413">
            <v>1</v>
          </cell>
          <cell r="L413">
            <v>2</v>
          </cell>
          <cell r="M413">
            <v>202</v>
          </cell>
          <cell r="O413">
            <v>208</v>
          </cell>
          <cell r="Q413">
            <v>200</v>
          </cell>
          <cell r="R413">
            <v>0</v>
          </cell>
          <cell r="S413">
            <v>32</v>
          </cell>
          <cell r="T413">
            <v>32</v>
          </cell>
          <cell r="U413">
            <v>24</v>
          </cell>
          <cell r="V413">
            <v>0</v>
          </cell>
          <cell r="W413">
            <v>24</v>
          </cell>
          <cell r="X413">
            <v>239.52</v>
          </cell>
          <cell r="Y413">
            <v>0</v>
          </cell>
          <cell r="Z413">
            <v>15.315896</v>
          </cell>
          <cell r="AA413">
            <v>0</v>
          </cell>
          <cell r="AB413">
            <v>15.315896</v>
          </cell>
          <cell r="AC413">
            <v>0</v>
          </cell>
          <cell r="AD413">
            <v>0.71</v>
          </cell>
          <cell r="AE413">
            <v>0</v>
          </cell>
          <cell r="AF413">
            <v>0</v>
          </cell>
          <cell r="AG413">
            <v>12</v>
          </cell>
          <cell r="AH413">
            <v>5.74</v>
          </cell>
          <cell r="AI413">
            <v>0</v>
          </cell>
          <cell r="AJ413">
            <v>0</v>
          </cell>
        </row>
        <row r="414">
          <cell r="B414" t="str">
            <v>PO20518</v>
          </cell>
          <cell r="C414" t="str">
            <v>Yem Nimol</v>
          </cell>
          <cell r="D414" t="str">
            <v xml:space="preserve">Finishing-A                                       </v>
          </cell>
          <cell r="E414" t="str">
            <v xml:space="preserve">Hand Press(B)                 </v>
          </cell>
          <cell r="F414">
            <v>45222</v>
          </cell>
          <cell r="I414" t="str">
            <v>01/01/2024-01/31/2024</v>
          </cell>
          <cell r="J414">
            <v>1</v>
          </cell>
          <cell r="K414">
            <v>2</v>
          </cell>
          <cell r="L414">
            <v>3</v>
          </cell>
          <cell r="M414">
            <v>202</v>
          </cell>
          <cell r="O414">
            <v>200</v>
          </cell>
          <cell r="Q414">
            <v>236</v>
          </cell>
          <cell r="R414">
            <v>0</v>
          </cell>
          <cell r="S414">
            <v>0</v>
          </cell>
          <cell r="T414">
            <v>0</v>
          </cell>
          <cell r="U414">
            <v>36</v>
          </cell>
          <cell r="V414">
            <v>0</v>
          </cell>
          <cell r="W414">
            <v>36</v>
          </cell>
          <cell r="X414">
            <v>281.52999999999997</v>
          </cell>
          <cell r="Y414">
            <v>0</v>
          </cell>
          <cell r="Z414">
            <v>22.507739999999998</v>
          </cell>
          <cell r="AA414">
            <v>0</v>
          </cell>
          <cell r="AB414">
            <v>22.507739999999998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18</v>
          </cell>
          <cell r="AH414">
            <v>8.61</v>
          </cell>
          <cell r="AI414">
            <v>0</v>
          </cell>
          <cell r="AJ414">
            <v>0</v>
          </cell>
        </row>
        <row r="415">
          <cell r="B415" t="str">
            <v>PO20519</v>
          </cell>
          <cell r="C415" t="str">
            <v>Voeurn Long</v>
          </cell>
          <cell r="D415" t="str">
            <v xml:space="preserve">Finishing-A                                       </v>
          </cell>
          <cell r="E415" t="str">
            <v xml:space="preserve">Hand Press(B)                 </v>
          </cell>
          <cell r="F415">
            <v>45223</v>
          </cell>
          <cell r="I415" t="str">
            <v>01/01/2024-01/31/2024</v>
          </cell>
          <cell r="J415">
            <v>0</v>
          </cell>
          <cell r="K415">
            <v>0</v>
          </cell>
          <cell r="L415">
            <v>0</v>
          </cell>
          <cell r="M415">
            <v>202</v>
          </cell>
          <cell r="O415">
            <v>208</v>
          </cell>
          <cell r="Q415">
            <v>232</v>
          </cell>
          <cell r="R415">
            <v>0</v>
          </cell>
          <cell r="S415">
            <v>8</v>
          </cell>
          <cell r="T415">
            <v>8</v>
          </cell>
          <cell r="U415">
            <v>32</v>
          </cell>
          <cell r="V415">
            <v>0</v>
          </cell>
          <cell r="W415">
            <v>32</v>
          </cell>
          <cell r="X415">
            <v>234.23</v>
          </cell>
          <cell r="Y415">
            <v>0</v>
          </cell>
          <cell r="Z415">
            <v>19.472224000000001</v>
          </cell>
          <cell r="AA415">
            <v>0</v>
          </cell>
          <cell r="AB415">
            <v>19.472224000000001</v>
          </cell>
          <cell r="AC415">
            <v>0</v>
          </cell>
          <cell r="AD415">
            <v>21.633232</v>
          </cell>
          <cell r="AE415">
            <v>0</v>
          </cell>
          <cell r="AF415">
            <v>0</v>
          </cell>
          <cell r="AG415">
            <v>16</v>
          </cell>
          <cell r="AH415">
            <v>7.65</v>
          </cell>
          <cell r="AI415">
            <v>0</v>
          </cell>
          <cell r="AJ415">
            <v>0</v>
          </cell>
        </row>
        <row r="416">
          <cell r="B416" t="str">
            <v>PO20520</v>
          </cell>
          <cell r="C416" t="str">
            <v>Heng Vechit</v>
          </cell>
          <cell r="D416" t="str">
            <v xml:space="preserve">Finishing-A                                       </v>
          </cell>
          <cell r="E416" t="str">
            <v xml:space="preserve">Hand Press(B)                 </v>
          </cell>
          <cell r="F416">
            <v>45223</v>
          </cell>
          <cell r="I416" t="str">
            <v>01/01/2024-01/31/2024</v>
          </cell>
          <cell r="J416">
            <v>1</v>
          </cell>
          <cell r="K416">
            <v>1</v>
          </cell>
          <cell r="L416">
            <v>2</v>
          </cell>
          <cell r="M416">
            <v>202</v>
          </cell>
          <cell r="O416">
            <v>200</v>
          </cell>
          <cell r="Q416">
            <v>230</v>
          </cell>
          <cell r="R416">
            <v>0</v>
          </cell>
          <cell r="S416">
            <v>0</v>
          </cell>
          <cell r="T416">
            <v>0</v>
          </cell>
          <cell r="U416">
            <v>30</v>
          </cell>
          <cell r="V416">
            <v>0</v>
          </cell>
          <cell r="W416">
            <v>30</v>
          </cell>
          <cell r="X416">
            <v>243.07</v>
          </cell>
          <cell r="Y416">
            <v>0</v>
          </cell>
          <cell r="Z416">
            <v>17.876904</v>
          </cell>
          <cell r="AA416">
            <v>0</v>
          </cell>
          <cell r="AB416">
            <v>17.876904</v>
          </cell>
          <cell r="AC416">
            <v>0</v>
          </cell>
          <cell r="AD416">
            <v>16.064495999999998</v>
          </cell>
          <cell r="AE416">
            <v>0</v>
          </cell>
          <cell r="AF416">
            <v>0</v>
          </cell>
          <cell r="AG416">
            <v>15</v>
          </cell>
          <cell r="AH416">
            <v>7.18</v>
          </cell>
          <cell r="AI416">
            <v>0</v>
          </cell>
          <cell r="AJ416">
            <v>0</v>
          </cell>
        </row>
        <row r="417">
          <cell r="B417" t="str">
            <v>PO20522</v>
          </cell>
          <cell r="C417" t="str">
            <v>Dorn Sinang</v>
          </cell>
          <cell r="D417" t="str">
            <v xml:space="preserve">Finishing-A                                       </v>
          </cell>
          <cell r="E417" t="str">
            <v xml:space="preserve">Hand Press(B)                 </v>
          </cell>
          <cell r="F417">
            <v>45223</v>
          </cell>
          <cell r="I417" t="str">
            <v>01/01/2024-01/31/2024</v>
          </cell>
          <cell r="J417">
            <v>1</v>
          </cell>
          <cell r="K417">
            <v>1</v>
          </cell>
          <cell r="L417">
            <v>2</v>
          </cell>
          <cell r="M417">
            <v>202</v>
          </cell>
          <cell r="O417">
            <v>208</v>
          </cell>
          <cell r="Q417">
            <v>254</v>
          </cell>
          <cell r="R417">
            <v>0</v>
          </cell>
          <cell r="S417">
            <v>0</v>
          </cell>
          <cell r="T417">
            <v>0</v>
          </cell>
          <cell r="U417">
            <v>46</v>
          </cell>
          <cell r="V417">
            <v>0</v>
          </cell>
          <cell r="W417">
            <v>46</v>
          </cell>
          <cell r="X417">
            <v>308.38</v>
          </cell>
          <cell r="Y417">
            <v>0</v>
          </cell>
          <cell r="Z417">
            <v>29.404176</v>
          </cell>
          <cell r="AA417">
            <v>0</v>
          </cell>
          <cell r="AB417">
            <v>29.404176</v>
          </cell>
          <cell r="AC417">
            <v>0</v>
          </cell>
          <cell r="AD417">
            <v>2.0451199999999998</v>
          </cell>
          <cell r="AE417">
            <v>0</v>
          </cell>
          <cell r="AF417">
            <v>0</v>
          </cell>
          <cell r="AG417">
            <v>23</v>
          </cell>
          <cell r="AH417">
            <v>11</v>
          </cell>
          <cell r="AI417">
            <v>0</v>
          </cell>
          <cell r="AJ417">
            <v>0</v>
          </cell>
        </row>
        <row r="418">
          <cell r="B418" t="str">
            <v>PO20523</v>
          </cell>
          <cell r="C418" t="str">
            <v>Oeun Sreytouch</v>
          </cell>
          <cell r="D418" t="str">
            <v xml:space="preserve">Finishing-A                                       </v>
          </cell>
          <cell r="E418" t="str">
            <v xml:space="preserve">Hand Press(B)                 </v>
          </cell>
          <cell r="F418">
            <v>45223</v>
          </cell>
          <cell r="I418" t="str">
            <v>01/01/2024-01/31/2024</v>
          </cell>
          <cell r="J418">
            <v>1</v>
          </cell>
          <cell r="K418">
            <v>2</v>
          </cell>
          <cell r="L418">
            <v>3</v>
          </cell>
          <cell r="M418">
            <v>202</v>
          </cell>
          <cell r="O418">
            <v>208</v>
          </cell>
          <cell r="Q418">
            <v>242</v>
          </cell>
          <cell r="R418">
            <v>0</v>
          </cell>
          <cell r="S418">
            <v>0</v>
          </cell>
          <cell r="T418">
            <v>0</v>
          </cell>
          <cell r="U418">
            <v>34</v>
          </cell>
          <cell r="V418">
            <v>0</v>
          </cell>
          <cell r="W418">
            <v>34</v>
          </cell>
          <cell r="X418">
            <v>189.47</v>
          </cell>
          <cell r="Y418">
            <v>0</v>
          </cell>
          <cell r="Z418">
            <v>16.796526</v>
          </cell>
          <cell r="AA418">
            <v>0</v>
          </cell>
          <cell r="AB418">
            <v>16.796526</v>
          </cell>
          <cell r="AC418">
            <v>0</v>
          </cell>
          <cell r="AD418">
            <v>46.143051999999997</v>
          </cell>
          <cell r="AE418">
            <v>0</v>
          </cell>
          <cell r="AF418">
            <v>0</v>
          </cell>
          <cell r="AG418">
            <v>17</v>
          </cell>
          <cell r="AH418">
            <v>8.1300000000000008</v>
          </cell>
          <cell r="AI418">
            <v>0</v>
          </cell>
          <cell r="AJ418">
            <v>0</v>
          </cell>
        </row>
        <row r="419">
          <cell r="B419" t="str">
            <v>PO20524</v>
          </cell>
          <cell r="C419" t="str">
            <v>Soeun Kolab</v>
          </cell>
          <cell r="D419" t="str">
            <v xml:space="preserve">Finishing-A                                       </v>
          </cell>
          <cell r="E419" t="str">
            <v xml:space="preserve">Hand Press(B)                 </v>
          </cell>
          <cell r="F419">
            <v>45223</v>
          </cell>
          <cell r="I419" t="str">
            <v>01/01/2024-01/31/2024</v>
          </cell>
          <cell r="J419">
            <v>0</v>
          </cell>
          <cell r="K419">
            <v>0</v>
          </cell>
          <cell r="L419">
            <v>0</v>
          </cell>
          <cell r="M419">
            <v>202</v>
          </cell>
          <cell r="O419">
            <v>189.58</v>
          </cell>
          <cell r="Q419">
            <v>201.58</v>
          </cell>
          <cell r="R419">
            <v>0</v>
          </cell>
          <cell r="S419">
            <v>24</v>
          </cell>
          <cell r="T419">
            <v>24</v>
          </cell>
          <cell r="U419">
            <v>36</v>
          </cell>
          <cell r="V419">
            <v>0</v>
          </cell>
          <cell r="W419">
            <v>36</v>
          </cell>
          <cell r="X419">
            <v>235.11</v>
          </cell>
          <cell r="Y419">
            <v>0</v>
          </cell>
          <cell r="Z419">
            <v>22.013795999999999</v>
          </cell>
          <cell r="AA419">
            <v>0</v>
          </cell>
          <cell r="AB419">
            <v>22.013795999999999</v>
          </cell>
          <cell r="AC419">
            <v>0</v>
          </cell>
          <cell r="AD419">
            <v>3.2551960000000002</v>
          </cell>
          <cell r="AE419">
            <v>0</v>
          </cell>
          <cell r="AF419">
            <v>0</v>
          </cell>
          <cell r="AG419">
            <v>18</v>
          </cell>
          <cell r="AH419">
            <v>8.61</v>
          </cell>
          <cell r="AI419">
            <v>0</v>
          </cell>
          <cell r="AJ419">
            <v>0</v>
          </cell>
        </row>
        <row r="420">
          <cell r="B420" t="str">
            <v>PO20525</v>
          </cell>
          <cell r="C420" t="str">
            <v>Sieng Yorn</v>
          </cell>
          <cell r="D420" t="str">
            <v xml:space="preserve">Finishing-A                                       </v>
          </cell>
          <cell r="E420" t="str">
            <v xml:space="preserve">Hand Press(B)                 </v>
          </cell>
          <cell r="F420">
            <v>45224</v>
          </cell>
          <cell r="I420" t="str">
            <v>01/01/2024-01/31/2024</v>
          </cell>
          <cell r="J420">
            <v>1</v>
          </cell>
          <cell r="K420">
            <v>1</v>
          </cell>
          <cell r="L420">
            <v>2</v>
          </cell>
          <cell r="M420">
            <v>202</v>
          </cell>
          <cell r="O420">
            <v>208</v>
          </cell>
          <cell r="Q420">
            <v>234</v>
          </cell>
          <cell r="R420">
            <v>8</v>
          </cell>
          <cell r="S420">
            <v>0</v>
          </cell>
          <cell r="T420">
            <v>8</v>
          </cell>
          <cell r="U420">
            <v>34</v>
          </cell>
          <cell r="V420">
            <v>0</v>
          </cell>
          <cell r="W420">
            <v>34</v>
          </cell>
          <cell r="X420">
            <v>245.98</v>
          </cell>
          <cell r="Y420">
            <v>7.77</v>
          </cell>
          <cell r="Z420">
            <v>21.066911999999999</v>
          </cell>
          <cell r="AA420">
            <v>0</v>
          </cell>
          <cell r="AB420">
            <v>21.066911999999999</v>
          </cell>
          <cell r="AC420">
            <v>0</v>
          </cell>
          <cell r="AD420">
            <v>16.291799999999999</v>
          </cell>
          <cell r="AE420">
            <v>7.77</v>
          </cell>
          <cell r="AF420">
            <v>0</v>
          </cell>
          <cell r="AG420">
            <v>17</v>
          </cell>
          <cell r="AH420">
            <v>8.1300000000000008</v>
          </cell>
          <cell r="AI420">
            <v>0</v>
          </cell>
          <cell r="AJ420">
            <v>0</v>
          </cell>
        </row>
        <row r="421">
          <cell r="B421" t="str">
            <v>PO20526</v>
          </cell>
          <cell r="C421" t="str">
            <v>Chrun Srors</v>
          </cell>
          <cell r="D421" t="str">
            <v xml:space="preserve">Finishing-A                                       </v>
          </cell>
          <cell r="E421" t="str">
            <v xml:space="preserve">Hand Press(B)                 </v>
          </cell>
          <cell r="F421">
            <v>45224</v>
          </cell>
          <cell r="I421" t="str">
            <v>01/01/2024-01/31/2024</v>
          </cell>
          <cell r="J421">
            <v>1</v>
          </cell>
          <cell r="K421">
            <v>1</v>
          </cell>
          <cell r="L421">
            <v>2</v>
          </cell>
          <cell r="M421">
            <v>202</v>
          </cell>
          <cell r="O421">
            <v>208</v>
          </cell>
          <cell r="Q421">
            <v>248</v>
          </cell>
          <cell r="R421">
            <v>0</v>
          </cell>
          <cell r="S421">
            <v>0</v>
          </cell>
          <cell r="T421">
            <v>0</v>
          </cell>
          <cell r="U421">
            <v>40</v>
          </cell>
          <cell r="V421">
            <v>0</v>
          </cell>
          <cell r="W421">
            <v>40</v>
          </cell>
          <cell r="X421">
            <v>318.81</v>
          </cell>
          <cell r="Y421">
            <v>0</v>
          </cell>
          <cell r="Z421">
            <v>25.762315999999998</v>
          </cell>
          <cell r="AA421">
            <v>0</v>
          </cell>
          <cell r="AB421">
            <v>25.762315999999998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20</v>
          </cell>
          <cell r="AH421">
            <v>9.57</v>
          </cell>
          <cell r="AI421">
            <v>0</v>
          </cell>
          <cell r="AJ421">
            <v>0</v>
          </cell>
        </row>
        <row r="422">
          <cell r="B422" t="str">
            <v>PO20527</v>
          </cell>
          <cell r="C422" t="str">
            <v>Thy Chanthuor</v>
          </cell>
          <cell r="D422" t="str">
            <v xml:space="preserve">SPS B                                             </v>
          </cell>
          <cell r="E422" t="str">
            <v xml:space="preserve">Pocket                        </v>
          </cell>
          <cell r="F422">
            <v>45224</v>
          </cell>
          <cell r="I422" t="str">
            <v>01/01/2024-01/31/2024</v>
          </cell>
          <cell r="J422">
            <v>1</v>
          </cell>
          <cell r="K422">
            <v>1</v>
          </cell>
          <cell r="L422">
            <v>2</v>
          </cell>
          <cell r="M422">
            <v>202</v>
          </cell>
          <cell r="O422">
            <v>192</v>
          </cell>
          <cell r="Q422">
            <v>179.95</v>
          </cell>
          <cell r="R422">
            <v>40.049999999999997</v>
          </cell>
          <cell r="S422">
            <v>0</v>
          </cell>
          <cell r="T422">
            <v>40.049999999999997</v>
          </cell>
          <cell r="U422">
            <v>28</v>
          </cell>
          <cell r="V422">
            <v>0</v>
          </cell>
          <cell r="W422">
            <v>28</v>
          </cell>
          <cell r="X422">
            <v>125.32</v>
          </cell>
          <cell r="Y422">
            <v>38.9</v>
          </cell>
          <cell r="Z422">
            <v>15.299424</v>
          </cell>
          <cell r="AA422">
            <v>0</v>
          </cell>
          <cell r="AB422">
            <v>15.299424</v>
          </cell>
          <cell r="AC422">
            <v>64.12</v>
          </cell>
          <cell r="AD422">
            <v>3.9529920000000001</v>
          </cell>
          <cell r="AE422">
            <v>38.9</v>
          </cell>
          <cell r="AF422">
            <v>0</v>
          </cell>
          <cell r="AG422">
            <v>14</v>
          </cell>
          <cell r="AH422">
            <v>6.7</v>
          </cell>
          <cell r="AI422">
            <v>0</v>
          </cell>
          <cell r="AJ422">
            <v>0</v>
          </cell>
        </row>
        <row r="423">
          <cell r="B423" t="str">
            <v>PO20528</v>
          </cell>
          <cell r="C423" t="str">
            <v>Voeun Phally</v>
          </cell>
          <cell r="D423" t="str">
            <v xml:space="preserve">SIT CHECKING                                      </v>
          </cell>
          <cell r="E423" t="str">
            <v xml:space="preserve">Examining(B)                  </v>
          </cell>
          <cell r="F423">
            <v>45278</v>
          </cell>
          <cell r="I423" t="str">
            <v>01/01/2024-01/31/2024</v>
          </cell>
          <cell r="J423">
            <v>0</v>
          </cell>
          <cell r="K423">
            <v>0</v>
          </cell>
          <cell r="L423">
            <v>0</v>
          </cell>
          <cell r="M423">
            <v>202</v>
          </cell>
          <cell r="O423">
            <v>200</v>
          </cell>
          <cell r="Q423">
            <v>238</v>
          </cell>
          <cell r="R423">
            <v>0</v>
          </cell>
          <cell r="S423">
            <v>8</v>
          </cell>
          <cell r="T423">
            <v>8</v>
          </cell>
          <cell r="U423">
            <v>46</v>
          </cell>
          <cell r="V423">
            <v>0</v>
          </cell>
          <cell r="W423">
            <v>46</v>
          </cell>
          <cell r="X423">
            <v>184.32</v>
          </cell>
          <cell r="Y423">
            <v>0</v>
          </cell>
          <cell r="Z423">
            <v>22.33944</v>
          </cell>
          <cell r="AA423">
            <v>0</v>
          </cell>
          <cell r="AB423">
            <v>22.33944</v>
          </cell>
          <cell r="AC423">
            <v>0</v>
          </cell>
          <cell r="AD423">
            <v>46.838880000000003</v>
          </cell>
          <cell r="AE423">
            <v>0</v>
          </cell>
          <cell r="AF423">
            <v>0</v>
          </cell>
          <cell r="AG423">
            <v>23</v>
          </cell>
          <cell r="AH423">
            <v>11</v>
          </cell>
          <cell r="AI423">
            <v>0</v>
          </cell>
          <cell r="AJ423">
            <v>0</v>
          </cell>
        </row>
        <row r="424">
          <cell r="B424" t="str">
            <v>PO20529</v>
          </cell>
          <cell r="C424" t="str">
            <v>Pon  Saody</v>
          </cell>
          <cell r="D424" t="str">
            <v xml:space="preserve">SIT CHECKING                                      </v>
          </cell>
          <cell r="E424" t="str">
            <v xml:space="preserve">Examining(B)                  </v>
          </cell>
          <cell r="F424">
            <v>45280</v>
          </cell>
          <cell r="I424" t="str">
            <v>01/01/2024-01/31/2024</v>
          </cell>
          <cell r="J424">
            <v>0</v>
          </cell>
          <cell r="K424">
            <v>0</v>
          </cell>
          <cell r="L424">
            <v>0</v>
          </cell>
          <cell r="M424">
            <v>202</v>
          </cell>
          <cell r="O424">
            <v>208</v>
          </cell>
          <cell r="Q424">
            <v>260</v>
          </cell>
          <cell r="R424">
            <v>0</v>
          </cell>
          <cell r="S424">
            <v>0</v>
          </cell>
          <cell r="T424">
            <v>0</v>
          </cell>
          <cell r="U424">
            <v>52</v>
          </cell>
          <cell r="V424">
            <v>0</v>
          </cell>
          <cell r="W424">
            <v>52</v>
          </cell>
          <cell r="X424">
            <v>202.2</v>
          </cell>
          <cell r="Y424">
            <v>0</v>
          </cell>
          <cell r="Z424">
            <v>25.25328</v>
          </cell>
          <cell r="AA424">
            <v>0</v>
          </cell>
          <cell r="AB424">
            <v>25.25328</v>
          </cell>
          <cell r="AC424">
            <v>0</v>
          </cell>
          <cell r="AD424">
            <v>50.326560000000001</v>
          </cell>
          <cell r="AE424">
            <v>0</v>
          </cell>
          <cell r="AF424">
            <v>0</v>
          </cell>
          <cell r="AG424">
            <v>26</v>
          </cell>
          <cell r="AH424">
            <v>12.44</v>
          </cell>
          <cell r="AI424">
            <v>0</v>
          </cell>
          <cell r="AJ424">
            <v>0</v>
          </cell>
        </row>
        <row r="425">
          <cell r="B425" t="str">
            <v>PO20531</v>
          </cell>
          <cell r="C425" t="str">
            <v>Oeurn Sreyly</v>
          </cell>
          <cell r="D425" t="str">
            <v xml:space="preserve">SIT CHECKING                                      </v>
          </cell>
          <cell r="E425" t="str">
            <v xml:space="preserve">Examining(B)                  </v>
          </cell>
          <cell r="F425">
            <v>45280</v>
          </cell>
          <cell r="I425" t="str">
            <v>01/01/2024-01/31/2024</v>
          </cell>
          <cell r="J425">
            <v>1</v>
          </cell>
          <cell r="K425">
            <v>0</v>
          </cell>
          <cell r="L425">
            <v>1</v>
          </cell>
          <cell r="M425">
            <v>202</v>
          </cell>
          <cell r="O425">
            <v>208</v>
          </cell>
          <cell r="Q425">
            <v>260</v>
          </cell>
          <cell r="R425">
            <v>0</v>
          </cell>
          <cell r="S425">
            <v>0</v>
          </cell>
          <cell r="T425">
            <v>0</v>
          </cell>
          <cell r="U425">
            <v>52</v>
          </cell>
          <cell r="V425">
            <v>0</v>
          </cell>
          <cell r="W425">
            <v>52</v>
          </cell>
          <cell r="X425">
            <v>203.54</v>
          </cell>
          <cell r="Y425">
            <v>0</v>
          </cell>
          <cell r="Z425">
            <v>25.521343999999999</v>
          </cell>
          <cell r="AA425">
            <v>0</v>
          </cell>
          <cell r="AB425">
            <v>25.521343999999999</v>
          </cell>
          <cell r="AC425">
            <v>0</v>
          </cell>
          <cell r="AD425">
            <v>49.522688000000002</v>
          </cell>
          <cell r="AE425">
            <v>0</v>
          </cell>
          <cell r="AF425">
            <v>0</v>
          </cell>
          <cell r="AG425">
            <v>26</v>
          </cell>
          <cell r="AH425">
            <v>12.44</v>
          </cell>
          <cell r="AI425">
            <v>0</v>
          </cell>
          <cell r="AJ425">
            <v>0</v>
          </cell>
        </row>
        <row r="426">
          <cell r="B426" t="str">
            <v>PO20532</v>
          </cell>
          <cell r="C426" t="str">
            <v>Pork Samnang</v>
          </cell>
          <cell r="D426" t="str">
            <v xml:space="preserve">SIT CHECKING                                      </v>
          </cell>
          <cell r="E426" t="str">
            <v xml:space="preserve">Examining(B)                  </v>
          </cell>
          <cell r="F426">
            <v>45280</v>
          </cell>
          <cell r="I426" t="str">
            <v>01/01/2024-01/31/2024</v>
          </cell>
          <cell r="J426">
            <v>0</v>
          </cell>
          <cell r="K426">
            <v>0</v>
          </cell>
          <cell r="L426">
            <v>0</v>
          </cell>
          <cell r="M426">
            <v>202</v>
          </cell>
          <cell r="O426">
            <v>208</v>
          </cell>
          <cell r="Q426">
            <v>260</v>
          </cell>
          <cell r="R426">
            <v>0</v>
          </cell>
          <cell r="S426">
            <v>0</v>
          </cell>
          <cell r="T426">
            <v>0</v>
          </cell>
          <cell r="U426">
            <v>52</v>
          </cell>
          <cell r="V426">
            <v>0</v>
          </cell>
          <cell r="W426">
            <v>52</v>
          </cell>
          <cell r="X426">
            <v>202.68</v>
          </cell>
          <cell r="Y426">
            <v>0</v>
          </cell>
          <cell r="Z426">
            <v>25.25328</v>
          </cell>
          <cell r="AA426">
            <v>0</v>
          </cell>
          <cell r="AB426">
            <v>25.25328</v>
          </cell>
          <cell r="AC426">
            <v>0</v>
          </cell>
          <cell r="AD426">
            <v>49.846559999999997</v>
          </cell>
          <cell r="AE426">
            <v>0</v>
          </cell>
          <cell r="AF426">
            <v>0</v>
          </cell>
          <cell r="AG426">
            <v>26</v>
          </cell>
          <cell r="AH426">
            <v>12.44</v>
          </cell>
          <cell r="AI426">
            <v>0</v>
          </cell>
          <cell r="AJ426">
            <v>0</v>
          </cell>
        </row>
        <row r="427">
          <cell r="B427" t="str">
            <v>PO20533</v>
          </cell>
          <cell r="C427" t="str">
            <v>Yuon Chanthou</v>
          </cell>
          <cell r="D427" t="str">
            <v xml:space="preserve">SIT CHECKING                                      </v>
          </cell>
          <cell r="E427" t="str">
            <v xml:space="preserve">Examining(B)                  </v>
          </cell>
          <cell r="F427">
            <v>45280</v>
          </cell>
          <cell r="I427" t="str">
            <v>01/01/2024-01/31/2024</v>
          </cell>
          <cell r="J427">
            <v>0</v>
          </cell>
          <cell r="K427">
            <v>0</v>
          </cell>
          <cell r="L427">
            <v>0</v>
          </cell>
          <cell r="M427">
            <v>202</v>
          </cell>
          <cell r="O427">
            <v>208</v>
          </cell>
          <cell r="Q427">
            <v>260.75</v>
          </cell>
          <cell r="R427">
            <v>0</v>
          </cell>
          <cell r="S427">
            <v>0</v>
          </cell>
          <cell r="T427">
            <v>0</v>
          </cell>
          <cell r="U427">
            <v>52.75</v>
          </cell>
          <cell r="V427">
            <v>0</v>
          </cell>
          <cell r="W427">
            <v>52.75</v>
          </cell>
          <cell r="X427">
            <v>191.36</v>
          </cell>
          <cell r="Y427">
            <v>0</v>
          </cell>
          <cell r="Z427">
            <v>25.617509999999999</v>
          </cell>
          <cell r="AA427">
            <v>0</v>
          </cell>
          <cell r="AB427">
            <v>25.617509999999999</v>
          </cell>
          <cell r="AC427">
            <v>0</v>
          </cell>
          <cell r="AD427">
            <v>61.895020000000002</v>
          </cell>
          <cell r="AE427">
            <v>0</v>
          </cell>
          <cell r="AF427">
            <v>0</v>
          </cell>
          <cell r="AG427">
            <v>25</v>
          </cell>
          <cell r="AH427">
            <v>11.96</v>
          </cell>
          <cell r="AI427">
            <v>0</v>
          </cell>
          <cell r="AJ427">
            <v>0</v>
          </cell>
        </row>
        <row r="428">
          <cell r="B428" t="str">
            <v>PO2102</v>
          </cell>
          <cell r="C428" t="str">
            <v>Na Sok</v>
          </cell>
          <cell r="D428" t="str">
            <v xml:space="preserve">21 Fusing                                         </v>
          </cell>
          <cell r="E428" t="str">
            <v xml:space="preserve">Fuse Collar(B)                </v>
          </cell>
          <cell r="F428">
            <v>39608</v>
          </cell>
          <cell r="I428" t="str">
            <v>01/01/2024-01/31/2024</v>
          </cell>
          <cell r="J428">
            <v>0</v>
          </cell>
          <cell r="K428">
            <v>0</v>
          </cell>
          <cell r="L428">
            <v>0</v>
          </cell>
          <cell r="M428">
            <v>204</v>
          </cell>
          <cell r="O428">
            <v>208</v>
          </cell>
          <cell r="Q428">
            <v>256</v>
          </cell>
          <cell r="R428">
            <v>0</v>
          </cell>
          <cell r="S428">
            <v>0</v>
          </cell>
          <cell r="T428">
            <v>0</v>
          </cell>
          <cell r="U428">
            <v>48</v>
          </cell>
          <cell r="V428">
            <v>0</v>
          </cell>
          <cell r="W428">
            <v>48</v>
          </cell>
          <cell r="X428">
            <v>315.14999999999998</v>
          </cell>
          <cell r="Y428">
            <v>14.21</v>
          </cell>
          <cell r="Z428">
            <v>32.185324999999999</v>
          </cell>
          <cell r="AA428">
            <v>0</v>
          </cell>
          <cell r="AB428">
            <v>32.185324999999999</v>
          </cell>
          <cell r="AC428">
            <v>0</v>
          </cell>
          <cell r="AD428">
            <v>26.999919999999999</v>
          </cell>
          <cell r="AE428">
            <v>0</v>
          </cell>
          <cell r="AF428">
            <v>0</v>
          </cell>
          <cell r="AG428">
            <v>24</v>
          </cell>
          <cell r="AH428">
            <v>11.48</v>
          </cell>
          <cell r="AI428">
            <v>0</v>
          </cell>
          <cell r="AJ428">
            <v>11</v>
          </cell>
        </row>
        <row r="429">
          <cell r="B429" t="str">
            <v>PO2130</v>
          </cell>
          <cell r="C429" t="str">
            <v>Nary Khun</v>
          </cell>
          <cell r="D429" t="str">
            <v xml:space="preserve">SPS B                                             </v>
          </cell>
          <cell r="E429" t="str">
            <v xml:space="preserve">2nd Midle row(B)              </v>
          </cell>
          <cell r="F429">
            <v>39615</v>
          </cell>
          <cell r="I429" t="str">
            <v>01/01/2024-01/31/2024</v>
          </cell>
          <cell r="J429">
            <v>1</v>
          </cell>
          <cell r="K429">
            <v>3</v>
          </cell>
          <cell r="L429">
            <v>4</v>
          </cell>
          <cell r="M429">
            <v>204</v>
          </cell>
          <cell r="O429">
            <v>208</v>
          </cell>
          <cell r="Q429">
            <v>250</v>
          </cell>
          <cell r="R429">
            <v>8</v>
          </cell>
          <cell r="S429">
            <v>0</v>
          </cell>
          <cell r="T429">
            <v>8</v>
          </cell>
          <cell r="U429">
            <v>50</v>
          </cell>
          <cell r="V429">
            <v>0</v>
          </cell>
          <cell r="W429">
            <v>50</v>
          </cell>
          <cell r="X429">
            <v>166.58</v>
          </cell>
          <cell r="Y429">
            <v>7.85</v>
          </cell>
          <cell r="Z429">
            <v>26.631395999999999</v>
          </cell>
          <cell r="AA429">
            <v>0</v>
          </cell>
          <cell r="AB429">
            <v>26.631395999999999</v>
          </cell>
          <cell r="AC429">
            <v>0</v>
          </cell>
          <cell r="AD429">
            <v>82.932792000000006</v>
          </cell>
          <cell r="AE429">
            <v>7.85</v>
          </cell>
          <cell r="AF429">
            <v>0</v>
          </cell>
          <cell r="AG429">
            <v>25</v>
          </cell>
          <cell r="AH429">
            <v>11.96</v>
          </cell>
          <cell r="AI429">
            <v>0</v>
          </cell>
          <cell r="AJ429">
            <v>11</v>
          </cell>
        </row>
        <row r="430">
          <cell r="B430" t="str">
            <v>PO2189</v>
          </cell>
          <cell r="C430" t="str">
            <v>Seng Phal</v>
          </cell>
          <cell r="D430" t="str">
            <v xml:space="preserve">Finishing-A                                       </v>
          </cell>
          <cell r="E430" t="str">
            <v xml:space="preserve">Trim Thread(B)                </v>
          </cell>
          <cell r="F430">
            <v>39638</v>
          </cell>
          <cell r="I430" t="str">
            <v>01/01/2024-01/31/2024</v>
          </cell>
          <cell r="J430">
            <v>0</v>
          </cell>
          <cell r="K430">
            <v>0</v>
          </cell>
          <cell r="L430">
            <v>0</v>
          </cell>
          <cell r="M430">
            <v>204</v>
          </cell>
          <cell r="O430">
            <v>200</v>
          </cell>
          <cell r="Q430">
            <v>236</v>
          </cell>
          <cell r="R430">
            <v>0</v>
          </cell>
          <cell r="S430">
            <v>0</v>
          </cell>
          <cell r="T430">
            <v>0</v>
          </cell>
          <cell r="U430">
            <v>36</v>
          </cell>
          <cell r="V430">
            <v>0</v>
          </cell>
          <cell r="W430">
            <v>36</v>
          </cell>
          <cell r="X430">
            <v>257.61</v>
          </cell>
          <cell r="Y430">
            <v>1.96</v>
          </cell>
          <cell r="Z430">
            <v>21.770904000000002</v>
          </cell>
          <cell r="AA430">
            <v>0</v>
          </cell>
          <cell r="AB430">
            <v>21.770904000000002</v>
          </cell>
          <cell r="AC430">
            <v>0</v>
          </cell>
          <cell r="AD430">
            <v>11.70088</v>
          </cell>
          <cell r="AE430">
            <v>0</v>
          </cell>
          <cell r="AF430">
            <v>0</v>
          </cell>
          <cell r="AG430">
            <v>18</v>
          </cell>
          <cell r="AH430">
            <v>8.61</v>
          </cell>
          <cell r="AI430">
            <v>0</v>
          </cell>
          <cell r="AJ430">
            <v>11</v>
          </cell>
        </row>
        <row r="431">
          <cell r="B431" t="str">
            <v>PO2225</v>
          </cell>
          <cell r="C431" t="str">
            <v>Sreyluch Khun</v>
          </cell>
          <cell r="D431" t="str">
            <v xml:space="preserve">WASHING GARMENT                                   </v>
          </cell>
          <cell r="E431" t="str">
            <v xml:space="preserve">Counting garment              </v>
          </cell>
          <cell r="F431">
            <v>39650</v>
          </cell>
          <cell r="I431" t="str">
            <v>01/01/2024-01/31/2024</v>
          </cell>
          <cell r="J431">
            <v>0</v>
          </cell>
          <cell r="K431">
            <v>0</v>
          </cell>
          <cell r="L431">
            <v>0</v>
          </cell>
          <cell r="M431">
            <v>204</v>
          </cell>
          <cell r="O431">
            <v>208</v>
          </cell>
          <cell r="Q431">
            <v>183</v>
          </cell>
          <cell r="R431">
            <v>25</v>
          </cell>
          <cell r="S431">
            <v>0</v>
          </cell>
          <cell r="T431">
            <v>25</v>
          </cell>
          <cell r="U431">
            <v>0</v>
          </cell>
          <cell r="V431">
            <v>0</v>
          </cell>
          <cell r="W431">
            <v>0</v>
          </cell>
          <cell r="X431">
            <v>18</v>
          </cell>
          <cell r="Y431">
            <v>24.5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161.6</v>
          </cell>
          <cell r="AE431">
            <v>24.5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11</v>
          </cell>
        </row>
        <row r="432">
          <cell r="B432" t="str">
            <v>PO2230</v>
          </cell>
          <cell r="C432" t="str">
            <v>Theary Las</v>
          </cell>
          <cell r="D432" t="str">
            <v xml:space="preserve">SPS B                                             </v>
          </cell>
          <cell r="E432" t="str">
            <v xml:space="preserve">Button Hole                   </v>
          </cell>
          <cell r="F432">
            <v>39651</v>
          </cell>
          <cell r="I432" t="str">
            <v>01/01/2024-01/31/2024</v>
          </cell>
          <cell r="J432">
            <v>1</v>
          </cell>
          <cell r="K432">
            <v>2</v>
          </cell>
          <cell r="L432">
            <v>3</v>
          </cell>
          <cell r="M432">
            <v>204</v>
          </cell>
          <cell r="O432">
            <v>208</v>
          </cell>
          <cell r="Q432">
            <v>248</v>
          </cell>
          <cell r="R432">
            <v>0</v>
          </cell>
          <cell r="S432">
            <v>0</v>
          </cell>
          <cell r="T432">
            <v>0</v>
          </cell>
          <cell r="U432">
            <v>40</v>
          </cell>
          <cell r="V432">
            <v>0</v>
          </cell>
          <cell r="W432">
            <v>40</v>
          </cell>
          <cell r="X432">
            <v>191.93</v>
          </cell>
          <cell r="Y432">
            <v>0</v>
          </cell>
          <cell r="Z432">
            <v>20.932196999999999</v>
          </cell>
          <cell r="AA432">
            <v>0</v>
          </cell>
          <cell r="AB432">
            <v>20.932196999999999</v>
          </cell>
          <cell r="AC432">
            <v>14.12</v>
          </cell>
          <cell r="AD432">
            <v>47.490662</v>
          </cell>
          <cell r="AE432">
            <v>0</v>
          </cell>
          <cell r="AF432">
            <v>0</v>
          </cell>
          <cell r="AG432">
            <v>20</v>
          </cell>
          <cell r="AH432">
            <v>9.57</v>
          </cell>
          <cell r="AI432">
            <v>0</v>
          </cell>
          <cell r="AJ432">
            <v>11</v>
          </cell>
        </row>
        <row r="433">
          <cell r="B433" t="str">
            <v>PO2289</v>
          </cell>
          <cell r="C433" t="str">
            <v>Sophy Khie</v>
          </cell>
          <cell r="D433" t="str">
            <v xml:space="preserve">01 Cutting                                        </v>
          </cell>
          <cell r="E433" t="str">
            <v xml:space="preserve">Bundling(P)                   </v>
          </cell>
          <cell r="F433">
            <v>39678</v>
          </cell>
          <cell r="I433" t="str">
            <v>01/01/2024-01/31/2024</v>
          </cell>
          <cell r="J433">
            <v>1</v>
          </cell>
          <cell r="K433">
            <v>2</v>
          </cell>
          <cell r="L433">
            <v>3</v>
          </cell>
          <cell r="M433">
            <v>204</v>
          </cell>
          <cell r="O433">
            <v>206.5</v>
          </cell>
          <cell r="Q433">
            <v>252.5</v>
          </cell>
          <cell r="R433">
            <v>0</v>
          </cell>
          <cell r="S433">
            <v>0</v>
          </cell>
          <cell r="T433">
            <v>0</v>
          </cell>
          <cell r="U433">
            <v>46</v>
          </cell>
          <cell r="V433">
            <v>0</v>
          </cell>
          <cell r="W433">
            <v>46</v>
          </cell>
          <cell r="X433">
            <v>348.39</v>
          </cell>
          <cell r="Y433">
            <v>47.25</v>
          </cell>
          <cell r="Z433">
            <v>22.568519999999999</v>
          </cell>
          <cell r="AA433">
            <v>0</v>
          </cell>
          <cell r="AB433">
            <v>22.568519999999999</v>
          </cell>
          <cell r="AC433">
            <v>0</v>
          </cell>
          <cell r="AD433">
            <v>5.7370400000000004</v>
          </cell>
          <cell r="AE433">
            <v>0</v>
          </cell>
          <cell r="AF433">
            <v>0</v>
          </cell>
          <cell r="AG433">
            <v>23</v>
          </cell>
          <cell r="AH433">
            <v>11</v>
          </cell>
          <cell r="AI433">
            <v>0</v>
          </cell>
          <cell r="AJ433">
            <v>11</v>
          </cell>
        </row>
        <row r="434">
          <cell r="B434" t="str">
            <v>PO2352</v>
          </cell>
          <cell r="C434" t="str">
            <v>Samoeun In</v>
          </cell>
          <cell r="D434" t="str">
            <v xml:space="preserve">SPS Assembly                                      </v>
          </cell>
          <cell r="E434" t="str">
            <v xml:space="preserve">Collar Attach (A+)            </v>
          </cell>
          <cell r="F434">
            <v>39699</v>
          </cell>
          <cell r="I434" t="str">
            <v>01/01/2024-01/31/2024</v>
          </cell>
          <cell r="J434">
            <v>1</v>
          </cell>
          <cell r="K434">
            <v>2</v>
          </cell>
          <cell r="L434">
            <v>3</v>
          </cell>
          <cell r="M434">
            <v>204</v>
          </cell>
          <cell r="O434">
            <v>208</v>
          </cell>
          <cell r="Q434">
            <v>240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32</v>
          </cell>
          <cell r="X434">
            <v>239.08</v>
          </cell>
          <cell r="Y434">
            <v>0</v>
          </cell>
          <cell r="Z434">
            <v>17.673158000000001</v>
          </cell>
          <cell r="AA434">
            <v>0</v>
          </cell>
          <cell r="AB434">
            <v>17.673158000000001</v>
          </cell>
          <cell r="AC434">
            <v>0</v>
          </cell>
          <cell r="AD434">
            <v>25.489229999999999</v>
          </cell>
          <cell r="AE434">
            <v>0</v>
          </cell>
          <cell r="AF434">
            <v>0</v>
          </cell>
          <cell r="AG434">
            <v>16</v>
          </cell>
          <cell r="AH434">
            <v>7.65</v>
          </cell>
          <cell r="AI434">
            <v>0</v>
          </cell>
          <cell r="AJ434">
            <v>11</v>
          </cell>
        </row>
        <row r="435">
          <cell r="B435" t="str">
            <v>PO2403</v>
          </cell>
          <cell r="C435" t="str">
            <v>Sreynet Suon</v>
          </cell>
          <cell r="D435" t="str">
            <v xml:space="preserve">SPS C                                             </v>
          </cell>
          <cell r="E435" t="str">
            <v xml:space="preserve">Hem front(B)                  </v>
          </cell>
          <cell r="F435">
            <v>39727</v>
          </cell>
          <cell r="I435" t="str">
            <v>01/01/2024-01/31/2024</v>
          </cell>
          <cell r="J435">
            <v>1</v>
          </cell>
          <cell r="K435">
            <v>2</v>
          </cell>
          <cell r="L435">
            <v>3</v>
          </cell>
          <cell r="M435">
            <v>204</v>
          </cell>
          <cell r="O435">
            <v>204</v>
          </cell>
          <cell r="Q435">
            <v>198</v>
          </cell>
          <cell r="R435">
            <v>0</v>
          </cell>
          <cell r="S435">
            <v>24</v>
          </cell>
          <cell r="T435">
            <v>24</v>
          </cell>
          <cell r="U435">
            <v>18</v>
          </cell>
          <cell r="V435">
            <v>0</v>
          </cell>
          <cell r="W435">
            <v>18</v>
          </cell>
          <cell r="X435">
            <v>112.53</v>
          </cell>
          <cell r="Y435">
            <v>0</v>
          </cell>
          <cell r="Z435">
            <v>8.8359819999999996</v>
          </cell>
          <cell r="AA435">
            <v>0</v>
          </cell>
          <cell r="AB435">
            <v>8.8359819999999996</v>
          </cell>
          <cell r="AC435">
            <v>0</v>
          </cell>
          <cell r="AD435">
            <v>81.761964000000006</v>
          </cell>
          <cell r="AE435">
            <v>0</v>
          </cell>
          <cell r="AF435">
            <v>0</v>
          </cell>
          <cell r="AG435">
            <v>9</v>
          </cell>
          <cell r="AH435">
            <v>4.3099999999999996</v>
          </cell>
          <cell r="AI435">
            <v>0</v>
          </cell>
          <cell r="AJ435">
            <v>11</v>
          </cell>
        </row>
        <row r="436">
          <cell r="B436" t="str">
            <v>PO2432</v>
          </cell>
          <cell r="C436" t="str">
            <v>Senghong Lun</v>
          </cell>
          <cell r="D436" t="str">
            <v xml:space="preserve">SPS A                                             </v>
          </cell>
          <cell r="E436" t="str">
            <v xml:space="preserve">Set Gauntlet(A)               </v>
          </cell>
          <cell r="F436">
            <v>39734</v>
          </cell>
          <cell r="I436" t="str">
            <v>01/01/2024-01/31/2024</v>
          </cell>
          <cell r="J436">
            <v>0</v>
          </cell>
          <cell r="K436">
            <v>1</v>
          </cell>
          <cell r="L436">
            <v>1</v>
          </cell>
          <cell r="M436">
            <v>204</v>
          </cell>
          <cell r="O436">
            <v>208</v>
          </cell>
          <cell r="Q436">
            <v>246</v>
          </cell>
          <cell r="R436">
            <v>8</v>
          </cell>
          <cell r="S436">
            <v>0</v>
          </cell>
          <cell r="T436">
            <v>8</v>
          </cell>
          <cell r="U436">
            <v>46</v>
          </cell>
          <cell r="V436">
            <v>0</v>
          </cell>
          <cell r="W436">
            <v>46</v>
          </cell>
          <cell r="X436">
            <v>113.89</v>
          </cell>
          <cell r="Y436">
            <v>7.85</v>
          </cell>
          <cell r="Z436">
            <v>22.568519999999999</v>
          </cell>
          <cell r="AA436">
            <v>0</v>
          </cell>
          <cell r="AB436">
            <v>22.568519999999999</v>
          </cell>
          <cell r="AC436">
            <v>0</v>
          </cell>
          <cell r="AD436">
            <v>127.49704</v>
          </cell>
          <cell r="AE436">
            <v>7.85</v>
          </cell>
          <cell r="AF436">
            <v>0</v>
          </cell>
          <cell r="AG436">
            <v>23</v>
          </cell>
          <cell r="AH436">
            <v>11</v>
          </cell>
          <cell r="AI436">
            <v>0</v>
          </cell>
          <cell r="AJ436">
            <v>11</v>
          </cell>
        </row>
        <row r="437">
          <cell r="B437" t="str">
            <v>PO2630</v>
          </cell>
          <cell r="C437" t="str">
            <v>Som Sok</v>
          </cell>
          <cell r="D437" t="str">
            <v xml:space="preserve">SPS C                                             </v>
          </cell>
          <cell r="E437" t="str">
            <v xml:space="preserve">Fuse front strap(B)           </v>
          </cell>
          <cell r="F437">
            <v>39839</v>
          </cell>
          <cell r="I437" t="str">
            <v>01/01/2024-01/31/2024</v>
          </cell>
          <cell r="J437">
            <v>1</v>
          </cell>
          <cell r="K437">
            <v>3</v>
          </cell>
          <cell r="L437">
            <v>4</v>
          </cell>
          <cell r="M437">
            <v>204</v>
          </cell>
          <cell r="O437">
            <v>208</v>
          </cell>
          <cell r="Q437">
            <v>236</v>
          </cell>
          <cell r="R437">
            <v>0</v>
          </cell>
          <cell r="S437">
            <v>0</v>
          </cell>
          <cell r="T437">
            <v>0</v>
          </cell>
          <cell r="U437">
            <v>28</v>
          </cell>
          <cell r="V437">
            <v>0</v>
          </cell>
          <cell r="W437">
            <v>28</v>
          </cell>
          <cell r="X437">
            <v>79.069999999999993</v>
          </cell>
          <cell r="Y437">
            <v>0</v>
          </cell>
          <cell r="Z437">
            <v>13.737360000000001</v>
          </cell>
          <cell r="AA437">
            <v>0</v>
          </cell>
          <cell r="AB437">
            <v>13.737360000000001</v>
          </cell>
          <cell r="AC437">
            <v>0</v>
          </cell>
          <cell r="AD437">
            <v>152.50471999999999</v>
          </cell>
          <cell r="AE437">
            <v>0</v>
          </cell>
          <cell r="AF437">
            <v>0</v>
          </cell>
          <cell r="AG437">
            <v>14</v>
          </cell>
          <cell r="AH437">
            <v>6.7</v>
          </cell>
          <cell r="AI437">
            <v>0</v>
          </cell>
          <cell r="AJ437">
            <v>11</v>
          </cell>
        </row>
        <row r="438">
          <cell r="B438" t="str">
            <v>PO2678</v>
          </cell>
          <cell r="C438" t="str">
            <v>Sakou Gnov</v>
          </cell>
          <cell r="D438" t="str">
            <v xml:space="preserve">SEWING QC                                         </v>
          </cell>
          <cell r="E438" t="str">
            <v xml:space="preserve">Examining(B)                  </v>
          </cell>
          <cell r="F438">
            <v>39854</v>
          </cell>
          <cell r="I438" t="str">
            <v>01/01/2024-01/31/2024</v>
          </cell>
          <cell r="J438">
            <v>0</v>
          </cell>
          <cell r="K438">
            <v>0</v>
          </cell>
          <cell r="L438">
            <v>0</v>
          </cell>
          <cell r="M438">
            <v>231</v>
          </cell>
          <cell r="O438">
            <v>208</v>
          </cell>
          <cell r="Q438">
            <v>254</v>
          </cell>
          <cell r="R438">
            <v>0</v>
          </cell>
          <cell r="S438">
            <v>0</v>
          </cell>
          <cell r="T438">
            <v>0</v>
          </cell>
          <cell r="U438">
            <v>46</v>
          </cell>
          <cell r="V438">
            <v>0</v>
          </cell>
          <cell r="W438">
            <v>46</v>
          </cell>
          <cell r="X438">
            <v>253.13</v>
          </cell>
          <cell r="Y438">
            <v>0</v>
          </cell>
          <cell r="Z438">
            <v>25.53</v>
          </cell>
          <cell r="AA438">
            <v>0</v>
          </cell>
          <cell r="AB438">
            <v>25.53</v>
          </cell>
          <cell r="AC438">
            <v>0</v>
          </cell>
          <cell r="AD438">
            <v>33.429887999999998</v>
          </cell>
          <cell r="AE438">
            <v>0</v>
          </cell>
          <cell r="AF438">
            <v>0</v>
          </cell>
          <cell r="AG438">
            <v>23</v>
          </cell>
          <cell r="AH438">
            <v>11</v>
          </cell>
          <cell r="AI438">
            <v>0</v>
          </cell>
          <cell r="AJ438">
            <v>11</v>
          </cell>
        </row>
        <row r="439">
          <cell r="B439" t="str">
            <v>PO2782</v>
          </cell>
          <cell r="C439" t="str">
            <v>Sreyran My</v>
          </cell>
          <cell r="D439" t="str">
            <v xml:space="preserve">SPS B                                             </v>
          </cell>
          <cell r="E439" t="str">
            <v xml:space="preserve">Attach Patch                  </v>
          </cell>
          <cell r="F439">
            <v>39923</v>
          </cell>
          <cell r="I439" t="str">
            <v>01/01/2024-01/31/2024</v>
          </cell>
          <cell r="J439">
            <v>1</v>
          </cell>
          <cell r="K439">
            <v>1</v>
          </cell>
          <cell r="L439">
            <v>2</v>
          </cell>
          <cell r="M439">
            <v>204</v>
          </cell>
          <cell r="O439">
            <v>208</v>
          </cell>
          <cell r="Q439">
            <v>250</v>
          </cell>
          <cell r="R439">
            <v>0</v>
          </cell>
          <cell r="S439">
            <v>0</v>
          </cell>
          <cell r="T439">
            <v>0</v>
          </cell>
          <cell r="U439">
            <v>42</v>
          </cell>
          <cell r="V439">
            <v>0</v>
          </cell>
          <cell r="W439">
            <v>42</v>
          </cell>
          <cell r="X439">
            <v>347.59</v>
          </cell>
          <cell r="Y439">
            <v>0</v>
          </cell>
          <cell r="Z439">
            <v>29.520600000000002</v>
          </cell>
          <cell r="AA439">
            <v>0</v>
          </cell>
          <cell r="AB439">
            <v>29.520600000000002</v>
          </cell>
          <cell r="AC439">
            <v>0</v>
          </cell>
          <cell r="AD439">
            <v>1.8235600000000001</v>
          </cell>
          <cell r="AE439">
            <v>0</v>
          </cell>
          <cell r="AF439">
            <v>0</v>
          </cell>
          <cell r="AG439">
            <v>21</v>
          </cell>
          <cell r="AH439">
            <v>10.050000000000001</v>
          </cell>
          <cell r="AI439">
            <v>0</v>
          </cell>
          <cell r="AJ439">
            <v>11</v>
          </cell>
        </row>
        <row r="440">
          <cell r="B440" t="str">
            <v>PO2821</v>
          </cell>
          <cell r="C440" t="str">
            <v>Lynate Chea</v>
          </cell>
          <cell r="D440" t="str">
            <v xml:space="preserve">SPS C                                             </v>
          </cell>
          <cell r="E440" t="str">
            <v xml:space="preserve">B/S FRONT MANUAL(B)           </v>
          </cell>
          <cell r="F440">
            <v>39951</v>
          </cell>
          <cell r="I440" t="str">
            <v>01/01/2024-01/31/2024</v>
          </cell>
          <cell r="J440">
            <v>1</v>
          </cell>
          <cell r="K440">
            <v>0</v>
          </cell>
          <cell r="L440">
            <v>1</v>
          </cell>
          <cell r="M440">
            <v>204</v>
          </cell>
          <cell r="O440">
            <v>208</v>
          </cell>
          <cell r="Q440">
            <v>241.75</v>
          </cell>
          <cell r="R440">
            <v>6.25</v>
          </cell>
          <cell r="S440">
            <v>0</v>
          </cell>
          <cell r="T440">
            <v>6.25</v>
          </cell>
          <cell r="U440">
            <v>40</v>
          </cell>
          <cell r="V440">
            <v>0</v>
          </cell>
          <cell r="W440">
            <v>40</v>
          </cell>
          <cell r="X440">
            <v>93.32</v>
          </cell>
          <cell r="Y440">
            <v>6.13</v>
          </cell>
          <cell r="Z440">
            <v>19.6248</v>
          </cell>
          <cell r="AA440">
            <v>0</v>
          </cell>
          <cell r="AB440">
            <v>19.6248</v>
          </cell>
          <cell r="AC440">
            <v>0</v>
          </cell>
          <cell r="AD440">
            <v>143.89959999999999</v>
          </cell>
          <cell r="AE440">
            <v>6.13</v>
          </cell>
          <cell r="AF440">
            <v>0</v>
          </cell>
          <cell r="AG440">
            <v>20</v>
          </cell>
          <cell r="AH440">
            <v>9.57</v>
          </cell>
          <cell r="AI440">
            <v>0</v>
          </cell>
          <cell r="AJ440">
            <v>11</v>
          </cell>
        </row>
        <row r="441">
          <cell r="B441" t="str">
            <v>PO2839</v>
          </cell>
          <cell r="C441" t="str">
            <v>Kimly Heng</v>
          </cell>
          <cell r="D441" t="str">
            <v xml:space="preserve">SPS C                                             </v>
          </cell>
          <cell r="E441" t="str">
            <v xml:space="preserve">Hem front(B)                  </v>
          </cell>
          <cell r="F441">
            <v>39952</v>
          </cell>
          <cell r="I441" t="str">
            <v>01/01/2024-01/31/2024</v>
          </cell>
          <cell r="J441">
            <v>0</v>
          </cell>
          <cell r="K441">
            <v>0</v>
          </cell>
          <cell r="L441">
            <v>0</v>
          </cell>
          <cell r="M441">
            <v>204</v>
          </cell>
          <cell r="O441">
            <v>208</v>
          </cell>
          <cell r="Q441">
            <v>226</v>
          </cell>
          <cell r="R441">
            <v>0</v>
          </cell>
          <cell r="S441">
            <v>0</v>
          </cell>
          <cell r="T441">
            <v>0</v>
          </cell>
          <cell r="U441">
            <v>18</v>
          </cell>
          <cell r="V441">
            <v>0</v>
          </cell>
          <cell r="W441">
            <v>18</v>
          </cell>
          <cell r="X441">
            <v>249.85</v>
          </cell>
          <cell r="Y441">
            <v>0</v>
          </cell>
          <cell r="Z441">
            <v>9.9383859999999995</v>
          </cell>
          <cell r="AA441">
            <v>0</v>
          </cell>
          <cell r="AB441">
            <v>9.9383859999999995</v>
          </cell>
          <cell r="AC441">
            <v>0</v>
          </cell>
          <cell r="AD441">
            <v>4.7112699999999998</v>
          </cell>
          <cell r="AE441">
            <v>0</v>
          </cell>
          <cell r="AF441">
            <v>0</v>
          </cell>
          <cell r="AG441">
            <v>9</v>
          </cell>
          <cell r="AH441">
            <v>4.3099999999999996</v>
          </cell>
          <cell r="AI441">
            <v>0</v>
          </cell>
          <cell r="AJ441">
            <v>11</v>
          </cell>
        </row>
        <row r="442">
          <cell r="B442" t="str">
            <v>PO2884</v>
          </cell>
          <cell r="C442" t="str">
            <v>Sreylek Va</v>
          </cell>
          <cell r="D442" t="str">
            <v xml:space="preserve">SPS A                                             </v>
          </cell>
          <cell r="E442" t="str">
            <v xml:space="preserve">Att tape to gauntlet(B)       </v>
          </cell>
          <cell r="F442">
            <v>39979</v>
          </cell>
          <cell r="I442" t="str">
            <v>01/01/2024-01/31/2024</v>
          </cell>
          <cell r="J442">
            <v>1</v>
          </cell>
          <cell r="K442">
            <v>1</v>
          </cell>
          <cell r="L442">
            <v>2</v>
          </cell>
          <cell r="M442">
            <v>204</v>
          </cell>
          <cell r="O442">
            <v>208</v>
          </cell>
          <cell r="Q442">
            <v>240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32</v>
          </cell>
          <cell r="X442">
            <v>149.93</v>
          </cell>
          <cell r="Y442">
            <v>0</v>
          </cell>
          <cell r="Z442">
            <v>16.423014999999999</v>
          </cell>
          <cell r="AA442">
            <v>0</v>
          </cell>
          <cell r="AB442">
            <v>16.423014999999999</v>
          </cell>
          <cell r="AC442">
            <v>0</v>
          </cell>
          <cell r="AD442">
            <v>108.81359399999999</v>
          </cell>
          <cell r="AE442">
            <v>0</v>
          </cell>
          <cell r="AF442">
            <v>0</v>
          </cell>
          <cell r="AG442">
            <v>16</v>
          </cell>
          <cell r="AH442">
            <v>7.65</v>
          </cell>
          <cell r="AI442">
            <v>0</v>
          </cell>
          <cell r="AJ442">
            <v>11</v>
          </cell>
        </row>
        <row r="443">
          <cell r="B443" t="str">
            <v>PO2937</v>
          </cell>
          <cell r="C443" t="str">
            <v>Aun Seang</v>
          </cell>
          <cell r="D443" t="str">
            <v xml:space="preserve">SEWING QC                                         </v>
          </cell>
          <cell r="E443" t="str">
            <v xml:space="preserve">Examiner(B)                   </v>
          </cell>
          <cell r="F443">
            <v>39995</v>
          </cell>
          <cell r="I443" t="str">
            <v>01/01/2024-01/31/2024</v>
          </cell>
          <cell r="J443">
            <v>0</v>
          </cell>
          <cell r="K443">
            <v>0</v>
          </cell>
          <cell r="L443">
            <v>0</v>
          </cell>
          <cell r="M443">
            <v>231</v>
          </cell>
          <cell r="O443">
            <v>208</v>
          </cell>
          <cell r="Q443">
            <v>236</v>
          </cell>
          <cell r="R443">
            <v>0</v>
          </cell>
          <cell r="S443">
            <v>0</v>
          </cell>
          <cell r="T443">
            <v>0</v>
          </cell>
          <cell r="U443">
            <v>28</v>
          </cell>
          <cell r="V443">
            <v>0</v>
          </cell>
          <cell r="W443">
            <v>28</v>
          </cell>
          <cell r="X443">
            <v>205.79</v>
          </cell>
          <cell r="Y443">
            <v>0</v>
          </cell>
          <cell r="Z443">
            <v>15.54</v>
          </cell>
          <cell r="AA443">
            <v>0</v>
          </cell>
          <cell r="AB443">
            <v>15.54</v>
          </cell>
          <cell r="AC443">
            <v>0</v>
          </cell>
          <cell r="AD443">
            <v>56.833787999999998</v>
          </cell>
          <cell r="AE443">
            <v>0</v>
          </cell>
          <cell r="AF443">
            <v>0</v>
          </cell>
          <cell r="AG443">
            <v>14</v>
          </cell>
          <cell r="AH443">
            <v>6.7</v>
          </cell>
          <cell r="AI443">
            <v>0</v>
          </cell>
          <cell r="AJ443">
            <v>11</v>
          </cell>
        </row>
        <row r="444">
          <cell r="B444" t="str">
            <v>PO2941</v>
          </cell>
          <cell r="C444" t="str">
            <v>Mom Neang</v>
          </cell>
          <cell r="D444" t="str">
            <v xml:space="preserve">S1-2 INA                                          </v>
          </cell>
          <cell r="E444" t="str">
            <v xml:space="preserve">Hem Bottom(A)                 </v>
          </cell>
          <cell r="F444">
            <v>39995</v>
          </cell>
          <cell r="I444" t="str">
            <v>01/01/2024-01/31/2024</v>
          </cell>
          <cell r="J444">
            <v>1</v>
          </cell>
          <cell r="K444">
            <v>2</v>
          </cell>
          <cell r="L444">
            <v>3</v>
          </cell>
          <cell r="M444">
            <v>204</v>
          </cell>
          <cell r="O444">
            <v>200</v>
          </cell>
          <cell r="Q444">
            <v>248</v>
          </cell>
          <cell r="R444">
            <v>0</v>
          </cell>
          <cell r="S444">
            <v>0</v>
          </cell>
          <cell r="T444">
            <v>0</v>
          </cell>
          <cell r="U444">
            <v>48</v>
          </cell>
          <cell r="V444">
            <v>0</v>
          </cell>
          <cell r="W444">
            <v>48</v>
          </cell>
          <cell r="X444">
            <v>119.05</v>
          </cell>
          <cell r="Y444">
            <v>0</v>
          </cell>
          <cell r="Z444">
            <v>23.549759999999999</v>
          </cell>
          <cell r="AA444">
            <v>0</v>
          </cell>
          <cell r="AB444">
            <v>23.549759999999999</v>
          </cell>
          <cell r="AC444">
            <v>0</v>
          </cell>
          <cell r="AD444">
            <v>124.29952</v>
          </cell>
          <cell r="AE444">
            <v>0</v>
          </cell>
          <cell r="AF444">
            <v>0</v>
          </cell>
          <cell r="AG444">
            <v>24</v>
          </cell>
          <cell r="AH444">
            <v>11.48</v>
          </cell>
          <cell r="AI444">
            <v>0</v>
          </cell>
          <cell r="AJ444">
            <v>11</v>
          </cell>
        </row>
        <row r="445">
          <cell r="B445" t="str">
            <v>PO2984</v>
          </cell>
          <cell r="C445" t="str">
            <v>Sonath Chea</v>
          </cell>
          <cell r="D445" t="str">
            <v xml:space="preserve">Finishing-A                                       </v>
          </cell>
          <cell r="E445" t="str">
            <v xml:space="preserve">INSERT BONE col(B)            </v>
          </cell>
          <cell r="F445">
            <v>40007</v>
          </cell>
          <cell r="I445" t="str">
            <v>01/01/2024-01/31/2024</v>
          </cell>
          <cell r="J445">
            <v>1</v>
          </cell>
          <cell r="K445">
            <v>1</v>
          </cell>
          <cell r="L445">
            <v>2</v>
          </cell>
          <cell r="M445">
            <v>204</v>
          </cell>
          <cell r="O445">
            <v>208</v>
          </cell>
          <cell r="Q445">
            <v>208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208.84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28.82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11</v>
          </cell>
        </row>
        <row r="446">
          <cell r="B446" t="str">
            <v>PO3072</v>
          </cell>
          <cell r="C446" t="str">
            <v>Thoeun Soeun</v>
          </cell>
          <cell r="D446" t="str">
            <v xml:space="preserve">S1-2 INA                                          </v>
          </cell>
          <cell r="E446" t="str">
            <v xml:space="preserve">Lapseam Sides(A)              </v>
          </cell>
          <cell r="F446">
            <v>40037</v>
          </cell>
          <cell r="I446" t="str">
            <v>01/01/2024-01/31/2024</v>
          </cell>
          <cell r="J446">
            <v>1</v>
          </cell>
          <cell r="K446">
            <v>3</v>
          </cell>
          <cell r="L446">
            <v>4</v>
          </cell>
          <cell r="M446">
            <v>204</v>
          </cell>
          <cell r="O446">
            <v>208</v>
          </cell>
          <cell r="Q446">
            <v>256</v>
          </cell>
          <cell r="R446">
            <v>0</v>
          </cell>
          <cell r="S446">
            <v>0</v>
          </cell>
          <cell r="T446">
            <v>0</v>
          </cell>
          <cell r="U446">
            <v>48</v>
          </cell>
          <cell r="V446">
            <v>0</v>
          </cell>
          <cell r="W446">
            <v>48</v>
          </cell>
          <cell r="X446">
            <v>183.01</v>
          </cell>
          <cell r="Y446">
            <v>0</v>
          </cell>
          <cell r="Z446">
            <v>24.676862</v>
          </cell>
          <cell r="AA446">
            <v>0</v>
          </cell>
          <cell r="AB446">
            <v>24.676862</v>
          </cell>
          <cell r="AC446">
            <v>0</v>
          </cell>
          <cell r="AD446">
            <v>73.583629999999999</v>
          </cell>
          <cell r="AE446">
            <v>0</v>
          </cell>
          <cell r="AF446">
            <v>0</v>
          </cell>
          <cell r="AG446">
            <v>24</v>
          </cell>
          <cell r="AH446">
            <v>11.48</v>
          </cell>
          <cell r="AI446">
            <v>0</v>
          </cell>
          <cell r="AJ446">
            <v>11</v>
          </cell>
        </row>
        <row r="447">
          <cell r="B447" t="str">
            <v>PO3110</v>
          </cell>
          <cell r="C447" t="str">
            <v>Channy Chhon</v>
          </cell>
          <cell r="D447" t="str">
            <v xml:space="preserve">SPS Assembly                                      </v>
          </cell>
          <cell r="E447" t="str">
            <v xml:space="preserve">Hem Bottom(A)                 </v>
          </cell>
          <cell r="F447">
            <v>40049</v>
          </cell>
          <cell r="I447" t="str">
            <v>01/01/2024-01/31/2024</v>
          </cell>
          <cell r="J447">
            <v>1</v>
          </cell>
          <cell r="K447">
            <v>2</v>
          </cell>
          <cell r="L447">
            <v>3</v>
          </cell>
          <cell r="M447">
            <v>204</v>
          </cell>
          <cell r="O447">
            <v>208</v>
          </cell>
          <cell r="Q447">
            <v>238</v>
          </cell>
          <cell r="R447">
            <v>0</v>
          </cell>
          <cell r="S447">
            <v>4</v>
          </cell>
          <cell r="T447">
            <v>4</v>
          </cell>
          <cell r="U447">
            <v>34</v>
          </cell>
          <cell r="V447">
            <v>0</v>
          </cell>
          <cell r="W447">
            <v>34</v>
          </cell>
          <cell r="X447">
            <v>292.2</v>
          </cell>
          <cell r="Y447">
            <v>0</v>
          </cell>
          <cell r="Z447">
            <v>19.018743000000001</v>
          </cell>
          <cell r="AA447">
            <v>0</v>
          </cell>
          <cell r="AB447">
            <v>19.018743000000001</v>
          </cell>
          <cell r="AC447">
            <v>0</v>
          </cell>
          <cell r="AD447">
            <v>1.4622580000000001</v>
          </cell>
          <cell r="AE447">
            <v>0</v>
          </cell>
          <cell r="AF447">
            <v>0</v>
          </cell>
          <cell r="AG447">
            <v>17</v>
          </cell>
          <cell r="AH447">
            <v>8.1300000000000008</v>
          </cell>
          <cell r="AI447">
            <v>0</v>
          </cell>
          <cell r="AJ447">
            <v>11</v>
          </cell>
        </row>
        <row r="448">
          <cell r="B448" t="str">
            <v>PO3172</v>
          </cell>
          <cell r="C448" t="str">
            <v>Sreytauch Khy</v>
          </cell>
          <cell r="D448" t="str">
            <v xml:space="preserve">SEWING QC                                         </v>
          </cell>
          <cell r="E448" t="str">
            <v xml:space="preserve">Examiner(B)                   </v>
          </cell>
          <cell r="F448">
            <v>40063</v>
          </cell>
          <cell r="I448" t="str">
            <v>01/01/2024-01/31/2024</v>
          </cell>
          <cell r="J448">
            <v>1</v>
          </cell>
          <cell r="K448">
            <v>1</v>
          </cell>
          <cell r="L448">
            <v>2</v>
          </cell>
          <cell r="M448">
            <v>231</v>
          </cell>
          <cell r="O448">
            <v>200</v>
          </cell>
          <cell r="Q448">
            <v>220</v>
          </cell>
          <cell r="R448">
            <v>16</v>
          </cell>
          <cell r="S448">
            <v>0</v>
          </cell>
          <cell r="T448">
            <v>16</v>
          </cell>
          <cell r="U448">
            <v>36</v>
          </cell>
          <cell r="V448">
            <v>0</v>
          </cell>
          <cell r="W448">
            <v>36</v>
          </cell>
          <cell r="X448">
            <v>211.83</v>
          </cell>
          <cell r="Y448">
            <v>17.760000000000002</v>
          </cell>
          <cell r="Z448">
            <v>19.98</v>
          </cell>
          <cell r="AA448">
            <v>0</v>
          </cell>
          <cell r="AB448">
            <v>19.98</v>
          </cell>
          <cell r="AC448">
            <v>0</v>
          </cell>
          <cell r="AD448">
            <v>37.202599999999997</v>
          </cell>
          <cell r="AE448">
            <v>17.760000000000002</v>
          </cell>
          <cell r="AF448">
            <v>0</v>
          </cell>
          <cell r="AG448">
            <v>18</v>
          </cell>
          <cell r="AH448">
            <v>8.61</v>
          </cell>
          <cell r="AI448">
            <v>0</v>
          </cell>
          <cell r="AJ448">
            <v>11</v>
          </cell>
        </row>
        <row r="449">
          <cell r="B449" t="str">
            <v>PO3174</v>
          </cell>
          <cell r="C449" t="str">
            <v>Chanty Soy</v>
          </cell>
          <cell r="D449" t="str">
            <v xml:space="preserve">SPS Assembly                                      </v>
          </cell>
          <cell r="E449" t="str">
            <v xml:space="preserve">French Seam(A)                </v>
          </cell>
          <cell r="F449">
            <v>40063</v>
          </cell>
          <cell r="I449" t="str">
            <v>01/01/2024-01/31/2024</v>
          </cell>
          <cell r="J449">
            <v>1</v>
          </cell>
          <cell r="K449">
            <v>0</v>
          </cell>
          <cell r="L449">
            <v>1</v>
          </cell>
          <cell r="M449">
            <v>204</v>
          </cell>
          <cell r="O449">
            <v>208</v>
          </cell>
          <cell r="Q449">
            <v>208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205.86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8.52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11</v>
          </cell>
        </row>
        <row r="450">
          <cell r="B450" t="str">
            <v>PO3189</v>
          </cell>
          <cell r="C450" t="str">
            <v>Soklim Say</v>
          </cell>
          <cell r="D450" t="str">
            <v xml:space="preserve">SEWING QC                                         </v>
          </cell>
          <cell r="E450" t="str">
            <v xml:space="preserve">Examining(B)                  </v>
          </cell>
          <cell r="F450">
            <v>40070</v>
          </cell>
          <cell r="I450" t="str">
            <v>01/01/2024-01/31/2024</v>
          </cell>
          <cell r="J450">
            <v>1</v>
          </cell>
          <cell r="K450">
            <v>2</v>
          </cell>
          <cell r="L450">
            <v>3</v>
          </cell>
          <cell r="M450">
            <v>231</v>
          </cell>
          <cell r="O450">
            <v>208</v>
          </cell>
          <cell r="Q450">
            <v>222</v>
          </cell>
          <cell r="R450">
            <v>8</v>
          </cell>
          <cell r="S450">
            <v>8</v>
          </cell>
          <cell r="T450">
            <v>16</v>
          </cell>
          <cell r="U450">
            <v>30</v>
          </cell>
          <cell r="V450">
            <v>0</v>
          </cell>
          <cell r="W450">
            <v>30</v>
          </cell>
          <cell r="X450">
            <v>185.48</v>
          </cell>
          <cell r="Y450">
            <v>8.8800000000000008</v>
          </cell>
          <cell r="Z450">
            <v>16.649999999999999</v>
          </cell>
          <cell r="AA450">
            <v>0</v>
          </cell>
          <cell r="AB450">
            <v>16.649999999999999</v>
          </cell>
          <cell r="AC450">
            <v>0</v>
          </cell>
          <cell r="AD450">
            <v>61.588144</v>
          </cell>
          <cell r="AE450">
            <v>8.8800000000000008</v>
          </cell>
          <cell r="AF450">
            <v>0</v>
          </cell>
          <cell r="AG450">
            <v>15</v>
          </cell>
          <cell r="AH450">
            <v>7.18</v>
          </cell>
          <cell r="AI450">
            <v>0</v>
          </cell>
          <cell r="AJ450">
            <v>11</v>
          </cell>
        </row>
        <row r="451">
          <cell r="B451" t="str">
            <v>PO3193</v>
          </cell>
          <cell r="C451" t="str">
            <v>Phally Chann</v>
          </cell>
          <cell r="D451" t="str">
            <v xml:space="preserve">SPS A                                             </v>
          </cell>
          <cell r="E451" t="str">
            <v xml:space="preserve">Mark Button Down Collar       </v>
          </cell>
          <cell r="F451">
            <v>40070</v>
          </cell>
          <cell r="I451" t="str">
            <v>01/01/2024-01/31/2024</v>
          </cell>
          <cell r="J451">
            <v>0</v>
          </cell>
          <cell r="K451">
            <v>0</v>
          </cell>
          <cell r="L451">
            <v>0</v>
          </cell>
          <cell r="M451">
            <v>204</v>
          </cell>
          <cell r="O451">
            <v>208</v>
          </cell>
          <cell r="Q451">
            <v>230</v>
          </cell>
          <cell r="R451">
            <v>8</v>
          </cell>
          <cell r="S451">
            <v>0</v>
          </cell>
          <cell r="T451">
            <v>8</v>
          </cell>
          <cell r="U451">
            <v>30</v>
          </cell>
          <cell r="V451">
            <v>0</v>
          </cell>
          <cell r="W451">
            <v>30</v>
          </cell>
          <cell r="X451">
            <v>65.430000000000007</v>
          </cell>
          <cell r="Y451">
            <v>7.85</v>
          </cell>
          <cell r="Z451">
            <v>14.7186</v>
          </cell>
          <cell r="AA451">
            <v>0</v>
          </cell>
          <cell r="AB451">
            <v>14.7186</v>
          </cell>
          <cell r="AC451">
            <v>0</v>
          </cell>
          <cell r="AD451">
            <v>160.25720000000001</v>
          </cell>
          <cell r="AE451">
            <v>7.85</v>
          </cell>
          <cell r="AF451">
            <v>0</v>
          </cell>
          <cell r="AG451">
            <v>15</v>
          </cell>
          <cell r="AH451">
            <v>7.18</v>
          </cell>
          <cell r="AI451">
            <v>0</v>
          </cell>
          <cell r="AJ451">
            <v>11</v>
          </cell>
        </row>
        <row r="452">
          <cell r="B452" t="str">
            <v>PO3261</v>
          </cell>
          <cell r="C452" t="str">
            <v>Chariya Von</v>
          </cell>
          <cell r="D452" t="str">
            <v xml:space="preserve">SIT Repair                                        </v>
          </cell>
          <cell r="E452" t="str">
            <v xml:space="preserve">Examining(B)                  </v>
          </cell>
          <cell r="F452">
            <v>40105</v>
          </cell>
          <cell r="I452" t="str">
            <v>01/01/2024-01/31/2024</v>
          </cell>
          <cell r="J452">
            <v>1</v>
          </cell>
          <cell r="K452">
            <v>2</v>
          </cell>
          <cell r="L452">
            <v>3</v>
          </cell>
          <cell r="M452">
            <v>204</v>
          </cell>
          <cell r="O452">
            <v>208</v>
          </cell>
          <cell r="Q452">
            <v>258</v>
          </cell>
          <cell r="R452">
            <v>0</v>
          </cell>
          <cell r="S452">
            <v>0</v>
          </cell>
          <cell r="T452">
            <v>0</v>
          </cell>
          <cell r="U452">
            <v>50</v>
          </cell>
          <cell r="V452">
            <v>0</v>
          </cell>
          <cell r="W452">
            <v>50</v>
          </cell>
          <cell r="X452">
            <v>100.08</v>
          </cell>
          <cell r="Y452">
            <v>0</v>
          </cell>
          <cell r="Z452">
            <v>24.530999999999999</v>
          </cell>
          <cell r="AA452">
            <v>0</v>
          </cell>
          <cell r="AB452">
            <v>24.530999999999999</v>
          </cell>
          <cell r="AC452">
            <v>0</v>
          </cell>
          <cell r="AD452">
            <v>153.08199999999999</v>
          </cell>
          <cell r="AE452">
            <v>0</v>
          </cell>
          <cell r="AF452">
            <v>0</v>
          </cell>
          <cell r="AG452">
            <v>25</v>
          </cell>
          <cell r="AH452">
            <v>11.96</v>
          </cell>
          <cell r="AI452">
            <v>0</v>
          </cell>
          <cell r="AJ452">
            <v>11</v>
          </cell>
        </row>
        <row r="453">
          <cell r="B453" t="str">
            <v>PO3273</v>
          </cell>
          <cell r="C453" t="str">
            <v>Ratha Launh</v>
          </cell>
          <cell r="D453" t="str">
            <v xml:space="preserve">SPS A                                             </v>
          </cell>
          <cell r="E453" t="str">
            <v xml:space="preserve">Hem Lux Vent(B)               </v>
          </cell>
          <cell r="F453">
            <v>40112</v>
          </cell>
          <cell r="I453" t="str">
            <v>01/01/2024-01/31/2024</v>
          </cell>
          <cell r="J453">
            <v>1</v>
          </cell>
          <cell r="K453">
            <v>3</v>
          </cell>
          <cell r="L453">
            <v>4</v>
          </cell>
          <cell r="M453">
            <v>204</v>
          </cell>
          <cell r="O453">
            <v>208</v>
          </cell>
          <cell r="Q453">
            <v>228</v>
          </cell>
          <cell r="R453">
            <v>24</v>
          </cell>
          <cell r="S453">
            <v>0</v>
          </cell>
          <cell r="T453">
            <v>24</v>
          </cell>
          <cell r="U453">
            <v>44</v>
          </cell>
          <cell r="V453">
            <v>0</v>
          </cell>
          <cell r="W453">
            <v>44</v>
          </cell>
          <cell r="X453">
            <v>162.58000000000001</v>
          </cell>
          <cell r="Y453">
            <v>23.55</v>
          </cell>
          <cell r="Z453">
            <v>23.192104</v>
          </cell>
          <cell r="AA453">
            <v>0</v>
          </cell>
          <cell r="AB453">
            <v>23.192104</v>
          </cell>
          <cell r="AC453">
            <v>0</v>
          </cell>
          <cell r="AD453">
            <v>87.554916000000006</v>
          </cell>
          <cell r="AE453">
            <v>23.55</v>
          </cell>
          <cell r="AF453">
            <v>0</v>
          </cell>
          <cell r="AG453">
            <v>22</v>
          </cell>
          <cell r="AH453">
            <v>10.52</v>
          </cell>
          <cell r="AI453">
            <v>0</v>
          </cell>
          <cell r="AJ453">
            <v>11</v>
          </cell>
        </row>
        <row r="454">
          <cell r="B454" t="str">
            <v>PO3314</v>
          </cell>
          <cell r="C454" t="str">
            <v>Pothy An</v>
          </cell>
          <cell r="D454" t="str">
            <v xml:space="preserve">SPS C                                             </v>
          </cell>
          <cell r="E454" t="str">
            <v xml:space="preserve">Topstitch Sides(A)            </v>
          </cell>
          <cell r="F454">
            <v>40182</v>
          </cell>
          <cell r="I454" t="str">
            <v>01/01/2024-01/31/2024</v>
          </cell>
          <cell r="J454">
            <v>1</v>
          </cell>
          <cell r="K454">
            <v>2</v>
          </cell>
          <cell r="L454">
            <v>3</v>
          </cell>
          <cell r="M454">
            <v>204</v>
          </cell>
          <cell r="O454">
            <v>208</v>
          </cell>
          <cell r="Q454">
            <v>222</v>
          </cell>
          <cell r="R454">
            <v>16</v>
          </cell>
          <cell r="S454">
            <v>0</v>
          </cell>
          <cell r="T454">
            <v>16</v>
          </cell>
          <cell r="U454">
            <v>30</v>
          </cell>
          <cell r="V454">
            <v>0</v>
          </cell>
          <cell r="W454">
            <v>30</v>
          </cell>
          <cell r="X454">
            <v>169.92</v>
          </cell>
          <cell r="Y454">
            <v>15.7</v>
          </cell>
          <cell r="Z454">
            <v>14.835069000000001</v>
          </cell>
          <cell r="AA454">
            <v>0</v>
          </cell>
          <cell r="AB454">
            <v>14.835069000000001</v>
          </cell>
          <cell r="AC454">
            <v>0</v>
          </cell>
          <cell r="AD454">
            <v>48.150137999999998</v>
          </cell>
          <cell r="AE454">
            <v>15.7</v>
          </cell>
          <cell r="AF454">
            <v>0</v>
          </cell>
          <cell r="AG454">
            <v>15</v>
          </cell>
          <cell r="AH454">
            <v>7.18</v>
          </cell>
          <cell r="AI454">
            <v>0</v>
          </cell>
          <cell r="AJ454">
            <v>11</v>
          </cell>
        </row>
        <row r="455">
          <cell r="B455" t="str">
            <v>PO3327</v>
          </cell>
          <cell r="C455" t="str">
            <v>May Van</v>
          </cell>
          <cell r="D455" t="str">
            <v xml:space="preserve">SPS A                                             </v>
          </cell>
          <cell r="E455" t="str">
            <v xml:space="preserve">B/Hole Cuff(B)                </v>
          </cell>
          <cell r="F455">
            <v>40189</v>
          </cell>
          <cell r="I455" t="str">
            <v>01/01/2024-01/31/2024</v>
          </cell>
          <cell r="J455">
            <v>1</v>
          </cell>
          <cell r="K455">
            <v>1</v>
          </cell>
          <cell r="L455">
            <v>2</v>
          </cell>
          <cell r="M455">
            <v>204</v>
          </cell>
          <cell r="O455">
            <v>208</v>
          </cell>
          <cell r="Q455">
            <v>256</v>
          </cell>
          <cell r="R455">
            <v>0</v>
          </cell>
          <cell r="S455">
            <v>0</v>
          </cell>
          <cell r="T455">
            <v>0</v>
          </cell>
          <cell r="U455">
            <v>48</v>
          </cell>
          <cell r="V455">
            <v>0</v>
          </cell>
          <cell r="W455">
            <v>48</v>
          </cell>
          <cell r="X455">
            <v>157.52000000000001</v>
          </cell>
          <cell r="Y455">
            <v>0</v>
          </cell>
          <cell r="Z455">
            <v>23.989218000000001</v>
          </cell>
          <cell r="AA455">
            <v>0</v>
          </cell>
          <cell r="AB455">
            <v>23.989218000000001</v>
          </cell>
          <cell r="AC455">
            <v>0</v>
          </cell>
          <cell r="AD455">
            <v>94.558436</v>
          </cell>
          <cell r="AE455">
            <v>0</v>
          </cell>
          <cell r="AF455">
            <v>0</v>
          </cell>
          <cell r="AG455">
            <v>24</v>
          </cell>
          <cell r="AH455">
            <v>11.48</v>
          </cell>
          <cell r="AI455">
            <v>0</v>
          </cell>
          <cell r="AJ455">
            <v>11</v>
          </cell>
        </row>
        <row r="456">
          <cell r="B456" t="str">
            <v>PO3358</v>
          </cell>
          <cell r="C456" t="str">
            <v>Vanny Tha</v>
          </cell>
          <cell r="D456" t="str">
            <v xml:space="preserve">Finishing-A                                       </v>
          </cell>
          <cell r="E456" t="str">
            <v xml:space="preserve">Folding(B)                    </v>
          </cell>
          <cell r="F456">
            <v>40190</v>
          </cell>
          <cell r="I456" t="str">
            <v>01/01/2024-01/31/2024</v>
          </cell>
          <cell r="J456">
            <v>0</v>
          </cell>
          <cell r="K456">
            <v>0</v>
          </cell>
          <cell r="L456">
            <v>0</v>
          </cell>
          <cell r="M456">
            <v>204</v>
          </cell>
          <cell r="O456">
            <v>200</v>
          </cell>
          <cell r="Q456">
            <v>240</v>
          </cell>
          <cell r="R456">
            <v>0</v>
          </cell>
          <cell r="S456">
            <v>0</v>
          </cell>
          <cell r="T456">
            <v>0</v>
          </cell>
          <cell r="U456">
            <v>40</v>
          </cell>
          <cell r="V456">
            <v>0</v>
          </cell>
          <cell r="W456">
            <v>40</v>
          </cell>
          <cell r="X456">
            <v>273.06</v>
          </cell>
          <cell r="Y456">
            <v>0</v>
          </cell>
          <cell r="Z456">
            <v>25.356807</v>
          </cell>
          <cell r="AA456">
            <v>0</v>
          </cell>
          <cell r="AB456">
            <v>25.356807</v>
          </cell>
          <cell r="AC456">
            <v>0</v>
          </cell>
          <cell r="AD456">
            <v>10.282574</v>
          </cell>
          <cell r="AE456">
            <v>0</v>
          </cell>
          <cell r="AF456">
            <v>0</v>
          </cell>
          <cell r="AG456">
            <v>20</v>
          </cell>
          <cell r="AH456">
            <v>9.57</v>
          </cell>
          <cell r="AI456">
            <v>0</v>
          </cell>
          <cell r="AJ456">
            <v>11</v>
          </cell>
        </row>
        <row r="457">
          <cell r="B457" t="str">
            <v>PO3415</v>
          </cell>
          <cell r="C457" t="str">
            <v>Puleu Ung</v>
          </cell>
          <cell r="D457" t="str">
            <v xml:space="preserve">SPS Assembly                                      </v>
          </cell>
          <cell r="E457" t="str">
            <v xml:space="preserve">Set Cuff(A+)                  </v>
          </cell>
          <cell r="F457">
            <v>40196</v>
          </cell>
          <cell r="I457" t="str">
            <v>01/01/2024-01/31/2024</v>
          </cell>
          <cell r="J457">
            <v>1</v>
          </cell>
          <cell r="K457">
            <v>0</v>
          </cell>
          <cell r="L457">
            <v>1</v>
          </cell>
          <cell r="M457">
            <v>204</v>
          </cell>
          <cell r="O457">
            <v>208</v>
          </cell>
          <cell r="Q457">
            <v>184</v>
          </cell>
          <cell r="R457">
            <v>8</v>
          </cell>
          <cell r="S457">
            <v>16</v>
          </cell>
          <cell r="T457">
            <v>24</v>
          </cell>
          <cell r="U457">
            <v>0</v>
          </cell>
          <cell r="V457">
            <v>0</v>
          </cell>
          <cell r="W457">
            <v>0</v>
          </cell>
          <cell r="X457">
            <v>149.69</v>
          </cell>
          <cell r="Y457">
            <v>7.85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39.1</v>
          </cell>
          <cell r="AE457">
            <v>7.85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11</v>
          </cell>
        </row>
        <row r="458">
          <cell r="B458" t="str">
            <v>PO3426</v>
          </cell>
          <cell r="C458" t="str">
            <v>Sem Sim</v>
          </cell>
          <cell r="D458" t="str">
            <v xml:space="preserve">SPS A                                             </v>
          </cell>
          <cell r="E458" t="str">
            <v xml:space="preserve">Topstitch Sides(A)            </v>
          </cell>
          <cell r="F458">
            <v>40197</v>
          </cell>
          <cell r="I458" t="str">
            <v>01/01/2024-01/31/2024</v>
          </cell>
          <cell r="J458">
            <v>1</v>
          </cell>
          <cell r="K458">
            <v>2</v>
          </cell>
          <cell r="L458">
            <v>3</v>
          </cell>
          <cell r="M458">
            <v>204</v>
          </cell>
          <cell r="O458">
            <v>208</v>
          </cell>
          <cell r="Q458">
            <v>236</v>
          </cell>
          <cell r="R458">
            <v>0</v>
          </cell>
          <cell r="S458">
            <v>0</v>
          </cell>
          <cell r="T458">
            <v>0</v>
          </cell>
          <cell r="U458">
            <v>28</v>
          </cell>
          <cell r="V458">
            <v>0</v>
          </cell>
          <cell r="W458">
            <v>28</v>
          </cell>
          <cell r="X458">
            <v>128.38</v>
          </cell>
          <cell r="Y458">
            <v>0</v>
          </cell>
          <cell r="Z458">
            <v>13.737360000000001</v>
          </cell>
          <cell r="AA458">
            <v>0</v>
          </cell>
          <cell r="AB458">
            <v>13.737360000000001</v>
          </cell>
          <cell r="AC458">
            <v>0</v>
          </cell>
          <cell r="AD458">
            <v>103.19472</v>
          </cell>
          <cell r="AE458">
            <v>0</v>
          </cell>
          <cell r="AF458">
            <v>0</v>
          </cell>
          <cell r="AG458">
            <v>14</v>
          </cell>
          <cell r="AH458">
            <v>6.7</v>
          </cell>
          <cell r="AI458">
            <v>0</v>
          </cell>
          <cell r="AJ458">
            <v>11</v>
          </cell>
        </row>
        <row r="459">
          <cell r="B459" t="str">
            <v>PO3430</v>
          </cell>
          <cell r="C459" t="str">
            <v>Chamroeun Roeurn</v>
          </cell>
          <cell r="D459" t="str">
            <v xml:space="preserve">SPS Assembly                                      </v>
          </cell>
          <cell r="E459" t="str">
            <v xml:space="preserve">B/Hole Collar(B)              </v>
          </cell>
          <cell r="F459">
            <v>40197</v>
          </cell>
          <cell r="I459" t="str">
            <v>01/01/2024-01/31/2024</v>
          </cell>
          <cell r="J459">
            <v>1</v>
          </cell>
          <cell r="K459">
            <v>0</v>
          </cell>
          <cell r="L459">
            <v>1</v>
          </cell>
          <cell r="M459">
            <v>204</v>
          </cell>
          <cell r="O459">
            <v>208</v>
          </cell>
          <cell r="Q459">
            <v>256</v>
          </cell>
          <cell r="R459">
            <v>0</v>
          </cell>
          <cell r="S459">
            <v>0</v>
          </cell>
          <cell r="T459">
            <v>0</v>
          </cell>
          <cell r="U459">
            <v>48</v>
          </cell>
          <cell r="V459">
            <v>0</v>
          </cell>
          <cell r="W459">
            <v>48</v>
          </cell>
          <cell r="X459">
            <v>265.58999999999997</v>
          </cell>
          <cell r="Y459">
            <v>0</v>
          </cell>
          <cell r="Z459">
            <v>24.934180999999999</v>
          </cell>
          <cell r="AA459">
            <v>0</v>
          </cell>
          <cell r="AB459">
            <v>24.934180999999999</v>
          </cell>
          <cell r="AC459">
            <v>0</v>
          </cell>
          <cell r="AD459">
            <v>4.8646140000000004</v>
          </cell>
          <cell r="AE459">
            <v>0</v>
          </cell>
          <cell r="AF459">
            <v>0</v>
          </cell>
          <cell r="AG459">
            <v>24</v>
          </cell>
          <cell r="AH459">
            <v>11.48</v>
          </cell>
          <cell r="AI459">
            <v>0</v>
          </cell>
          <cell r="AJ459">
            <v>11</v>
          </cell>
        </row>
        <row r="460">
          <cell r="B460" t="str">
            <v>PO3437</v>
          </cell>
          <cell r="C460" t="str">
            <v>Sreynak Kouy</v>
          </cell>
          <cell r="D460" t="str">
            <v xml:space="preserve">SPS C                                             </v>
          </cell>
          <cell r="E460" t="str">
            <v xml:space="preserve">Set Yoke(A)                   </v>
          </cell>
          <cell r="F460">
            <v>40197</v>
          </cell>
          <cell r="I460" t="str">
            <v>01/01/2024-01/31/2024</v>
          </cell>
          <cell r="J460">
            <v>0</v>
          </cell>
          <cell r="K460">
            <v>0</v>
          </cell>
          <cell r="L460">
            <v>0</v>
          </cell>
          <cell r="M460">
            <v>204</v>
          </cell>
          <cell r="O460">
            <v>208</v>
          </cell>
          <cell r="Q460">
            <v>248</v>
          </cell>
          <cell r="R460">
            <v>0</v>
          </cell>
          <cell r="S460">
            <v>0</v>
          </cell>
          <cell r="T460">
            <v>0</v>
          </cell>
          <cell r="U460">
            <v>40</v>
          </cell>
          <cell r="V460">
            <v>0</v>
          </cell>
          <cell r="W460">
            <v>40</v>
          </cell>
          <cell r="X460">
            <v>271.14999999999998</v>
          </cell>
          <cell r="Y460">
            <v>0</v>
          </cell>
          <cell r="Z460">
            <v>21.359110000000001</v>
          </cell>
          <cell r="AA460">
            <v>0</v>
          </cell>
          <cell r="AB460">
            <v>21.359110000000001</v>
          </cell>
          <cell r="AC460">
            <v>0</v>
          </cell>
          <cell r="AD460">
            <v>4.8285479999999996</v>
          </cell>
          <cell r="AE460">
            <v>0</v>
          </cell>
          <cell r="AF460">
            <v>0</v>
          </cell>
          <cell r="AG460">
            <v>20</v>
          </cell>
          <cell r="AH460">
            <v>9.57</v>
          </cell>
          <cell r="AI460">
            <v>0</v>
          </cell>
          <cell r="AJ460">
            <v>11</v>
          </cell>
        </row>
        <row r="461">
          <cell r="B461" t="str">
            <v>PO3467</v>
          </cell>
          <cell r="C461" t="str">
            <v>Samoeun Keo</v>
          </cell>
          <cell r="D461" t="str">
            <v xml:space="preserve">S1-1&amp; 2 OPA                                       </v>
          </cell>
          <cell r="E461" t="str">
            <v xml:space="preserve">Set Gauntlet(A)               </v>
          </cell>
          <cell r="F461">
            <v>40211</v>
          </cell>
          <cell r="I461" t="str">
            <v>01/01/2024-01/31/2024</v>
          </cell>
          <cell r="J461">
            <v>0</v>
          </cell>
          <cell r="K461">
            <v>2</v>
          </cell>
          <cell r="L461">
            <v>2</v>
          </cell>
          <cell r="M461">
            <v>204</v>
          </cell>
          <cell r="O461">
            <v>208</v>
          </cell>
          <cell r="Q461">
            <v>224</v>
          </cell>
          <cell r="R461">
            <v>24</v>
          </cell>
          <cell r="S461">
            <v>0</v>
          </cell>
          <cell r="T461">
            <v>24</v>
          </cell>
          <cell r="U461">
            <v>40</v>
          </cell>
          <cell r="V461">
            <v>0</v>
          </cell>
          <cell r="W461">
            <v>40</v>
          </cell>
          <cell r="X461">
            <v>218.94</v>
          </cell>
          <cell r="Y461">
            <v>23.55</v>
          </cell>
          <cell r="Z461">
            <v>23.494233000000001</v>
          </cell>
          <cell r="AA461">
            <v>0</v>
          </cell>
          <cell r="AB461">
            <v>23.494233000000001</v>
          </cell>
          <cell r="AC461">
            <v>0</v>
          </cell>
          <cell r="AD461">
            <v>33.839559999999999</v>
          </cell>
          <cell r="AE461">
            <v>23.55</v>
          </cell>
          <cell r="AF461">
            <v>0</v>
          </cell>
          <cell r="AG461">
            <v>20</v>
          </cell>
          <cell r="AH461">
            <v>9.57</v>
          </cell>
          <cell r="AI461">
            <v>0</v>
          </cell>
          <cell r="AJ461">
            <v>11</v>
          </cell>
        </row>
        <row r="462">
          <cell r="B462" t="str">
            <v>PO3764</v>
          </cell>
          <cell r="C462" t="str">
            <v>An Yang</v>
          </cell>
          <cell r="D462" t="str">
            <v xml:space="preserve">Finishing-A                                       </v>
          </cell>
          <cell r="E462" t="str">
            <v xml:space="preserve">Mark Button Down Collar       </v>
          </cell>
          <cell r="F462">
            <v>40302</v>
          </cell>
          <cell r="I462" t="str">
            <v>01/01/2024-01/31/2024</v>
          </cell>
          <cell r="J462">
            <v>1</v>
          </cell>
          <cell r="K462">
            <v>2</v>
          </cell>
          <cell r="L462">
            <v>3</v>
          </cell>
          <cell r="M462">
            <v>204</v>
          </cell>
          <cell r="O462">
            <v>208</v>
          </cell>
          <cell r="Q462">
            <v>250</v>
          </cell>
          <cell r="R462">
            <v>0</v>
          </cell>
          <cell r="S462">
            <v>2</v>
          </cell>
          <cell r="T462">
            <v>2</v>
          </cell>
          <cell r="U462">
            <v>44</v>
          </cell>
          <cell r="V462">
            <v>0</v>
          </cell>
          <cell r="W462">
            <v>44</v>
          </cell>
          <cell r="X462">
            <v>323.98</v>
          </cell>
          <cell r="Y462">
            <v>1.96</v>
          </cell>
          <cell r="Z462">
            <v>28.568000000000001</v>
          </cell>
          <cell r="AA462">
            <v>0</v>
          </cell>
          <cell r="AB462">
            <v>28.568000000000001</v>
          </cell>
          <cell r="AC462">
            <v>0</v>
          </cell>
          <cell r="AD462">
            <v>2.48E-3</v>
          </cell>
          <cell r="AE462">
            <v>0</v>
          </cell>
          <cell r="AF462">
            <v>0</v>
          </cell>
          <cell r="AG462">
            <v>22</v>
          </cell>
          <cell r="AH462">
            <v>10.52</v>
          </cell>
          <cell r="AI462">
            <v>0</v>
          </cell>
          <cell r="AJ462">
            <v>11</v>
          </cell>
        </row>
        <row r="463">
          <cell r="B463" t="str">
            <v>PO3786</v>
          </cell>
          <cell r="C463" t="str">
            <v>Savorn Marm</v>
          </cell>
          <cell r="D463" t="str">
            <v xml:space="preserve">SPS C                                             </v>
          </cell>
          <cell r="E463" t="str">
            <v xml:space="preserve">Attach Patch                  </v>
          </cell>
          <cell r="F463">
            <v>40316</v>
          </cell>
          <cell r="I463" t="str">
            <v>01/01/2024-01/31/2024</v>
          </cell>
          <cell r="J463">
            <v>1</v>
          </cell>
          <cell r="K463">
            <v>1</v>
          </cell>
          <cell r="L463">
            <v>2</v>
          </cell>
          <cell r="M463">
            <v>204</v>
          </cell>
          <cell r="O463">
            <v>208</v>
          </cell>
          <cell r="Q463">
            <v>234</v>
          </cell>
          <cell r="R463">
            <v>0</v>
          </cell>
          <cell r="S463">
            <v>0</v>
          </cell>
          <cell r="T463">
            <v>0</v>
          </cell>
          <cell r="U463">
            <v>26</v>
          </cell>
          <cell r="V463">
            <v>0</v>
          </cell>
          <cell r="W463">
            <v>26</v>
          </cell>
          <cell r="X463">
            <v>295.69</v>
          </cell>
          <cell r="Y463">
            <v>0</v>
          </cell>
          <cell r="Z463">
            <v>15.902248999999999</v>
          </cell>
          <cell r="AA463">
            <v>0</v>
          </cell>
          <cell r="AB463">
            <v>15.902248999999999</v>
          </cell>
          <cell r="AC463">
            <v>0</v>
          </cell>
          <cell r="AD463">
            <v>4.9062279999999996</v>
          </cell>
          <cell r="AE463">
            <v>0</v>
          </cell>
          <cell r="AF463">
            <v>0</v>
          </cell>
          <cell r="AG463">
            <v>13</v>
          </cell>
          <cell r="AH463">
            <v>6.22</v>
          </cell>
          <cell r="AI463">
            <v>0</v>
          </cell>
          <cell r="AJ463">
            <v>11</v>
          </cell>
        </row>
        <row r="464">
          <cell r="B464" t="str">
            <v>PO3854</v>
          </cell>
          <cell r="C464" t="str">
            <v>Sinoun Mak</v>
          </cell>
          <cell r="D464" t="str">
            <v xml:space="preserve">SIT Repair                                        </v>
          </cell>
          <cell r="E464" t="str">
            <v xml:space="preserve">Topstitch Sleeve(A)           </v>
          </cell>
          <cell r="F464">
            <v>40322</v>
          </cell>
          <cell r="I464" t="str">
            <v>01/01/2024-01/31/2024</v>
          </cell>
          <cell r="J464">
            <v>1</v>
          </cell>
          <cell r="K464">
            <v>2</v>
          </cell>
          <cell r="L464">
            <v>3</v>
          </cell>
          <cell r="M464">
            <v>204</v>
          </cell>
          <cell r="O464">
            <v>200</v>
          </cell>
          <cell r="Q464">
            <v>250</v>
          </cell>
          <cell r="R464">
            <v>0</v>
          </cell>
          <cell r="S464">
            <v>0</v>
          </cell>
          <cell r="T464">
            <v>0</v>
          </cell>
          <cell r="U464">
            <v>50</v>
          </cell>
          <cell r="V464">
            <v>0</v>
          </cell>
          <cell r="W464">
            <v>50</v>
          </cell>
          <cell r="X464">
            <v>94.08</v>
          </cell>
          <cell r="Y464">
            <v>0</v>
          </cell>
          <cell r="Z464">
            <v>24.530999999999999</v>
          </cell>
          <cell r="AA464">
            <v>0</v>
          </cell>
          <cell r="AB464">
            <v>24.530999999999999</v>
          </cell>
          <cell r="AC464">
            <v>0</v>
          </cell>
          <cell r="AD464">
            <v>151.232</v>
          </cell>
          <cell r="AE464">
            <v>0</v>
          </cell>
          <cell r="AF464">
            <v>0</v>
          </cell>
          <cell r="AG464">
            <v>25</v>
          </cell>
          <cell r="AH464">
            <v>11.96</v>
          </cell>
          <cell r="AI464">
            <v>0</v>
          </cell>
          <cell r="AJ464">
            <v>11</v>
          </cell>
        </row>
        <row r="465">
          <cell r="B465" t="str">
            <v>PO4010</v>
          </cell>
          <cell r="C465" t="str">
            <v>Chamroeun Ros</v>
          </cell>
          <cell r="D465" t="str">
            <v xml:space="preserve">SPS B                                             </v>
          </cell>
          <cell r="E465" t="str">
            <v xml:space="preserve">Check Front strap(B)          </v>
          </cell>
          <cell r="F465">
            <v>40357</v>
          </cell>
          <cell r="I465" t="str">
            <v>01/01/2024-01/31/2024</v>
          </cell>
          <cell r="J465">
            <v>0</v>
          </cell>
          <cell r="K465">
            <v>0</v>
          </cell>
          <cell r="L465">
            <v>0</v>
          </cell>
          <cell r="M465">
            <v>224</v>
          </cell>
          <cell r="O465">
            <v>200.5</v>
          </cell>
          <cell r="Q465">
            <v>179.5</v>
          </cell>
          <cell r="R465">
            <v>21</v>
          </cell>
          <cell r="S465">
            <v>0</v>
          </cell>
          <cell r="T465">
            <v>21</v>
          </cell>
          <cell r="U465">
            <v>0</v>
          </cell>
          <cell r="V465">
            <v>0</v>
          </cell>
          <cell r="W465">
            <v>0</v>
          </cell>
          <cell r="X465">
            <v>23.27</v>
          </cell>
          <cell r="Y465">
            <v>22.68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170.09</v>
          </cell>
          <cell r="AE465">
            <v>22.68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11</v>
          </cell>
        </row>
        <row r="466">
          <cell r="B466" t="str">
            <v>PO4046</v>
          </cell>
          <cell r="C466" t="str">
            <v>Saran Dul</v>
          </cell>
          <cell r="D466" t="str">
            <v xml:space="preserve">Finishing-A                                       </v>
          </cell>
          <cell r="E466" t="str">
            <v xml:space="preserve">Hand Press(B)                 </v>
          </cell>
          <cell r="F466">
            <v>40371</v>
          </cell>
          <cell r="I466" t="str">
            <v>01/01/2024-01/31/2024</v>
          </cell>
          <cell r="J466">
            <v>0</v>
          </cell>
          <cell r="K466">
            <v>0</v>
          </cell>
          <cell r="L466">
            <v>0</v>
          </cell>
          <cell r="M466">
            <v>204</v>
          </cell>
          <cell r="O466">
            <v>208</v>
          </cell>
          <cell r="Q466">
            <v>250</v>
          </cell>
          <cell r="R466">
            <v>0</v>
          </cell>
          <cell r="S466">
            <v>0</v>
          </cell>
          <cell r="T466">
            <v>0</v>
          </cell>
          <cell r="U466">
            <v>42</v>
          </cell>
          <cell r="V466">
            <v>0</v>
          </cell>
          <cell r="W466">
            <v>42</v>
          </cell>
          <cell r="X466">
            <v>319.35000000000002</v>
          </cell>
          <cell r="Y466">
            <v>0</v>
          </cell>
          <cell r="Z466">
            <v>27.661087999999999</v>
          </cell>
          <cell r="AA466">
            <v>0</v>
          </cell>
          <cell r="AB466">
            <v>27.661087999999999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21</v>
          </cell>
          <cell r="AH466">
            <v>10.050000000000001</v>
          </cell>
          <cell r="AI466">
            <v>0</v>
          </cell>
          <cell r="AJ466">
            <v>11</v>
          </cell>
        </row>
        <row r="467">
          <cell r="B467" t="str">
            <v>PO4143</v>
          </cell>
          <cell r="C467" t="str">
            <v>Channa Lor</v>
          </cell>
          <cell r="D467" t="str">
            <v xml:space="preserve">SPS Assembly                                      </v>
          </cell>
          <cell r="E467" t="str">
            <v xml:space="preserve">Collar Attach (A+)            </v>
          </cell>
          <cell r="F467">
            <v>40385</v>
          </cell>
          <cell r="I467" t="str">
            <v>01/01/2024-01/31/2024</v>
          </cell>
          <cell r="J467">
            <v>1</v>
          </cell>
          <cell r="K467">
            <v>3</v>
          </cell>
          <cell r="L467">
            <v>4</v>
          </cell>
          <cell r="M467">
            <v>204</v>
          </cell>
          <cell r="O467">
            <v>208</v>
          </cell>
          <cell r="Q467">
            <v>190</v>
          </cell>
          <cell r="R467">
            <v>16</v>
          </cell>
          <cell r="S467">
            <v>24</v>
          </cell>
          <cell r="T467">
            <v>40</v>
          </cell>
          <cell r="U467">
            <v>22</v>
          </cell>
          <cell r="V467">
            <v>0</v>
          </cell>
          <cell r="W467">
            <v>22</v>
          </cell>
          <cell r="X467">
            <v>200.98</v>
          </cell>
          <cell r="Y467">
            <v>15.7</v>
          </cell>
          <cell r="Z467">
            <v>12.497183</v>
          </cell>
          <cell r="AA467">
            <v>0</v>
          </cell>
          <cell r="AB467">
            <v>12.497183</v>
          </cell>
          <cell r="AC467">
            <v>0</v>
          </cell>
          <cell r="AD467">
            <v>20.802104</v>
          </cell>
          <cell r="AE467">
            <v>15.7</v>
          </cell>
          <cell r="AF467">
            <v>0</v>
          </cell>
          <cell r="AG467">
            <v>11</v>
          </cell>
          <cell r="AH467">
            <v>5.26</v>
          </cell>
          <cell r="AI467">
            <v>0</v>
          </cell>
          <cell r="AJ467">
            <v>11</v>
          </cell>
        </row>
        <row r="468">
          <cell r="B468" t="str">
            <v>PO4305</v>
          </cell>
          <cell r="C468" t="str">
            <v>Sokphanna Choun</v>
          </cell>
          <cell r="D468" t="str">
            <v xml:space="preserve">SPS B                                             </v>
          </cell>
          <cell r="E468" t="str">
            <v xml:space="preserve">Kansia(B)                     </v>
          </cell>
          <cell r="F468">
            <v>40413</v>
          </cell>
          <cell r="I468" t="str">
            <v>01/01/2024-01/31/2024</v>
          </cell>
          <cell r="J468">
            <v>1</v>
          </cell>
          <cell r="K468">
            <v>0</v>
          </cell>
          <cell r="L468">
            <v>1</v>
          </cell>
          <cell r="M468">
            <v>204</v>
          </cell>
          <cell r="O468">
            <v>192</v>
          </cell>
          <cell r="Q468">
            <v>210</v>
          </cell>
          <cell r="R468">
            <v>0</v>
          </cell>
          <cell r="S468">
            <v>0</v>
          </cell>
          <cell r="T468">
            <v>0</v>
          </cell>
          <cell r="U468">
            <v>18</v>
          </cell>
          <cell r="V468">
            <v>0</v>
          </cell>
          <cell r="W468">
            <v>18</v>
          </cell>
          <cell r="X468">
            <v>94.4</v>
          </cell>
          <cell r="Y468">
            <v>0</v>
          </cell>
          <cell r="Z468">
            <v>8.8311600000000006</v>
          </cell>
          <cell r="AA468">
            <v>0</v>
          </cell>
          <cell r="AB468">
            <v>8.8311600000000006</v>
          </cell>
          <cell r="AC468">
            <v>0</v>
          </cell>
          <cell r="AD468">
            <v>111.66231999999999</v>
          </cell>
          <cell r="AE468">
            <v>0</v>
          </cell>
          <cell r="AF468">
            <v>0</v>
          </cell>
          <cell r="AG468">
            <v>9</v>
          </cell>
          <cell r="AH468">
            <v>4.3099999999999996</v>
          </cell>
          <cell r="AI468">
            <v>0</v>
          </cell>
          <cell r="AJ468">
            <v>11</v>
          </cell>
        </row>
        <row r="469">
          <cell r="B469" t="str">
            <v>PO4739</v>
          </cell>
          <cell r="C469" t="str">
            <v>Chanthoeurn Meach</v>
          </cell>
          <cell r="D469" t="str">
            <v xml:space="preserve">Finishing-B                                       </v>
          </cell>
          <cell r="E469" t="str">
            <v xml:space="preserve">Sort out Trolley(B)           </v>
          </cell>
          <cell r="F469">
            <v>40575</v>
          </cell>
          <cell r="I469" t="str">
            <v>01/01/2024-01/31/2024</v>
          </cell>
          <cell r="J469">
            <v>0</v>
          </cell>
          <cell r="K469">
            <v>0</v>
          </cell>
          <cell r="L469">
            <v>0</v>
          </cell>
          <cell r="M469">
            <v>204</v>
          </cell>
          <cell r="O469">
            <v>206.75</v>
          </cell>
          <cell r="Q469">
            <v>252.75</v>
          </cell>
          <cell r="R469">
            <v>0</v>
          </cell>
          <cell r="S469">
            <v>0</v>
          </cell>
          <cell r="T469">
            <v>0</v>
          </cell>
          <cell r="U469">
            <v>46</v>
          </cell>
          <cell r="V469">
            <v>0</v>
          </cell>
          <cell r="W469">
            <v>46</v>
          </cell>
          <cell r="X469">
            <v>339.49</v>
          </cell>
          <cell r="Y469">
            <v>0</v>
          </cell>
          <cell r="Z469">
            <v>28.959288000000001</v>
          </cell>
          <cell r="AA469">
            <v>0</v>
          </cell>
          <cell r="AB469">
            <v>28.959288000000001</v>
          </cell>
          <cell r="AC469">
            <v>0</v>
          </cell>
          <cell r="AD469">
            <v>0.40973399999999999</v>
          </cell>
          <cell r="AE469">
            <v>0</v>
          </cell>
          <cell r="AF469">
            <v>0</v>
          </cell>
          <cell r="AG469">
            <v>23</v>
          </cell>
          <cell r="AH469">
            <v>11</v>
          </cell>
          <cell r="AI469">
            <v>0</v>
          </cell>
          <cell r="AJ469">
            <v>11</v>
          </cell>
        </row>
        <row r="470">
          <cell r="B470" t="str">
            <v>PO4742</v>
          </cell>
          <cell r="C470" t="str">
            <v>Sophanna Prak</v>
          </cell>
          <cell r="D470" t="str">
            <v xml:space="preserve">S1-1&amp; 2 OPA                                       </v>
          </cell>
          <cell r="E470" t="str">
            <v xml:space="preserve">Trim Thread(B)                </v>
          </cell>
          <cell r="F470">
            <v>40575</v>
          </cell>
          <cell r="I470" t="str">
            <v>01/01/2024-01/31/2024</v>
          </cell>
          <cell r="J470">
            <v>0</v>
          </cell>
          <cell r="K470">
            <v>0</v>
          </cell>
          <cell r="L470">
            <v>0</v>
          </cell>
          <cell r="M470">
            <v>224</v>
          </cell>
          <cell r="O470">
            <v>200</v>
          </cell>
          <cell r="Q470">
            <v>246</v>
          </cell>
          <cell r="R470">
            <v>0</v>
          </cell>
          <cell r="S470">
            <v>0</v>
          </cell>
          <cell r="T470">
            <v>0</v>
          </cell>
          <cell r="U470">
            <v>46</v>
          </cell>
          <cell r="V470">
            <v>0</v>
          </cell>
          <cell r="W470">
            <v>46</v>
          </cell>
          <cell r="X470">
            <v>110.5</v>
          </cell>
          <cell r="Y470">
            <v>0</v>
          </cell>
          <cell r="Z470">
            <v>24.782039999999999</v>
          </cell>
          <cell r="AA470">
            <v>0</v>
          </cell>
          <cell r="AB470">
            <v>24.782039999999999</v>
          </cell>
          <cell r="AC470">
            <v>0</v>
          </cell>
          <cell r="AD470">
            <v>154.56407999999999</v>
          </cell>
          <cell r="AE470">
            <v>0</v>
          </cell>
          <cell r="AF470">
            <v>0</v>
          </cell>
          <cell r="AG470">
            <v>23</v>
          </cell>
          <cell r="AH470">
            <v>11</v>
          </cell>
          <cell r="AI470">
            <v>0</v>
          </cell>
          <cell r="AJ470">
            <v>11</v>
          </cell>
        </row>
        <row r="471">
          <cell r="B471" t="str">
            <v>PO4801</v>
          </cell>
          <cell r="C471" t="str">
            <v>SEYMA MET</v>
          </cell>
          <cell r="D471" t="str">
            <v xml:space="preserve">SIT CHECKING                                      </v>
          </cell>
          <cell r="E471" t="str">
            <v xml:space="preserve">Exam Collar(B)                </v>
          </cell>
          <cell r="F471">
            <v>40595</v>
          </cell>
          <cell r="I471" t="str">
            <v>01/01/2024-01/31/2024</v>
          </cell>
          <cell r="J471">
            <v>0</v>
          </cell>
          <cell r="K471">
            <v>0</v>
          </cell>
          <cell r="L471">
            <v>0</v>
          </cell>
          <cell r="M471">
            <v>231</v>
          </cell>
          <cell r="O471">
            <v>208</v>
          </cell>
          <cell r="Q471">
            <v>260</v>
          </cell>
          <cell r="R471">
            <v>0</v>
          </cell>
          <cell r="S471">
            <v>0</v>
          </cell>
          <cell r="T471">
            <v>0</v>
          </cell>
          <cell r="U471">
            <v>52</v>
          </cell>
          <cell r="V471">
            <v>0</v>
          </cell>
          <cell r="W471">
            <v>52</v>
          </cell>
          <cell r="X471">
            <v>202.68</v>
          </cell>
          <cell r="Y471">
            <v>0</v>
          </cell>
          <cell r="Z471">
            <v>28.86</v>
          </cell>
          <cell r="AA471">
            <v>0</v>
          </cell>
          <cell r="AB471">
            <v>28.86</v>
          </cell>
          <cell r="AC471">
            <v>0</v>
          </cell>
          <cell r="AD471">
            <v>85.92</v>
          </cell>
          <cell r="AE471">
            <v>0</v>
          </cell>
          <cell r="AF471">
            <v>0</v>
          </cell>
          <cell r="AG471">
            <v>26</v>
          </cell>
          <cell r="AH471">
            <v>12.44</v>
          </cell>
          <cell r="AI471">
            <v>0</v>
          </cell>
          <cell r="AJ471">
            <v>11</v>
          </cell>
        </row>
        <row r="472">
          <cell r="B472" t="str">
            <v>PO4958</v>
          </cell>
          <cell r="C472" t="str">
            <v>Ratana Thy</v>
          </cell>
          <cell r="D472" t="str">
            <v xml:space="preserve">S1-1&amp; 2 OPA                                       </v>
          </cell>
          <cell r="E472" t="str">
            <v xml:space="preserve">Topstitch Sleeve(A)           </v>
          </cell>
          <cell r="F472">
            <v>40658</v>
          </cell>
          <cell r="I472" t="str">
            <v>01/01/2024-01/31/2024</v>
          </cell>
          <cell r="J472">
            <v>1</v>
          </cell>
          <cell r="K472">
            <v>1</v>
          </cell>
          <cell r="L472">
            <v>2</v>
          </cell>
          <cell r="M472">
            <v>204</v>
          </cell>
          <cell r="O472">
            <v>168</v>
          </cell>
          <cell r="Q472">
            <v>183</v>
          </cell>
          <cell r="R472">
            <v>15</v>
          </cell>
          <cell r="S472">
            <v>0</v>
          </cell>
          <cell r="T472">
            <v>15</v>
          </cell>
          <cell r="U472">
            <v>30</v>
          </cell>
          <cell r="V472">
            <v>0</v>
          </cell>
          <cell r="W472">
            <v>30</v>
          </cell>
          <cell r="X472">
            <v>68.75</v>
          </cell>
          <cell r="Y472">
            <v>14.7</v>
          </cell>
          <cell r="Z472">
            <v>14.7186</v>
          </cell>
          <cell r="AA472">
            <v>0</v>
          </cell>
          <cell r="AB472">
            <v>14.7186</v>
          </cell>
          <cell r="AC472">
            <v>0</v>
          </cell>
          <cell r="AD472">
            <v>110.8372</v>
          </cell>
          <cell r="AE472">
            <v>14.7</v>
          </cell>
          <cell r="AF472">
            <v>0</v>
          </cell>
          <cell r="AG472">
            <v>15</v>
          </cell>
          <cell r="AH472">
            <v>7.18</v>
          </cell>
          <cell r="AI472">
            <v>0</v>
          </cell>
          <cell r="AJ472">
            <v>11</v>
          </cell>
        </row>
        <row r="473">
          <cell r="B473" t="str">
            <v>PO5016</v>
          </cell>
          <cell r="C473" t="str">
            <v>Khna So</v>
          </cell>
          <cell r="D473" t="str">
            <v xml:space="preserve">21 Fusing                                         </v>
          </cell>
          <cell r="E473" t="str">
            <v xml:space="preserve">Fuse Cuff(B)                  </v>
          </cell>
          <cell r="F473">
            <v>40672</v>
          </cell>
          <cell r="I473" t="str">
            <v>01/01/2024-01/31/2024</v>
          </cell>
          <cell r="J473">
            <v>1</v>
          </cell>
          <cell r="K473">
            <v>1</v>
          </cell>
          <cell r="L473">
            <v>2</v>
          </cell>
          <cell r="M473">
            <v>204</v>
          </cell>
          <cell r="O473">
            <v>208</v>
          </cell>
          <cell r="Q473">
            <v>242</v>
          </cell>
          <cell r="R473">
            <v>8</v>
          </cell>
          <cell r="S473">
            <v>0</v>
          </cell>
          <cell r="T473">
            <v>8</v>
          </cell>
          <cell r="U473">
            <v>42</v>
          </cell>
          <cell r="V473">
            <v>0</v>
          </cell>
          <cell r="W473">
            <v>42</v>
          </cell>
          <cell r="X473">
            <v>309.61</v>
          </cell>
          <cell r="Y473">
            <v>20.21</v>
          </cell>
          <cell r="Z473">
            <v>25.686827000000001</v>
          </cell>
          <cell r="AA473">
            <v>0</v>
          </cell>
          <cell r="AB473">
            <v>25.686827000000001</v>
          </cell>
          <cell r="AC473">
            <v>0</v>
          </cell>
          <cell r="AD473">
            <v>24.9224</v>
          </cell>
          <cell r="AE473">
            <v>7.85</v>
          </cell>
          <cell r="AF473">
            <v>0</v>
          </cell>
          <cell r="AG473">
            <v>21</v>
          </cell>
          <cell r="AH473">
            <v>10.050000000000001</v>
          </cell>
          <cell r="AI473">
            <v>0</v>
          </cell>
          <cell r="AJ473">
            <v>11</v>
          </cell>
        </row>
        <row r="474">
          <cell r="B474" t="str">
            <v>PO5059</v>
          </cell>
          <cell r="C474" t="str">
            <v>Vann Muth</v>
          </cell>
          <cell r="D474" t="str">
            <v xml:space="preserve">SPS A                                             </v>
          </cell>
          <cell r="E474" t="str">
            <v xml:space="preserve">BAND ATTACH(A+)               </v>
          </cell>
          <cell r="F474">
            <v>40673</v>
          </cell>
          <cell r="I474" t="str">
            <v>01/01/2024-01/31/2024</v>
          </cell>
          <cell r="J474">
            <v>1</v>
          </cell>
          <cell r="K474">
            <v>2</v>
          </cell>
          <cell r="L474">
            <v>3</v>
          </cell>
          <cell r="M474">
            <v>204</v>
          </cell>
          <cell r="O474">
            <v>208</v>
          </cell>
          <cell r="Q474">
            <v>236</v>
          </cell>
          <cell r="R474">
            <v>8</v>
          </cell>
          <cell r="S474">
            <v>0</v>
          </cell>
          <cell r="T474">
            <v>8</v>
          </cell>
          <cell r="U474">
            <v>36</v>
          </cell>
          <cell r="V474">
            <v>0</v>
          </cell>
          <cell r="W474">
            <v>36</v>
          </cell>
          <cell r="X474">
            <v>125.62</v>
          </cell>
          <cell r="Y474">
            <v>7.85</v>
          </cell>
          <cell r="Z474">
            <v>17.882539999999999</v>
          </cell>
          <cell r="AA474">
            <v>0</v>
          </cell>
          <cell r="AB474">
            <v>17.882539999999999</v>
          </cell>
          <cell r="AC474">
            <v>5</v>
          </cell>
          <cell r="AD474">
            <v>101.39507999999999</v>
          </cell>
          <cell r="AE474">
            <v>7.85</v>
          </cell>
          <cell r="AF474">
            <v>0</v>
          </cell>
          <cell r="AG474">
            <v>18</v>
          </cell>
          <cell r="AH474">
            <v>8.61</v>
          </cell>
          <cell r="AI474">
            <v>0</v>
          </cell>
          <cell r="AJ474">
            <v>11</v>
          </cell>
        </row>
        <row r="475">
          <cell r="B475" t="str">
            <v>PO5080</v>
          </cell>
          <cell r="C475" t="str">
            <v>Phoeurn Ork</v>
          </cell>
          <cell r="D475" t="str">
            <v xml:space="preserve">SPS B                                             </v>
          </cell>
          <cell r="E475" t="str">
            <v xml:space="preserve">Set Main Label(B)             </v>
          </cell>
          <cell r="F475">
            <v>40681</v>
          </cell>
          <cell r="I475" t="str">
            <v>01/01/2024-01/31/2024</v>
          </cell>
          <cell r="J475">
            <v>0</v>
          </cell>
          <cell r="K475">
            <v>1</v>
          </cell>
          <cell r="L475">
            <v>1</v>
          </cell>
          <cell r="M475">
            <v>204</v>
          </cell>
          <cell r="O475">
            <v>208</v>
          </cell>
          <cell r="Q475">
            <v>226</v>
          </cell>
          <cell r="R475">
            <v>8</v>
          </cell>
          <cell r="S475">
            <v>0</v>
          </cell>
          <cell r="T475">
            <v>8</v>
          </cell>
          <cell r="U475">
            <v>26</v>
          </cell>
          <cell r="V475">
            <v>0</v>
          </cell>
          <cell r="W475">
            <v>26</v>
          </cell>
          <cell r="X475">
            <v>223.53</v>
          </cell>
          <cell r="Y475">
            <v>7.85</v>
          </cell>
          <cell r="Z475">
            <v>14.441103</v>
          </cell>
          <cell r="AA475">
            <v>0</v>
          </cell>
          <cell r="AB475">
            <v>14.441103</v>
          </cell>
          <cell r="AC475">
            <v>0</v>
          </cell>
          <cell r="AD475">
            <v>40.146397999999998</v>
          </cell>
          <cell r="AE475">
            <v>7.85</v>
          </cell>
          <cell r="AF475">
            <v>0</v>
          </cell>
          <cell r="AG475">
            <v>13</v>
          </cell>
          <cell r="AH475">
            <v>6.22</v>
          </cell>
          <cell r="AI475">
            <v>0</v>
          </cell>
          <cell r="AJ475">
            <v>11</v>
          </cell>
        </row>
        <row r="476">
          <cell r="B476" t="str">
            <v>PO5085</v>
          </cell>
          <cell r="C476" t="str">
            <v>Kunthea Tep</v>
          </cell>
          <cell r="D476" t="str">
            <v xml:space="preserve">Finishing-A                                       </v>
          </cell>
          <cell r="E476" t="str">
            <v xml:space="preserve">Presser(B)                    </v>
          </cell>
          <cell r="F476">
            <v>40681</v>
          </cell>
          <cell r="I476" t="str">
            <v>01/01/2024-01/31/2024</v>
          </cell>
          <cell r="J476">
            <v>0</v>
          </cell>
          <cell r="K476">
            <v>0</v>
          </cell>
          <cell r="L476">
            <v>0</v>
          </cell>
          <cell r="M476">
            <v>204</v>
          </cell>
          <cell r="O476">
            <v>208</v>
          </cell>
          <cell r="Q476">
            <v>252</v>
          </cell>
          <cell r="R476">
            <v>0</v>
          </cell>
          <cell r="S476">
            <v>0</v>
          </cell>
          <cell r="T476">
            <v>0</v>
          </cell>
          <cell r="U476">
            <v>44</v>
          </cell>
          <cell r="V476">
            <v>0</v>
          </cell>
          <cell r="W476">
            <v>44</v>
          </cell>
          <cell r="X476">
            <v>332.95</v>
          </cell>
          <cell r="Y476">
            <v>0</v>
          </cell>
          <cell r="Z476">
            <v>29.090432</v>
          </cell>
          <cell r="AA476">
            <v>0</v>
          </cell>
          <cell r="AB476">
            <v>29.090432</v>
          </cell>
          <cell r="AC476">
            <v>0</v>
          </cell>
          <cell r="AD476">
            <v>2.0849600000000001</v>
          </cell>
          <cell r="AE476">
            <v>0</v>
          </cell>
          <cell r="AF476">
            <v>0</v>
          </cell>
          <cell r="AG476">
            <v>22</v>
          </cell>
          <cell r="AH476">
            <v>10.52</v>
          </cell>
          <cell r="AI476">
            <v>0</v>
          </cell>
          <cell r="AJ476">
            <v>11</v>
          </cell>
        </row>
        <row r="477">
          <cell r="B477" t="str">
            <v>PO5151</v>
          </cell>
          <cell r="C477" t="str">
            <v>Chanra Ouk</v>
          </cell>
          <cell r="D477" t="str">
            <v xml:space="preserve">SIT CHECKING                                      </v>
          </cell>
          <cell r="E477" t="str">
            <v xml:space="preserve">Remove Soabar(C)              </v>
          </cell>
          <cell r="F477">
            <v>40707</v>
          </cell>
          <cell r="I477" t="str">
            <v>01/01/2024-01/31/2024</v>
          </cell>
          <cell r="J477">
            <v>1</v>
          </cell>
          <cell r="K477">
            <v>2</v>
          </cell>
          <cell r="L477">
            <v>3</v>
          </cell>
          <cell r="M477">
            <v>204</v>
          </cell>
          <cell r="O477">
            <v>208</v>
          </cell>
          <cell r="Q477">
            <v>258</v>
          </cell>
          <cell r="R477">
            <v>0</v>
          </cell>
          <cell r="S477">
            <v>0</v>
          </cell>
          <cell r="T477">
            <v>0</v>
          </cell>
          <cell r="U477">
            <v>50</v>
          </cell>
          <cell r="V477">
            <v>0</v>
          </cell>
          <cell r="W477">
            <v>50</v>
          </cell>
          <cell r="X477">
            <v>191.21</v>
          </cell>
          <cell r="Y477">
            <v>0</v>
          </cell>
          <cell r="Z477">
            <v>24.530999999999999</v>
          </cell>
          <cell r="AA477">
            <v>0</v>
          </cell>
          <cell r="AB477">
            <v>24.530999999999999</v>
          </cell>
          <cell r="AC477">
            <v>0</v>
          </cell>
          <cell r="AD477">
            <v>61.951999999999998</v>
          </cell>
          <cell r="AE477">
            <v>0</v>
          </cell>
          <cell r="AF477">
            <v>0</v>
          </cell>
          <cell r="AG477">
            <v>25</v>
          </cell>
          <cell r="AH477">
            <v>11.96</v>
          </cell>
          <cell r="AI477">
            <v>0</v>
          </cell>
          <cell r="AJ477">
            <v>11</v>
          </cell>
        </row>
        <row r="478">
          <cell r="B478" t="str">
            <v>PO5389</v>
          </cell>
          <cell r="C478" t="str">
            <v>Savy Tham</v>
          </cell>
          <cell r="D478" t="str">
            <v xml:space="preserve">SPS B                                             </v>
          </cell>
          <cell r="E478" t="str">
            <v xml:space="preserve">Turn+Press Collar(B)          </v>
          </cell>
          <cell r="F478">
            <v>40737</v>
          </cell>
          <cell r="I478" t="str">
            <v>01/01/2024-01/31/2024</v>
          </cell>
          <cell r="J478">
            <v>1</v>
          </cell>
          <cell r="K478">
            <v>2</v>
          </cell>
          <cell r="L478">
            <v>3</v>
          </cell>
          <cell r="M478">
            <v>204</v>
          </cell>
          <cell r="O478">
            <v>206</v>
          </cell>
          <cell r="Q478">
            <v>234</v>
          </cell>
          <cell r="R478">
            <v>0</v>
          </cell>
          <cell r="S478">
            <v>0</v>
          </cell>
          <cell r="T478">
            <v>0</v>
          </cell>
          <cell r="U478">
            <v>28</v>
          </cell>
          <cell r="V478">
            <v>0</v>
          </cell>
          <cell r="W478">
            <v>28</v>
          </cell>
          <cell r="X478">
            <v>170.24</v>
          </cell>
          <cell r="Y478">
            <v>0</v>
          </cell>
          <cell r="Z478">
            <v>13.737360000000001</v>
          </cell>
          <cell r="AA478">
            <v>0</v>
          </cell>
          <cell r="AB478">
            <v>13.737360000000001</v>
          </cell>
          <cell r="AC478">
            <v>0</v>
          </cell>
          <cell r="AD478">
            <v>63.204720000000002</v>
          </cell>
          <cell r="AE478">
            <v>0</v>
          </cell>
          <cell r="AF478">
            <v>0</v>
          </cell>
          <cell r="AG478">
            <v>14</v>
          </cell>
          <cell r="AH478">
            <v>6.7</v>
          </cell>
          <cell r="AI478">
            <v>0</v>
          </cell>
          <cell r="AJ478">
            <v>11</v>
          </cell>
        </row>
        <row r="479">
          <cell r="B479" t="str">
            <v>PO5441</v>
          </cell>
          <cell r="C479" t="str">
            <v>Youn Meas</v>
          </cell>
          <cell r="D479" t="str">
            <v xml:space="preserve">SIT Repair                                        </v>
          </cell>
          <cell r="E479" t="str">
            <v xml:space="preserve">Examiner(B)                   </v>
          </cell>
          <cell r="F479">
            <v>40749</v>
          </cell>
          <cell r="I479" t="str">
            <v>01/01/2024-01/31/2024</v>
          </cell>
          <cell r="J479">
            <v>1</v>
          </cell>
          <cell r="K479">
            <v>0</v>
          </cell>
          <cell r="L479">
            <v>1</v>
          </cell>
          <cell r="M479">
            <v>204</v>
          </cell>
          <cell r="O479">
            <v>208</v>
          </cell>
          <cell r="Q479">
            <v>258</v>
          </cell>
          <cell r="R479">
            <v>0</v>
          </cell>
          <cell r="S479">
            <v>0</v>
          </cell>
          <cell r="T479">
            <v>0</v>
          </cell>
          <cell r="U479">
            <v>50</v>
          </cell>
          <cell r="V479">
            <v>0</v>
          </cell>
          <cell r="W479">
            <v>50</v>
          </cell>
          <cell r="X479">
            <v>169.06</v>
          </cell>
          <cell r="Y479">
            <v>0</v>
          </cell>
          <cell r="Z479">
            <v>24.530999999999999</v>
          </cell>
          <cell r="AA479">
            <v>0</v>
          </cell>
          <cell r="AB479">
            <v>24.530999999999999</v>
          </cell>
          <cell r="AC479">
            <v>0</v>
          </cell>
          <cell r="AD479">
            <v>84.102000000000004</v>
          </cell>
          <cell r="AE479">
            <v>0</v>
          </cell>
          <cell r="AF479">
            <v>0</v>
          </cell>
          <cell r="AG479">
            <v>25</v>
          </cell>
          <cell r="AH479">
            <v>11.96</v>
          </cell>
          <cell r="AI479">
            <v>0</v>
          </cell>
          <cell r="AJ479">
            <v>11</v>
          </cell>
        </row>
        <row r="480">
          <cell r="B480" t="str">
            <v>PO5442</v>
          </cell>
          <cell r="C480" t="str">
            <v>Raksmey Keo</v>
          </cell>
          <cell r="D480" t="str">
            <v xml:space="preserve">SPS B                                             </v>
          </cell>
          <cell r="E480" t="str">
            <v xml:space="preserve">BAND ATTACH(A+)               </v>
          </cell>
          <cell r="F480">
            <v>40749</v>
          </cell>
          <cell r="I480" t="str">
            <v>01/01/2024-01/31/2024</v>
          </cell>
          <cell r="J480">
            <v>1</v>
          </cell>
          <cell r="K480">
            <v>1</v>
          </cell>
          <cell r="L480">
            <v>2</v>
          </cell>
          <cell r="M480">
            <v>204</v>
          </cell>
          <cell r="O480">
            <v>208</v>
          </cell>
          <cell r="Q480">
            <v>242</v>
          </cell>
          <cell r="R480">
            <v>8</v>
          </cell>
          <cell r="S480">
            <v>0</v>
          </cell>
          <cell r="T480">
            <v>8</v>
          </cell>
          <cell r="U480">
            <v>42</v>
          </cell>
          <cell r="V480">
            <v>0</v>
          </cell>
          <cell r="W480">
            <v>42</v>
          </cell>
          <cell r="X480">
            <v>193.34</v>
          </cell>
          <cell r="Y480">
            <v>7.85</v>
          </cell>
          <cell r="Z480">
            <v>23.498373000000001</v>
          </cell>
          <cell r="AA480">
            <v>0</v>
          </cell>
          <cell r="AB480">
            <v>23.498373000000001</v>
          </cell>
          <cell r="AC480">
            <v>27.55</v>
          </cell>
          <cell r="AD480">
            <v>48.021478000000002</v>
          </cell>
          <cell r="AE480">
            <v>7.85</v>
          </cell>
          <cell r="AF480">
            <v>0</v>
          </cell>
          <cell r="AG480">
            <v>21</v>
          </cell>
          <cell r="AH480">
            <v>10.050000000000001</v>
          </cell>
          <cell r="AI480">
            <v>0</v>
          </cell>
          <cell r="AJ480">
            <v>11</v>
          </cell>
        </row>
        <row r="481">
          <cell r="B481" t="str">
            <v>PO5488</v>
          </cell>
          <cell r="C481" t="str">
            <v>Sreymom Keo</v>
          </cell>
          <cell r="D481" t="str">
            <v xml:space="preserve">SPS Assembly                                      </v>
          </cell>
          <cell r="E481" t="str">
            <v xml:space="preserve">Topstitch Side Seam(A)        </v>
          </cell>
          <cell r="F481">
            <v>40756</v>
          </cell>
          <cell r="I481" t="str">
            <v>01/01/2024-01/31/2024</v>
          </cell>
          <cell r="J481">
            <v>0</v>
          </cell>
          <cell r="K481">
            <v>0</v>
          </cell>
          <cell r="L481">
            <v>0</v>
          </cell>
          <cell r="M481">
            <v>204</v>
          </cell>
          <cell r="O481">
            <v>208</v>
          </cell>
          <cell r="Q481">
            <v>234</v>
          </cell>
          <cell r="R481">
            <v>8</v>
          </cell>
          <cell r="S481">
            <v>0</v>
          </cell>
          <cell r="T481">
            <v>8</v>
          </cell>
          <cell r="U481">
            <v>34</v>
          </cell>
          <cell r="V481">
            <v>0</v>
          </cell>
          <cell r="W481">
            <v>34</v>
          </cell>
          <cell r="X481">
            <v>176.45</v>
          </cell>
          <cell r="Y481">
            <v>7.85</v>
          </cell>
          <cell r="Z481">
            <v>16.699072000000001</v>
          </cell>
          <cell r="AA481">
            <v>0</v>
          </cell>
          <cell r="AB481">
            <v>16.699072000000001</v>
          </cell>
          <cell r="AC481">
            <v>0</v>
          </cell>
          <cell r="AD481">
            <v>53.94482</v>
          </cell>
          <cell r="AE481">
            <v>7.85</v>
          </cell>
          <cell r="AF481">
            <v>0</v>
          </cell>
          <cell r="AG481">
            <v>17</v>
          </cell>
          <cell r="AH481">
            <v>8.1300000000000008</v>
          </cell>
          <cell r="AI481">
            <v>0</v>
          </cell>
          <cell r="AJ481">
            <v>11</v>
          </cell>
        </row>
        <row r="482">
          <cell r="B482" t="str">
            <v>PO5871</v>
          </cell>
          <cell r="C482" t="str">
            <v>Sokha Mom</v>
          </cell>
          <cell r="D482" t="str">
            <v xml:space="preserve">SIT CHECKING                                      </v>
          </cell>
          <cell r="E482" t="str">
            <v xml:space="preserve">Hem Band(B)                   </v>
          </cell>
          <cell r="F482">
            <v>40821</v>
          </cell>
          <cell r="I482" t="str">
            <v>01/01/2024-01/31/2024</v>
          </cell>
          <cell r="J482">
            <v>1</v>
          </cell>
          <cell r="K482">
            <v>2</v>
          </cell>
          <cell r="L482">
            <v>3</v>
          </cell>
          <cell r="M482">
            <v>204</v>
          </cell>
          <cell r="O482">
            <v>204</v>
          </cell>
          <cell r="Q482">
            <v>242</v>
          </cell>
          <cell r="R482">
            <v>8</v>
          </cell>
          <cell r="S482">
            <v>0</v>
          </cell>
          <cell r="T482">
            <v>8</v>
          </cell>
          <cell r="U482">
            <v>46</v>
          </cell>
          <cell r="V482">
            <v>0</v>
          </cell>
          <cell r="W482">
            <v>46</v>
          </cell>
          <cell r="X482">
            <v>163.80000000000001</v>
          </cell>
          <cell r="Y482">
            <v>7.85</v>
          </cell>
          <cell r="Z482">
            <v>22.568519999999999</v>
          </cell>
          <cell r="AA482">
            <v>0</v>
          </cell>
          <cell r="AB482">
            <v>22.568519999999999</v>
          </cell>
          <cell r="AC482">
            <v>0</v>
          </cell>
          <cell r="AD482">
            <v>73.657039999999995</v>
          </cell>
          <cell r="AE482">
            <v>7.85</v>
          </cell>
          <cell r="AF482">
            <v>0</v>
          </cell>
          <cell r="AG482">
            <v>23</v>
          </cell>
          <cell r="AH482">
            <v>11</v>
          </cell>
          <cell r="AI482">
            <v>0</v>
          </cell>
          <cell r="AJ482">
            <v>11</v>
          </cell>
        </row>
        <row r="483">
          <cell r="B483" t="str">
            <v>PO5897</v>
          </cell>
          <cell r="C483" t="str">
            <v>Chanthorn Sok</v>
          </cell>
          <cell r="D483" t="str">
            <v xml:space="preserve">SPS B                                             </v>
          </cell>
          <cell r="E483" t="str">
            <v xml:space="preserve">Run Collar(A)                 </v>
          </cell>
          <cell r="F483">
            <v>40826</v>
          </cell>
          <cell r="I483" t="str">
            <v>01/01/2024-01/31/2024</v>
          </cell>
          <cell r="J483">
            <v>1</v>
          </cell>
          <cell r="K483">
            <v>2</v>
          </cell>
          <cell r="L483">
            <v>3</v>
          </cell>
          <cell r="M483">
            <v>204</v>
          </cell>
          <cell r="O483">
            <v>208</v>
          </cell>
          <cell r="Q483">
            <v>236</v>
          </cell>
          <cell r="R483">
            <v>0</v>
          </cell>
          <cell r="S483">
            <v>0</v>
          </cell>
          <cell r="T483">
            <v>0</v>
          </cell>
          <cell r="U483">
            <v>28</v>
          </cell>
          <cell r="V483">
            <v>0</v>
          </cell>
          <cell r="W483">
            <v>28</v>
          </cell>
          <cell r="X483">
            <v>206.18</v>
          </cell>
          <cell r="Y483">
            <v>0</v>
          </cell>
          <cell r="Z483">
            <v>14.879719</v>
          </cell>
          <cell r="AA483">
            <v>0</v>
          </cell>
          <cell r="AB483">
            <v>14.879719</v>
          </cell>
          <cell r="AC483">
            <v>0</v>
          </cell>
          <cell r="AD483">
            <v>30.334536</v>
          </cell>
          <cell r="AE483">
            <v>0</v>
          </cell>
          <cell r="AF483">
            <v>0</v>
          </cell>
          <cell r="AG483">
            <v>14</v>
          </cell>
          <cell r="AH483">
            <v>6.7</v>
          </cell>
          <cell r="AI483">
            <v>0</v>
          </cell>
          <cell r="AJ483">
            <v>11</v>
          </cell>
        </row>
        <row r="484">
          <cell r="B484" t="str">
            <v>PO6056</v>
          </cell>
          <cell r="C484" t="str">
            <v>Kema Meng</v>
          </cell>
          <cell r="D484" t="str">
            <v xml:space="preserve">SPS Assembly                                      </v>
          </cell>
          <cell r="E484" t="str">
            <v xml:space="preserve">Topstitch Sleeve(A)           </v>
          </cell>
          <cell r="F484">
            <v>40842</v>
          </cell>
          <cell r="I484" t="str">
            <v>01/01/2024-01/31/2024</v>
          </cell>
          <cell r="J484">
            <v>0</v>
          </cell>
          <cell r="K484">
            <v>0</v>
          </cell>
          <cell r="L484">
            <v>0</v>
          </cell>
          <cell r="M484">
            <v>204</v>
          </cell>
          <cell r="O484">
            <v>200</v>
          </cell>
          <cell r="Q484">
            <v>218</v>
          </cell>
          <cell r="R484">
            <v>8</v>
          </cell>
          <cell r="S484">
            <v>0</v>
          </cell>
          <cell r="T484">
            <v>8</v>
          </cell>
          <cell r="U484">
            <v>26</v>
          </cell>
          <cell r="V484">
            <v>0</v>
          </cell>
          <cell r="W484">
            <v>26</v>
          </cell>
          <cell r="X484">
            <v>250.07</v>
          </cell>
          <cell r="Y484">
            <v>7.85</v>
          </cell>
          <cell r="Z484">
            <v>14.52464</v>
          </cell>
          <cell r="AA484">
            <v>0</v>
          </cell>
          <cell r="AB484">
            <v>14.52464</v>
          </cell>
          <cell r="AC484">
            <v>0</v>
          </cell>
          <cell r="AD484">
            <v>0.96206400000000003</v>
          </cell>
          <cell r="AE484">
            <v>7.85</v>
          </cell>
          <cell r="AF484">
            <v>0</v>
          </cell>
          <cell r="AG484">
            <v>13</v>
          </cell>
          <cell r="AH484">
            <v>6.22</v>
          </cell>
          <cell r="AI484">
            <v>0</v>
          </cell>
          <cell r="AJ484">
            <v>11</v>
          </cell>
        </row>
        <row r="485">
          <cell r="B485" t="str">
            <v>PO6189</v>
          </cell>
          <cell r="C485" t="str">
            <v>Sreynat Sorn</v>
          </cell>
          <cell r="D485" t="str">
            <v xml:space="preserve">SPS A                                             </v>
          </cell>
          <cell r="E485" t="str">
            <v xml:space="preserve">Set Gauntlet(A)               </v>
          </cell>
          <cell r="F485">
            <v>40870</v>
          </cell>
          <cell r="I485" t="str">
            <v>01/01/2024-01/31/2024</v>
          </cell>
          <cell r="J485">
            <v>0</v>
          </cell>
          <cell r="K485">
            <v>0</v>
          </cell>
          <cell r="L485">
            <v>0</v>
          </cell>
          <cell r="M485">
            <v>204</v>
          </cell>
          <cell r="O485">
            <v>208</v>
          </cell>
          <cell r="Q485">
            <v>248</v>
          </cell>
          <cell r="R485">
            <v>0</v>
          </cell>
          <cell r="S485">
            <v>0</v>
          </cell>
          <cell r="T485">
            <v>0</v>
          </cell>
          <cell r="U485">
            <v>40</v>
          </cell>
          <cell r="V485">
            <v>0</v>
          </cell>
          <cell r="W485">
            <v>40</v>
          </cell>
          <cell r="X485">
            <v>192.78</v>
          </cell>
          <cell r="Y485">
            <v>0</v>
          </cell>
          <cell r="Z485">
            <v>21.566880000000001</v>
          </cell>
          <cell r="AA485">
            <v>0</v>
          </cell>
          <cell r="AB485">
            <v>21.566880000000001</v>
          </cell>
          <cell r="AC485">
            <v>29.29</v>
          </cell>
          <cell r="AD485">
            <v>41.721359999999997</v>
          </cell>
          <cell r="AE485">
            <v>0</v>
          </cell>
          <cell r="AF485">
            <v>0</v>
          </cell>
          <cell r="AG485">
            <v>20</v>
          </cell>
          <cell r="AH485">
            <v>9.57</v>
          </cell>
          <cell r="AI485">
            <v>0</v>
          </cell>
          <cell r="AJ485">
            <v>11</v>
          </cell>
        </row>
        <row r="486">
          <cell r="B486" t="str">
            <v>PO6432</v>
          </cell>
          <cell r="C486" t="str">
            <v>SREYLEAK NEM</v>
          </cell>
          <cell r="D486" t="str">
            <v xml:space="preserve">SPS B                                             </v>
          </cell>
          <cell r="E486" t="str">
            <v xml:space="preserve">JOIN SPLITE YOKE STR          </v>
          </cell>
          <cell r="F486">
            <v>40920</v>
          </cell>
          <cell r="I486" t="str">
            <v>01/01/2024-01/31/2024</v>
          </cell>
          <cell r="J486">
            <v>0</v>
          </cell>
          <cell r="K486">
            <v>0</v>
          </cell>
          <cell r="L486">
            <v>0</v>
          </cell>
          <cell r="M486">
            <v>204</v>
          </cell>
          <cell r="O486">
            <v>208</v>
          </cell>
          <cell r="Q486">
            <v>254</v>
          </cell>
          <cell r="R486">
            <v>0</v>
          </cell>
          <cell r="S486">
            <v>0</v>
          </cell>
          <cell r="T486">
            <v>0</v>
          </cell>
          <cell r="U486">
            <v>46</v>
          </cell>
          <cell r="V486">
            <v>0</v>
          </cell>
          <cell r="W486">
            <v>46</v>
          </cell>
          <cell r="X486">
            <v>155.9</v>
          </cell>
          <cell r="Y486">
            <v>0</v>
          </cell>
          <cell r="Z486">
            <v>22.568519999999999</v>
          </cell>
          <cell r="AA486">
            <v>0</v>
          </cell>
          <cell r="AB486">
            <v>22.568519999999999</v>
          </cell>
          <cell r="AC486">
            <v>0</v>
          </cell>
          <cell r="AD486">
            <v>93.337040000000002</v>
          </cell>
          <cell r="AE486">
            <v>0</v>
          </cell>
          <cell r="AF486">
            <v>0</v>
          </cell>
          <cell r="AG486">
            <v>23</v>
          </cell>
          <cell r="AH486">
            <v>11</v>
          </cell>
          <cell r="AI486">
            <v>0</v>
          </cell>
          <cell r="AJ486">
            <v>11</v>
          </cell>
        </row>
        <row r="487">
          <cell r="B487" t="str">
            <v>PO6441</v>
          </cell>
          <cell r="C487" t="str">
            <v>Chheng Hun</v>
          </cell>
          <cell r="D487" t="str">
            <v xml:space="preserve">SPS A                                             </v>
          </cell>
          <cell r="E487" t="str">
            <v xml:space="preserve">B/Sew Care Label(B)           </v>
          </cell>
          <cell r="F487">
            <v>40920</v>
          </cell>
          <cell r="I487" t="str">
            <v>01/01/2024-01/31/2024</v>
          </cell>
          <cell r="J487">
            <v>1</v>
          </cell>
          <cell r="K487">
            <v>2</v>
          </cell>
          <cell r="L487">
            <v>3</v>
          </cell>
          <cell r="M487">
            <v>204</v>
          </cell>
          <cell r="O487">
            <v>192</v>
          </cell>
          <cell r="Q487">
            <v>224</v>
          </cell>
          <cell r="R487">
            <v>0</v>
          </cell>
          <cell r="S487">
            <v>0</v>
          </cell>
          <cell r="T487">
            <v>0</v>
          </cell>
          <cell r="U487">
            <v>32</v>
          </cell>
          <cell r="V487">
            <v>0</v>
          </cell>
          <cell r="W487">
            <v>32</v>
          </cell>
          <cell r="X487">
            <v>148.96</v>
          </cell>
          <cell r="Y487">
            <v>0</v>
          </cell>
          <cell r="Z487">
            <v>17.179376000000001</v>
          </cell>
          <cell r="AA487">
            <v>0</v>
          </cell>
          <cell r="AB487">
            <v>17.179376000000001</v>
          </cell>
          <cell r="AC487">
            <v>0</v>
          </cell>
          <cell r="AD487">
            <v>85.050039999999996</v>
          </cell>
          <cell r="AE487">
            <v>0</v>
          </cell>
          <cell r="AF487">
            <v>0</v>
          </cell>
          <cell r="AG487">
            <v>16</v>
          </cell>
          <cell r="AH487">
            <v>7.65</v>
          </cell>
          <cell r="AI487">
            <v>0</v>
          </cell>
          <cell r="AJ487">
            <v>11</v>
          </cell>
        </row>
        <row r="488">
          <cell r="B488" t="str">
            <v>PO6481</v>
          </cell>
          <cell r="C488" t="str">
            <v>Sopha Pen</v>
          </cell>
          <cell r="D488" t="str">
            <v xml:space="preserve">SPS Assembly                                      </v>
          </cell>
          <cell r="E488" t="str">
            <v xml:space="preserve">Set Gussett(A)                </v>
          </cell>
          <cell r="F488">
            <v>40920</v>
          </cell>
          <cell r="I488" t="str">
            <v>01/01/2024-01/31/2024</v>
          </cell>
          <cell r="J488">
            <v>0</v>
          </cell>
          <cell r="K488">
            <v>0</v>
          </cell>
          <cell r="L488">
            <v>0</v>
          </cell>
          <cell r="M488">
            <v>204</v>
          </cell>
          <cell r="O488">
            <v>208</v>
          </cell>
          <cell r="Q488">
            <v>240</v>
          </cell>
          <cell r="R488">
            <v>0</v>
          </cell>
          <cell r="S488">
            <v>0</v>
          </cell>
          <cell r="T488">
            <v>0</v>
          </cell>
          <cell r="U488">
            <v>32</v>
          </cell>
          <cell r="V488">
            <v>0</v>
          </cell>
          <cell r="W488">
            <v>32</v>
          </cell>
          <cell r="X488">
            <v>139.24</v>
          </cell>
          <cell r="Y488">
            <v>0</v>
          </cell>
          <cell r="Z488">
            <v>15.69984</v>
          </cell>
          <cell r="AA488">
            <v>0</v>
          </cell>
          <cell r="AB488">
            <v>15.69984</v>
          </cell>
          <cell r="AC488">
            <v>0</v>
          </cell>
          <cell r="AD488">
            <v>96.259680000000003</v>
          </cell>
          <cell r="AE488">
            <v>0</v>
          </cell>
          <cell r="AF488">
            <v>0</v>
          </cell>
          <cell r="AG488">
            <v>16</v>
          </cell>
          <cell r="AH488">
            <v>7.65</v>
          </cell>
          <cell r="AI488">
            <v>0</v>
          </cell>
          <cell r="AJ488">
            <v>11</v>
          </cell>
        </row>
        <row r="489">
          <cell r="B489" t="str">
            <v>PO6529</v>
          </cell>
          <cell r="C489" t="str">
            <v>Samnang Chory</v>
          </cell>
          <cell r="D489" t="str">
            <v xml:space="preserve">Finishing-A                                       </v>
          </cell>
          <cell r="E489" t="str">
            <v xml:space="preserve">Folding(B)                    </v>
          </cell>
          <cell r="F489">
            <v>40926</v>
          </cell>
          <cell r="I489" t="str">
            <v>01/01/2024-01/31/2024</v>
          </cell>
          <cell r="J489">
            <v>1</v>
          </cell>
          <cell r="K489">
            <v>2</v>
          </cell>
          <cell r="L489">
            <v>3</v>
          </cell>
          <cell r="M489">
            <v>204</v>
          </cell>
          <cell r="O489">
            <v>200</v>
          </cell>
          <cell r="Q489">
            <v>242</v>
          </cell>
          <cell r="R489">
            <v>0</v>
          </cell>
          <cell r="S489">
            <v>0</v>
          </cell>
          <cell r="T489">
            <v>0</v>
          </cell>
          <cell r="U489">
            <v>42</v>
          </cell>
          <cell r="V489">
            <v>0</v>
          </cell>
          <cell r="W489">
            <v>42</v>
          </cell>
          <cell r="X489">
            <v>268.17</v>
          </cell>
          <cell r="Y489">
            <v>0</v>
          </cell>
          <cell r="Z489">
            <v>25.031506</v>
          </cell>
          <cell r="AA489">
            <v>0</v>
          </cell>
          <cell r="AB489">
            <v>25.031506</v>
          </cell>
          <cell r="AC489">
            <v>0</v>
          </cell>
          <cell r="AD489">
            <v>4.9675240000000001</v>
          </cell>
          <cell r="AE489">
            <v>0</v>
          </cell>
          <cell r="AF489">
            <v>0</v>
          </cell>
          <cell r="AG489">
            <v>21</v>
          </cell>
          <cell r="AH489">
            <v>10.050000000000001</v>
          </cell>
          <cell r="AI489">
            <v>0</v>
          </cell>
          <cell r="AJ489">
            <v>11</v>
          </cell>
        </row>
        <row r="490">
          <cell r="B490" t="str">
            <v>PO6580</v>
          </cell>
          <cell r="C490" t="str">
            <v>Tum San</v>
          </cell>
          <cell r="D490" t="str">
            <v xml:space="preserve">SIT CHECKING                                      </v>
          </cell>
          <cell r="E490" t="str">
            <v xml:space="preserve">Examining(B)                  </v>
          </cell>
          <cell r="F490">
            <v>40940</v>
          </cell>
          <cell r="I490" t="str">
            <v>01/01/2024-01/31/2024</v>
          </cell>
          <cell r="J490">
            <v>1</v>
          </cell>
          <cell r="K490">
            <v>1</v>
          </cell>
          <cell r="L490">
            <v>2</v>
          </cell>
          <cell r="M490">
            <v>204</v>
          </cell>
          <cell r="O490">
            <v>208</v>
          </cell>
          <cell r="Q490">
            <v>260</v>
          </cell>
          <cell r="R490">
            <v>0</v>
          </cell>
          <cell r="S490">
            <v>0</v>
          </cell>
          <cell r="T490">
            <v>0</v>
          </cell>
          <cell r="U490">
            <v>52</v>
          </cell>
          <cell r="V490">
            <v>0</v>
          </cell>
          <cell r="W490">
            <v>52</v>
          </cell>
          <cell r="X490">
            <v>202.68</v>
          </cell>
          <cell r="Y490">
            <v>0</v>
          </cell>
          <cell r="Z490">
            <v>25.512239999999998</v>
          </cell>
          <cell r="AA490">
            <v>0</v>
          </cell>
          <cell r="AB490">
            <v>25.512239999999998</v>
          </cell>
          <cell r="AC490">
            <v>0</v>
          </cell>
          <cell r="AD490">
            <v>52.444479999999999</v>
          </cell>
          <cell r="AE490">
            <v>0</v>
          </cell>
          <cell r="AF490">
            <v>0</v>
          </cell>
          <cell r="AG490">
            <v>26</v>
          </cell>
          <cell r="AH490">
            <v>12.44</v>
          </cell>
          <cell r="AI490">
            <v>0</v>
          </cell>
          <cell r="AJ490">
            <v>11</v>
          </cell>
        </row>
        <row r="491">
          <cell r="B491" t="str">
            <v>PO6623</v>
          </cell>
          <cell r="C491" t="str">
            <v>Sophea Kruoch</v>
          </cell>
          <cell r="D491" t="str">
            <v xml:space="preserve">SPS A                                             </v>
          </cell>
          <cell r="E491" t="str">
            <v xml:space="preserve">Overlock                      </v>
          </cell>
          <cell r="F491">
            <v>40941</v>
          </cell>
          <cell r="I491" t="str">
            <v>01/01/2024-01/31/2024</v>
          </cell>
          <cell r="J491">
            <v>1</v>
          </cell>
          <cell r="K491">
            <v>2</v>
          </cell>
          <cell r="L491">
            <v>3</v>
          </cell>
          <cell r="M491">
            <v>204</v>
          </cell>
          <cell r="O491">
            <v>192</v>
          </cell>
          <cell r="Q491">
            <v>210</v>
          </cell>
          <cell r="R491">
            <v>0</v>
          </cell>
          <cell r="S491">
            <v>0</v>
          </cell>
          <cell r="T491">
            <v>0</v>
          </cell>
          <cell r="U491">
            <v>18</v>
          </cell>
          <cell r="V491">
            <v>0</v>
          </cell>
          <cell r="W491">
            <v>18</v>
          </cell>
          <cell r="X491">
            <v>111.13</v>
          </cell>
          <cell r="Y491">
            <v>0</v>
          </cell>
          <cell r="Z491">
            <v>8.8311600000000006</v>
          </cell>
          <cell r="AA491">
            <v>0</v>
          </cell>
          <cell r="AB491">
            <v>8.8311600000000006</v>
          </cell>
          <cell r="AC491">
            <v>0</v>
          </cell>
          <cell r="AD491">
            <v>94.932320000000004</v>
          </cell>
          <cell r="AE491">
            <v>0</v>
          </cell>
          <cell r="AF491">
            <v>0</v>
          </cell>
          <cell r="AG491">
            <v>9</v>
          </cell>
          <cell r="AH491">
            <v>4.3099999999999996</v>
          </cell>
          <cell r="AI491">
            <v>0</v>
          </cell>
          <cell r="AJ491">
            <v>11</v>
          </cell>
        </row>
        <row r="492">
          <cell r="B492" t="str">
            <v>PO6728</v>
          </cell>
          <cell r="C492" t="str">
            <v>Sophors Phon</v>
          </cell>
          <cell r="D492" t="str">
            <v xml:space="preserve">SPS B                                             </v>
          </cell>
          <cell r="E492" t="str">
            <v xml:space="preserve">French Seam(A)                </v>
          </cell>
          <cell r="F492">
            <v>40959</v>
          </cell>
          <cell r="I492" t="str">
            <v>01/01/2024-01/31/2024</v>
          </cell>
          <cell r="J492">
            <v>1</v>
          </cell>
          <cell r="K492">
            <v>3</v>
          </cell>
          <cell r="L492">
            <v>4</v>
          </cell>
          <cell r="M492">
            <v>224</v>
          </cell>
          <cell r="O492">
            <v>208</v>
          </cell>
          <cell r="Q492">
            <v>256</v>
          </cell>
          <cell r="R492">
            <v>0</v>
          </cell>
          <cell r="S492">
            <v>0</v>
          </cell>
          <cell r="T492">
            <v>0</v>
          </cell>
          <cell r="U492">
            <v>48</v>
          </cell>
          <cell r="V492">
            <v>0</v>
          </cell>
          <cell r="W492">
            <v>48</v>
          </cell>
          <cell r="X492">
            <v>173.28</v>
          </cell>
          <cell r="Y492">
            <v>0</v>
          </cell>
          <cell r="Z492">
            <v>25.85952</v>
          </cell>
          <cell r="AA492">
            <v>0</v>
          </cell>
          <cell r="AB492">
            <v>25.85952</v>
          </cell>
          <cell r="AC492">
            <v>0</v>
          </cell>
          <cell r="AD492">
            <v>102.55904</v>
          </cell>
          <cell r="AE492">
            <v>0</v>
          </cell>
          <cell r="AF492">
            <v>0</v>
          </cell>
          <cell r="AG492">
            <v>24</v>
          </cell>
          <cell r="AH492">
            <v>11.48</v>
          </cell>
          <cell r="AI492">
            <v>0</v>
          </cell>
          <cell r="AJ492">
            <v>11</v>
          </cell>
        </row>
        <row r="493">
          <cell r="B493" t="str">
            <v>PO6730</v>
          </cell>
          <cell r="C493" t="str">
            <v>Davin Vy</v>
          </cell>
          <cell r="D493" t="str">
            <v xml:space="preserve">SPS A                                             </v>
          </cell>
          <cell r="E493" t="str">
            <v xml:space="preserve">JOIN SPLITE YOKE STR          </v>
          </cell>
          <cell r="F493">
            <v>40959</v>
          </cell>
          <cell r="I493" t="str">
            <v>01/01/2024-01/31/2024</v>
          </cell>
          <cell r="J493">
            <v>1</v>
          </cell>
          <cell r="K493">
            <v>1</v>
          </cell>
          <cell r="L493">
            <v>2</v>
          </cell>
          <cell r="M493">
            <v>204</v>
          </cell>
          <cell r="O493">
            <v>208</v>
          </cell>
          <cell r="Q493">
            <v>234</v>
          </cell>
          <cell r="R493">
            <v>0</v>
          </cell>
          <cell r="S493">
            <v>0</v>
          </cell>
          <cell r="T493">
            <v>0</v>
          </cell>
          <cell r="U493">
            <v>26</v>
          </cell>
          <cell r="V493">
            <v>0</v>
          </cell>
          <cell r="W493">
            <v>26</v>
          </cell>
          <cell r="X493">
            <v>108.91</v>
          </cell>
          <cell r="Y493">
            <v>0</v>
          </cell>
          <cell r="Z493">
            <v>12.756119999999999</v>
          </cell>
          <cell r="AA493">
            <v>0</v>
          </cell>
          <cell r="AB493">
            <v>12.756119999999999</v>
          </cell>
          <cell r="AC493">
            <v>0</v>
          </cell>
          <cell r="AD493">
            <v>120.70224</v>
          </cell>
          <cell r="AE493">
            <v>0</v>
          </cell>
          <cell r="AF493">
            <v>0</v>
          </cell>
          <cell r="AG493">
            <v>13</v>
          </cell>
          <cell r="AH493">
            <v>6.22</v>
          </cell>
          <cell r="AI493">
            <v>0</v>
          </cell>
          <cell r="AJ493">
            <v>11</v>
          </cell>
        </row>
        <row r="494">
          <cell r="B494" t="str">
            <v>PO6746</v>
          </cell>
          <cell r="C494" t="str">
            <v>Sreyrath Cheang</v>
          </cell>
          <cell r="D494" t="str">
            <v xml:space="preserve">SPS B                                             </v>
          </cell>
          <cell r="E494" t="str">
            <v xml:space="preserve">Run Collar(A)                 </v>
          </cell>
          <cell r="F494">
            <v>40961</v>
          </cell>
          <cell r="I494" t="str">
            <v>01/01/2024-01/31/2024</v>
          </cell>
          <cell r="J494">
            <v>1</v>
          </cell>
          <cell r="K494">
            <v>3</v>
          </cell>
          <cell r="L494">
            <v>4</v>
          </cell>
          <cell r="M494">
            <v>204</v>
          </cell>
          <cell r="O494">
            <v>208</v>
          </cell>
          <cell r="Q494">
            <v>246</v>
          </cell>
          <cell r="R494">
            <v>0</v>
          </cell>
          <cell r="S494">
            <v>0</v>
          </cell>
          <cell r="T494">
            <v>0</v>
          </cell>
          <cell r="U494">
            <v>38</v>
          </cell>
          <cell r="V494">
            <v>0</v>
          </cell>
          <cell r="W494">
            <v>38</v>
          </cell>
          <cell r="X494">
            <v>94.22</v>
          </cell>
          <cell r="Y494">
            <v>0</v>
          </cell>
          <cell r="Z494">
            <v>18.643560000000001</v>
          </cell>
          <cell r="AA494">
            <v>0</v>
          </cell>
          <cell r="AB494">
            <v>18.643560000000001</v>
          </cell>
          <cell r="AC494">
            <v>21.77</v>
          </cell>
          <cell r="AD494">
            <v>125.39712</v>
          </cell>
          <cell r="AE494">
            <v>0</v>
          </cell>
          <cell r="AF494">
            <v>0</v>
          </cell>
          <cell r="AG494">
            <v>19</v>
          </cell>
          <cell r="AH494">
            <v>9.09</v>
          </cell>
          <cell r="AI494">
            <v>0</v>
          </cell>
          <cell r="AJ494">
            <v>11</v>
          </cell>
        </row>
        <row r="495">
          <cell r="B495" t="str">
            <v>PO6912</v>
          </cell>
          <cell r="C495" t="str">
            <v>Sevoun Keo</v>
          </cell>
          <cell r="D495" t="str">
            <v xml:space="preserve">SPS Assembly                                      </v>
          </cell>
          <cell r="E495" t="str">
            <v xml:space="preserve">Collar Attach (A+)            </v>
          </cell>
          <cell r="F495">
            <v>41001</v>
          </cell>
          <cell r="I495" t="str">
            <v>01/01/2024-01/31/2024</v>
          </cell>
          <cell r="J495">
            <v>1</v>
          </cell>
          <cell r="K495">
            <v>2</v>
          </cell>
          <cell r="L495">
            <v>3</v>
          </cell>
          <cell r="M495">
            <v>204</v>
          </cell>
          <cell r="O495">
            <v>208</v>
          </cell>
          <cell r="Q495">
            <v>238</v>
          </cell>
          <cell r="R495">
            <v>8</v>
          </cell>
          <cell r="S495">
            <v>0</v>
          </cell>
          <cell r="T495">
            <v>8</v>
          </cell>
          <cell r="U495">
            <v>38</v>
          </cell>
          <cell r="V495">
            <v>0</v>
          </cell>
          <cell r="W495">
            <v>38</v>
          </cell>
          <cell r="X495">
            <v>185.35</v>
          </cell>
          <cell r="Y495">
            <v>7.85</v>
          </cell>
          <cell r="Z495">
            <v>18.653939999999999</v>
          </cell>
          <cell r="AA495">
            <v>0</v>
          </cell>
          <cell r="AB495">
            <v>18.653939999999999</v>
          </cell>
          <cell r="AC495">
            <v>0</v>
          </cell>
          <cell r="AD495">
            <v>48.207880000000003</v>
          </cell>
          <cell r="AE495">
            <v>7.85</v>
          </cell>
          <cell r="AF495">
            <v>0</v>
          </cell>
          <cell r="AG495">
            <v>19</v>
          </cell>
          <cell r="AH495">
            <v>9.09</v>
          </cell>
          <cell r="AI495">
            <v>0</v>
          </cell>
          <cell r="AJ495">
            <v>11</v>
          </cell>
        </row>
        <row r="496">
          <cell r="B496" t="str">
            <v>PO6945</v>
          </cell>
          <cell r="C496" t="str">
            <v>Chanpheakdey Bun</v>
          </cell>
          <cell r="D496" t="str">
            <v xml:space="preserve">SIT Repair                                        </v>
          </cell>
          <cell r="E496" t="str">
            <v xml:space="preserve">Lapseam Sides(A)              </v>
          </cell>
          <cell r="F496">
            <v>41018</v>
          </cell>
          <cell r="I496" t="str">
            <v>01/01/2024-01/31/2024</v>
          </cell>
          <cell r="J496">
            <v>1</v>
          </cell>
          <cell r="K496">
            <v>3</v>
          </cell>
          <cell r="L496">
            <v>4</v>
          </cell>
          <cell r="M496">
            <v>204</v>
          </cell>
          <cell r="O496">
            <v>208</v>
          </cell>
          <cell r="Q496">
            <v>228</v>
          </cell>
          <cell r="R496">
            <v>8</v>
          </cell>
          <cell r="S496">
            <v>0</v>
          </cell>
          <cell r="T496">
            <v>8</v>
          </cell>
          <cell r="U496">
            <v>28</v>
          </cell>
          <cell r="V496">
            <v>0</v>
          </cell>
          <cell r="W496">
            <v>28</v>
          </cell>
          <cell r="X496">
            <v>77.040000000000006</v>
          </cell>
          <cell r="Y496">
            <v>7.85</v>
          </cell>
          <cell r="Z496">
            <v>13.737360000000001</v>
          </cell>
          <cell r="AA496">
            <v>7.85</v>
          </cell>
          <cell r="AB496">
            <v>21.58736</v>
          </cell>
          <cell r="AC496">
            <v>0</v>
          </cell>
          <cell r="AD496">
            <v>146.68472</v>
          </cell>
          <cell r="AE496">
            <v>7.85</v>
          </cell>
          <cell r="AF496">
            <v>0</v>
          </cell>
          <cell r="AG496">
            <v>14</v>
          </cell>
          <cell r="AH496">
            <v>6.7</v>
          </cell>
          <cell r="AI496">
            <v>0</v>
          </cell>
          <cell r="AJ496">
            <v>11</v>
          </cell>
        </row>
        <row r="497">
          <cell r="B497" t="str">
            <v>PO7005</v>
          </cell>
          <cell r="C497" t="str">
            <v>Sopheak Seng</v>
          </cell>
          <cell r="D497" t="str">
            <v xml:space="preserve">S1-1&amp; 2 OPA                                       </v>
          </cell>
          <cell r="E497" t="str">
            <v xml:space="preserve">Machinist                     </v>
          </cell>
          <cell r="F497">
            <v>41023</v>
          </cell>
          <cell r="I497" t="str">
            <v>01/01/2024-01/31/2024</v>
          </cell>
          <cell r="J497">
            <v>1</v>
          </cell>
          <cell r="K497">
            <v>3</v>
          </cell>
          <cell r="L497">
            <v>4</v>
          </cell>
          <cell r="M497">
            <v>204</v>
          </cell>
          <cell r="O497">
            <v>208</v>
          </cell>
          <cell r="Q497">
            <v>260</v>
          </cell>
          <cell r="R497">
            <v>0</v>
          </cell>
          <cell r="S497">
            <v>0</v>
          </cell>
          <cell r="T497">
            <v>0</v>
          </cell>
          <cell r="U497">
            <v>52</v>
          </cell>
          <cell r="V497">
            <v>0</v>
          </cell>
          <cell r="W497">
            <v>52</v>
          </cell>
          <cell r="X497">
            <v>188.33</v>
          </cell>
          <cell r="Y497">
            <v>0</v>
          </cell>
          <cell r="Z497">
            <v>26.155819000000001</v>
          </cell>
          <cell r="AA497">
            <v>0</v>
          </cell>
          <cell r="AB497">
            <v>26.155819000000001</v>
          </cell>
          <cell r="AC497">
            <v>0</v>
          </cell>
          <cell r="AD497">
            <v>68.081637999999998</v>
          </cell>
          <cell r="AE497">
            <v>0</v>
          </cell>
          <cell r="AF497">
            <v>0</v>
          </cell>
          <cell r="AG497">
            <v>26</v>
          </cell>
          <cell r="AH497">
            <v>12.44</v>
          </cell>
          <cell r="AI497">
            <v>0</v>
          </cell>
          <cell r="AJ497">
            <v>11</v>
          </cell>
        </row>
        <row r="498">
          <cell r="B498" t="str">
            <v>PO7029</v>
          </cell>
          <cell r="C498" t="str">
            <v>Sary Kem</v>
          </cell>
          <cell r="D498" t="str">
            <v xml:space="preserve">Finishing-A                                       </v>
          </cell>
          <cell r="E498" t="str">
            <v xml:space="preserve">Button Closing(B)             </v>
          </cell>
          <cell r="F498">
            <v>41023</v>
          </cell>
          <cell r="I498" t="str">
            <v>01/01/2024-01/31/2024</v>
          </cell>
          <cell r="J498">
            <v>0</v>
          </cell>
          <cell r="K498">
            <v>0</v>
          </cell>
          <cell r="L498">
            <v>0</v>
          </cell>
          <cell r="M498">
            <v>204</v>
          </cell>
          <cell r="O498">
            <v>208</v>
          </cell>
          <cell r="Q498">
            <v>228</v>
          </cell>
          <cell r="R498">
            <v>8</v>
          </cell>
          <cell r="S498">
            <v>8</v>
          </cell>
          <cell r="T498">
            <v>16</v>
          </cell>
          <cell r="U498">
            <v>36</v>
          </cell>
          <cell r="V498">
            <v>0</v>
          </cell>
          <cell r="W498">
            <v>36</v>
          </cell>
          <cell r="X498">
            <v>242.39</v>
          </cell>
          <cell r="Y498">
            <v>7.85</v>
          </cell>
          <cell r="Z498">
            <v>20.816827</v>
          </cell>
          <cell r="AA498">
            <v>0</v>
          </cell>
          <cell r="AB498">
            <v>20.816827</v>
          </cell>
          <cell r="AC498">
            <v>0</v>
          </cell>
          <cell r="AD498">
            <v>2.18404</v>
          </cell>
          <cell r="AE498">
            <v>7.85</v>
          </cell>
          <cell r="AF498">
            <v>0</v>
          </cell>
          <cell r="AG498">
            <v>18</v>
          </cell>
          <cell r="AH498">
            <v>8.61</v>
          </cell>
          <cell r="AI498">
            <v>0</v>
          </cell>
          <cell r="AJ498">
            <v>11</v>
          </cell>
        </row>
        <row r="499">
          <cell r="B499" t="str">
            <v>PO7233</v>
          </cell>
          <cell r="C499" t="str">
            <v>Sothary Chup</v>
          </cell>
          <cell r="D499" t="str">
            <v xml:space="preserve">SPS A                                             </v>
          </cell>
          <cell r="E499" t="str">
            <v xml:space="preserve">Set Gauntlet(A)               </v>
          </cell>
          <cell r="F499">
            <v>41050</v>
          </cell>
          <cell r="I499" t="str">
            <v>01/01/2024-01/31/2024</v>
          </cell>
          <cell r="J499">
            <v>1</v>
          </cell>
          <cell r="K499">
            <v>1</v>
          </cell>
          <cell r="L499">
            <v>2</v>
          </cell>
          <cell r="M499">
            <v>204</v>
          </cell>
          <cell r="O499">
            <v>208</v>
          </cell>
          <cell r="Q499">
            <v>216</v>
          </cell>
          <cell r="R499">
            <v>8</v>
          </cell>
          <cell r="S499">
            <v>0</v>
          </cell>
          <cell r="T499">
            <v>8</v>
          </cell>
          <cell r="U499">
            <v>16</v>
          </cell>
          <cell r="V499">
            <v>0</v>
          </cell>
          <cell r="W499">
            <v>16</v>
          </cell>
          <cell r="X499">
            <v>117.81</v>
          </cell>
          <cell r="Y499">
            <v>7.85</v>
          </cell>
          <cell r="Z499">
            <v>7.8691800000000001</v>
          </cell>
          <cell r="AA499">
            <v>0</v>
          </cell>
          <cell r="AB499">
            <v>7.8691800000000001</v>
          </cell>
          <cell r="AC499">
            <v>0</v>
          </cell>
          <cell r="AD499">
            <v>97.967359999999999</v>
          </cell>
          <cell r="AE499">
            <v>7.85</v>
          </cell>
          <cell r="AF499">
            <v>0</v>
          </cell>
          <cell r="AG499">
            <v>8</v>
          </cell>
          <cell r="AH499">
            <v>3.83</v>
          </cell>
          <cell r="AI499">
            <v>0</v>
          </cell>
          <cell r="AJ499">
            <v>11</v>
          </cell>
        </row>
        <row r="500">
          <cell r="B500" t="str">
            <v>PO7335</v>
          </cell>
          <cell r="C500" t="str">
            <v>Chhengkea Cheu</v>
          </cell>
          <cell r="D500" t="str">
            <v xml:space="preserve">Finishing-B                                       </v>
          </cell>
          <cell r="E500" t="str">
            <v xml:space="preserve">Presentation Examiner(B)      </v>
          </cell>
          <cell r="F500">
            <v>41071</v>
          </cell>
          <cell r="I500" t="str">
            <v>01/01/2024-01/31/2024</v>
          </cell>
          <cell r="J500">
            <v>0</v>
          </cell>
          <cell r="K500">
            <v>0</v>
          </cell>
          <cell r="L500">
            <v>0</v>
          </cell>
          <cell r="M500">
            <v>204</v>
          </cell>
          <cell r="O500">
            <v>184</v>
          </cell>
          <cell r="Q500">
            <v>211</v>
          </cell>
          <cell r="R500">
            <v>13</v>
          </cell>
          <cell r="S500">
            <v>2</v>
          </cell>
          <cell r="T500">
            <v>15</v>
          </cell>
          <cell r="U500">
            <v>42</v>
          </cell>
          <cell r="V500">
            <v>0</v>
          </cell>
          <cell r="W500">
            <v>42</v>
          </cell>
          <cell r="X500">
            <v>282.92</v>
          </cell>
          <cell r="Y500">
            <v>12.75</v>
          </cell>
          <cell r="Z500">
            <v>25.860476999999999</v>
          </cell>
          <cell r="AA500">
            <v>0</v>
          </cell>
          <cell r="AB500">
            <v>25.860476999999999</v>
          </cell>
          <cell r="AC500">
            <v>32.619999999999997</v>
          </cell>
          <cell r="AD500">
            <v>0.65365399999999996</v>
          </cell>
          <cell r="AE500">
            <v>12.75</v>
          </cell>
          <cell r="AF500">
            <v>0</v>
          </cell>
          <cell r="AG500">
            <v>21</v>
          </cell>
          <cell r="AH500">
            <v>10.050000000000001</v>
          </cell>
          <cell r="AI500">
            <v>0</v>
          </cell>
          <cell r="AJ500">
            <v>11</v>
          </cell>
        </row>
        <row r="501">
          <cell r="B501" t="str">
            <v>PO7341</v>
          </cell>
          <cell r="C501" t="str">
            <v>Sean Sok</v>
          </cell>
          <cell r="D501" t="str">
            <v xml:space="preserve">SPS B                                             </v>
          </cell>
          <cell r="E501" t="str">
            <v xml:space="preserve">Machinist                     </v>
          </cell>
          <cell r="F501">
            <v>41071</v>
          </cell>
          <cell r="I501" t="str">
            <v>01/01/2024-01/31/2024</v>
          </cell>
          <cell r="J501">
            <v>0</v>
          </cell>
          <cell r="K501">
            <v>0</v>
          </cell>
          <cell r="L501">
            <v>0</v>
          </cell>
          <cell r="M501">
            <v>224</v>
          </cell>
          <cell r="O501">
            <v>208</v>
          </cell>
          <cell r="Q501">
            <v>258</v>
          </cell>
          <cell r="R501">
            <v>0</v>
          </cell>
          <cell r="S501">
            <v>0</v>
          </cell>
          <cell r="T501">
            <v>0</v>
          </cell>
          <cell r="U501">
            <v>50</v>
          </cell>
          <cell r="V501">
            <v>0</v>
          </cell>
          <cell r="W501">
            <v>50</v>
          </cell>
          <cell r="X501">
            <v>174.06</v>
          </cell>
          <cell r="Y501">
            <v>0</v>
          </cell>
          <cell r="Z501">
            <v>26.937000000000001</v>
          </cell>
          <cell r="AA501">
            <v>0</v>
          </cell>
          <cell r="AB501">
            <v>26.937000000000001</v>
          </cell>
          <cell r="AC501">
            <v>0</v>
          </cell>
          <cell r="AD501">
            <v>103.934</v>
          </cell>
          <cell r="AE501">
            <v>0</v>
          </cell>
          <cell r="AF501">
            <v>0</v>
          </cell>
          <cell r="AG501">
            <v>25</v>
          </cell>
          <cell r="AH501">
            <v>11.96</v>
          </cell>
          <cell r="AI501">
            <v>0</v>
          </cell>
          <cell r="AJ501">
            <v>11</v>
          </cell>
        </row>
        <row r="502">
          <cell r="B502" t="str">
            <v>PO7628</v>
          </cell>
          <cell r="C502" t="str">
            <v>Seang Kim</v>
          </cell>
          <cell r="D502" t="str">
            <v xml:space="preserve">SPS C                                             </v>
          </cell>
          <cell r="E502" t="str">
            <v xml:space="preserve">Set Main Label(B)             </v>
          </cell>
          <cell r="F502">
            <v>41106</v>
          </cell>
          <cell r="I502" t="str">
            <v>01/01/2024-01/31/2024</v>
          </cell>
          <cell r="J502">
            <v>0</v>
          </cell>
          <cell r="K502">
            <v>0</v>
          </cell>
          <cell r="L502">
            <v>0</v>
          </cell>
          <cell r="M502">
            <v>204</v>
          </cell>
          <cell r="O502">
            <v>208</v>
          </cell>
          <cell r="Q502">
            <v>240</v>
          </cell>
          <cell r="R502">
            <v>0</v>
          </cell>
          <cell r="S502">
            <v>0</v>
          </cell>
          <cell r="T502">
            <v>0</v>
          </cell>
          <cell r="U502">
            <v>32</v>
          </cell>
          <cell r="V502">
            <v>0</v>
          </cell>
          <cell r="W502">
            <v>32</v>
          </cell>
          <cell r="X502">
            <v>195.58</v>
          </cell>
          <cell r="Y502">
            <v>0</v>
          </cell>
          <cell r="Z502">
            <v>16.066471</v>
          </cell>
          <cell r="AA502">
            <v>0</v>
          </cell>
          <cell r="AB502">
            <v>16.066471</v>
          </cell>
          <cell r="AC502">
            <v>0</v>
          </cell>
          <cell r="AD502">
            <v>51.459294</v>
          </cell>
          <cell r="AE502">
            <v>0</v>
          </cell>
          <cell r="AF502">
            <v>0</v>
          </cell>
          <cell r="AG502">
            <v>16</v>
          </cell>
          <cell r="AH502">
            <v>7.65</v>
          </cell>
          <cell r="AI502">
            <v>0</v>
          </cell>
          <cell r="AJ502">
            <v>11</v>
          </cell>
        </row>
        <row r="503">
          <cell r="B503" t="str">
            <v>PO8003</v>
          </cell>
          <cell r="C503" t="str">
            <v>Sona Ron</v>
          </cell>
          <cell r="D503" t="str">
            <v xml:space="preserve">SPS A                                             </v>
          </cell>
          <cell r="E503" t="str">
            <v xml:space="preserve">Run Cuff(A)                   </v>
          </cell>
          <cell r="F503">
            <v>41144</v>
          </cell>
          <cell r="I503" t="str">
            <v>01/01/2024-01/31/2024</v>
          </cell>
          <cell r="J503">
            <v>1</v>
          </cell>
          <cell r="K503">
            <v>1</v>
          </cell>
          <cell r="L503">
            <v>2</v>
          </cell>
          <cell r="M503">
            <v>204</v>
          </cell>
          <cell r="O503">
            <v>208</v>
          </cell>
          <cell r="Q503">
            <v>242</v>
          </cell>
          <cell r="R503">
            <v>0</v>
          </cell>
          <cell r="S503">
            <v>0</v>
          </cell>
          <cell r="T503">
            <v>0</v>
          </cell>
          <cell r="U503">
            <v>34</v>
          </cell>
          <cell r="V503">
            <v>0</v>
          </cell>
          <cell r="W503">
            <v>34</v>
          </cell>
          <cell r="X503">
            <v>146.66999999999999</v>
          </cell>
          <cell r="Y503">
            <v>0</v>
          </cell>
          <cell r="Z503">
            <v>17.0352</v>
          </cell>
          <cell r="AA503">
            <v>0</v>
          </cell>
          <cell r="AB503">
            <v>17.0352</v>
          </cell>
          <cell r="AC503">
            <v>16.54</v>
          </cell>
          <cell r="AD503">
            <v>74.960400000000007</v>
          </cell>
          <cell r="AE503">
            <v>0</v>
          </cell>
          <cell r="AF503">
            <v>0</v>
          </cell>
          <cell r="AG503">
            <v>17</v>
          </cell>
          <cell r="AH503">
            <v>8.1300000000000008</v>
          </cell>
          <cell r="AI503">
            <v>0</v>
          </cell>
          <cell r="AJ503">
            <v>11</v>
          </cell>
        </row>
        <row r="504">
          <cell r="B504" t="str">
            <v>PO8223</v>
          </cell>
          <cell r="C504" t="str">
            <v>Chanthy  Mao</v>
          </cell>
          <cell r="D504" t="str">
            <v xml:space="preserve">SPS C                                             </v>
          </cell>
          <cell r="E504" t="str">
            <v xml:space="preserve">BHLE FRNT(M)(B)               </v>
          </cell>
          <cell r="F504">
            <v>41171</v>
          </cell>
          <cell r="I504" t="str">
            <v>01/01/2024-01/31/2024</v>
          </cell>
          <cell r="J504">
            <v>0</v>
          </cell>
          <cell r="K504">
            <v>0</v>
          </cell>
          <cell r="L504">
            <v>0</v>
          </cell>
          <cell r="M504">
            <v>204</v>
          </cell>
          <cell r="O504">
            <v>208</v>
          </cell>
          <cell r="Q504">
            <v>90</v>
          </cell>
          <cell r="R504">
            <v>128</v>
          </cell>
          <cell r="S504">
            <v>0</v>
          </cell>
          <cell r="T504">
            <v>128</v>
          </cell>
          <cell r="U504">
            <v>10</v>
          </cell>
          <cell r="V504">
            <v>0</v>
          </cell>
          <cell r="W504">
            <v>10</v>
          </cell>
          <cell r="X504">
            <v>77.3</v>
          </cell>
          <cell r="Y504">
            <v>125.6</v>
          </cell>
          <cell r="Z504">
            <v>4.9062000000000001</v>
          </cell>
          <cell r="AA504">
            <v>0</v>
          </cell>
          <cell r="AB504">
            <v>4.9062000000000001</v>
          </cell>
          <cell r="AC504">
            <v>0</v>
          </cell>
          <cell r="AD504">
            <v>11.3896</v>
          </cell>
          <cell r="AE504">
            <v>125.6</v>
          </cell>
          <cell r="AF504">
            <v>0</v>
          </cell>
          <cell r="AG504">
            <v>5</v>
          </cell>
          <cell r="AH504">
            <v>2.39</v>
          </cell>
          <cell r="AI504">
            <v>0</v>
          </cell>
          <cell r="AJ504">
            <v>11</v>
          </cell>
        </row>
        <row r="505">
          <cell r="B505" t="str">
            <v>PO8582</v>
          </cell>
          <cell r="C505" t="str">
            <v>Hoeurn Yorm</v>
          </cell>
          <cell r="D505" t="str">
            <v xml:space="preserve">S1-2 INA                                          </v>
          </cell>
          <cell r="E505" t="str">
            <v xml:space="preserve">Kansia(B)                     </v>
          </cell>
          <cell r="F505">
            <v>41214</v>
          </cell>
          <cell r="I505" t="str">
            <v>01/01/2024-01/31/2024</v>
          </cell>
          <cell r="J505">
            <v>0</v>
          </cell>
          <cell r="K505">
            <v>0</v>
          </cell>
          <cell r="L505">
            <v>0</v>
          </cell>
          <cell r="M505">
            <v>204</v>
          </cell>
          <cell r="O505">
            <v>208</v>
          </cell>
          <cell r="Q505">
            <v>258</v>
          </cell>
          <cell r="R505">
            <v>0</v>
          </cell>
          <cell r="S505">
            <v>0</v>
          </cell>
          <cell r="T505">
            <v>0</v>
          </cell>
          <cell r="U505">
            <v>50</v>
          </cell>
          <cell r="V505">
            <v>0</v>
          </cell>
          <cell r="W505">
            <v>50</v>
          </cell>
          <cell r="X505">
            <v>170.14</v>
          </cell>
          <cell r="Y505">
            <v>0</v>
          </cell>
          <cell r="Z505">
            <v>25.281597000000001</v>
          </cell>
          <cell r="AA505">
            <v>0</v>
          </cell>
          <cell r="AB505">
            <v>25.281597000000001</v>
          </cell>
          <cell r="AC505">
            <v>0</v>
          </cell>
          <cell r="AD505">
            <v>84.523194000000004</v>
          </cell>
          <cell r="AE505">
            <v>0</v>
          </cell>
          <cell r="AF505">
            <v>0</v>
          </cell>
          <cell r="AG505">
            <v>25</v>
          </cell>
          <cell r="AH505">
            <v>11.96</v>
          </cell>
          <cell r="AI505">
            <v>0</v>
          </cell>
          <cell r="AJ505">
            <v>11</v>
          </cell>
        </row>
        <row r="506">
          <cell r="B506" t="str">
            <v>PO8585</v>
          </cell>
          <cell r="C506" t="str">
            <v>Hen Yorm</v>
          </cell>
          <cell r="D506" t="str">
            <v xml:space="preserve">SPS B                                             </v>
          </cell>
          <cell r="E506" t="str">
            <v xml:space="preserve">Mark Button Down Collar       </v>
          </cell>
          <cell r="F506">
            <v>41214</v>
          </cell>
          <cell r="I506" t="str">
            <v>01/01/2024-01/31/2024</v>
          </cell>
          <cell r="J506">
            <v>0</v>
          </cell>
          <cell r="K506">
            <v>0</v>
          </cell>
          <cell r="L506">
            <v>0</v>
          </cell>
          <cell r="M506">
            <v>204</v>
          </cell>
          <cell r="O506">
            <v>208</v>
          </cell>
          <cell r="Q506">
            <v>242</v>
          </cell>
          <cell r="R506">
            <v>0</v>
          </cell>
          <cell r="S506">
            <v>0</v>
          </cell>
          <cell r="T506">
            <v>0</v>
          </cell>
          <cell r="U506">
            <v>34</v>
          </cell>
          <cell r="V506">
            <v>0</v>
          </cell>
          <cell r="W506">
            <v>34</v>
          </cell>
          <cell r="X506">
            <v>204.27</v>
          </cell>
          <cell r="Y506">
            <v>0</v>
          </cell>
          <cell r="Z506">
            <v>17.021304000000001</v>
          </cell>
          <cell r="AA506">
            <v>0</v>
          </cell>
          <cell r="AB506">
            <v>17.021304000000001</v>
          </cell>
          <cell r="AC506">
            <v>0</v>
          </cell>
          <cell r="AD506">
            <v>39.275647999999997</v>
          </cell>
          <cell r="AE506">
            <v>0</v>
          </cell>
          <cell r="AF506">
            <v>0</v>
          </cell>
          <cell r="AG506">
            <v>17</v>
          </cell>
          <cell r="AH506">
            <v>8.1300000000000008</v>
          </cell>
          <cell r="AI506">
            <v>0</v>
          </cell>
          <cell r="AJ506">
            <v>11</v>
          </cell>
        </row>
        <row r="507">
          <cell r="B507" t="str">
            <v>PO8676</v>
          </cell>
          <cell r="C507" t="str">
            <v>Sorphan Leng</v>
          </cell>
          <cell r="D507" t="str">
            <v xml:space="preserve">SPS Assembly                                      </v>
          </cell>
          <cell r="E507" t="str">
            <v xml:space="preserve">Cuff Attach(A+)               </v>
          </cell>
          <cell r="F507">
            <v>41220</v>
          </cell>
          <cell r="I507" t="str">
            <v>01/01/2024-01/31/2024</v>
          </cell>
          <cell r="J507">
            <v>1</v>
          </cell>
          <cell r="K507">
            <v>2</v>
          </cell>
          <cell r="L507">
            <v>3</v>
          </cell>
          <cell r="M507">
            <v>204</v>
          </cell>
          <cell r="O507">
            <v>208</v>
          </cell>
          <cell r="Q507">
            <v>217</v>
          </cell>
          <cell r="R507">
            <v>1</v>
          </cell>
          <cell r="S507">
            <v>12</v>
          </cell>
          <cell r="T507">
            <v>13</v>
          </cell>
          <cell r="U507">
            <v>22</v>
          </cell>
          <cell r="V507">
            <v>0</v>
          </cell>
          <cell r="W507">
            <v>22</v>
          </cell>
          <cell r="X507">
            <v>171.38</v>
          </cell>
          <cell r="Y507">
            <v>0.98</v>
          </cell>
          <cell r="Z507">
            <v>11.834628</v>
          </cell>
          <cell r="AA507">
            <v>0</v>
          </cell>
          <cell r="AB507">
            <v>11.834628</v>
          </cell>
          <cell r="AC507">
            <v>16.649999999999999</v>
          </cell>
          <cell r="AD507">
            <v>48.852159999999998</v>
          </cell>
          <cell r="AE507">
            <v>0.98</v>
          </cell>
          <cell r="AF507">
            <v>0</v>
          </cell>
          <cell r="AG507">
            <v>11</v>
          </cell>
          <cell r="AH507">
            <v>5.26</v>
          </cell>
          <cell r="AI507">
            <v>0</v>
          </cell>
          <cell r="AJ507">
            <v>11</v>
          </cell>
        </row>
        <row r="508">
          <cell r="B508" t="str">
            <v>PO8868</v>
          </cell>
          <cell r="C508" t="str">
            <v>Vorlin Sao</v>
          </cell>
          <cell r="D508" t="str">
            <v xml:space="preserve">SPS A                                             </v>
          </cell>
          <cell r="E508" t="str">
            <v xml:space="preserve">B/Hole Cuff(B)                </v>
          </cell>
          <cell r="F508">
            <v>41246</v>
          </cell>
          <cell r="I508" t="str">
            <v>01/01/2024-01/31/2024</v>
          </cell>
          <cell r="J508">
            <v>0</v>
          </cell>
          <cell r="K508">
            <v>0</v>
          </cell>
          <cell r="L508">
            <v>0</v>
          </cell>
          <cell r="M508">
            <v>204</v>
          </cell>
          <cell r="O508">
            <v>208</v>
          </cell>
          <cell r="Q508">
            <v>122</v>
          </cell>
          <cell r="R508">
            <v>96</v>
          </cell>
          <cell r="S508">
            <v>0</v>
          </cell>
          <cell r="T508">
            <v>96</v>
          </cell>
          <cell r="U508">
            <v>10</v>
          </cell>
          <cell r="V508">
            <v>0</v>
          </cell>
          <cell r="W508">
            <v>10</v>
          </cell>
          <cell r="X508">
            <v>98.76</v>
          </cell>
          <cell r="Y508">
            <v>94.2</v>
          </cell>
          <cell r="Z508">
            <v>4.9062000000000001</v>
          </cell>
          <cell r="AA508">
            <v>0</v>
          </cell>
          <cell r="AB508">
            <v>4.9062000000000001</v>
          </cell>
          <cell r="AC508">
            <v>0</v>
          </cell>
          <cell r="AD508">
            <v>38.657328</v>
          </cell>
          <cell r="AE508">
            <v>94.2</v>
          </cell>
          <cell r="AF508">
            <v>0</v>
          </cell>
          <cell r="AG508">
            <v>5</v>
          </cell>
          <cell r="AH508">
            <v>2.39</v>
          </cell>
          <cell r="AI508">
            <v>0</v>
          </cell>
          <cell r="AJ508">
            <v>11</v>
          </cell>
        </row>
        <row r="509">
          <cell r="B509" t="str">
            <v>PO8889</v>
          </cell>
          <cell r="C509" t="str">
            <v>Ya Yem</v>
          </cell>
          <cell r="D509" t="str">
            <v xml:space="preserve">Finishing-B                                       </v>
          </cell>
          <cell r="E509" t="str">
            <v xml:space="preserve">Presentation Examiner(B)      </v>
          </cell>
          <cell r="F509">
            <v>41254</v>
          </cell>
          <cell r="I509" t="str">
            <v>01/01/2024-01/31/2024</v>
          </cell>
          <cell r="J509">
            <v>0</v>
          </cell>
          <cell r="K509">
            <v>0</v>
          </cell>
          <cell r="L509">
            <v>0</v>
          </cell>
          <cell r="M509">
            <v>204</v>
          </cell>
          <cell r="O509">
            <v>208</v>
          </cell>
          <cell r="Q509">
            <v>258</v>
          </cell>
          <cell r="R509">
            <v>0</v>
          </cell>
          <cell r="S509">
            <v>0</v>
          </cell>
          <cell r="T509">
            <v>0</v>
          </cell>
          <cell r="U509">
            <v>50</v>
          </cell>
          <cell r="V509">
            <v>0</v>
          </cell>
          <cell r="W509">
            <v>50</v>
          </cell>
          <cell r="X509">
            <v>343.35</v>
          </cell>
          <cell r="Y509">
            <v>0</v>
          </cell>
          <cell r="Z509">
            <v>31.008935999999999</v>
          </cell>
          <cell r="AA509">
            <v>0</v>
          </cell>
          <cell r="AB509">
            <v>31.008935999999999</v>
          </cell>
          <cell r="AC509">
            <v>0</v>
          </cell>
          <cell r="AD509">
            <v>0.65365399999999996</v>
          </cell>
          <cell r="AE509">
            <v>0</v>
          </cell>
          <cell r="AF509">
            <v>0</v>
          </cell>
          <cell r="AG509">
            <v>25</v>
          </cell>
          <cell r="AH509">
            <v>11.96</v>
          </cell>
          <cell r="AI509">
            <v>0</v>
          </cell>
          <cell r="AJ509">
            <v>11</v>
          </cell>
        </row>
        <row r="510">
          <cell r="B510" t="str">
            <v>PO9076</v>
          </cell>
          <cell r="C510" t="str">
            <v>Rothana Chan</v>
          </cell>
          <cell r="D510" t="str">
            <v xml:space="preserve">SIT CHECKING                                      </v>
          </cell>
          <cell r="E510" t="str">
            <v xml:space="preserve">Examining(B)                  </v>
          </cell>
          <cell r="F510">
            <v>41282</v>
          </cell>
          <cell r="I510" t="str">
            <v>01/01/2024-01/31/2024</v>
          </cell>
          <cell r="J510">
            <v>1</v>
          </cell>
          <cell r="K510">
            <v>2</v>
          </cell>
          <cell r="L510">
            <v>3</v>
          </cell>
          <cell r="M510">
            <v>231</v>
          </cell>
          <cell r="O510">
            <v>208</v>
          </cell>
          <cell r="Q510">
            <v>216</v>
          </cell>
          <cell r="R510">
            <v>32</v>
          </cell>
          <cell r="S510">
            <v>0</v>
          </cell>
          <cell r="T510">
            <v>32</v>
          </cell>
          <cell r="U510">
            <v>40</v>
          </cell>
          <cell r="V510">
            <v>0</v>
          </cell>
          <cell r="W510">
            <v>40</v>
          </cell>
          <cell r="X510">
            <v>165.23</v>
          </cell>
          <cell r="Y510">
            <v>35.520000000000003</v>
          </cell>
          <cell r="Z510">
            <v>22.2</v>
          </cell>
          <cell r="AA510">
            <v>0</v>
          </cell>
          <cell r="AB510">
            <v>22.2</v>
          </cell>
          <cell r="AC510">
            <v>0</v>
          </cell>
          <cell r="AD510">
            <v>74.53</v>
          </cell>
          <cell r="AE510">
            <v>35.520000000000003</v>
          </cell>
          <cell r="AF510">
            <v>0</v>
          </cell>
          <cell r="AG510">
            <v>20</v>
          </cell>
          <cell r="AH510">
            <v>9.57</v>
          </cell>
          <cell r="AI510">
            <v>0</v>
          </cell>
          <cell r="AJ510">
            <v>11</v>
          </cell>
        </row>
        <row r="511">
          <cell r="B511" t="str">
            <v>PO9166</v>
          </cell>
          <cell r="C511" t="str">
            <v>Sreyneang Sann</v>
          </cell>
          <cell r="D511" t="str">
            <v xml:space="preserve">Finishing-A                                       </v>
          </cell>
          <cell r="E511" t="str">
            <v xml:space="preserve">Folding(B)                    </v>
          </cell>
          <cell r="F511">
            <v>41291</v>
          </cell>
          <cell r="I511" t="str">
            <v>01/01/2024-01/31/2024</v>
          </cell>
          <cell r="J511">
            <v>1</v>
          </cell>
          <cell r="K511">
            <v>1</v>
          </cell>
          <cell r="L511">
            <v>2</v>
          </cell>
          <cell r="M511">
            <v>204</v>
          </cell>
          <cell r="O511">
            <v>208</v>
          </cell>
          <cell r="Q511">
            <v>208</v>
          </cell>
          <cell r="R511">
            <v>0</v>
          </cell>
          <cell r="S511">
            <v>32</v>
          </cell>
          <cell r="T511">
            <v>32</v>
          </cell>
          <cell r="U511">
            <v>32</v>
          </cell>
          <cell r="V511">
            <v>0</v>
          </cell>
          <cell r="W511">
            <v>32</v>
          </cell>
          <cell r="X511">
            <v>224.68</v>
          </cell>
          <cell r="Y511">
            <v>0</v>
          </cell>
          <cell r="Z511">
            <v>20.612774999999999</v>
          </cell>
          <cell r="AA511">
            <v>0</v>
          </cell>
          <cell r="AB511">
            <v>20.612774999999999</v>
          </cell>
          <cell r="AC511">
            <v>0</v>
          </cell>
          <cell r="AD511">
            <v>7.5623199999999997</v>
          </cell>
          <cell r="AE511">
            <v>0</v>
          </cell>
          <cell r="AF511">
            <v>0</v>
          </cell>
          <cell r="AG511">
            <v>16</v>
          </cell>
          <cell r="AH511">
            <v>7.65</v>
          </cell>
          <cell r="AI511">
            <v>0</v>
          </cell>
          <cell r="AJ511">
            <v>11</v>
          </cell>
        </row>
        <row r="512">
          <cell r="B512" t="str">
            <v>PO9271</v>
          </cell>
          <cell r="C512" t="str">
            <v>Chanthou Seng</v>
          </cell>
          <cell r="D512" t="str">
            <v xml:space="preserve">Finishing-A                                       </v>
          </cell>
          <cell r="E512" t="str">
            <v xml:space="preserve">Folding(B)                    </v>
          </cell>
          <cell r="F512">
            <v>41316</v>
          </cell>
          <cell r="I512" t="str">
            <v>01/01/2024-01/31/2024</v>
          </cell>
          <cell r="J512">
            <v>0</v>
          </cell>
          <cell r="K512">
            <v>0</v>
          </cell>
          <cell r="L512">
            <v>0</v>
          </cell>
          <cell r="M512">
            <v>204</v>
          </cell>
          <cell r="O512">
            <v>200</v>
          </cell>
          <cell r="Q512">
            <v>240</v>
          </cell>
          <cell r="R512">
            <v>0</v>
          </cell>
          <cell r="S512">
            <v>0</v>
          </cell>
          <cell r="T512">
            <v>0</v>
          </cell>
          <cell r="U512">
            <v>40</v>
          </cell>
          <cell r="V512">
            <v>0</v>
          </cell>
          <cell r="W512">
            <v>40</v>
          </cell>
          <cell r="X512">
            <v>275.27999999999997</v>
          </cell>
          <cell r="Y512">
            <v>0</v>
          </cell>
          <cell r="Z512">
            <v>25.818332999999999</v>
          </cell>
          <cell r="AA512">
            <v>0</v>
          </cell>
          <cell r="AB512">
            <v>25.818332999999999</v>
          </cell>
          <cell r="AC512">
            <v>0</v>
          </cell>
          <cell r="AD512">
            <v>6.4058400000000004</v>
          </cell>
          <cell r="AE512">
            <v>0</v>
          </cell>
          <cell r="AF512">
            <v>0</v>
          </cell>
          <cell r="AG512">
            <v>20</v>
          </cell>
          <cell r="AH512">
            <v>9.57</v>
          </cell>
          <cell r="AI512">
            <v>0</v>
          </cell>
          <cell r="AJ512">
            <v>11</v>
          </cell>
        </row>
        <row r="513">
          <cell r="B513" t="str">
            <v>PO9385</v>
          </cell>
          <cell r="C513" t="str">
            <v>Chan Mang</v>
          </cell>
          <cell r="D513" t="str">
            <v xml:space="preserve">SPS Assembly                                      </v>
          </cell>
          <cell r="E513" t="str">
            <v xml:space="preserve">BARTACK(B)                    </v>
          </cell>
          <cell r="F513">
            <v>41324</v>
          </cell>
          <cell r="I513" t="str">
            <v>01/01/2024-01/31/2024</v>
          </cell>
          <cell r="J513">
            <v>1</v>
          </cell>
          <cell r="K513">
            <v>2</v>
          </cell>
          <cell r="L513">
            <v>3</v>
          </cell>
          <cell r="M513">
            <v>204</v>
          </cell>
          <cell r="O513">
            <v>208</v>
          </cell>
          <cell r="Q513">
            <v>224</v>
          </cell>
          <cell r="R513">
            <v>0</v>
          </cell>
          <cell r="S513">
            <v>24</v>
          </cell>
          <cell r="T513">
            <v>24</v>
          </cell>
          <cell r="U513">
            <v>40</v>
          </cell>
          <cell r="V513">
            <v>0</v>
          </cell>
          <cell r="W513">
            <v>40</v>
          </cell>
          <cell r="X513">
            <v>314.94</v>
          </cell>
          <cell r="Y513">
            <v>0</v>
          </cell>
          <cell r="Z513">
            <v>23.728446000000002</v>
          </cell>
          <cell r="AA513">
            <v>0</v>
          </cell>
          <cell r="AB513">
            <v>23.728446000000002</v>
          </cell>
          <cell r="AC513">
            <v>0</v>
          </cell>
          <cell r="AD513">
            <v>4.8177399999999997</v>
          </cell>
          <cell r="AE513">
            <v>0</v>
          </cell>
          <cell r="AF513">
            <v>0</v>
          </cell>
          <cell r="AG513">
            <v>20</v>
          </cell>
          <cell r="AH513">
            <v>9.57</v>
          </cell>
          <cell r="AI513">
            <v>0</v>
          </cell>
          <cell r="AJ513">
            <v>11</v>
          </cell>
        </row>
        <row r="514">
          <cell r="B514" t="str">
            <v>PO9557</v>
          </cell>
          <cell r="C514" t="str">
            <v>Sokra Yon</v>
          </cell>
          <cell r="D514" t="str">
            <v xml:space="preserve">SPS Assembly                                      </v>
          </cell>
          <cell r="E514" t="str">
            <v xml:space="preserve">Bottom Hem(A)                 </v>
          </cell>
          <cell r="F514">
            <v>41345</v>
          </cell>
          <cell r="I514" t="str">
            <v>01/01/2024-01/31/2024</v>
          </cell>
          <cell r="J514">
            <v>0</v>
          </cell>
          <cell r="K514">
            <v>0</v>
          </cell>
          <cell r="L514">
            <v>0</v>
          </cell>
          <cell r="M514">
            <v>204</v>
          </cell>
          <cell r="O514">
            <v>208</v>
          </cell>
          <cell r="Q514">
            <v>252</v>
          </cell>
          <cell r="R514">
            <v>0</v>
          </cell>
          <cell r="S514">
            <v>0</v>
          </cell>
          <cell r="T514">
            <v>0</v>
          </cell>
          <cell r="U514">
            <v>44</v>
          </cell>
          <cell r="V514">
            <v>0</v>
          </cell>
          <cell r="W514">
            <v>44</v>
          </cell>
          <cell r="X514">
            <v>356.63</v>
          </cell>
          <cell r="Y514">
            <v>0</v>
          </cell>
          <cell r="Z514">
            <v>27.468394</v>
          </cell>
          <cell r="AA514">
            <v>0</v>
          </cell>
          <cell r="AB514">
            <v>27.468394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22</v>
          </cell>
          <cell r="AH514">
            <v>10.52</v>
          </cell>
          <cell r="AI514">
            <v>0</v>
          </cell>
          <cell r="AJ514">
            <v>11</v>
          </cell>
        </row>
        <row r="515">
          <cell r="B515" t="str">
            <v>PO9574</v>
          </cell>
          <cell r="C515" t="str">
            <v>Da Lay</v>
          </cell>
          <cell r="D515" t="str">
            <v xml:space="preserve">SPS B                                             </v>
          </cell>
          <cell r="E515" t="str">
            <v xml:space="preserve">Hem Pocket(B)                 </v>
          </cell>
          <cell r="F515">
            <v>41345</v>
          </cell>
          <cell r="I515" t="str">
            <v>01/01/2024-01/31/2024</v>
          </cell>
          <cell r="J515">
            <v>0</v>
          </cell>
          <cell r="K515">
            <v>0</v>
          </cell>
          <cell r="L515">
            <v>0</v>
          </cell>
          <cell r="M515">
            <v>204</v>
          </cell>
          <cell r="O515">
            <v>208</v>
          </cell>
          <cell r="Q515">
            <v>236</v>
          </cell>
          <cell r="R515">
            <v>0</v>
          </cell>
          <cell r="S515">
            <v>0</v>
          </cell>
          <cell r="T515">
            <v>0</v>
          </cell>
          <cell r="U515">
            <v>28</v>
          </cell>
          <cell r="V515">
            <v>0</v>
          </cell>
          <cell r="W515">
            <v>28</v>
          </cell>
          <cell r="X515">
            <v>120.79</v>
          </cell>
          <cell r="Y515">
            <v>0</v>
          </cell>
          <cell r="Z515">
            <v>13.737360000000001</v>
          </cell>
          <cell r="AA515">
            <v>0</v>
          </cell>
          <cell r="AB515">
            <v>13.737360000000001</v>
          </cell>
          <cell r="AC515">
            <v>0</v>
          </cell>
          <cell r="AD515">
            <v>110.78471999999999</v>
          </cell>
          <cell r="AE515">
            <v>0</v>
          </cell>
          <cell r="AF515">
            <v>0</v>
          </cell>
          <cell r="AG515">
            <v>14</v>
          </cell>
          <cell r="AH515">
            <v>6.7</v>
          </cell>
          <cell r="AI515">
            <v>0</v>
          </cell>
          <cell r="AJ515">
            <v>11</v>
          </cell>
        </row>
        <row r="516">
          <cell r="B516" t="str">
            <v>PO9707</v>
          </cell>
          <cell r="C516" t="str">
            <v>Sina Uk</v>
          </cell>
          <cell r="D516" t="str">
            <v xml:space="preserve">01 Cutting                                        </v>
          </cell>
          <cell r="F516">
            <v>41387</v>
          </cell>
          <cell r="I516" t="str">
            <v>01/01/2024-01/31/2024</v>
          </cell>
          <cell r="J516">
            <v>0</v>
          </cell>
          <cell r="K516">
            <v>0</v>
          </cell>
          <cell r="L516">
            <v>0</v>
          </cell>
          <cell r="M516">
            <v>224</v>
          </cell>
          <cell r="O516">
            <v>208</v>
          </cell>
          <cell r="Q516">
            <v>256</v>
          </cell>
          <cell r="R516">
            <v>0</v>
          </cell>
          <cell r="S516">
            <v>0</v>
          </cell>
          <cell r="T516">
            <v>0</v>
          </cell>
          <cell r="U516">
            <v>48</v>
          </cell>
          <cell r="V516">
            <v>0</v>
          </cell>
          <cell r="W516">
            <v>48</v>
          </cell>
          <cell r="X516">
            <v>166.56</v>
          </cell>
          <cell r="Y516">
            <v>2.17</v>
          </cell>
          <cell r="Z516">
            <v>25.85952</v>
          </cell>
          <cell r="AA516">
            <v>0</v>
          </cell>
          <cell r="AB516">
            <v>25.85952</v>
          </cell>
          <cell r="AC516">
            <v>0</v>
          </cell>
          <cell r="AD516">
            <v>107.10903999999999</v>
          </cell>
          <cell r="AE516">
            <v>0</v>
          </cell>
          <cell r="AF516">
            <v>0</v>
          </cell>
          <cell r="AG516">
            <v>24</v>
          </cell>
          <cell r="AH516">
            <v>11.48</v>
          </cell>
          <cell r="AI516">
            <v>0</v>
          </cell>
          <cell r="AJ516">
            <v>11</v>
          </cell>
        </row>
        <row r="517">
          <cell r="B517" t="str">
            <v>PO9728</v>
          </cell>
          <cell r="C517" t="str">
            <v>Sreypov Hun</v>
          </cell>
          <cell r="D517" t="str">
            <v xml:space="preserve">SPS A                                             </v>
          </cell>
          <cell r="E517" t="str">
            <v xml:space="preserve">Bartack Sleeve Hem(B)         </v>
          </cell>
          <cell r="F517">
            <v>41387</v>
          </cell>
          <cell r="I517" t="str">
            <v>01/01/2024-01/31/2024</v>
          </cell>
          <cell r="J517">
            <v>1</v>
          </cell>
          <cell r="K517">
            <v>0</v>
          </cell>
          <cell r="L517">
            <v>1</v>
          </cell>
          <cell r="M517">
            <v>204</v>
          </cell>
          <cell r="O517">
            <v>196</v>
          </cell>
          <cell r="Q517">
            <v>215</v>
          </cell>
          <cell r="R517">
            <v>19</v>
          </cell>
          <cell r="S517">
            <v>0</v>
          </cell>
          <cell r="T517">
            <v>19</v>
          </cell>
          <cell r="U517">
            <v>38</v>
          </cell>
          <cell r="V517">
            <v>0</v>
          </cell>
          <cell r="W517">
            <v>38</v>
          </cell>
          <cell r="X517">
            <v>115.1</v>
          </cell>
          <cell r="Y517">
            <v>18.62</v>
          </cell>
          <cell r="Z517">
            <v>18.681191999999999</v>
          </cell>
          <cell r="AA517">
            <v>0</v>
          </cell>
          <cell r="AB517">
            <v>18.681191999999999</v>
          </cell>
          <cell r="AC517">
            <v>0</v>
          </cell>
          <cell r="AD517">
            <v>95.962384</v>
          </cell>
          <cell r="AE517">
            <v>18.62</v>
          </cell>
          <cell r="AF517">
            <v>0</v>
          </cell>
          <cell r="AG517">
            <v>19</v>
          </cell>
          <cell r="AH517">
            <v>9.09</v>
          </cell>
          <cell r="AI517">
            <v>0</v>
          </cell>
          <cell r="AJ517">
            <v>11</v>
          </cell>
        </row>
        <row r="518">
          <cell r="B518" t="str">
            <v>PO9831</v>
          </cell>
          <cell r="C518" t="str">
            <v>Mao Chean</v>
          </cell>
          <cell r="D518" t="str">
            <v xml:space="preserve">Finishing-A                                       </v>
          </cell>
          <cell r="E518" t="str">
            <v xml:space="preserve">Folding(B)                    </v>
          </cell>
          <cell r="F518">
            <v>41389</v>
          </cell>
          <cell r="I518" t="str">
            <v>01/01/2024-01/31/2024</v>
          </cell>
          <cell r="J518">
            <v>0</v>
          </cell>
          <cell r="K518">
            <v>0</v>
          </cell>
          <cell r="L518">
            <v>0</v>
          </cell>
          <cell r="M518">
            <v>204</v>
          </cell>
          <cell r="O518">
            <v>208</v>
          </cell>
          <cell r="Q518">
            <v>254</v>
          </cell>
          <cell r="R518">
            <v>0</v>
          </cell>
          <cell r="S518">
            <v>0</v>
          </cell>
          <cell r="T518">
            <v>0</v>
          </cell>
          <cell r="U518">
            <v>46</v>
          </cell>
          <cell r="V518">
            <v>0</v>
          </cell>
          <cell r="W518">
            <v>46</v>
          </cell>
          <cell r="X518">
            <v>323.79000000000002</v>
          </cell>
          <cell r="Y518">
            <v>0</v>
          </cell>
          <cell r="Z518">
            <v>29.547692000000001</v>
          </cell>
          <cell r="AA518">
            <v>0</v>
          </cell>
          <cell r="AB518">
            <v>29.547692000000001</v>
          </cell>
          <cell r="AC518">
            <v>0</v>
          </cell>
          <cell r="AD518">
            <v>0.24024000000000001</v>
          </cell>
          <cell r="AE518">
            <v>0</v>
          </cell>
          <cell r="AF518">
            <v>0</v>
          </cell>
          <cell r="AG518">
            <v>23</v>
          </cell>
          <cell r="AH518">
            <v>11</v>
          </cell>
          <cell r="AI518">
            <v>0</v>
          </cell>
          <cell r="AJ518">
            <v>11</v>
          </cell>
        </row>
        <row r="519">
          <cell r="B519" t="str">
            <v>PO9982</v>
          </cell>
          <cell r="C519" t="str">
            <v>Sokneng Yoeurn</v>
          </cell>
          <cell r="D519" t="str">
            <v xml:space="preserve">S1-1&amp; 2 OPA                                       </v>
          </cell>
          <cell r="E519" t="str">
            <v xml:space="preserve">Topstitch Collar(A)           </v>
          </cell>
          <cell r="F519">
            <v>41402</v>
          </cell>
          <cell r="I519" t="str">
            <v>01/01/2024-01/31/2024</v>
          </cell>
          <cell r="J519">
            <v>1</v>
          </cell>
          <cell r="K519">
            <v>1</v>
          </cell>
          <cell r="L519">
            <v>2</v>
          </cell>
          <cell r="M519">
            <v>204</v>
          </cell>
          <cell r="O519">
            <v>208</v>
          </cell>
          <cell r="Q519">
            <v>260</v>
          </cell>
          <cell r="R519">
            <v>0</v>
          </cell>
          <cell r="S519">
            <v>0</v>
          </cell>
          <cell r="T519">
            <v>0</v>
          </cell>
          <cell r="U519">
            <v>52</v>
          </cell>
          <cell r="V519">
            <v>0</v>
          </cell>
          <cell r="W519">
            <v>52</v>
          </cell>
          <cell r="X519">
            <v>146.78</v>
          </cell>
          <cell r="Y519">
            <v>0</v>
          </cell>
          <cell r="Z519">
            <v>25.512239999999998</v>
          </cell>
          <cell r="AA519">
            <v>0</v>
          </cell>
          <cell r="AB519">
            <v>25.512239999999998</v>
          </cell>
          <cell r="AC519">
            <v>0</v>
          </cell>
          <cell r="AD519">
            <v>108.34448</v>
          </cell>
          <cell r="AE519">
            <v>0</v>
          </cell>
          <cell r="AF519">
            <v>0</v>
          </cell>
          <cell r="AG519">
            <v>26</v>
          </cell>
          <cell r="AH519">
            <v>12.44</v>
          </cell>
          <cell r="AI519">
            <v>0</v>
          </cell>
          <cell r="AJ519">
            <v>11</v>
          </cell>
        </row>
        <row r="520">
          <cell r="B520" t="str">
            <v xml:space="preserve">PO14926   </v>
          </cell>
          <cell r="C520" t="str">
            <v xml:space="preserve">Pheng Sreykhouch                                  </v>
          </cell>
          <cell r="D520" t="str">
            <v xml:space="preserve">01 Cutting                                        </v>
          </cell>
          <cell r="E520" t="str">
            <v xml:space="preserve">BHLE FRNT(M)(B)               </v>
          </cell>
          <cell r="F520">
            <v>42032</v>
          </cell>
          <cell r="I520" t="str">
            <v>01/01/2024-01/31/2024</v>
          </cell>
          <cell r="J520">
            <v>0</v>
          </cell>
          <cell r="K520">
            <v>0</v>
          </cell>
          <cell r="L520">
            <v>0</v>
          </cell>
          <cell r="M520">
            <v>221</v>
          </cell>
          <cell r="O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B521" t="str">
            <v xml:space="preserve">PO15116   </v>
          </cell>
          <cell r="C521" t="str">
            <v xml:space="preserve">Yem Nith                                          </v>
          </cell>
          <cell r="D521" t="str">
            <v xml:space="preserve">S1-1&amp; 2 OPA                                       </v>
          </cell>
          <cell r="E521" t="str">
            <v xml:space="preserve">Set Yoke(A)                   </v>
          </cell>
          <cell r="F521">
            <v>42095</v>
          </cell>
          <cell r="I521" t="str">
            <v>01/01/2024-01/31/2024</v>
          </cell>
          <cell r="J521">
            <v>0</v>
          </cell>
          <cell r="K521">
            <v>0</v>
          </cell>
          <cell r="L521">
            <v>0</v>
          </cell>
          <cell r="M521">
            <v>204</v>
          </cell>
          <cell r="O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B522" t="str">
            <v xml:space="preserve">PO1719    </v>
          </cell>
          <cell r="C522" t="str">
            <v xml:space="preserve">Chomroeun Nuorn                                   </v>
          </cell>
          <cell r="D522" t="str">
            <v xml:space="preserve">SPS Assembly                                      </v>
          </cell>
          <cell r="E522" t="str">
            <v xml:space="preserve">Trim and mark Collar(B)       </v>
          </cell>
          <cell r="F522">
            <v>39387</v>
          </cell>
          <cell r="I522" t="str">
            <v>01/01/2024-01/31/2024</v>
          </cell>
          <cell r="J522">
            <v>1</v>
          </cell>
          <cell r="K522">
            <v>0</v>
          </cell>
          <cell r="L522">
            <v>1</v>
          </cell>
          <cell r="M522">
            <v>204</v>
          </cell>
          <cell r="O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B523" t="str">
            <v xml:space="preserve">PO17272   </v>
          </cell>
          <cell r="C523" t="str">
            <v xml:space="preserve">Soknoeun Phun                                     </v>
          </cell>
          <cell r="D523" t="str">
            <v xml:space="preserve">Maternity Worker                                  </v>
          </cell>
          <cell r="E523" t="str">
            <v xml:space="preserve">B/Sew Down Collar(B)          </v>
          </cell>
          <cell r="F523">
            <v>42948</v>
          </cell>
          <cell r="I523" t="str">
            <v>01/01/2024-01/31/2024</v>
          </cell>
          <cell r="J523">
            <v>0</v>
          </cell>
          <cell r="K523">
            <v>0</v>
          </cell>
          <cell r="L523">
            <v>0</v>
          </cell>
          <cell r="M523">
            <v>204</v>
          </cell>
          <cell r="O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B524" t="str">
            <v xml:space="preserve">PO19934   </v>
          </cell>
          <cell r="C524" t="str">
            <v xml:space="preserve">Mom Kanha                                         </v>
          </cell>
          <cell r="D524" t="str">
            <v xml:space="preserve">SIT CHECKING                                      </v>
          </cell>
          <cell r="E524" t="str">
            <v xml:space="preserve">Examiner(B)                   </v>
          </cell>
          <cell r="F524">
            <v>44783</v>
          </cell>
          <cell r="I524" t="str">
            <v>01/01/2024-01/31/2024</v>
          </cell>
          <cell r="J524">
            <v>1</v>
          </cell>
          <cell r="K524">
            <v>1</v>
          </cell>
          <cell r="L524">
            <v>2</v>
          </cell>
          <cell r="M524">
            <v>204</v>
          </cell>
          <cell r="O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B525" t="str">
            <v xml:space="preserve">PO20493   </v>
          </cell>
          <cell r="C525" t="str">
            <v xml:space="preserve">En Sreynich                                       </v>
          </cell>
          <cell r="D525" t="str">
            <v xml:space="preserve">Maternity Worker                                  </v>
          </cell>
          <cell r="E525" t="str">
            <v xml:space="preserve">Set Main Label (B)            </v>
          </cell>
          <cell r="F525">
            <v>45090</v>
          </cell>
          <cell r="I525" t="str">
            <v>01/01/2024-01/31/2024</v>
          </cell>
          <cell r="J525">
            <v>1</v>
          </cell>
          <cell r="K525">
            <v>0</v>
          </cell>
          <cell r="L525">
            <v>1</v>
          </cell>
          <cell r="M525">
            <v>204</v>
          </cell>
          <cell r="O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</row>
      </sheetData>
      <sheetData sheetId="5"/>
      <sheetData sheetId="6">
        <row r="2">
          <cell r="C2" t="str">
            <v xml:space="preserve">Day SHIRT </v>
          </cell>
          <cell r="AN2" t="str">
            <v xml:space="preserve">                                             </v>
          </cell>
          <cell r="BH2" t="str">
            <v>Rate:</v>
          </cell>
        </row>
        <row r="3">
          <cell r="B3" t="str">
            <v>DATE:</v>
          </cell>
          <cell r="AC3" t="str">
            <v>bBa¢IrR)ak;eborvtSRbcaM Ex 01 2024</v>
          </cell>
          <cell r="BB3" t="str">
            <v>Payroll For 1st Payment of January-2024</v>
          </cell>
          <cell r="BH3" t="str">
            <v>Nssf</v>
          </cell>
        </row>
        <row r="4">
          <cell r="B4" t="str">
            <v>Gtßelx</v>
          </cell>
          <cell r="C4" t="str">
            <v>eQµaH</v>
          </cell>
          <cell r="D4" t="str">
            <v>Epñk</v>
          </cell>
          <cell r="E4" t="str">
            <v>muxgar</v>
          </cell>
          <cell r="F4" t="str">
            <v>éf¶cUleFVIkar</v>
          </cell>
          <cell r="G4" t="str">
            <v>kMLúgeBlebIkR)ak;</v>
          </cell>
          <cell r="H4" t="str">
            <v>sßanPaBRKYsar</v>
          </cell>
          <cell r="K4" t="str">
            <v>R)ak;Ex eKal</v>
          </cell>
          <cell r="L4" t="str">
            <v>GRtaR)ak;
 RbcaMéf¶</v>
          </cell>
          <cell r="M4" t="str">
            <v>cMnYnem:ag rW éf¶kñúgEx</v>
          </cell>
          <cell r="N4" t="str">
            <v>cMnYnéf¶ ¿rWem:agbuNükñúg Ex</v>
          </cell>
          <cell r="O4" t="str">
            <v>cMnYnem:ag rW éf¶ Edl)aneFVI karkñúgEx</v>
          </cell>
          <cell r="P4" t="str">
            <v>cMnYnem:ag rWéf¶ EdlGvtþman kñúgEx</v>
          </cell>
          <cell r="S4" t="str">
            <v>em:agEdl)anEfm enAkñúgEx</v>
          </cell>
          <cell r="V4" t="str">
            <v>R)ak;edr )an</v>
          </cell>
          <cell r="W4" t="str">
            <v>R)ak;eBlm:asIunxUc</v>
          </cell>
          <cell r="X4" t="str">
            <v>R)ak;eFIVkarEfmem:ag</v>
          </cell>
          <cell r="AA4" t="str">
            <v>R)ak; epSg²</v>
          </cell>
          <cell r="AB4" t="str">
            <v>bRgÁb; R)ak;QñÜl</v>
          </cell>
          <cell r="AD4" t="str">
            <v>éfø Gahardæan</v>
          </cell>
          <cell r="AE4" t="str">
            <v>éfø)ayEfmem:ag</v>
          </cell>
          <cell r="AF4" t="str">
            <v>R)ak;QñÜléf¶buNüCati</v>
          </cell>
          <cell r="AG4" t="str">
            <v>R)ak;ExeBlQb;RbcaMqñaM¼QW¼Biess¼sMralkUn</v>
          </cell>
          <cell r="AH4" t="str">
            <v>R)ak;emIlEfrkUn</v>
          </cell>
          <cell r="AI4" t="str">
            <v>R)ak;rgVan; eTogTat; RbcaMEx</v>
          </cell>
          <cell r="AJ4" t="str">
            <v>R)ak;]btßmÖBiess</v>
          </cell>
          <cell r="AK4" t="str">
            <v>ប្រាក់បំណាច់បញ្ចប់កិច្ចសន្យា</v>
          </cell>
          <cell r="AM4" t="str">
            <v>R)ak;]btßmÖsMrab;RTRTgkarsañk;enA nig eFVIdMeNIr</v>
          </cell>
          <cell r="AN4" t="str">
            <v>R)ak;rgVan; GtItPaB</v>
          </cell>
          <cell r="AO4" t="str">
            <v>R)ak;rgVan; GtItPaB</v>
          </cell>
          <cell r="AP4" t="str">
            <v>R)ak;rgVan;Biess</v>
          </cell>
          <cell r="AQ4" t="str">
            <v>sgR)ak; CMBak;</v>
          </cell>
          <cell r="AS4" t="str">
            <v>sgR)ak;RbcaM qñaMEdlmin )anQb;</v>
          </cell>
          <cell r="AT4" t="str">
            <v>R)ak;ExeKal minTan;KitBn§</v>
          </cell>
          <cell r="AU4" t="str">
            <v>R)ak;Fanar:ab;rg suxPaB</v>
          </cell>
          <cell r="AV4" t="str">
            <v>R)ak;kat; epSg²</v>
          </cell>
          <cell r="AX4" t="str">
            <v>kMritR)ak;Edl RtUvCab;Bn§</v>
          </cell>
          <cell r="AY4" t="str">
            <v>dkR)ak;bg;Bn§</v>
          </cell>
          <cell r="AZ4" t="str">
            <v>R)ak;sMux©Imun</v>
          </cell>
          <cell r="BA4" t="str">
            <v>dkR)ak;Gahadæan</v>
          </cell>
          <cell r="BD4" t="str">
            <v>dkR)ak;shCIB esrI</v>
          </cell>
          <cell r="BE4" t="str">
            <v>sniþsuxsgÁm</v>
          </cell>
          <cell r="BF4" t="str">
            <v>dkR)ak;Fanar:ab;rgsuxPaB</v>
          </cell>
          <cell r="BG4" t="str">
            <v>R)ak;srub EdlRtUvdk</v>
          </cell>
          <cell r="BH4" t="str">
            <v>srubR)ak;Edl RtUvTTYl)an</v>
          </cell>
        </row>
        <row r="5">
          <cell r="H5" t="str">
            <v>bþI¼RbBn§</v>
          </cell>
          <cell r="I5" t="str">
            <v>kUn</v>
          </cell>
          <cell r="P5" t="str">
            <v>sMrak RbcaM qñaM¼QW¼  Biess¼ sMral kUn</v>
          </cell>
          <cell r="Q5" t="str">
            <v>c,ab;min KitR)ak;Ex</v>
          </cell>
          <cell r="R5" t="str">
            <v>srubem:ag rWéf¶Edl )anQb;</v>
          </cell>
          <cell r="S5" t="str">
            <v>éf¶Fmµta KuN !&gt;%</v>
          </cell>
          <cell r="T5" t="str">
            <v>éf¶buNü¼ esAr_    KuN @</v>
          </cell>
          <cell r="U5" t="str">
            <v>cMnYn em:ag srub</v>
          </cell>
          <cell r="X5" t="str">
            <v>R)ak;Efm em:agKuN !&gt;%</v>
          </cell>
          <cell r="Y5" t="str">
            <v>R)ak;Efm em:agKuN @</v>
          </cell>
          <cell r="Z5" t="str">
            <v>R)ak;Efm em:agsrub</v>
          </cell>
          <cell r="AB5" t="str">
            <v>Gb,brma</v>
          </cell>
          <cell r="AC5" t="str">
            <v>luyEfm
evnyb;</v>
          </cell>
          <cell r="AD5" t="str">
            <v>Meal</v>
          </cell>
          <cell r="AE5" t="str">
            <v>Meal</v>
          </cell>
          <cell r="AF5" t="str">
            <v>Holidays Paid</v>
          </cell>
          <cell r="AG5" t="str">
            <v>AL/SL/ SPL/ML Paid</v>
          </cell>
          <cell r="AH5" t="str">
            <v>Fees</v>
          </cell>
          <cell r="AI5" t="str">
            <v>Bonus</v>
          </cell>
          <cell r="AM5" t="str">
            <v>Transport</v>
          </cell>
          <cell r="AN5" t="str">
            <v>Bonus</v>
          </cell>
          <cell r="AP5" t="str">
            <v>Bonus</v>
          </cell>
          <cell r="AQ5" t="str">
            <v>Pay back</v>
          </cell>
          <cell r="AS5" t="str">
            <v>AL Pay</v>
          </cell>
          <cell r="AT5" t="str">
            <v>Salary</v>
          </cell>
          <cell r="AU5" t="str">
            <v>Allowance</v>
          </cell>
          <cell r="AV5" t="str">
            <v>Deduction</v>
          </cell>
          <cell r="AW5" t="str">
            <v>To be taxed</v>
          </cell>
          <cell r="AY5" t="str">
            <v>Pers. Taxes</v>
          </cell>
          <cell r="AZ5" t="str">
            <v>Advances</v>
          </cell>
          <cell r="BA5" t="str">
            <v>Canteen</v>
          </cell>
          <cell r="BB5" t="str">
            <v>Union</v>
          </cell>
          <cell r="BE5" t="str">
            <v>NSSF</v>
          </cell>
          <cell r="BF5" t="str">
            <v>HIP</v>
          </cell>
          <cell r="BG5" t="str">
            <v>Deduct</v>
          </cell>
          <cell r="BH5" t="str">
            <v>Received</v>
          </cell>
        </row>
        <row r="6">
          <cell r="B6" t="str">
            <v>Clock/</v>
          </cell>
          <cell r="C6" t="str">
            <v>Employee/ Team Name</v>
          </cell>
          <cell r="D6" t="str">
            <v>Sect</v>
          </cell>
          <cell r="E6" t="str">
            <v>Positions</v>
          </cell>
          <cell r="F6" t="str">
            <v>Hired Date</v>
          </cell>
          <cell r="G6" t="str">
            <v>Pay Period</v>
          </cell>
          <cell r="H6" t="str">
            <v>No of Depend</v>
          </cell>
          <cell r="I6" t="str">
            <v>No of Depend</v>
          </cell>
          <cell r="J6" t="str">
            <v>total</v>
          </cell>
          <cell r="K6" t="str">
            <v>Basic</v>
          </cell>
          <cell r="L6" t="str">
            <v>Daily Rate</v>
          </cell>
          <cell r="M6" t="str">
            <v>Working Hours or Days</v>
          </cell>
          <cell r="N6" t="str">
            <v>Holidays</v>
          </cell>
          <cell r="O6" t="str">
            <v>Att.</v>
          </cell>
          <cell r="P6" t="str">
            <v xml:space="preserve">Time Absent </v>
          </cell>
          <cell r="R6" t="str">
            <v>Total</v>
          </cell>
          <cell r="S6" t="str">
            <v>Over Time</v>
          </cell>
          <cell r="V6" t="str">
            <v>Onstd Pay</v>
          </cell>
          <cell r="W6" t="str">
            <v>Offstd Pay</v>
          </cell>
          <cell r="X6" t="str">
            <v>OT Pay</v>
          </cell>
          <cell r="AA6" t="str">
            <v>Misc</v>
          </cell>
          <cell r="AB6" t="str">
            <v>Make Up</v>
          </cell>
          <cell r="AC6" t="str">
            <v>Basic pay 50%</v>
          </cell>
          <cell r="AD6" t="str">
            <v>Severance Pay/</v>
          </cell>
          <cell r="AE6" t="str">
            <v>OT Meal</v>
          </cell>
          <cell r="AH6" t="str">
            <v>Child Care</v>
          </cell>
          <cell r="AI6" t="str">
            <v>Att.</v>
          </cell>
          <cell r="AJ6" t="str">
            <v>Production</v>
          </cell>
          <cell r="AK6" t="str">
            <v>Suspend Day</v>
          </cell>
          <cell r="AL6" t="str">
            <v>basic pay</v>
          </cell>
          <cell r="AM6" t="str">
            <v>Accom</v>
          </cell>
          <cell r="AN6" t="str">
            <v>Seniority
 Bonus</v>
          </cell>
          <cell r="AO6" t="str">
            <v>Seniority 
Bonus Quantum</v>
          </cell>
          <cell r="AP6" t="str">
            <v xml:space="preserve">Special </v>
          </cell>
          <cell r="AQ6" t="str">
            <v>Reimb./</v>
          </cell>
          <cell r="AR6" t="str">
            <v>1st Payment</v>
          </cell>
          <cell r="AS6" t="str">
            <v>Untaken</v>
          </cell>
          <cell r="AT6" t="str">
            <v>Gross</v>
          </cell>
          <cell r="AU6" t="str">
            <v>Untaken</v>
          </cell>
          <cell r="AV6" t="str">
            <v>Other</v>
          </cell>
          <cell r="AW6" t="str">
            <v>G.earnings</v>
          </cell>
          <cell r="AX6" t="str">
            <v xml:space="preserve">Taxable Scale </v>
          </cell>
          <cell r="AY6" t="str">
            <v>Less</v>
          </cell>
          <cell r="AZ6" t="str">
            <v>Less</v>
          </cell>
          <cell r="BA6" t="str">
            <v>Less</v>
          </cell>
          <cell r="BB6" t="str">
            <v>Less</v>
          </cell>
          <cell r="BC6" t="str">
            <v>Less</v>
          </cell>
          <cell r="BD6" t="str">
            <v>Less</v>
          </cell>
          <cell r="BE6" t="str">
            <v>Less</v>
          </cell>
          <cell r="BF6" t="str">
            <v>Less</v>
          </cell>
          <cell r="BG6" t="str">
            <v>Total</v>
          </cell>
          <cell r="BH6" t="str">
            <v>Total Net Earnings</v>
          </cell>
        </row>
        <row r="7">
          <cell r="B7" t="str">
            <v>Team No</v>
          </cell>
          <cell r="C7" t="str">
            <v>Employee/ Team Name</v>
          </cell>
          <cell r="D7" t="str">
            <v>Sect</v>
          </cell>
          <cell r="E7" t="str">
            <v>Positions</v>
          </cell>
          <cell r="F7" t="str">
            <v>Hired Date</v>
          </cell>
          <cell r="G7" t="str">
            <v>Pay Period</v>
          </cell>
          <cell r="H7" t="str">
            <v>Spouse</v>
          </cell>
          <cell r="I7" t="str">
            <v>Child</v>
          </cell>
          <cell r="J7" t="str">
            <v>Depend</v>
          </cell>
          <cell r="K7" t="str">
            <v>Salary</v>
          </cell>
          <cell r="L7" t="str">
            <v>Basic Salary</v>
          </cell>
          <cell r="M7" t="str">
            <v>In Month</v>
          </cell>
          <cell r="N7" t="str">
            <v>Hours</v>
          </cell>
          <cell r="O7" t="str">
            <v>Time</v>
          </cell>
          <cell r="P7" t="str">
            <v>AL/ SL/ SP/ ML</v>
          </cell>
          <cell r="Q7" t="str">
            <v>UPL</v>
          </cell>
          <cell r="R7" t="str">
            <v>Total Ab</v>
          </cell>
          <cell r="S7" t="str">
            <v>Normal Day x1.5</v>
          </cell>
          <cell r="T7" t="str">
            <v>Holidays/ Saturday x2</v>
          </cell>
          <cell r="U7" t="str">
            <v>Total Hours</v>
          </cell>
          <cell r="V7" t="str">
            <v>Onstd Pay</v>
          </cell>
          <cell r="W7" t="str">
            <v>Offstd Pay</v>
          </cell>
          <cell r="X7" t="str">
            <v>OTx 1.5</v>
          </cell>
          <cell r="Y7" t="str">
            <v>OT x2</v>
          </cell>
          <cell r="Z7" t="str">
            <v>Total OT Pay</v>
          </cell>
          <cell r="AA7" t="str">
            <v>Pay</v>
          </cell>
          <cell r="AB7" t="str">
            <v>Pay</v>
          </cell>
          <cell r="AC7" t="str">
            <v>Basic pay 50%</v>
          </cell>
          <cell r="AD7" t="str">
            <v>FDC's 5%</v>
          </cell>
          <cell r="AE7" t="str">
            <v>OT Meal</v>
          </cell>
          <cell r="AF7" t="str">
            <v>Holidays Paid</v>
          </cell>
          <cell r="AG7" t="str">
            <v>AL/SL/ SPL/ML Paid</v>
          </cell>
          <cell r="AH7" t="str">
            <v>Fees</v>
          </cell>
          <cell r="AI7" t="str">
            <v>Bonus</v>
          </cell>
          <cell r="AJ7" t="str">
            <v>Insentive</v>
          </cell>
          <cell r="AK7" t="str">
            <v>Suspend Day</v>
          </cell>
          <cell r="AL7">
            <v>0.5</v>
          </cell>
          <cell r="AM7" t="str">
            <v>Pay</v>
          </cell>
          <cell r="AN7" t="str">
            <v>Seniority
 Bonus</v>
          </cell>
          <cell r="AO7" t="str">
            <v>Seniority 
Bonus Quantum</v>
          </cell>
          <cell r="AP7" t="str">
            <v>Bonus</v>
          </cell>
          <cell r="AQ7" t="str">
            <v>Pay back</v>
          </cell>
          <cell r="AR7" t="str">
            <v>1st Payment</v>
          </cell>
          <cell r="AS7" t="str">
            <v>AL Pay</v>
          </cell>
          <cell r="AT7" t="str">
            <v>Salary</v>
          </cell>
          <cell r="AU7" t="str">
            <v>ALDay/ HRs</v>
          </cell>
          <cell r="AV7" t="str">
            <v>Deduction</v>
          </cell>
          <cell r="AW7" t="str">
            <v>To be taxed</v>
          </cell>
          <cell r="AY7" t="str">
            <v>Pers. Taxes</v>
          </cell>
          <cell r="AZ7" t="str">
            <v>Advances</v>
          </cell>
          <cell r="BA7" t="str">
            <v xml:space="preserve">Union
C.CAWDU </v>
          </cell>
          <cell r="BB7" t="str">
            <v>Union CUMW</v>
          </cell>
          <cell r="BC7" t="str">
            <v>Union
CFTUWT-2</v>
          </cell>
          <cell r="BD7" t="str">
            <v>Union FTU-1</v>
          </cell>
          <cell r="BE7" t="str">
            <v>NSSF</v>
          </cell>
          <cell r="BF7" t="str">
            <v>HIP</v>
          </cell>
          <cell r="BG7" t="str">
            <v>Deduct</v>
          </cell>
          <cell r="BH7" t="str">
            <v>Received</v>
          </cell>
        </row>
        <row r="8">
          <cell r="B8">
            <v>2</v>
          </cell>
          <cell r="C8">
            <v>3</v>
          </cell>
          <cell r="D8">
            <v>5</v>
          </cell>
          <cell r="E8">
            <v>6</v>
          </cell>
          <cell r="F8">
            <v>7</v>
          </cell>
          <cell r="G8">
            <v>8</v>
          </cell>
          <cell r="H8">
            <v>9</v>
          </cell>
          <cell r="I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  <cell r="V8">
            <v>22</v>
          </cell>
          <cell r="W8">
            <v>23</v>
          </cell>
          <cell r="X8">
            <v>24</v>
          </cell>
          <cell r="Y8">
            <v>25</v>
          </cell>
          <cell r="Z8">
            <v>26</v>
          </cell>
          <cell r="AA8">
            <v>27</v>
          </cell>
          <cell r="AB8">
            <v>28</v>
          </cell>
          <cell r="AC8">
            <v>29</v>
          </cell>
          <cell r="AD8">
            <v>30</v>
          </cell>
          <cell r="AE8">
            <v>31</v>
          </cell>
          <cell r="AF8">
            <v>32</v>
          </cell>
          <cell r="AG8">
            <v>33</v>
          </cell>
          <cell r="AH8">
            <v>34</v>
          </cell>
          <cell r="AI8">
            <v>35</v>
          </cell>
          <cell r="AJ8">
            <v>36</v>
          </cell>
          <cell r="AK8">
            <v>37</v>
          </cell>
          <cell r="AL8">
            <v>38</v>
          </cell>
          <cell r="AM8">
            <v>39</v>
          </cell>
          <cell r="AN8">
            <v>40</v>
          </cell>
          <cell r="AO8">
            <v>41</v>
          </cell>
          <cell r="AP8">
            <v>42</v>
          </cell>
          <cell r="AQ8">
            <v>43</v>
          </cell>
          <cell r="AR8">
            <v>44</v>
          </cell>
          <cell r="AS8">
            <v>45</v>
          </cell>
          <cell r="AT8">
            <v>46</v>
          </cell>
          <cell r="AU8">
            <v>2</v>
          </cell>
          <cell r="AV8">
            <v>3</v>
          </cell>
          <cell r="AW8">
            <v>4</v>
          </cell>
          <cell r="AX8">
            <v>2</v>
          </cell>
          <cell r="AY8">
            <v>3</v>
          </cell>
          <cell r="AZ8">
            <v>4</v>
          </cell>
          <cell r="BA8">
            <v>2</v>
          </cell>
          <cell r="BB8">
            <v>3</v>
          </cell>
          <cell r="BC8">
            <v>4</v>
          </cell>
          <cell r="BD8">
            <v>2</v>
          </cell>
          <cell r="BE8">
            <v>3</v>
          </cell>
          <cell r="BF8">
            <v>4</v>
          </cell>
          <cell r="BG8">
            <v>2</v>
          </cell>
          <cell r="BH8">
            <v>3</v>
          </cell>
        </row>
        <row r="9">
          <cell r="B9" t="str">
            <v>BX043</v>
          </cell>
          <cell r="C9" t="str">
            <v>Sun Kin</v>
          </cell>
          <cell r="D9" t="str">
            <v>SHIRT-2. BOXING</v>
          </cell>
          <cell r="E9" t="str">
            <v xml:space="preserve">BOXXING                       </v>
          </cell>
          <cell r="F9">
            <v>40903</v>
          </cell>
          <cell r="G9" t="str">
            <v>01/01/2024-01/15/2024</v>
          </cell>
          <cell r="H9">
            <v>0</v>
          </cell>
          <cell r="I9">
            <v>3</v>
          </cell>
          <cell r="J9">
            <v>3</v>
          </cell>
          <cell r="K9">
            <v>224</v>
          </cell>
          <cell r="M9">
            <v>112</v>
          </cell>
          <cell r="N9">
            <v>8</v>
          </cell>
          <cell r="O9">
            <v>128</v>
          </cell>
          <cell r="P9">
            <v>0</v>
          </cell>
          <cell r="Q9">
            <v>0</v>
          </cell>
          <cell r="R9">
            <v>0</v>
          </cell>
          <cell r="S9">
            <v>8</v>
          </cell>
          <cell r="T9">
            <v>0</v>
          </cell>
          <cell r="U9">
            <v>8</v>
          </cell>
          <cell r="V9">
            <v>60.29</v>
          </cell>
          <cell r="W9">
            <v>0</v>
          </cell>
          <cell r="X9">
            <v>4.2898379999999996</v>
          </cell>
          <cell r="Y9">
            <v>0</v>
          </cell>
          <cell r="Z9">
            <v>4.2898379999999996</v>
          </cell>
          <cell r="AA9">
            <v>0</v>
          </cell>
          <cell r="AB9">
            <v>1.082892</v>
          </cell>
          <cell r="AQ9">
            <v>0</v>
          </cell>
          <cell r="AR9">
            <v>100</v>
          </cell>
          <cell r="BG9">
            <v>0</v>
          </cell>
          <cell r="BH9">
            <v>100</v>
          </cell>
        </row>
        <row r="10">
          <cell r="B10" t="str">
            <v>BX050</v>
          </cell>
          <cell r="C10" t="str">
            <v>Kimseng Roeun</v>
          </cell>
          <cell r="D10" t="str">
            <v>SHIRT-2. BOXING</v>
          </cell>
          <cell r="E10" t="str">
            <v xml:space="preserve">BOXXING                       </v>
          </cell>
          <cell r="F10">
            <v>41085</v>
          </cell>
          <cell r="G10" t="str">
            <v>01/01/2024-01/15/2024</v>
          </cell>
          <cell r="H10">
            <v>0</v>
          </cell>
          <cell r="I10">
            <v>2</v>
          </cell>
          <cell r="J10">
            <v>2</v>
          </cell>
          <cell r="K10">
            <v>235</v>
          </cell>
          <cell r="M10">
            <v>112</v>
          </cell>
          <cell r="N10">
            <v>8</v>
          </cell>
          <cell r="O10">
            <v>128</v>
          </cell>
          <cell r="P10">
            <v>0</v>
          </cell>
          <cell r="Q10">
            <v>0</v>
          </cell>
          <cell r="R10">
            <v>0</v>
          </cell>
          <cell r="S10">
            <v>8</v>
          </cell>
          <cell r="T10">
            <v>0</v>
          </cell>
          <cell r="U10">
            <v>8</v>
          </cell>
          <cell r="V10">
            <v>60.36</v>
          </cell>
          <cell r="W10">
            <v>0</v>
          </cell>
          <cell r="X10">
            <v>4.4799600000000002</v>
          </cell>
          <cell r="Y10">
            <v>0</v>
          </cell>
          <cell r="Z10">
            <v>4.4799600000000002</v>
          </cell>
          <cell r="AA10">
            <v>0</v>
          </cell>
          <cell r="AB10">
            <v>1.394136</v>
          </cell>
          <cell r="AQ10">
            <v>0</v>
          </cell>
          <cell r="AR10">
            <v>100</v>
          </cell>
          <cell r="BG10">
            <v>0</v>
          </cell>
          <cell r="BH10">
            <v>100</v>
          </cell>
        </row>
        <row r="11">
          <cell r="B11" t="str">
            <v>BX107</v>
          </cell>
          <cell r="C11" t="str">
            <v>Chan Phon</v>
          </cell>
          <cell r="D11" t="str">
            <v>SHIRT-2. BOXING</v>
          </cell>
          <cell r="E11" t="str">
            <v xml:space="preserve">BOXXING                       </v>
          </cell>
          <cell r="F11">
            <v>41770</v>
          </cell>
          <cell r="G11" t="str">
            <v>01/01/2024-01/15/2024</v>
          </cell>
          <cell r="H11">
            <v>1</v>
          </cell>
          <cell r="I11">
            <v>2</v>
          </cell>
          <cell r="J11">
            <v>3</v>
          </cell>
          <cell r="K11">
            <v>224</v>
          </cell>
          <cell r="M11">
            <v>112</v>
          </cell>
          <cell r="N11">
            <v>8</v>
          </cell>
          <cell r="O11">
            <v>128</v>
          </cell>
          <cell r="P11">
            <v>0</v>
          </cell>
          <cell r="Q11">
            <v>0</v>
          </cell>
          <cell r="R11">
            <v>0</v>
          </cell>
          <cell r="S11">
            <v>8</v>
          </cell>
          <cell r="T11">
            <v>0</v>
          </cell>
          <cell r="U11">
            <v>8</v>
          </cell>
          <cell r="V11">
            <v>60.29</v>
          </cell>
          <cell r="W11">
            <v>0</v>
          </cell>
          <cell r="X11">
            <v>4.2898379999999996</v>
          </cell>
          <cell r="Y11">
            <v>0</v>
          </cell>
          <cell r="Z11">
            <v>4.2898379999999996</v>
          </cell>
          <cell r="AA11">
            <v>0</v>
          </cell>
          <cell r="AB11">
            <v>1.082892</v>
          </cell>
          <cell r="AQ11">
            <v>0</v>
          </cell>
          <cell r="AR11">
            <v>100</v>
          </cell>
          <cell r="BG11">
            <v>0</v>
          </cell>
          <cell r="BH11">
            <v>100</v>
          </cell>
        </row>
        <row r="12">
          <cell r="B12" t="str">
            <v>BX117</v>
          </cell>
          <cell r="C12" t="str">
            <v>Saut Nhean</v>
          </cell>
          <cell r="D12" t="str">
            <v>SHIRT-2. BOXING</v>
          </cell>
          <cell r="E12" t="str">
            <v xml:space="preserve">BOXXING                       </v>
          </cell>
          <cell r="F12">
            <v>41724</v>
          </cell>
          <cell r="G12" t="str">
            <v>01/01/2024-01/15/2024</v>
          </cell>
          <cell r="H12">
            <v>1</v>
          </cell>
          <cell r="I12">
            <v>2</v>
          </cell>
          <cell r="J12">
            <v>3</v>
          </cell>
          <cell r="K12">
            <v>224</v>
          </cell>
          <cell r="M12">
            <v>112</v>
          </cell>
          <cell r="N12">
            <v>8</v>
          </cell>
          <cell r="O12">
            <v>128</v>
          </cell>
          <cell r="P12">
            <v>0</v>
          </cell>
          <cell r="Q12">
            <v>0</v>
          </cell>
          <cell r="R12">
            <v>0</v>
          </cell>
          <cell r="S12">
            <v>8</v>
          </cell>
          <cell r="T12">
            <v>0</v>
          </cell>
          <cell r="U12">
            <v>8</v>
          </cell>
          <cell r="V12">
            <v>60.29</v>
          </cell>
          <cell r="W12">
            <v>0</v>
          </cell>
          <cell r="X12">
            <v>4.2898379999999996</v>
          </cell>
          <cell r="Y12">
            <v>0</v>
          </cell>
          <cell r="Z12">
            <v>4.2898379999999996</v>
          </cell>
          <cell r="AA12">
            <v>0</v>
          </cell>
          <cell r="AB12">
            <v>1.082892</v>
          </cell>
          <cell r="AQ12">
            <v>0</v>
          </cell>
          <cell r="AR12">
            <v>100</v>
          </cell>
          <cell r="BG12">
            <v>0</v>
          </cell>
          <cell r="BH12">
            <v>100</v>
          </cell>
        </row>
        <row r="13">
          <cell r="B13" t="str">
            <v>BX134</v>
          </cell>
          <cell r="C13" t="str">
            <v>Vun Phang</v>
          </cell>
          <cell r="D13" t="str">
            <v>Finishing A</v>
          </cell>
          <cell r="E13" t="str">
            <v xml:space="preserve">Boxing                        </v>
          </cell>
          <cell r="F13">
            <v>42255</v>
          </cell>
          <cell r="G13" t="str">
            <v>01/01/2024-01/15/2024</v>
          </cell>
          <cell r="H13">
            <v>1</v>
          </cell>
          <cell r="I13">
            <v>2</v>
          </cell>
          <cell r="J13">
            <v>3</v>
          </cell>
          <cell r="K13">
            <v>224</v>
          </cell>
          <cell r="M13">
            <v>112</v>
          </cell>
          <cell r="N13">
            <v>8</v>
          </cell>
          <cell r="O13">
            <v>130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0</v>
          </cell>
          <cell r="U13">
            <v>10</v>
          </cell>
          <cell r="V13">
            <v>0</v>
          </cell>
          <cell r="W13">
            <v>0</v>
          </cell>
          <cell r="X13">
            <v>5.3474399999999997</v>
          </cell>
          <cell r="Y13">
            <v>0</v>
          </cell>
          <cell r="Z13">
            <v>5.3474399999999997</v>
          </cell>
          <cell r="AA13">
            <v>0</v>
          </cell>
          <cell r="AB13">
            <v>62.094880000000003</v>
          </cell>
          <cell r="AQ13">
            <v>0</v>
          </cell>
          <cell r="AR13">
            <v>100</v>
          </cell>
          <cell r="BG13">
            <v>0</v>
          </cell>
          <cell r="BH13">
            <v>100</v>
          </cell>
        </row>
        <row r="14">
          <cell r="B14" t="str">
            <v>BX136</v>
          </cell>
          <cell r="C14" t="str">
            <v>Malen Lay</v>
          </cell>
          <cell r="D14" t="str">
            <v>SHIRT-2. BOXING</v>
          </cell>
          <cell r="E14" t="str">
            <v xml:space="preserve">BOXXING                       </v>
          </cell>
          <cell r="F14">
            <v>41501</v>
          </cell>
          <cell r="G14" t="str">
            <v>01/01/2024-01/15/2024</v>
          </cell>
          <cell r="H14">
            <v>1</v>
          </cell>
          <cell r="I14">
            <v>0</v>
          </cell>
          <cell r="J14">
            <v>1</v>
          </cell>
          <cell r="K14">
            <v>235</v>
          </cell>
          <cell r="M14">
            <v>112</v>
          </cell>
          <cell r="N14">
            <v>8</v>
          </cell>
          <cell r="O14">
            <v>128</v>
          </cell>
          <cell r="P14">
            <v>0</v>
          </cell>
          <cell r="Q14">
            <v>0</v>
          </cell>
          <cell r="R14">
            <v>0</v>
          </cell>
          <cell r="S14">
            <v>8</v>
          </cell>
          <cell r="T14">
            <v>0</v>
          </cell>
          <cell r="U14">
            <v>8</v>
          </cell>
          <cell r="V14">
            <v>46.79</v>
          </cell>
          <cell r="W14">
            <v>0</v>
          </cell>
          <cell r="X14">
            <v>4.4799600000000002</v>
          </cell>
          <cell r="Y14">
            <v>0</v>
          </cell>
          <cell r="Z14">
            <v>4.4799600000000002</v>
          </cell>
          <cell r="AA14">
            <v>0</v>
          </cell>
          <cell r="AB14">
            <v>7.0499200000000002</v>
          </cell>
          <cell r="AQ14">
            <v>0</v>
          </cell>
          <cell r="AR14">
            <v>100</v>
          </cell>
          <cell r="BG14">
            <v>0</v>
          </cell>
          <cell r="BH14">
            <v>100</v>
          </cell>
        </row>
        <row r="15">
          <cell r="B15" t="str">
            <v>CT0033</v>
          </cell>
          <cell r="C15" t="str">
            <v>Se  Yom</v>
          </cell>
          <cell r="D15" t="str">
            <v>Cutting 2</v>
          </cell>
          <cell r="E15" t="str">
            <v xml:space="preserve">Bundling(P)                   </v>
          </cell>
          <cell r="F15">
            <v>38124</v>
          </cell>
          <cell r="G15" t="str">
            <v>01/01/2024-01/15/2024</v>
          </cell>
          <cell r="H15">
            <v>0</v>
          </cell>
          <cell r="I15">
            <v>0</v>
          </cell>
          <cell r="J15">
            <v>0</v>
          </cell>
          <cell r="K15">
            <v>204</v>
          </cell>
          <cell r="M15">
            <v>112</v>
          </cell>
          <cell r="N15">
            <v>8</v>
          </cell>
          <cell r="O15">
            <v>130</v>
          </cell>
          <cell r="P15">
            <v>0</v>
          </cell>
          <cell r="Q15">
            <v>0</v>
          </cell>
          <cell r="R15">
            <v>0</v>
          </cell>
          <cell r="S15">
            <v>10</v>
          </cell>
          <cell r="T15">
            <v>0</v>
          </cell>
          <cell r="U15">
            <v>10</v>
          </cell>
          <cell r="V15">
            <v>59.89</v>
          </cell>
          <cell r="W15">
            <v>11.72</v>
          </cell>
          <cell r="X15">
            <v>4.9062000000000001</v>
          </cell>
          <cell r="Y15">
            <v>0</v>
          </cell>
          <cell r="Z15">
            <v>4.9062000000000001</v>
          </cell>
          <cell r="AA15">
            <v>0</v>
          </cell>
          <cell r="AB15">
            <v>5.9424000000000001</v>
          </cell>
          <cell r="AQ15">
            <v>0</v>
          </cell>
          <cell r="AR15">
            <v>100</v>
          </cell>
          <cell r="BG15">
            <v>0</v>
          </cell>
          <cell r="BH15">
            <v>100</v>
          </cell>
        </row>
        <row r="16">
          <cell r="B16" t="str">
            <v>CT0111</v>
          </cell>
          <cell r="C16" t="str">
            <v>Salon Ly</v>
          </cell>
          <cell r="D16" t="str">
            <v>CT</v>
          </cell>
          <cell r="E16" t="str">
            <v xml:space="preserve">Straight Knife(P)             </v>
          </cell>
          <cell r="F16">
            <v>39707</v>
          </cell>
          <cell r="G16" t="str">
            <v>01/01/2024-01/15/2024</v>
          </cell>
          <cell r="H16">
            <v>1</v>
          </cell>
          <cell r="I16">
            <v>2</v>
          </cell>
          <cell r="J16">
            <v>3</v>
          </cell>
          <cell r="K16">
            <v>204</v>
          </cell>
          <cell r="M16">
            <v>112</v>
          </cell>
          <cell r="N16">
            <v>8</v>
          </cell>
          <cell r="O16">
            <v>124</v>
          </cell>
          <cell r="P16">
            <v>0</v>
          </cell>
          <cell r="Q16">
            <v>0</v>
          </cell>
          <cell r="R16">
            <v>0</v>
          </cell>
          <cell r="S16">
            <v>4</v>
          </cell>
          <cell r="T16">
            <v>0</v>
          </cell>
          <cell r="U16">
            <v>4</v>
          </cell>
          <cell r="V16">
            <v>59.89</v>
          </cell>
          <cell r="W16">
            <v>5.84</v>
          </cell>
          <cell r="X16">
            <v>1.96248</v>
          </cell>
          <cell r="Y16">
            <v>0</v>
          </cell>
          <cell r="Z16">
            <v>1.96248</v>
          </cell>
          <cell r="AA16">
            <v>0</v>
          </cell>
          <cell r="AB16">
            <v>5.9349600000000002</v>
          </cell>
          <cell r="AQ16">
            <v>0</v>
          </cell>
          <cell r="AR16">
            <v>100</v>
          </cell>
          <cell r="BG16">
            <v>0</v>
          </cell>
          <cell r="BH16">
            <v>100</v>
          </cell>
        </row>
        <row r="17">
          <cell r="B17" t="str">
            <v>CT0124</v>
          </cell>
          <cell r="C17" t="str">
            <v>Sophois Som</v>
          </cell>
          <cell r="D17" t="str">
            <v>Cutting 2</v>
          </cell>
          <cell r="E17" t="str">
            <v xml:space="preserve">Bundling(P)                   </v>
          </cell>
          <cell r="F17">
            <v>39930</v>
          </cell>
          <cell r="G17" t="str">
            <v>01/01/2024-01/15/2024</v>
          </cell>
          <cell r="H17">
            <v>0</v>
          </cell>
          <cell r="I17">
            <v>0</v>
          </cell>
          <cell r="J17">
            <v>0</v>
          </cell>
          <cell r="K17">
            <v>204</v>
          </cell>
          <cell r="M17">
            <v>112</v>
          </cell>
          <cell r="N17">
            <v>8</v>
          </cell>
          <cell r="O17">
            <v>112</v>
          </cell>
          <cell r="P17">
            <v>0</v>
          </cell>
          <cell r="Q17">
            <v>8</v>
          </cell>
          <cell r="R17">
            <v>8</v>
          </cell>
          <cell r="S17">
            <v>0</v>
          </cell>
          <cell r="T17">
            <v>0</v>
          </cell>
          <cell r="U17">
            <v>0</v>
          </cell>
          <cell r="V17">
            <v>33.58</v>
          </cell>
          <cell r="W17">
            <v>2.44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5.41</v>
          </cell>
          <cell r="AQ17">
            <v>0</v>
          </cell>
          <cell r="AR17">
            <v>100</v>
          </cell>
          <cell r="BG17">
            <v>0</v>
          </cell>
          <cell r="BH17">
            <v>100</v>
          </cell>
        </row>
        <row r="18">
          <cell r="B18" t="str">
            <v>CT0130</v>
          </cell>
          <cell r="C18" t="str">
            <v>Ponlork Ung</v>
          </cell>
          <cell r="D18" t="str">
            <v>Cutting 2</v>
          </cell>
          <cell r="E18" t="str">
            <v xml:space="preserve">Bundling(P)                   </v>
          </cell>
          <cell r="F18">
            <v>39951</v>
          </cell>
          <cell r="G18" t="str">
            <v>01/01/2024-01/15/2024</v>
          </cell>
          <cell r="H18">
            <v>1</v>
          </cell>
          <cell r="I18">
            <v>2</v>
          </cell>
          <cell r="J18">
            <v>3</v>
          </cell>
          <cell r="K18">
            <v>204</v>
          </cell>
          <cell r="M18">
            <v>112</v>
          </cell>
          <cell r="N18">
            <v>8</v>
          </cell>
          <cell r="O18">
            <v>120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45.06</v>
          </cell>
          <cell r="W18">
            <v>2.44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5.41</v>
          </cell>
          <cell r="AQ18">
            <v>0</v>
          </cell>
          <cell r="AR18">
            <v>100</v>
          </cell>
          <cell r="BG18">
            <v>0</v>
          </cell>
          <cell r="BH18">
            <v>100</v>
          </cell>
        </row>
        <row r="19">
          <cell r="B19" t="str">
            <v>CT0134</v>
          </cell>
          <cell r="C19" t="str">
            <v>Savuth Khin</v>
          </cell>
          <cell r="D19" t="str">
            <v>CT</v>
          </cell>
          <cell r="E19" t="str">
            <v xml:space="preserve">Spreader (P)                  </v>
          </cell>
          <cell r="F19">
            <v>39958</v>
          </cell>
          <cell r="G19" t="str">
            <v>01/01/2024-01/15/2024</v>
          </cell>
          <cell r="H19">
            <v>1</v>
          </cell>
          <cell r="I19">
            <v>2</v>
          </cell>
          <cell r="J19">
            <v>3</v>
          </cell>
          <cell r="K19">
            <v>204</v>
          </cell>
          <cell r="M19">
            <v>112</v>
          </cell>
          <cell r="N19">
            <v>8</v>
          </cell>
          <cell r="O19">
            <v>124</v>
          </cell>
          <cell r="P19">
            <v>0</v>
          </cell>
          <cell r="Q19">
            <v>0</v>
          </cell>
          <cell r="R19">
            <v>0</v>
          </cell>
          <cell r="S19">
            <v>4</v>
          </cell>
          <cell r="T19">
            <v>0</v>
          </cell>
          <cell r="U19">
            <v>4</v>
          </cell>
          <cell r="V19">
            <v>49.69</v>
          </cell>
          <cell r="W19">
            <v>5.84</v>
          </cell>
          <cell r="X19">
            <v>1.96248</v>
          </cell>
          <cell r="Y19">
            <v>0</v>
          </cell>
          <cell r="Z19">
            <v>1.96248</v>
          </cell>
          <cell r="AA19">
            <v>0</v>
          </cell>
          <cell r="AB19">
            <v>5.9349600000000002</v>
          </cell>
          <cell r="AQ19">
            <v>0</v>
          </cell>
          <cell r="AR19">
            <v>100</v>
          </cell>
          <cell r="BG19">
            <v>0</v>
          </cell>
          <cell r="BH19">
            <v>100</v>
          </cell>
        </row>
        <row r="20">
          <cell r="B20" t="str">
            <v>CT0174</v>
          </cell>
          <cell r="C20" t="str">
            <v>Penhaka Chay</v>
          </cell>
          <cell r="D20" t="str">
            <v>FUSING</v>
          </cell>
          <cell r="E20" t="str">
            <v xml:space="preserve">Pinning(B)                    </v>
          </cell>
          <cell r="F20">
            <v>40294</v>
          </cell>
          <cell r="G20" t="str">
            <v>01/01/2024-01/15/2024</v>
          </cell>
          <cell r="H20">
            <v>0</v>
          </cell>
          <cell r="I20">
            <v>0</v>
          </cell>
          <cell r="J20">
            <v>0</v>
          </cell>
          <cell r="K20">
            <v>204</v>
          </cell>
          <cell r="M20">
            <v>112</v>
          </cell>
          <cell r="N20">
            <v>8</v>
          </cell>
          <cell r="O20">
            <v>126</v>
          </cell>
          <cell r="P20">
            <v>0</v>
          </cell>
          <cell r="Q20">
            <v>0</v>
          </cell>
          <cell r="R20">
            <v>0</v>
          </cell>
          <cell r="S20">
            <v>6</v>
          </cell>
          <cell r="T20">
            <v>0</v>
          </cell>
          <cell r="U20">
            <v>6</v>
          </cell>
          <cell r="V20">
            <v>65.319999999999993</v>
          </cell>
          <cell r="W20">
            <v>0</v>
          </cell>
          <cell r="X20">
            <v>4.1085440000000002</v>
          </cell>
          <cell r="Y20">
            <v>0</v>
          </cell>
          <cell r="Z20">
            <v>4.1085440000000002</v>
          </cell>
          <cell r="AA20">
            <v>0</v>
          </cell>
          <cell r="AB20">
            <v>0</v>
          </cell>
          <cell r="AQ20">
            <v>0</v>
          </cell>
          <cell r="AR20">
            <v>100</v>
          </cell>
          <cell r="BG20">
            <v>0</v>
          </cell>
          <cell r="BH20">
            <v>100</v>
          </cell>
        </row>
        <row r="21">
          <cell r="B21" t="str">
            <v>CT0216</v>
          </cell>
          <cell r="C21" t="str">
            <v>Vichet Sorn</v>
          </cell>
          <cell r="D21" t="str">
            <v>CT</v>
          </cell>
          <cell r="E21" t="str">
            <v xml:space="preserve">Straight Knife(P)             </v>
          </cell>
          <cell r="F21">
            <v>40406</v>
          </cell>
          <cell r="G21" t="str">
            <v>01/01/2024-01/15/2024</v>
          </cell>
          <cell r="H21">
            <v>1</v>
          </cell>
          <cell r="I21">
            <v>1</v>
          </cell>
          <cell r="J21">
            <v>2</v>
          </cell>
          <cell r="K21">
            <v>204</v>
          </cell>
          <cell r="M21">
            <v>112</v>
          </cell>
          <cell r="N21">
            <v>8</v>
          </cell>
          <cell r="O21">
            <v>124</v>
          </cell>
          <cell r="P21">
            <v>0</v>
          </cell>
          <cell r="Q21">
            <v>0</v>
          </cell>
          <cell r="R21">
            <v>0</v>
          </cell>
          <cell r="S21">
            <v>4</v>
          </cell>
          <cell r="T21">
            <v>0</v>
          </cell>
          <cell r="U21">
            <v>4</v>
          </cell>
          <cell r="V21">
            <v>59.89</v>
          </cell>
          <cell r="W21">
            <v>6.09</v>
          </cell>
          <cell r="X21">
            <v>1.96248</v>
          </cell>
          <cell r="Y21">
            <v>0</v>
          </cell>
          <cell r="Z21">
            <v>1.96248</v>
          </cell>
          <cell r="AA21">
            <v>0</v>
          </cell>
          <cell r="AB21">
            <v>5.6849600000000002</v>
          </cell>
          <cell r="AQ21">
            <v>0</v>
          </cell>
          <cell r="AR21">
            <v>100</v>
          </cell>
          <cell r="BG21">
            <v>0</v>
          </cell>
          <cell r="BH21">
            <v>100</v>
          </cell>
        </row>
        <row r="22">
          <cell r="B22" t="str">
            <v>CT0278</v>
          </cell>
          <cell r="C22" t="str">
            <v>Kimnan Koeut</v>
          </cell>
          <cell r="D22" t="str">
            <v>FUSING</v>
          </cell>
          <cell r="E22" t="str">
            <v xml:space="preserve">Count Labels(B)               </v>
          </cell>
          <cell r="F22">
            <v>40681</v>
          </cell>
          <cell r="G22" t="str">
            <v>01/01/2024-01/15/2024</v>
          </cell>
          <cell r="H22">
            <v>0</v>
          </cell>
          <cell r="I22">
            <v>0</v>
          </cell>
          <cell r="J22">
            <v>0</v>
          </cell>
          <cell r="K22">
            <v>204</v>
          </cell>
          <cell r="M22">
            <v>112</v>
          </cell>
          <cell r="N22">
            <v>8</v>
          </cell>
          <cell r="O22">
            <v>120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54.76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Q22">
            <v>0</v>
          </cell>
          <cell r="AR22">
            <v>100</v>
          </cell>
          <cell r="BG22">
            <v>0</v>
          </cell>
          <cell r="BH22">
            <v>100</v>
          </cell>
        </row>
        <row r="23">
          <cell r="B23" t="str">
            <v>CT0289</v>
          </cell>
          <cell r="C23" t="str">
            <v>Davin Pos</v>
          </cell>
          <cell r="D23" t="str">
            <v>CT</v>
          </cell>
          <cell r="E23" t="str">
            <v xml:space="preserve">Band Knife(P)                 </v>
          </cell>
          <cell r="F23">
            <v>40715</v>
          </cell>
          <cell r="G23" t="str">
            <v>01/01/2024-01/15/2024</v>
          </cell>
          <cell r="H23">
            <v>1</v>
          </cell>
          <cell r="I23">
            <v>0</v>
          </cell>
          <cell r="J23">
            <v>1</v>
          </cell>
          <cell r="K23">
            <v>204</v>
          </cell>
          <cell r="M23">
            <v>112</v>
          </cell>
          <cell r="N23">
            <v>8</v>
          </cell>
          <cell r="O23">
            <v>106</v>
          </cell>
          <cell r="P23">
            <v>0</v>
          </cell>
          <cell r="Q23">
            <v>16</v>
          </cell>
          <cell r="R23">
            <v>16</v>
          </cell>
          <cell r="S23">
            <v>2</v>
          </cell>
          <cell r="T23">
            <v>0</v>
          </cell>
          <cell r="U23">
            <v>2</v>
          </cell>
          <cell r="V23">
            <v>59.89</v>
          </cell>
          <cell r="W23">
            <v>4.13</v>
          </cell>
          <cell r="X23">
            <v>0.98124</v>
          </cell>
          <cell r="Y23">
            <v>0</v>
          </cell>
          <cell r="Z23">
            <v>0.98124</v>
          </cell>
          <cell r="AA23">
            <v>0</v>
          </cell>
          <cell r="AB23">
            <v>5.68248</v>
          </cell>
          <cell r="AQ23">
            <v>0</v>
          </cell>
          <cell r="AR23">
            <v>50</v>
          </cell>
          <cell r="BG23">
            <v>0</v>
          </cell>
          <cell r="BH23">
            <v>50</v>
          </cell>
        </row>
        <row r="24">
          <cell r="B24" t="str">
            <v>CT0297</v>
          </cell>
          <cell r="C24" t="str">
            <v>Bunthim Hoem</v>
          </cell>
          <cell r="D24" t="str">
            <v>CT</v>
          </cell>
          <cell r="E24" t="str">
            <v xml:space="preserve">Straight Knife(P)             </v>
          </cell>
          <cell r="F24">
            <v>40772</v>
          </cell>
          <cell r="G24" t="str">
            <v>01/01/2024-01/15/2024</v>
          </cell>
          <cell r="H24">
            <v>1</v>
          </cell>
          <cell r="I24">
            <v>1</v>
          </cell>
          <cell r="J24">
            <v>2</v>
          </cell>
          <cell r="K24">
            <v>204</v>
          </cell>
          <cell r="M24">
            <v>112</v>
          </cell>
          <cell r="N24">
            <v>8</v>
          </cell>
          <cell r="O24">
            <v>126</v>
          </cell>
          <cell r="P24">
            <v>0</v>
          </cell>
          <cell r="Q24">
            <v>0</v>
          </cell>
          <cell r="R24">
            <v>0</v>
          </cell>
          <cell r="S24">
            <v>6</v>
          </cell>
          <cell r="T24">
            <v>0</v>
          </cell>
          <cell r="U24">
            <v>6</v>
          </cell>
          <cell r="V24">
            <v>59.89</v>
          </cell>
          <cell r="W24">
            <v>8.0500000000000007</v>
          </cell>
          <cell r="X24">
            <v>2.9437199999999999</v>
          </cell>
          <cell r="Y24">
            <v>0</v>
          </cell>
          <cell r="Z24">
            <v>2.9437199999999999</v>
          </cell>
          <cell r="AA24">
            <v>0</v>
          </cell>
          <cell r="AB24">
            <v>5.6874399999999996</v>
          </cell>
          <cell r="AQ24">
            <v>0</v>
          </cell>
          <cell r="AR24">
            <v>100</v>
          </cell>
          <cell r="BG24">
            <v>0</v>
          </cell>
          <cell r="BH24">
            <v>100</v>
          </cell>
        </row>
        <row r="25">
          <cell r="B25" t="str">
            <v>CT0306</v>
          </cell>
          <cell r="C25" t="str">
            <v>Chanthou Phat</v>
          </cell>
          <cell r="D25" t="str">
            <v>Cutting 2</v>
          </cell>
          <cell r="E25" t="str">
            <v xml:space="preserve">Bundling(P)                   </v>
          </cell>
          <cell r="F25">
            <v>40828</v>
          </cell>
          <cell r="G25" t="str">
            <v>01/01/2024-01/15/2024</v>
          </cell>
          <cell r="H25">
            <v>0</v>
          </cell>
          <cell r="I25">
            <v>0</v>
          </cell>
          <cell r="J25">
            <v>0</v>
          </cell>
          <cell r="K25">
            <v>204</v>
          </cell>
          <cell r="M25">
            <v>112</v>
          </cell>
          <cell r="N25">
            <v>8</v>
          </cell>
          <cell r="O25">
            <v>130</v>
          </cell>
          <cell r="P25">
            <v>0</v>
          </cell>
          <cell r="Q25">
            <v>0</v>
          </cell>
          <cell r="R25">
            <v>0</v>
          </cell>
          <cell r="S25">
            <v>10</v>
          </cell>
          <cell r="T25">
            <v>0</v>
          </cell>
          <cell r="U25">
            <v>10</v>
          </cell>
          <cell r="V25">
            <v>59.89</v>
          </cell>
          <cell r="W25">
            <v>11.97</v>
          </cell>
          <cell r="X25">
            <v>4.9062000000000001</v>
          </cell>
          <cell r="Y25">
            <v>0</v>
          </cell>
          <cell r="Z25">
            <v>4.9062000000000001</v>
          </cell>
          <cell r="AA25">
            <v>0</v>
          </cell>
          <cell r="AB25">
            <v>5.6924000000000001</v>
          </cell>
          <cell r="AQ25">
            <v>0</v>
          </cell>
          <cell r="AR25">
            <v>100</v>
          </cell>
          <cell r="BG25">
            <v>0</v>
          </cell>
          <cell r="BH25">
            <v>100</v>
          </cell>
        </row>
        <row r="26">
          <cell r="B26" t="str">
            <v>CT0312</v>
          </cell>
          <cell r="C26" t="str">
            <v>Channy San</v>
          </cell>
          <cell r="D26" t="str">
            <v>Cutting 2</v>
          </cell>
          <cell r="E26" t="str">
            <v xml:space="preserve">Count Labels(B)               </v>
          </cell>
          <cell r="F26">
            <v>40861</v>
          </cell>
          <cell r="G26" t="str">
            <v>01/01/2024-01/15/2024</v>
          </cell>
          <cell r="H26">
            <v>1</v>
          </cell>
          <cell r="I26">
            <v>1</v>
          </cell>
          <cell r="J26">
            <v>2</v>
          </cell>
          <cell r="K26">
            <v>204</v>
          </cell>
          <cell r="M26">
            <v>112</v>
          </cell>
          <cell r="N26">
            <v>8</v>
          </cell>
          <cell r="O26">
            <v>120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54.65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Q26">
            <v>0</v>
          </cell>
          <cell r="AR26">
            <v>100</v>
          </cell>
          <cell r="BG26">
            <v>0</v>
          </cell>
          <cell r="BH26">
            <v>100</v>
          </cell>
        </row>
        <row r="27">
          <cell r="B27" t="str">
            <v>CT0320</v>
          </cell>
          <cell r="C27" t="str">
            <v>Kosal Sak</v>
          </cell>
          <cell r="D27" t="str">
            <v>CT</v>
          </cell>
          <cell r="E27" t="str">
            <v xml:space="preserve">Band Knife(P)                 </v>
          </cell>
          <cell r="F27">
            <v>40911</v>
          </cell>
          <cell r="G27" t="str">
            <v>01/01/2024-01/15/2024</v>
          </cell>
          <cell r="H27">
            <v>1</v>
          </cell>
          <cell r="I27">
            <v>0</v>
          </cell>
          <cell r="J27">
            <v>1</v>
          </cell>
          <cell r="K27">
            <v>204</v>
          </cell>
          <cell r="M27">
            <v>112</v>
          </cell>
          <cell r="N27">
            <v>8</v>
          </cell>
          <cell r="O27">
            <v>120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45.06</v>
          </cell>
          <cell r="W27">
            <v>2.44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5.41</v>
          </cell>
          <cell r="AQ27">
            <v>0</v>
          </cell>
          <cell r="AR27">
            <v>100</v>
          </cell>
          <cell r="BG27">
            <v>0</v>
          </cell>
          <cell r="BH27">
            <v>100</v>
          </cell>
        </row>
        <row r="28">
          <cell r="B28" t="str">
            <v>CT0351</v>
          </cell>
          <cell r="C28" t="str">
            <v>Theary Em</v>
          </cell>
          <cell r="D28" t="str">
            <v>Cutting 2</v>
          </cell>
          <cell r="E28" t="str">
            <v xml:space="preserve">Pinning(B)                    </v>
          </cell>
          <cell r="F28">
            <v>41073</v>
          </cell>
          <cell r="G28" t="str">
            <v>01/01/2024-01/15/2024</v>
          </cell>
          <cell r="H28">
            <v>1</v>
          </cell>
          <cell r="I28">
            <v>3</v>
          </cell>
          <cell r="J28">
            <v>4</v>
          </cell>
          <cell r="K28">
            <v>204</v>
          </cell>
          <cell r="M28">
            <v>112</v>
          </cell>
          <cell r="N28">
            <v>8</v>
          </cell>
          <cell r="O28">
            <v>128</v>
          </cell>
          <cell r="P28">
            <v>0</v>
          </cell>
          <cell r="Q28">
            <v>0</v>
          </cell>
          <cell r="R28">
            <v>0</v>
          </cell>
          <cell r="S28">
            <v>8</v>
          </cell>
          <cell r="T28">
            <v>0</v>
          </cell>
          <cell r="U28">
            <v>8</v>
          </cell>
          <cell r="V28">
            <v>87.29</v>
          </cell>
          <cell r="W28">
            <v>0</v>
          </cell>
          <cell r="X28">
            <v>5.7945099999999998</v>
          </cell>
          <cell r="Y28">
            <v>0</v>
          </cell>
          <cell r="Z28">
            <v>5.7945099999999998</v>
          </cell>
          <cell r="AA28">
            <v>0</v>
          </cell>
          <cell r="AB28">
            <v>0</v>
          </cell>
          <cell r="AQ28">
            <v>0</v>
          </cell>
          <cell r="AR28">
            <v>100</v>
          </cell>
          <cell r="BG28">
            <v>0</v>
          </cell>
          <cell r="BH28">
            <v>100</v>
          </cell>
        </row>
        <row r="29">
          <cell r="B29" t="str">
            <v>CT0355</v>
          </cell>
          <cell r="C29" t="str">
            <v>Sreymom Khy</v>
          </cell>
          <cell r="D29" t="str">
            <v>FUSING</v>
          </cell>
          <cell r="E29" t="str">
            <v xml:space="preserve">Unload Cuff(B)                </v>
          </cell>
          <cell r="F29">
            <v>41092</v>
          </cell>
          <cell r="G29" t="str">
            <v>01/01/2024-01/15/2024</v>
          </cell>
          <cell r="H29">
            <v>0</v>
          </cell>
          <cell r="I29">
            <v>0</v>
          </cell>
          <cell r="J29">
            <v>0</v>
          </cell>
          <cell r="K29">
            <v>204</v>
          </cell>
          <cell r="M29">
            <v>112</v>
          </cell>
          <cell r="N29">
            <v>8</v>
          </cell>
          <cell r="O29">
            <v>128</v>
          </cell>
          <cell r="P29">
            <v>0</v>
          </cell>
          <cell r="Q29">
            <v>0</v>
          </cell>
          <cell r="R29">
            <v>0</v>
          </cell>
          <cell r="S29">
            <v>8</v>
          </cell>
          <cell r="T29">
            <v>0</v>
          </cell>
          <cell r="U29">
            <v>8</v>
          </cell>
          <cell r="V29">
            <v>31.56</v>
          </cell>
          <cell r="W29">
            <v>11.29</v>
          </cell>
          <cell r="X29">
            <v>3.92496</v>
          </cell>
          <cell r="Y29">
            <v>0</v>
          </cell>
          <cell r="Z29">
            <v>3.92496</v>
          </cell>
          <cell r="AA29">
            <v>0</v>
          </cell>
          <cell r="AB29">
            <v>6.7881640000000001</v>
          </cell>
          <cell r="AQ29">
            <v>0</v>
          </cell>
          <cell r="AR29">
            <v>100</v>
          </cell>
          <cell r="BG29">
            <v>0</v>
          </cell>
          <cell r="BH29">
            <v>100</v>
          </cell>
        </row>
        <row r="30">
          <cell r="B30" t="str">
            <v>CT0360</v>
          </cell>
          <cell r="C30" t="str">
            <v>Sarat Say</v>
          </cell>
          <cell r="D30" t="str">
            <v>CT</v>
          </cell>
          <cell r="E30" t="str">
            <v xml:space="preserve">Straight Knife(P)             </v>
          </cell>
          <cell r="F30">
            <v>41108</v>
          </cell>
          <cell r="G30" t="str">
            <v>01/01/2024-01/15/2024</v>
          </cell>
          <cell r="H30">
            <v>1</v>
          </cell>
          <cell r="I30">
            <v>2</v>
          </cell>
          <cell r="J30">
            <v>3</v>
          </cell>
          <cell r="K30">
            <v>204</v>
          </cell>
          <cell r="M30">
            <v>112</v>
          </cell>
          <cell r="N30">
            <v>8</v>
          </cell>
          <cell r="O30">
            <v>120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45.06</v>
          </cell>
          <cell r="W30">
            <v>2.44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5.41</v>
          </cell>
          <cell r="AQ30">
            <v>0</v>
          </cell>
          <cell r="AR30">
            <v>100</v>
          </cell>
          <cell r="BG30">
            <v>0</v>
          </cell>
          <cell r="BH30">
            <v>100</v>
          </cell>
        </row>
        <row r="31">
          <cell r="B31" t="str">
            <v>CT0400</v>
          </cell>
          <cell r="C31" t="str">
            <v>Bunnarith  Sok</v>
          </cell>
          <cell r="D31" t="str">
            <v>CT</v>
          </cell>
          <cell r="E31" t="str">
            <v xml:space="preserve">Band Knife(P)                 </v>
          </cell>
          <cell r="F31">
            <v>41178</v>
          </cell>
          <cell r="G31" t="str">
            <v>01/01/2024-01/15/2024</v>
          </cell>
          <cell r="H31">
            <v>1</v>
          </cell>
          <cell r="I31">
            <v>3</v>
          </cell>
          <cell r="J31">
            <v>4</v>
          </cell>
          <cell r="K31">
            <v>204</v>
          </cell>
          <cell r="M31">
            <v>112</v>
          </cell>
          <cell r="N31">
            <v>8</v>
          </cell>
          <cell r="O31">
            <v>126</v>
          </cell>
          <cell r="P31">
            <v>0</v>
          </cell>
          <cell r="Q31">
            <v>0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  <cell r="V31">
            <v>59.89</v>
          </cell>
          <cell r="W31">
            <v>8.0500000000000007</v>
          </cell>
          <cell r="X31">
            <v>2.9437199999999999</v>
          </cell>
          <cell r="Y31">
            <v>0</v>
          </cell>
          <cell r="Z31">
            <v>2.9437199999999999</v>
          </cell>
          <cell r="AA31">
            <v>0</v>
          </cell>
          <cell r="AB31">
            <v>5.6874399999999996</v>
          </cell>
          <cell r="AQ31">
            <v>0</v>
          </cell>
          <cell r="AR31">
            <v>100</v>
          </cell>
          <cell r="BG31">
            <v>0</v>
          </cell>
          <cell r="BH31">
            <v>100</v>
          </cell>
        </row>
        <row r="32">
          <cell r="B32" t="str">
            <v>CT0440</v>
          </cell>
          <cell r="C32" t="str">
            <v>Vana Huoy</v>
          </cell>
          <cell r="D32" t="str">
            <v>CT</v>
          </cell>
          <cell r="E32" t="str">
            <v xml:space="preserve">Straight Knife(P)             </v>
          </cell>
          <cell r="F32">
            <v>41456</v>
          </cell>
          <cell r="G32" t="str">
            <v>01/01/2024-01/15/2024</v>
          </cell>
          <cell r="H32">
            <v>1</v>
          </cell>
          <cell r="I32">
            <v>1</v>
          </cell>
          <cell r="J32">
            <v>2</v>
          </cell>
          <cell r="K32">
            <v>204</v>
          </cell>
          <cell r="M32">
            <v>112</v>
          </cell>
          <cell r="N32">
            <v>8</v>
          </cell>
          <cell r="O32">
            <v>126</v>
          </cell>
          <cell r="P32">
            <v>0</v>
          </cell>
          <cell r="Q32">
            <v>0</v>
          </cell>
          <cell r="R32">
            <v>0</v>
          </cell>
          <cell r="S32">
            <v>6</v>
          </cell>
          <cell r="T32">
            <v>0</v>
          </cell>
          <cell r="U32">
            <v>6</v>
          </cell>
          <cell r="V32">
            <v>59.89</v>
          </cell>
          <cell r="W32">
            <v>8.0500000000000007</v>
          </cell>
          <cell r="X32">
            <v>2.9437199999999999</v>
          </cell>
          <cell r="Y32">
            <v>0</v>
          </cell>
          <cell r="Z32">
            <v>2.9437199999999999</v>
          </cell>
          <cell r="AA32">
            <v>0</v>
          </cell>
          <cell r="AB32">
            <v>5.6874399999999996</v>
          </cell>
          <cell r="AQ32">
            <v>0</v>
          </cell>
          <cell r="AR32">
            <v>100</v>
          </cell>
          <cell r="BG32">
            <v>0</v>
          </cell>
          <cell r="BH32">
            <v>100</v>
          </cell>
        </row>
        <row r="33">
          <cell r="B33" t="str">
            <v>CT0441</v>
          </cell>
          <cell r="C33" t="str">
            <v>Rithy Duk</v>
          </cell>
          <cell r="D33" t="str">
            <v>CT</v>
          </cell>
          <cell r="E33" t="str">
            <v xml:space="preserve">Spreader (P)                  </v>
          </cell>
          <cell r="F33">
            <v>41456</v>
          </cell>
          <cell r="G33" t="str">
            <v>01/01/2024-01/15/2024</v>
          </cell>
          <cell r="H33">
            <v>1</v>
          </cell>
          <cell r="I33">
            <v>3</v>
          </cell>
          <cell r="J33">
            <v>4</v>
          </cell>
          <cell r="K33">
            <v>204</v>
          </cell>
          <cell r="M33">
            <v>112</v>
          </cell>
          <cell r="N33">
            <v>8</v>
          </cell>
          <cell r="O33">
            <v>126</v>
          </cell>
          <cell r="P33">
            <v>0</v>
          </cell>
          <cell r="Q33">
            <v>0</v>
          </cell>
          <cell r="R33">
            <v>0</v>
          </cell>
          <cell r="S33">
            <v>6</v>
          </cell>
          <cell r="T33">
            <v>0</v>
          </cell>
          <cell r="U33">
            <v>6</v>
          </cell>
          <cell r="V33">
            <v>59.89</v>
          </cell>
          <cell r="W33">
            <v>8.0500000000000007</v>
          </cell>
          <cell r="X33">
            <v>2.9437199999999999</v>
          </cell>
          <cell r="Y33">
            <v>0</v>
          </cell>
          <cell r="Z33">
            <v>2.9437199999999999</v>
          </cell>
          <cell r="AA33">
            <v>0</v>
          </cell>
          <cell r="AB33">
            <v>5.6874399999999996</v>
          </cell>
          <cell r="AQ33">
            <v>0</v>
          </cell>
          <cell r="AR33">
            <v>100</v>
          </cell>
          <cell r="BG33">
            <v>0</v>
          </cell>
          <cell r="BH33">
            <v>100</v>
          </cell>
        </row>
        <row r="34">
          <cell r="B34" t="str">
            <v>CT0442</v>
          </cell>
          <cell r="C34" t="str">
            <v>Vannak Nuon</v>
          </cell>
          <cell r="D34" t="str">
            <v>CT</v>
          </cell>
          <cell r="E34" t="str">
            <v xml:space="preserve">Band Knife(P)                 </v>
          </cell>
          <cell r="F34">
            <v>41456</v>
          </cell>
          <cell r="G34" t="str">
            <v>01/01/2024-01/15/2024</v>
          </cell>
          <cell r="H34">
            <v>1</v>
          </cell>
          <cell r="I34">
            <v>2</v>
          </cell>
          <cell r="J34">
            <v>3</v>
          </cell>
          <cell r="K34">
            <v>204</v>
          </cell>
          <cell r="M34">
            <v>112</v>
          </cell>
          <cell r="N34">
            <v>8</v>
          </cell>
          <cell r="O34">
            <v>128</v>
          </cell>
          <cell r="P34">
            <v>0</v>
          </cell>
          <cell r="Q34">
            <v>0</v>
          </cell>
          <cell r="R34">
            <v>0</v>
          </cell>
          <cell r="S34">
            <v>8</v>
          </cell>
          <cell r="T34">
            <v>0</v>
          </cell>
          <cell r="U34">
            <v>8</v>
          </cell>
          <cell r="V34">
            <v>59.89</v>
          </cell>
          <cell r="W34">
            <v>10.01</v>
          </cell>
          <cell r="X34">
            <v>3.92496</v>
          </cell>
          <cell r="Y34">
            <v>0</v>
          </cell>
          <cell r="Z34">
            <v>3.92496</v>
          </cell>
          <cell r="AA34">
            <v>0</v>
          </cell>
          <cell r="AB34">
            <v>5.6899199999999999</v>
          </cell>
          <cell r="AQ34">
            <v>0</v>
          </cell>
          <cell r="AR34">
            <v>100</v>
          </cell>
          <cell r="BG34">
            <v>0</v>
          </cell>
          <cell r="BH34">
            <v>100</v>
          </cell>
        </row>
        <row r="35">
          <cell r="B35" t="str">
            <v>CT0457</v>
          </cell>
          <cell r="C35" t="str">
            <v>Sreyneat Sum</v>
          </cell>
          <cell r="D35" t="str">
            <v>Cutting 2</v>
          </cell>
          <cell r="E35" t="str">
            <v xml:space="preserve">Bundling(P)                   </v>
          </cell>
          <cell r="F35">
            <v>41507</v>
          </cell>
          <cell r="G35" t="str">
            <v>01/01/2024-01/15/2024</v>
          </cell>
          <cell r="H35">
            <v>0</v>
          </cell>
          <cell r="I35">
            <v>0</v>
          </cell>
          <cell r="J35">
            <v>0</v>
          </cell>
          <cell r="K35">
            <v>204</v>
          </cell>
          <cell r="M35">
            <v>112</v>
          </cell>
          <cell r="N35">
            <v>8</v>
          </cell>
          <cell r="O35">
            <v>120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45.06</v>
          </cell>
          <cell r="W35">
            <v>2.44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5.41</v>
          </cell>
          <cell r="AQ35">
            <v>0</v>
          </cell>
          <cell r="AR35">
            <v>100</v>
          </cell>
          <cell r="BG35">
            <v>0</v>
          </cell>
          <cell r="BH35">
            <v>100</v>
          </cell>
        </row>
        <row r="36">
          <cell r="B36" t="str">
            <v>CT0516</v>
          </cell>
          <cell r="C36" t="str">
            <v>Sinak Thon</v>
          </cell>
          <cell r="D36" t="str">
            <v>Cutting 2</v>
          </cell>
          <cell r="E36" t="str">
            <v xml:space="preserve">Bundling(P)                   </v>
          </cell>
          <cell r="F36">
            <v>41416</v>
          </cell>
          <cell r="G36" t="str">
            <v>01/01/2024-01/15/2024</v>
          </cell>
          <cell r="H36">
            <v>1</v>
          </cell>
          <cell r="I36">
            <v>1</v>
          </cell>
          <cell r="J36">
            <v>2</v>
          </cell>
          <cell r="K36">
            <v>204</v>
          </cell>
          <cell r="M36">
            <v>112</v>
          </cell>
          <cell r="N36">
            <v>8</v>
          </cell>
          <cell r="O36">
            <v>120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45.06</v>
          </cell>
          <cell r="W36">
            <v>2.44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5.41</v>
          </cell>
          <cell r="AQ36">
            <v>0</v>
          </cell>
          <cell r="AR36">
            <v>100</v>
          </cell>
          <cell r="BG36">
            <v>0</v>
          </cell>
          <cell r="BH36">
            <v>100</v>
          </cell>
        </row>
        <row r="37">
          <cell r="B37" t="str">
            <v>CT0521</v>
          </cell>
          <cell r="C37" t="str">
            <v>Tum Yin</v>
          </cell>
          <cell r="D37" t="str">
            <v>Cutting 2</v>
          </cell>
          <cell r="E37" t="str">
            <v xml:space="preserve">Pinning(B)                    </v>
          </cell>
          <cell r="F37">
            <v>38475</v>
          </cell>
          <cell r="G37" t="str">
            <v>01/01/2024-01/15/2024</v>
          </cell>
          <cell r="H37">
            <v>1</v>
          </cell>
          <cell r="I37">
            <v>3</v>
          </cell>
          <cell r="J37">
            <v>4</v>
          </cell>
          <cell r="K37">
            <v>204</v>
          </cell>
          <cell r="M37">
            <v>112</v>
          </cell>
          <cell r="N37">
            <v>8</v>
          </cell>
          <cell r="O37">
            <v>128</v>
          </cell>
          <cell r="P37">
            <v>0</v>
          </cell>
          <cell r="Q37">
            <v>0</v>
          </cell>
          <cell r="R37">
            <v>0</v>
          </cell>
          <cell r="S37">
            <v>8</v>
          </cell>
          <cell r="T37">
            <v>0</v>
          </cell>
          <cell r="U37">
            <v>8</v>
          </cell>
          <cell r="V37">
            <v>89.28</v>
          </cell>
          <cell r="W37">
            <v>0</v>
          </cell>
          <cell r="X37">
            <v>5.7288079999999999</v>
          </cell>
          <cell r="Y37">
            <v>0</v>
          </cell>
          <cell r="Z37">
            <v>5.7288079999999999</v>
          </cell>
          <cell r="AA37">
            <v>0</v>
          </cell>
          <cell r="AB37">
            <v>0</v>
          </cell>
          <cell r="AQ37">
            <v>0</v>
          </cell>
          <cell r="AR37">
            <v>100</v>
          </cell>
          <cell r="BG37">
            <v>0</v>
          </cell>
          <cell r="BH37">
            <v>100</v>
          </cell>
        </row>
        <row r="38">
          <cell r="B38" t="str">
            <v>CT0525</v>
          </cell>
          <cell r="C38" t="str">
            <v>Navy Thon</v>
          </cell>
          <cell r="D38" t="str">
            <v>Cutting 2</v>
          </cell>
          <cell r="E38" t="str">
            <v xml:space="preserve">Pinning(B)                    </v>
          </cell>
          <cell r="F38">
            <v>41276</v>
          </cell>
          <cell r="G38" t="str">
            <v>01/01/2024-01/15/2024</v>
          </cell>
          <cell r="H38">
            <v>0</v>
          </cell>
          <cell r="I38">
            <v>0</v>
          </cell>
          <cell r="J38">
            <v>0</v>
          </cell>
          <cell r="K38">
            <v>204</v>
          </cell>
          <cell r="M38">
            <v>112</v>
          </cell>
          <cell r="N38">
            <v>8</v>
          </cell>
          <cell r="O38">
            <v>106</v>
          </cell>
          <cell r="P38">
            <v>16</v>
          </cell>
          <cell r="Q38">
            <v>0</v>
          </cell>
          <cell r="R38">
            <v>16</v>
          </cell>
          <cell r="S38">
            <v>2</v>
          </cell>
          <cell r="T38">
            <v>0</v>
          </cell>
          <cell r="U38">
            <v>2</v>
          </cell>
          <cell r="V38">
            <v>55.1</v>
          </cell>
          <cell r="W38">
            <v>15.7</v>
          </cell>
          <cell r="X38">
            <v>1.340279</v>
          </cell>
          <cell r="Y38">
            <v>0</v>
          </cell>
          <cell r="Z38">
            <v>1.340279</v>
          </cell>
          <cell r="AA38">
            <v>0</v>
          </cell>
          <cell r="AB38">
            <v>0</v>
          </cell>
          <cell r="AQ38">
            <v>0</v>
          </cell>
          <cell r="AR38">
            <v>100</v>
          </cell>
          <cell r="BG38">
            <v>0</v>
          </cell>
          <cell r="BH38">
            <v>100</v>
          </cell>
        </row>
        <row r="39">
          <cell r="B39" t="str">
            <v>CT0541</v>
          </cell>
          <cell r="C39" t="str">
            <v>Sreymom Chea</v>
          </cell>
          <cell r="D39" t="str">
            <v>Cutting 2</v>
          </cell>
          <cell r="E39" t="str">
            <v xml:space="preserve">Pinning(B)                    </v>
          </cell>
          <cell r="F39">
            <v>39678</v>
          </cell>
          <cell r="G39" t="str">
            <v>01/01/2024-01/15/2024</v>
          </cell>
          <cell r="H39">
            <v>1</v>
          </cell>
          <cell r="I39">
            <v>3</v>
          </cell>
          <cell r="J39">
            <v>4</v>
          </cell>
          <cell r="K39">
            <v>204</v>
          </cell>
          <cell r="M39">
            <v>112</v>
          </cell>
          <cell r="N39">
            <v>8</v>
          </cell>
          <cell r="O39">
            <v>124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4</v>
          </cell>
          <cell r="V39">
            <v>72.459999999999994</v>
          </cell>
          <cell r="W39">
            <v>0</v>
          </cell>
          <cell r="X39">
            <v>4.7590009999999996</v>
          </cell>
          <cell r="Y39">
            <v>0</v>
          </cell>
          <cell r="Z39">
            <v>4.7590009999999996</v>
          </cell>
          <cell r="AA39">
            <v>0</v>
          </cell>
          <cell r="AB39">
            <v>0</v>
          </cell>
          <cell r="AQ39">
            <v>2.29</v>
          </cell>
          <cell r="AR39">
            <v>100</v>
          </cell>
          <cell r="BG39">
            <v>0</v>
          </cell>
          <cell r="BH39">
            <v>102.29</v>
          </cell>
        </row>
        <row r="40">
          <cell r="B40" t="str">
            <v>CT0584</v>
          </cell>
          <cell r="C40" t="str">
            <v>Prim Han</v>
          </cell>
          <cell r="D40" t="str">
            <v>CT</v>
          </cell>
          <cell r="E40" t="str">
            <v xml:space="preserve">Straight Knife(P)             </v>
          </cell>
          <cell r="F40">
            <v>42349</v>
          </cell>
          <cell r="G40" t="str">
            <v>01/01/2024-01/15/2024</v>
          </cell>
          <cell r="H40">
            <v>1</v>
          </cell>
          <cell r="I40">
            <v>4</v>
          </cell>
          <cell r="J40">
            <v>5</v>
          </cell>
          <cell r="K40">
            <v>204</v>
          </cell>
          <cell r="M40">
            <v>112</v>
          </cell>
          <cell r="N40">
            <v>8</v>
          </cell>
          <cell r="O40">
            <v>120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59.89</v>
          </cell>
          <cell r="W40">
            <v>2.17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5.68</v>
          </cell>
          <cell r="AQ40">
            <v>0</v>
          </cell>
          <cell r="AR40">
            <v>100</v>
          </cell>
          <cell r="BG40">
            <v>0</v>
          </cell>
          <cell r="BH40">
            <v>100</v>
          </cell>
        </row>
        <row r="41">
          <cell r="B41" t="str">
            <v>CT0589</v>
          </cell>
          <cell r="C41" t="str">
            <v>Thida Keo</v>
          </cell>
          <cell r="D41" t="str">
            <v>FUSING</v>
          </cell>
          <cell r="E41" t="str">
            <v xml:space="preserve">Pinning(B)                    </v>
          </cell>
          <cell r="F41">
            <v>42872</v>
          </cell>
          <cell r="G41" t="str">
            <v>01/01/2024-01/15/2024</v>
          </cell>
          <cell r="H41">
            <v>1</v>
          </cell>
          <cell r="I41">
            <v>0</v>
          </cell>
          <cell r="J41">
            <v>1</v>
          </cell>
          <cell r="K41">
            <v>204</v>
          </cell>
          <cell r="M41">
            <v>112</v>
          </cell>
          <cell r="N41">
            <v>8</v>
          </cell>
          <cell r="O41">
            <v>125</v>
          </cell>
          <cell r="P41">
            <v>0</v>
          </cell>
          <cell r="Q41">
            <v>0</v>
          </cell>
          <cell r="R41">
            <v>0</v>
          </cell>
          <cell r="S41">
            <v>5</v>
          </cell>
          <cell r="T41">
            <v>0</v>
          </cell>
          <cell r="U41">
            <v>5</v>
          </cell>
          <cell r="V41">
            <v>53.27</v>
          </cell>
          <cell r="W41">
            <v>0</v>
          </cell>
          <cell r="X41">
            <v>2.5848599999999999</v>
          </cell>
          <cell r="Y41">
            <v>0</v>
          </cell>
          <cell r="Z41">
            <v>2.5848599999999999</v>
          </cell>
          <cell r="AA41">
            <v>6.98</v>
          </cell>
          <cell r="AB41">
            <v>1.0644720000000001</v>
          </cell>
          <cell r="AQ41">
            <v>0</v>
          </cell>
          <cell r="AR41">
            <v>100</v>
          </cell>
          <cell r="BG41">
            <v>0</v>
          </cell>
          <cell r="BH41">
            <v>100</v>
          </cell>
        </row>
        <row r="42">
          <cell r="B42" t="str">
            <v>CT0591</v>
          </cell>
          <cell r="C42" t="str">
            <v>Lidav Sorng</v>
          </cell>
          <cell r="D42" t="str">
            <v>Cutting 2</v>
          </cell>
          <cell r="E42" t="str">
            <v xml:space="preserve">Pinning(B)                    </v>
          </cell>
          <cell r="F42">
            <v>42877</v>
          </cell>
          <cell r="G42" t="str">
            <v>01/01/2024-01/15/2024</v>
          </cell>
          <cell r="H42">
            <v>0</v>
          </cell>
          <cell r="I42">
            <v>0</v>
          </cell>
          <cell r="J42">
            <v>0</v>
          </cell>
          <cell r="K42">
            <v>204</v>
          </cell>
          <cell r="M42">
            <v>112</v>
          </cell>
          <cell r="N42">
            <v>8</v>
          </cell>
          <cell r="O42">
            <v>130</v>
          </cell>
          <cell r="P42">
            <v>0</v>
          </cell>
          <cell r="Q42">
            <v>0</v>
          </cell>
          <cell r="R42">
            <v>0</v>
          </cell>
          <cell r="S42">
            <v>10</v>
          </cell>
          <cell r="T42">
            <v>0</v>
          </cell>
          <cell r="U42">
            <v>10</v>
          </cell>
          <cell r="V42">
            <v>31.82</v>
          </cell>
          <cell r="W42">
            <v>12.6</v>
          </cell>
          <cell r="X42">
            <v>5.2809229999999996</v>
          </cell>
          <cell r="Y42">
            <v>0</v>
          </cell>
          <cell r="Z42">
            <v>5.2809229999999996</v>
          </cell>
          <cell r="AA42">
            <v>0</v>
          </cell>
          <cell r="AB42">
            <v>7.1986140000000001</v>
          </cell>
          <cell r="AQ42">
            <v>0</v>
          </cell>
          <cell r="AR42">
            <v>100</v>
          </cell>
          <cell r="BG42">
            <v>0</v>
          </cell>
          <cell r="BH42">
            <v>100</v>
          </cell>
        </row>
        <row r="43">
          <cell r="B43" t="str">
            <v>CT0593</v>
          </cell>
          <cell r="C43" t="str">
            <v>Dara Loch</v>
          </cell>
          <cell r="D43" t="str">
            <v>Finishing A</v>
          </cell>
          <cell r="E43" t="str">
            <v xml:space="preserve">Count Labels(B)               </v>
          </cell>
          <cell r="F43">
            <v>42948</v>
          </cell>
          <cell r="G43" t="str">
            <v>01/01/2024-01/15/2024</v>
          </cell>
          <cell r="H43">
            <v>0</v>
          </cell>
          <cell r="I43">
            <v>0</v>
          </cell>
          <cell r="J43">
            <v>0</v>
          </cell>
          <cell r="K43">
            <v>243</v>
          </cell>
          <cell r="M43">
            <v>112</v>
          </cell>
          <cell r="N43">
            <v>8</v>
          </cell>
          <cell r="O43">
            <v>128</v>
          </cell>
          <cell r="P43">
            <v>0</v>
          </cell>
          <cell r="Q43">
            <v>0</v>
          </cell>
          <cell r="R43">
            <v>0</v>
          </cell>
          <cell r="S43">
            <v>8</v>
          </cell>
          <cell r="T43">
            <v>0</v>
          </cell>
          <cell r="U43">
            <v>8</v>
          </cell>
          <cell r="V43">
            <v>0</v>
          </cell>
          <cell r="W43">
            <v>0</v>
          </cell>
          <cell r="X43">
            <v>4.6349999999999998</v>
          </cell>
          <cell r="Y43">
            <v>0</v>
          </cell>
          <cell r="Z43">
            <v>4.6349999999999998</v>
          </cell>
          <cell r="AA43">
            <v>0</v>
          </cell>
          <cell r="AB43">
            <v>65.05</v>
          </cell>
          <cell r="AQ43">
            <v>0</v>
          </cell>
          <cell r="AR43">
            <v>100</v>
          </cell>
          <cell r="BG43">
            <v>0</v>
          </cell>
          <cell r="BH43">
            <v>100</v>
          </cell>
        </row>
        <row r="44">
          <cell r="B44" t="str">
            <v>CT0595</v>
          </cell>
          <cell r="C44" t="str">
            <v>Chanda Uon</v>
          </cell>
          <cell r="D44" t="str">
            <v>CT</v>
          </cell>
          <cell r="E44" t="str">
            <v xml:space="preserve">Cutting(B)                    </v>
          </cell>
          <cell r="F44">
            <v>42949</v>
          </cell>
          <cell r="G44" t="str">
            <v>01/01/2024-01/15/2024</v>
          </cell>
          <cell r="H44">
            <v>1</v>
          </cell>
          <cell r="I44">
            <v>2</v>
          </cell>
          <cell r="J44">
            <v>3</v>
          </cell>
          <cell r="K44">
            <v>204</v>
          </cell>
          <cell r="M44">
            <v>112</v>
          </cell>
          <cell r="N44">
            <v>8</v>
          </cell>
          <cell r="O44">
            <v>118</v>
          </cell>
          <cell r="P44">
            <v>8</v>
          </cell>
          <cell r="Q44">
            <v>0</v>
          </cell>
          <cell r="R44">
            <v>8</v>
          </cell>
          <cell r="S44">
            <v>6</v>
          </cell>
          <cell r="T44">
            <v>0</v>
          </cell>
          <cell r="U44">
            <v>6</v>
          </cell>
          <cell r="V44">
            <v>59.89</v>
          </cell>
          <cell r="W44">
            <v>15.9</v>
          </cell>
          <cell r="X44">
            <v>2.9437199999999999</v>
          </cell>
          <cell r="Y44">
            <v>0</v>
          </cell>
          <cell r="Z44">
            <v>2.9437199999999999</v>
          </cell>
          <cell r="AA44">
            <v>0</v>
          </cell>
          <cell r="AB44">
            <v>5.6874399999999996</v>
          </cell>
          <cell r="AQ44">
            <v>0</v>
          </cell>
          <cell r="AR44">
            <v>100</v>
          </cell>
          <cell r="BG44">
            <v>0</v>
          </cell>
          <cell r="BH44">
            <v>100</v>
          </cell>
        </row>
        <row r="45">
          <cell r="B45" t="str">
            <v>CT0596</v>
          </cell>
          <cell r="C45" t="str">
            <v>Chhum Mon</v>
          </cell>
          <cell r="D45" t="str">
            <v>FUSING</v>
          </cell>
          <cell r="E45" t="str">
            <v xml:space="preserve">Pinning(B)                    </v>
          </cell>
          <cell r="F45">
            <v>42857</v>
          </cell>
          <cell r="G45" t="str">
            <v>01/01/2024-01/15/2024</v>
          </cell>
          <cell r="H45">
            <v>0</v>
          </cell>
          <cell r="I45">
            <v>0</v>
          </cell>
          <cell r="J45">
            <v>0</v>
          </cell>
          <cell r="K45">
            <v>204</v>
          </cell>
          <cell r="M45">
            <v>112</v>
          </cell>
          <cell r="N45">
            <v>8</v>
          </cell>
          <cell r="O45">
            <v>125</v>
          </cell>
          <cell r="P45">
            <v>0</v>
          </cell>
          <cell r="Q45">
            <v>0</v>
          </cell>
          <cell r="R45">
            <v>0</v>
          </cell>
          <cell r="S45">
            <v>5</v>
          </cell>
          <cell r="T45">
            <v>0</v>
          </cell>
          <cell r="U45">
            <v>5</v>
          </cell>
          <cell r="V45">
            <v>60.69</v>
          </cell>
          <cell r="W45">
            <v>0</v>
          </cell>
          <cell r="X45">
            <v>5.4257989999999996</v>
          </cell>
          <cell r="Y45">
            <v>0</v>
          </cell>
          <cell r="Z45">
            <v>5.4257989999999996</v>
          </cell>
          <cell r="AA45">
            <v>0</v>
          </cell>
          <cell r="AB45">
            <v>0.363068</v>
          </cell>
          <cell r="AQ45">
            <v>0</v>
          </cell>
          <cell r="AR45">
            <v>100</v>
          </cell>
          <cell r="BG45">
            <v>0</v>
          </cell>
          <cell r="BH45">
            <v>100</v>
          </cell>
        </row>
        <row r="46">
          <cell r="B46" t="str">
            <v>PO0037</v>
          </cell>
          <cell r="C46" t="str">
            <v>Mom Chey</v>
          </cell>
          <cell r="D46" t="str">
            <v>OPA S1- 1 &amp; 2</v>
          </cell>
          <cell r="E46" t="str">
            <v xml:space="preserve">Hem front(B)                  </v>
          </cell>
          <cell r="F46">
            <v>36815</v>
          </cell>
          <cell r="G46" t="str">
            <v>01/01/2024-01/15/2024</v>
          </cell>
          <cell r="H46">
            <v>1</v>
          </cell>
          <cell r="I46">
            <v>4</v>
          </cell>
          <cell r="J46">
            <v>5</v>
          </cell>
          <cell r="K46">
            <v>204</v>
          </cell>
          <cell r="M46">
            <v>112</v>
          </cell>
          <cell r="N46">
            <v>8</v>
          </cell>
          <cell r="O46">
            <v>132</v>
          </cell>
          <cell r="P46">
            <v>0</v>
          </cell>
          <cell r="Q46">
            <v>0</v>
          </cell>
          <cell r="R46">
            <v>0</v>
          </cell>
          <cell r="S46">
            <v>12</v>
          </cell>
          <cell r="T46">
            <v>0</v>
          </cell>
          <cell r="U46">
            <v>12</v>
          </cell>
          <cell r="V46">
            <v>42.76</v>
          </cell>
          <cell r="W46">
            <v>0</v>
          </cell>
          <cell r="X46">
            <v>5.8919800000000002</v>
          </cell>
          <cell r="Y46">
            <v>0</v>
          </cell>
          <cell r="Z46">
            <v>5.8919800000000002</v>
          </cell>
          <cell r="AA46">
            <v>0</v>
          </cell>
          <cell r="AB46">
            <v>16.12396</v>
          </cell>
          <cell r="AQ46">
            <v>0</v>
          </cell>
          <cell r="AR46">
            <v>100</v>
          </cell>
          <cell r="BG46">
            <v>0</v>
          </cell>
          <cell r="BH46">
            <v>100</v>
          </cell>
        </row>
        <row r="47">
          <cell r="B47" t="str">
            <v>PO0070</v>
          </cell>
          <cell r="C47" t="str">
            <v>Chinda Chhong</v>
          </cell>
          <cell r="D47" t="str">
            <v>Finishing A</v>
          </cell>
          <cell r="E47" t="str">
            <v xml:space="preserve">Folding(B)                    </v>
          </cell>
          <cell r="F47">
            <v>36864</v>
          </cell>
          <cell r="G47" t="str">
            <v>01/01/2024-01/15/2024</v>
          </cell>
          <cell r="H47">
            <v>0</v>
          </cell>
          <cell r="I47">
            <v>0</v>
          </cell>
          <cell r="J47">
            <v>0</v>
          </cell>
          <cell r="K47">
            <v>204</v>
          </cell>
          <cell r="M47">
            <v>112</v>
          </cell>
          <cell r="N47">
            <v>8</v>
          </cell>
          <cell r="O47">
            <v>132</v>
          </cell>
          <cell r="P47">
            <v>0</v>
          </cell>
          <cell r="Q47">
            <v>0</v>
          </cell>
          <cell r="R47">
            <v>0</v>
          </cell>
          <cell r="S47">
            <v>12</v>
          </cell>
          <cell r="T47">
            <v>0</v>
          </cell>
          <cell r="U47">
            <v>12</v>
          </cell>
          <cell r="V47">
            <v>72.63</v>
          </cell>
          <cell r="W47">
            <v>0</v>
          </cell>
          <cell r="X47">
            <v>7.8494400000000004</v>
          </cell>
          <cell r="Y47">
            <v>0</v>
          </cell>
          <cell r="Z47">
            <v>7.8494400000000004</v>
          </cell>
          <cell r="AA47">
            <v>0</v>
          </cell>
          <cell r="AB47">
            <v>2.8400000000000002E-2</v>
          </cell>
          <cell r="AQ47">
            <v>0</v>
          </cell>
          <cell r="AR47">
            <v>100</v>
          </cell>
          <cell r="BG47">
            <v>0</v>
          </cell>
          <cell r="BH47">
            <v>100</v>
          </cell>
        </row>
        <row r="48">
          <cell r="B48" t="str">
            <v>PO0104</v>
          </cell>
          <cell r="C48" t="str">
            <v>Channa Hi</v>
          </cell>
          <cell r="D48" t="str">
            <v>SPS- B</v>
          </cell>
          <cell r="E48" t="str">
            <v xml:space="preserve">Run Collar(A)                 </v>
          </cell>
          <cell r="F48">
            <v>36906</v>
          </cell>
          <cell r="G48" t="str">
            <v>01/01/2024-01/15/2024</v>
          </cell>
          <cell r="H48">
            <v>0</v>
          </cell>
          <cell r="I48">
            <v>1</v>
          </cell>
          <cell r="J48">
            <v>1</v>
          </cell>
          <cell r="K48">
            <v>204</v>
          </cell>
          <cell r="M48">
            <v>112</v>
          </cell>
          <cell r="N48">
            <v>8</v>
          </cell>
          <cell r="O48">
            <v>120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33.380000000000003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8.82</v>
          </cell>
          <cell r="AB48">
            <v>4.9000000000000004</v>
          </cell>
          <cell r="AQ48">
            <v>0</v>
          </cell>
          <cell r="AR48">
            <v>100</v>
          </cell>
          <cell r="BG48">
            <v>0</v>
          </cell>
          <cell r="BH48">
            <v>100</v>
          </cell>
        </row>
        <row r="49">
          <cell r="B49" t="str">
            <v>PO0107</v>
          </cell>
          <cell r="C49" t="str">
            <v>Kear Pieng</v>
          </cell>
          <cell r="D49" t="str">
            <v>SPS- B</v>
          </cell>
          <cell r="E49" t="str">
            <v xml:space="preserve">Trim+Manual Mark(B)           </v>
          </cell>
          <cell r="F49">
            <v>36915</v>
          </cell>
          <cell r="G49" t="str">
            <v>01/01/2024-01/15/2024</v>
          </cell>
          <cell r="H49">
            <v>1</v>
          </cell>
          <cell r="I49">
            <v>5</v>
          </cell>
          <cell r="J49">
            <v>6</v>
          </cell>
          <cell r="K49">
            <v>204</v>
          </cell>
          <cell r="M49">
            <v>112</v>
          </cell>
          <cell r="N49">
            <v>8</v>
          </cell>
          <cell r="O49">
            <v>122</v>
          </cell>
          <cell r="P49">
            <v>0</v>
          </cell>
          <cell r="Q49">
            <v>0</v>
          </cell>
          <cell r="R49">
            <v>0</v>
          </cell>
          <cell r="S49">
            <v>2</v>
          </cell>
          <cell r="T49">
            <v>0</v>
          </cell>
          <cell r="U49">
            <v>2</v>
          </cell>
          <cell r="V49">
            <v>46.07</v>
          </cell>
          <cell r="W49">
            <v>0</v>
          </cell>
          <cell r="X49">
            <v>0.98124</v>
          </cell>
          <cell r="Y49">
            <v>0</v>
          </cell>
          <cell r="Z49">
            <v>0.98124</v>
          </cell>
          <cell r="AA49">
            <v>0</v>
          </cell>
          <cell r="AB49">
            <v>7.2960000000000004E-3</v>
          </cell>
          <cell r="AQ49">
            <v>0</v>
          </cell>
          <cell r="AR49">
            <v>100</v>
          </cell>
          <cell r="BG49">
            <v>0</v>
          </cell>
          <cell r="BH49">
            <v>100</v>
          </cell>
        </row>
        <row r="50">
          <cell r="B50" t="str">
            <v>PO0111</v>
          </cell>
          <cell r="C50" t="str">
            <v>Nath Yong</v>
          </cell>
          <cell r="D50" t="str">
            <v>Finishing A</v>
          </cell>
          <cell r="E50" t="str">
            <v xml:space="preserve">Button Closing(B)             </v>
          </cell>
          <cell r="F50">
            <v>36915</v>
          </cell>
          <cell r="G50" t="str">
            <v>01/01/2024-01/15/2024</v>
          </cell>
          <cell r="H50">
            <v>1</v>
          </cell>
          <cell r="I50">
            <v>2</v>
          </cell>
          <cell r="J50">
            <v>3</v>
          </cell>
          <cell r="K50">
            <v>204</v>
          </cell>
          <cell r="M50">
            <v>112</v>
          </cell>
          <cell r="N50">
            <v>8</v>
          </cell>
          <cell r="O50">
            <v>130</v>
          </cell>
          <cell r="P50">
            <v>0</v>
          </cell>
          <cell r="Q50">
            <v>0</v>
          </cell>
          <cell r="R50">
            <v>0</v>
          </cell>
          <cell r="S50">
            <v>10</v>
          </cell>
          <cell r="T50">
            <v>0</v>
          </cell>
          <cell r="U50">
            <v>10</v>
          </cell>
          <cell r="V50">
            <v>68.67</v>
          </cell>
          <cell r="W50">
            <v>0</v>
          </cell>
          <cell r="X50">
            <v>6.5989699999999996</v>
          </cell>
          <cell r="Y50">
            <v>0</v>
          </cell>
          <cell r="Z50">
            <v>6.5989699999999996</v>
          </cell>
          <cell r="AA50">
            <v>0</v>
          </cell>
          <cell r="AB50">
            <v>0</v>
          </cell>
          <cell r="AQ50">
            <v>0</v>
          </cell>
          <cell r="AR50">
            <v>100</v>
          </cell>
          <cell r="BG50">
            <v>0</v>
          </cell>
          <cell r="BH50">
            <v>100</v>
          </cell>
        </row>
        <row r="51">
          <cell r="B51" t="str">
            <v>PO0237</v>
          </cell>
          <cell r="C51" t="str">
            <v>Soavy Un</v>
          </cell>
          <cell r="D51" t="str">
            <v>SPS- A</v>
          </cell>
          <cell r="E51" t="str">
            <v xml:space="preserve">Topstitch Sides(A)            </v>
          </cell>
          <cell r="F51">
            <v>37284</v>
          </cell>
          <cell r="G51" t="str">
            <v>01/01/2024-01/15/2024</v>
          </cell>
          <cell r="H51">
            <v>0</v>
          </cell>
          <cell r="I51">
            <v>0</v>
          </cell>
          <cell r="J51">
            <v>0</v>
          </cell>
          <cell r="K51">
            <v>204</v>
          </cell>
          <cell r="M51">
            <v>112</v>
          </cell>
          <cell r="N51">
            <v>8</v>
          </cell>
          <cell r="O51">
            <v>126</v>
          </cell>
          <cell r="P51">
            <v>0</v>
          </cell>
          <cell r="Q51">
            <v>0</v>
          </cell>
          <cell r="R51">
            <v>0</v>
          </cell>
          <cell r="S51">
            <v>6</v>
          </cell>
          <cell r="T51">
            <v>0</v>
          </cell>
          <cell r="U51">
            <v>6</v>
          </cell>
          <cell r="V51">
            <v>39.020000000000003</v>
          </cell>
          <cell r="W51">
            <v>0</v>
          </cell>
          <cell r="X51">
            <v>2.9437199999999999</v>
          </cell>
          <cell r="Y51">
            <v>0</v>
          </cell>
          <cell r="Z51">
            <v>2.9437199999999999</v>
          </cell>
          <cell r="AA51">
            <v>0</v>
          </cell>
          <cell r="AB51">
            <v>13.96744</v>
          </cell>
          <cell r="AQ51">
            <v>0</v>
          </cell>
          <cell r="AR51">
            <v>100</v>
          </cell>
          <cell r="BG51">
            <v>0</v>
          </cell>
          <cell r="BH51">
            <v>100</v>
          </cell>
        </row>
        <row r="52">
          <cell r="B52" t="str">
            <v>PO0366</v>
          </cell>
          <cell r="C52" t="str">
            <v>Bunsry Huor</v>
          </cell>
          <cell r="D52" t="str">
            <v>SIT Checking</v>
          </cell>
          <cell r="E52" t="str">
            <v xml:space="preserve">Exam Collar(B)                </v>
          </cell>
          <cell r="F52">
            <v>37524</v>
          </cell>
          <cell r="G52" t="str">
            <v>01/01/2024-01/15/2024</v>
          </cell>
          <cell r="H52">
            <v>0</v>
          </cell>
          <cell r="I52">
            <v>0</v>
          </cell>
          <cell r="J52">
            <v>0</v>
          </cell>
          <cell r="K52">
            <v>231</v>
          </cell>
          <cell r="M52">
            <v>112</v>
          </cell>
          <cell r="N52">
            <v>8</v>
          </cell>
          <cell r="O52">
            <v>122</v>
          </cell>
          <cell r="P52">
            <v>0</v>
          </cell>
          <cell r="Q52">
            <v>8</v>
          </cell>
          <cell r="R52">
            <v>8</v>
          </cell>
          <cell r="S52">
            <v>10</v>
          </cell>
          <cell r="T52">
            <v>0</v>
          </cell>
          <cell r="U52">
            <v>10</v>
          </cell>
          <cell r="V52">
            <v>39.76</v>
          </cell>
          <cell r="W52">
            <v>0</v>
          </cell>
          <cell r="X52">
            <v>5.5312799999999998</v>
          </cell>
          <cell r="Y52">
            <v>0</v>
          </cell>
          <cell r="Z52">
            <v>5.5312799999999998</v>
          </cell>
          <cell r="AA52">
            <v>0</v>
          </cell>
          <cell r="AB52">
            <v>15.55256</v>
          </cell>
          <cell r="AQ52">
            <v>0</v>
          </cell>
          <cell r="AR52">
            <v>100</v>
          </cell>
          <cell r="BG52">
            <v>0</v>
          </cell>
          <cell r="BH52">
            <v>100</v>
          </cell>
        </row>
        <row r="53">
          <cell r="B53" t="str">
            <v>PO0538</v>
          </cell>
          <cell r="C53" t="str">
            <v>Sokhom Mork</v>
          </cell>
          <cell r="D53" t="str">
            <v>SPS- A</v>
          </cell>
          <cell r="E53" t="str">
            <v xml:space="preserve">Hem Lux Vent(B)               </v>
          </cell>
          <cell r="F53">
            <v>38182</v>
          </cell>
          <cell r="G53" t="str">
            <v>01/01/2024-01/15/2024</v>
          </cell>
          <cell r="H53">
            <v>1</v>
          </cell>
          <cell r="I53">
            <v>2</v>
          </cell>
          <cell r="J53">
            <v>3</v>
          </cell>
          <cell r="K53">
            <v>204</v>
          </cell>
          <cell r="M53">
            <v>112</v>
          </cell>
          <cell r="N53">
            <v>8</v>
          </cell>
          <cell r="O53">
            <v>126</v>
          </cell>
          <cell r="P53">
            <v>0</v>
          </cell>
          <cell r="Q53">
            <v>0</v>
          </cell>
          <cell r="R53">
            <v>0</v>
          </cell>
          <cell r="S53">
            <v>6</v>
          </cell>
          <cell r="T53">
            <v>0</v>
          </cell>
          <cell r="U53">
            <v>6</v>
          </cell>
          <cell r="V53">
            <v>69.13</v>
          </cell>
          <cell r="W53">
            <v>0</v>
          </cell>
          <cell r="X53">
            <v>3.8191160000000002</v>
          </cell>
          <cell r="Y53">
            <v>0</v>
          </cell>
          <cell r="Z53">
            <v>3.8191160000000002</v>
          </cell>
          <cell r="AA53">
            <v>0</v>
          </cell>
          <cell r="AB53">
            <v>0</v>
          </cell>
          <cell r="AQ53">
            <v>0</v>
          </cell>
          <cell r="AR53">
            <v>100</v>
          </cell>
          <cell r="BG53">
            <v>0</v>
          </cell>
          <cell r="BH53">
            <v>100</v>
          </cell>
        </row>
        <row r="54">
          <cell r="B54" t="str">
            <v>PO0561</v>
          </cell>
          <cell r="C54" t="str">
            <v>Sopheap Touch</v>
          </cell>
          <cell r="D54" t="str">
            <v>S1- 2</v>
          </cell>
          <cell r="E54" t="str">
            <v xml:space="preserve">Set Cuff(A+)                  </v>
          </cell>
          <cell r="F54">
            <v>38264</v>
          </cell>
          <cell r="G54" t="str">
            <v>01/01/2024-01/15/2024</v>
          </cell>
          <cell r="H54">
            <v>1</v>
          </cell>
          <cell r="I54">
            <v>2</v>
          </cell>
          <cell r="J54">
            <v>3</v>
          </cell>
          <cell r="K54">
            <v>204</v>
          </cell>
          <cell r="M54">
            <v>112</v>
          </cell>
          <cell r="N54">
            <v>8</v>
          </cell>
          <cell r="O54">
            <v>130</v>
          </cell>
          <cell r="P54">
            <v>0</v>
          </cell>
          <cell r="Q54">
            <v>0</v>
          </cell>
          <cell r="R54">
            <v>0</v>
          </cell>
          <cell r="S54">
            <v>10</v>
          </cell>
          <cell r="T54">
            <v>0</v>
          </cell>
          <cell r="U54">
            <v>10</v>
          </cell>
          <cell r="V54">
            <v>28.09</v>
          </cell>
          <cell r="W54">
            <v>0</v>
          </cell>
          <cell r="X54">
            <v>4.9062000000000001</v>
          </cell>
          <cell r="Y54">
            <v>0</v>
          </cell>
          <cell r="Z54">
            <v>4.9062000000000001</v>
          </cell>
          <cell r="AA54">
            <v>0</v>
          </cell>
          <cell r="AB54">
            <v>30.186124</v>
          </cell>
          <cell r="AQ54">
            <v>0</v>
          </cell>
          <cell r="AR54">
            <v>100</v>
          </cell>
          <cell r="BG54">
            <v>0</v>
          </cell>
          <cell r="BH54">
            <v>100</v>
          </cell>
        </row>
        <row r="55">
          <cell r="B55" t="str">
            <v>PO0598</v>
          </cell>
          <cell r="C55" t="str">
            <v>Sokha Khev</v>
          </cell>
          <cell r="D55" t="str">
            <v>Finishing A</v>
          </cell>
          <cell r="E55" t="str">
            <v xml:space="preserve">Hand Press(B)                 </v>
          </cell>
          <cell r="F55">
            <v>38376</v>
          </cell>
          <cell r="G55" t="str">
            <v>01/01/2024-01/15/2024</v>
          </cell>
          <cell r="H55">
            <v>1</v>
          </cell>
          <cell r="I55">
            <v>2</v>
          </cell>
          <cell r="J55">
            <v>3</v>
          </cell>
          <cell r="K55">
            <v>204</v>
          </cell>
          <cell r="M55">
            <v>112</v>
          </cell>
          <cell r="N55">
            <v>8</v>
          </cell>
          <cell r="O55">
            <v>132</v>
          </cell>
          <cell r="P55">
            <v>0</v>
          </cell>
          <cell r="Q55">
            <v>0</v>
          </cell>
          <cell r="R55">
            <v>0</v>
          </cell>
          <cell r="S55">
            <v>12</v>
          </cell>
          <cell r="T55">
            <v>0</v>
          </cell>
          <cell r="U55">
            <v>12</v>
          </cell>
          <cell r="V55">
            <v>77.45</v>
          </cell>
          <cell r="W55">
            <v>0</v>
          </cell>
          <cell r="X55">
            <v>7.7409280000000003</v>
          </cell>
          <cell r="Y55">
            <v>0</v>
          </cell>
          <cell r="Z55">
            <v>7.7409280000000003</v>
          </cell>
          <cell r="AA55">
            <v>0</v>
          </cell>
          <cell r="AB55">
            <v>0</v>
          </cell>
          <cell r="AQ55">
            <v>0</v>
          </cell>
          <cell r="AR55">
            <v>100</v>
          </cell>
          <cell r="BG55">
            <v>0</v>
          </cell>
          <cell r="BH55">
            <v>100</v>
          </cell>
        </row>
        <row r="56">
          <cell r="B56" t="str">
            <v>PO0633</v>
          </cell>
          <cell r="C56" t="str">
            <v>Sreyneoun Kin</v>
          </cell>
          <cell r="D56" t="str">
            <v>SPS- C</v>
          </cell>
          <cell r="E56" t="str">
            <v xml:space="preserve">Kansai Placket                </v>
          </cell>
          <cell r="F56">
            <v>38475</v>
          </cell>
          <cell r="G56" t="str">
            <v>01/01/2024-01/15/2024</v>
          </cell>
          <cell r="H56">
            <v>1</v>
          </cell>
          <cell r="I56">
            <v>0</v>
          </cell>
          <cell r="J56">
            <v>1</v>
          </cell>
          <cell r="K56">
            <v>204</v>
          </cell>
          <cell r="M56">
            <v>112</v>
          </cell>
          <cell r="N56">
            <v>8</v>
          </cell>
          <cell r="O56">
            <v>122</v>
          </cell>
          <cell r="P56">
            <v>0</v>
          </cell>
          <cell r="Q56">
            <v>0</v>
          </cell>
          <cell r="R56">
            <v>0</v>
          </cell>
          <cell r="S56">
            <v>2</v>
          </cell>
          <cell r="T56">
            <v>0</v>
          </cell>
          <cell r="U56">
            <v>2</v>
          </cell>
          <cell r="V56">
            <v>55.87</v>
          </cell>
          <cell r="W56">
            <v>0</v>
          </cell>
          <cell r="X56">
            <v>1.1779679999999999</v>
          </cell>
          <cell r="Y56">
            <v>0</v>
          </cell>
          <cell r="Z56">
            <v>1.1779679999999999</v>
          </cell>
          <cell r="AA56">
            <v>0</v>
          </cell>
          <cell r="AB56">
            <v>1.7159359999999999</v>
          </cell>
          <cell r="AQ56">
            <v>0</v>
          </cell>
          <cell r="AR56">
            <v>100</v>
          </cell>
          <cell r="BG56">
            <v>0</v>
          </cell>
          <cell r="BH56">
            <v>100</v>
          </cell>
        </row>
        <row r="57">
          <cell r="B57" t="str">
            <v>PO0672</v>
          </cell>
          <cell r="C57" t="str">
            <v>Sovann Morn</v>
          </cell>
          <cell r="D57" t="str">
            <v>QC</v>
          </cell>
          <cell r="E57" t="str">
            <v xml:space="preserve">Examining(B)                  </v>
          </cell>
          <cell r="F57">
            <v>38504</v>
          </cell>
          <cell r="G57" t="str">
            <v>01/01/2024-01/15/2024</v>
          </cell>
          <cell r="H57">
            <v>0</v>
          </cell>
          <cell r="I57">
            <v>0</v>
          </cell>
          <cell r="J57">
            <v>0</v>
          </cell>
          <cell r="K57">
            <v>231</v>
          </cell>
          <cell r="M57">
            <v>112</v>
          </cell>
          <cell r="N57">
            <v>8</v>
          </cell>
          <cell r="O57">
            <v>128</v>
          </cell>
          <cell r="P57">
            <v>0</v>
          </cell>
          <cell r="Q57">
            <v>0</v>
          </cell>
          <cell r="R57">
            <v>0</v>
          </cell>
          <cell r="S57">
            <v>8</v>
          </cell>
          <cell r="T57">
            <v>0</v>
          </cell>
          <cell r="U57">
            <v>8</v>
          </cell>
          <cell r="V57">
            <v>46.85</v>
          </cell>
          <cell r="W57">
            <v>0</v>
          </cell>
          <cell r="X57">
            <v>4.4212800000000003</v>
          </cell>
          <cell r="Y57">
            <v>0</v>
          </cell>
          <cell r="Z57">
            <v>4.4212800000000003</v>
          </cell>
          <cell r="AA57">
            <v>0</v>
          </cell>
          <cell r="AB57">
            <v>6.2425600000000001</v>
          </cell>
          <cell r="AQ57">
            <v>0</v>
          </cell>
          <cell r="AR57">
            <v>100</v>
          </cell>
          <cell r="BG57">
            <v>0</v>
          </cell>
          <cell r="BH57">
            <v>100</v>
          </cell>
        </row>
        <row r="58">
          <cell r="B58" t="str">
            <v>PO0715</v>
          </cell>
          <cell r="C58" t="str">
            <v>Sinet Sorn</v>
          </cell>
          <cell r="D58" t="str">
            <v>SPS- F</v>
          </cell>
          <cell r="E58" t="str">
            <v xml:space="preserve">Set Cuff(A+)                  </v>
          </cell>
          <cell r="F58">
            <v>38531</v>
          </cell>
          <cell r="G58" t="str">
            <v>01/01/2024-01/15/2024</v>
          </cell>
          <cell r="H58">
            <v>1</v>
          </cell>
          <cell r="I58">
            <v>2</v>
          </cell>
          <cell r="J58">
            <v>3</v>
          </cell>
          <cell r="K58">
            <v>204</v>
          </cell>
          <cell r="M58">
            <v>112</v>
          </cell>
          <cell r="N58">
            <v>8</v>
          </cell>
          <cell r="O58">
            <v>132</v>
          </cell>
          <cell r="P58">
            <v>0</v>
          </cell>
          <cell r="Q58">
            <v>0</v>
          </cell>
          <cell r="R58">
            <v>0</v>
          </cell>
          <cell r="S58">
            <v>12</v>
          </cell>
          <cell r="T58">
            <v>0</v>
          </cell>
          <cell r="U58">
            <v>12</v>
          </cell>
          <cell r="V58">
            <v>89.73</v>
          </cell>
          <cell r="W58">
            <v>0</v>
          </cell>
          <cell r="X58">
            <v>7.69876</v>
          </cell>
          <cell r="Y58">
            <v>0</v>
          </cell>
          <cell r="Z58">
            <v>7.69876</v>
          </cell>
          <cell r="AA58">
            <v>0</v>
          </cell>
          <cell r="AB58">
            <v>0</v>
          </cell>
          <cell r="AQ58">
            <v>0</v>
          </cell>
          <cell r="AR58">
            <v>100</v>
          </cell>
          <cell r="BG58">
            <v>0</v>
          </cell>
          <cell r="BH58">
            <v>100</v>
          </cell>
        </row>
        <row r="59">
          <cell r="B59" t="str">
            <v>PO0741</v>
          </cell>
          <cell r="C59" t="str">
            <v>Saroeun Votey</v>
          </cell>
          <cell r="D59" t="str">
            <v>Finishing A</v>
          </cell>
          <cell r="E59" t="str">
            <v xml:space="preserve">Button Closing(B)             </v>
          </cell>
          <cell r="F59">
            <v>38537</v>
          </cell>
          <cell r="G59" t="str">
            <v>01/01/2024-01/15/2024</v>
          </cell>
          <cell r="H59">
            <v>1</v>
          </cell>
          <cell r="I59">
            <v>2</v>
          </cell>
          <cell r="J59">
            <v>3</v>
          </cell>
          <cell r="K59">
            <v>204</v>
          </cell>
          <cell r="M59">
            <v>112</v>
          </cell>
          <cell r="N59">
            <v>8</v>
          </cell>
          <cell r="O59">
            <v>128</v>
          </cell>
          <cell r="P59">
            <v>0</v>
          </cell>
          <cell r="Q59">
            <v>0</v>
          </cell>
          <cell r="R59">
            <v>0</v>
          </cell>
          <cell r="S59">
            <v>8</v>
          </cell>
          <cell r="T59">
            <v>0</v>
          </cell>
          <cell r="U59">
            <v>8</v>
          </cell>
          <cell r="V59">
            <v>83.7</v>
          </cell>
          <cell r="W59">
            <v>0</v>
          </cell>
          <cell r="X59">
            <v>5.779992</v>
          </cell>
          <cell r="Y59">
            <v>0</v>
          </cell>
          <cell r="Z59">
            <v>5.779992</v>
          </cell>
          <cell r="AA59">
            <v>0</v>
          </cell>
          <cell r="AB59">
            <v>0</v>
          </cell>
          <cell r="AQ59">
            <v>0</v>
          </cell>
          <cell r="AR59">
            <v>100</v>
          </cell>
          <cell r="BG59">
            <v>0</v>
          </cell>
          <cell r="BH59">
            <v>100</v>
          </cell>
        </row>
        <row r="60">
          <cell r="B60" t="str">
            <v>PO0754</v>
          </cell>
          <cell r="C60" t="str">
            <v>Sarun Youeng</v>
          </cell>
          <cell r="D60" t="str">
            <v>QC</v>
          </cell>
          <cell r="E60" t="str">
            <v xml:space="preserve">Exam Back(B)                  </v>
          </cell>
          <cell r="F60">
            <v>38544</v>
          </cell>
          <cell r="G60" t="str">
            <v>01/01/2024-01/15/2024</v>
          </cell>
          <cell r="H60">
            <v>0</v>
          </cell>
          <cell r="I60">
            <v>0</v>
          </cell>
          <cell r="J60">
            <v>0</v>
          </cell>
          <cell r="K60">
            <v>231</v>
          </cell>
          <cell r="M60">
            <v>112</v>
          </cell>
          <cell r="N60">
            <v>8</v>
          </cell>
          <cell r="O60">
            <v>116</v>
          </cell>
          <cell r="P60">
            <v>0</v>
          </cell>
          <cell r="Q60">
            <v>8</v>
          </cell>
          <cell r="R60">
            <v>8</v>
          </cell>
          <cell r="S60">
            <v>4</v>
          </cell>
          <cell r="T60">
            <v>0</v>
          </cell>
          <cell r="U60">
            <v>4</v>
          </cell>
          <cell r="V60">
            <v>42.14</v>
          </cell>
          <cell r="W60">
            <v>0</v>
          </cell>
          <cell r="X60">
            <v>2.2012800000000001</v>
          </cell>
          <cell r="Y60">
            <v>0</v>
          </cell>
          <cell r="Z60">
            <v>2.2012800000000001</v>
          </cell>
          <cell r="AA60">
            <v>0</v>
          </cell>
          <cell r="AB60">
            <v>6.5125599999999997</v>
          </cell>
          <cell r="AQ60">
            <v>0</v>
          </cell>
          <cell r="AR60">
            <v>100</v>
          </cell>
          <cell r="BG60">
            <v>0</v>
          </cell>
          <cell r="BH60">
            <v>100</v>
          </cell>
        </row>
        <row r="61">
          <cell r="B61" t="str">
            <v>PO0798</v>
          </cell>
          <cell r="C61" t="str">
            <v>Seavphan Pich</v>
          </cell>
          <cell r="D61" t="str">
            <v>SPS- B</v>
          </cell>
          <cell r="E61" t="str">
            <v xml:space="preserve">Midle row(B)                  </v>
          </cell>
          <cell r="F61">
            <v>38579</v>
          </cell>
          <cell r="G61" t="str">
            <v>01/01/2024-01/15/2024</v>
          </cell>
          <cell r="H61">
            <v>1</v>
          </cell>
          <cell r="I61">
            <v>2</v>
          </cell>
          <cell r="J61">
            <v>3</v>
          </cell>
          <cell r="K61">
            <v>204</v>
          </cell>
          <cell r="M61">
            <v>112</v>
          </cell>
          <cell r="N61">
            <v>8</v>
          </cell>
          <cell r="O61">
            <v>130</v>
          </cell>
          <cell r="P61">
            <v>0</v>
          </cell>
          <cell r="Q61">
            <v>0</v>
          </cell>
          <cell r="R61">
            <v>0</v>
          </cell>
          <cell r="S61">
            <v>10</v>
          </cell>
          <cell r="T61">
            <v>0</v>
          </cell>
          <cell r="U61">
            <v>10</v>
          </cell>
          <cell r="V61">
            <v>74.95</v>
          </cell>
          <cell r="W61">
            <v>0</v>
          </cell>
          <cell r="X61">
            <v>6.473376</v>
          </cell>
          <cell r="Y61">
            <v>0</v>
          </cell>
          <cell r="Z61">
            <v>6.473376</v>
          </cell>
          <cell r="AA61">
            <v>0</v>
          </cell>
          <cell r="AB61">
            <v>0</v>
          </cell>
          <cell r="AQ61">
            <v>0</v>
          </cell>
          <cell r="AR61">
            <v>100</v>
          </cell>
          <cell r="BG61">
            <v>0</v>
          </cell>
          <cell r="BH61">
            <v>100</v>
          </cell>
        </row>
        <row r="62">
          <cell r="B62" t="str">
            <v>PO0949</v>
          </cell>
          <cell r="C62" t="str">
            <v>Kimlang Phon</v>
          </cell>
          <cell r="D62" t="str">
            <v>Finishing A</v>
          </cell>
          <cell r="E62" t="str">
            <v xml:space="preserve">PRESS FRONT&amp;BACK              </v>
          </cell>
          <cell r="F62">
            <v>38733</v>
          </cell>
          <cell r="G62" t="str">
            <v>01/01/2024-01/15/2024</v>
          </cell>
          <cell r="H62">
            <v>1</v>
          </cell>
          <cell r="I62">
            <v>1</v>
          </cell>
          <cell r="J62">
            <v>2</v>
          </cell>
          <cell r="K62">
            <v>204</v>
          </cell>
          <cell r="M62">
            <v>112</v>
          </cell>
          <cell r="N62">
            <v>8</v>
          </cell>
          <cell r="O62">
            <v>130</v>
          </cell>
          <cell r="P62">
            <v>0</v>
          </cell>
          <cell r="Q62">
            <v>0</v>
          </cell>
          <cell r="R62">
            <v>0</v>
          </cell>
          <cell r="S62">
            <v>10</v>
          </cell>
          <cell r="T62">
            <v>0</v>
          </cell>
          <cell r="U62">
            <v>10</v>
          </cell>
          <cell r="V62">
            <v>77.989999999999995</v>
          </cell>
          <cell r="W62">
            <v>0</v>
          </cell>
          <cell r="X62">
            <v>6.6871210000000003</v>
          </cell>
          <cell r="Y62">
            <v>0</v>
          </cell>
          <cell r="Z62">
            <v>6.6871210000000003</v>
          </cell>
          <cell r="AA62">
            <v>0</v>
          </cell>
          <cell r="AB62">
            <v>0</v>
          </cell>
          <cell r="AQ62">
            <v>0</v>
          </cell>
          <cell r="AR62">
            <v>100</v>
          </cell>
          <cell r="BG62">
            <v>0</v>
          </cell>
          <cell r="BH62">
            <v>100</v>
          </cell>
        </row>
        <row r="63">
          <cell r="B63" t="str">
            <v>PO10112</v>
          </cell>
          <cell r="C63" t="str">
            <v>Kosal Mao</v>
          </cell>
          <cell r="D63" t="str">
            <v>SPS- A</v>
          </cell>
          <cell r="E63" t="str">
            <v xml:space="preserve">B/Hole Sleeve(B)              </v>
          </cell>
          <cell r="F63">
            <v>41415</v>
          </cell>
          <cell r="G63" t="str">
            <v>01/01/2024-01/15/2024</v>
          </cell>
          <cell r="H63">
            <v>0</v>
          </cell>
          <cell r="I63">
            <v>3</v>
          </cell>
          <cell r="J63">
            <v>3</v>
          </cell>
          <cell r="K63">
            <v>204</v>
          </cell>
          <cell r="M63">
            <v>112</v>
          </cell>
          <cell r="N63">
            <v>8</v>
          </cell>
          <cell r="O63">
            <v>122</v>
          </cell>
          <cell r="P63">
            <v>0</v>
          </cell>
          <cell r="Q63">
            <v>0</v>
          </cell>
          <cell r="R63">
            <v>0</v>
          </cell>
          <cell r="S63">
            <v>2</v>
          </cell>
          <cell r="T63">
            <v>0</v>
          </cell>
          <cell r="U63">
            <v>2</v>
          </cell>
          <cell r="V63">
            <v>45.66</v>
          </cell>
          <cell r="W63">
            <v>0</v>
          </cell>
          <cell r="X63">
            <v>0.98124</v>
          </cell>
          <cell r="Y63">
            <v>0</v>
          </cell>
          <cell r="Z63">
            <v>0.98124</v>
          </cell>
          <cell r="AA63">
            <v>0</v>
          </cell>
          <cell r="AB63">
            <v>3.4024800000000002</v>
          </cell>
          <cell r="AQ63">
            <v>0</v>
          </cell>
          <cell r="AR63">
            <v>100</v>
          </cell>
          <cell r="BG63">
            <v>0</v>
          </cell>
          <cell r="BH63">
            <v>100</v>
          </cell>
        </row>
        <row r="64">
          <cell r="B64" t="str">
            <v>PO10292</v>
          </cell>
          <cell r="C64" t="str">
            <v>Chantha Veng</v>
          </cell>
          <cell r="D64" t="str">
            <v>SPS- B</v>
          </cell>
          <cell r="E64" t="str">
            <v xml:space="preserve">BAND ATTACH(A+)               </v>
          </cell>
          <cell r="F64">
            <v>41430</v>
          </cell>
          <cell r="G64" t="str">
            <v>01/01/2024-01/15/2024</v>
          </cell>
          <cell r="H64">
            <v>1</v>
          </cell>
          <cell r="I64">
            <v>2</v>
          </cell>
          <cell r="J64">
            <v>3</v>
          </cell>
          <cell r="K64">
            <v>204</v>
          </cell>
          <cell r="M64">
            <v>112</v>
          </cell>
          <cell r="N64">
            <v>8</v>
          </cell>
          <cell r="O64">
            <v>130</v>
          </cell>
          <cell r="P64">
            <v>0</v>
          </cell>
          <cell r="Q64">
            <v>0</v>
          </cell>
          <cell r="R64">
            <v>0</v>
          </cell>
          <cell r="S64">
            <v>10</v>
          </cell>
          <cell r="T64">
            <v>0</v>
          </cell>
          <cell r="U64">
            <v>10</v>
          </cell>
          <cell r="V64">
            <v>61.69</v>
          </cell>
          <cell r="W64">
            <v>0</v>
          </cell>
          <cell r="X64">
            <v>5.8631039999999999</v>
          </cell>
          <cell r="Y64">
            <v>0</v>
          </cell>
          <cell r="Z64">
            <v>5.8631039999999999</v>
          </cell>
          <cell r="AA64">
            <v>12.97</v>
          </cell>
          <cell r="AB64">
            <v>0</v>
          </cell>
          <cell r="AQ64">
            <v>0</v>
          </cell>
          <cell r="AR64">
            <v>100</v>
          </cell>
          <cell r="BG64">
            <v>0</v>
          </cell>
          <cell r="BH64">
            <v>100</v>
          </cell>
        </row>
        <row r="65">
          <cell r="B65" t="str">
            <v>PO10349</v>
          </cell>
          <cell r="C65" t="str">
            <v>Nun Dul</v>
          </cell>
          <cell r="D65" t="str">
            <v>OPA S1- 1 &amp; 2</v>
          </cell>
          <cell r="E65" t="str">
            <v xml:space="preserve">BAND ATTACH(A+)               </v>
          </cell>
          <cell r="F65">
            <v>41436</v>
          </cell>
          <cell r="G65" t="str">
            <v>01/01/2024-01/15/2024</v>
          </cell>
          <cell r="H65">
            <v>1</v>
          </cell>
          <cell r="I65">
            <v>4</v>
          </cell>
          <cell r="J65">
            <v>5</v>
          </cell>
          <cell r="K65">
            <v>204</v>
          </cell>
          <cell r="M65">
            <v>112</v>
          </cell>
          <cell r="N65">
            <v>8</v>
          </cell>
          <cell r="O65">
            <v>130</v>
          </cell>
          <cell r="P65">
            <v>0</v>
          </cell>
          <cell r="Q65">
            <v>0</v>
          </cell>
          <cell r="R65">
            <v>0</v>
          </cell>
          <cell r="S65">
            <v>10</v>
          </cell>
          <cell r="T65">
            <v>0</v>
          </cell>
          <cell r="U65">
            <v>10</v>
          </cell>
          <cell r="V65">
            <v>28.42</v>
          </cell>
          <cell r="W65">
            <v>0</v>
          </cell>
          <cell r="X65">
            <v>4.9062000000000001</v>
          </cell>
          <cell r="Y65">
            <v>0</v>
          </cell>
          <cell r="Z65">
            <v>4.9062000000000001</v>
          </cell>
          <cell r="AA65">
            <v>0</v>
          </cell>
          <cell r="AB65">
            <v>20.642399999999999</v>
          </cell>
          <cell r="AQ65">
            <v>0</v>
          </cell>
          <cell r="AR65">
            <v>100</v>
          </cell>
          <cell r="BG65">
            <v>0</v>
          </cell>
          <cell r="BH65">
            <v>100</v>
          </cell>
        </row>
        <row r="66">
          <cell r="B66" t="str">
            <v>PO1037</v>
          </cell>
          <cell r="C66" t="str">
            <v>Thary Bun</v>
          </cell>
          <cell r="D66" t="str">
            <v>SPS- D</v>
          </cell>
          <cell r="E66" t="str">
            <v xml:space="preserve">Lapseam Sides(A)              </v>
          </cell>
          <cell r="F66">
            <v>38825</v>
          </cell>
          <cell r="G66" t="str">
            <v>01/01/2024-01/15/2024</v>
          </cell>
          <cell r="H66">
            <v>0</v>
          </cell>
          <cell r="I66">
            <v>0</v>
          </cell>
          <cell r="J66">
            <v>0</v>
          </cell>
          <cell r="K66">
            <v>204</v>
          </cell>
          <cell r="M66">
            <v>112</v>
          </cell>
          <cell r="N66">
            <v>8</v>
          </cell>
          <cell r="O66">
            <v>132</v>
          </cell>
          <cell r="P66">
            <v>0</v>
          </cell>
          <cell r="Q66">
            <v>0</v>
          </cell>
          <cell r="R66">
            <v>0</v>
          </cell>
          <cell r="S66">
            <v>12</v>
          </cell>
          <cell r="T66">
            <v>0</v>
          </cell>
          <cell r="U66">
            <v>12</v>
          </cell>
          <cell r="V66">
            <v>43.96</v>
          </cell>
          <cell r="W66">
            <v>0</v>
          </cell>
          <cell r="X66">
            <v>5.8874399999999998</v>
          </cell>
          <cell r="Y66">
            <v>0</v>
          </cell>
          <cell r="Z66">
            <v>5.8874399999999998</v>
          </cell>
          <cell r="AA66">
            <v>0</v>
          </cell>
          <cell r="AB66">
            <v>14.91488</v>
          </cell>
          <cell r="AQ66">
            <v>0</v>
          </cell>
          <cell r="AR66">
            <v>100</v>
          </cell>
          <cell r="BG66">
            <v>0</v>
          </cell>
          <cell r="BH66">
            <v>100</v>
          </cell>
        </row>
        <row r="67">
          <cell r="B67" t="str">
            <v>PO10439</v>
          </cell>
          <cell r="C67" t="str">
            <v>Sithorn  Kean</v>
          </cell>
          <cell r="D67" t="str">
            <v>Finishing A</v>
          </cell>
          <cell r="E67" t="str">
            <v xml:space="preserve">Folding(B)                    </v>
          </cell>
          <cell r="F67">
            <v>41444</v>
          </cell>
          <cell r="G67" t="str">
            <v>01/01/2024-01/15/2024</v>
          </cell>
          <cell r="H67">
            <v>0</v>
          </cell>
          <cell r="I67">
            <v>0</v>
          </cell>
          <cell r="J67">
            <v>0</v>
          </cell>
          <cell r="K67">
            <v>204</v>
          </cell>
          <cell r="M67">
            <v>112</v>
          </cell>
          <cell r="N67">
            <v>8</v>
          </cell>
          <cell r="O67">
            <v>132</v>
          </cell>
          <cell r="P67">
            <v>0</v>
          </cell>
          <cell r="Q67">
            <v>0</v>
          </cell>
          <cell r="R67">
            <v>0</v>
          </cell>
          <cell r="S67">
            <v>12</v>
          </cell>
          <cell r="T67">
            <v>0</v>
          </cell>
          <cell r="U67">
            <v>12</v>
          </cell>
          <cell r="V67">
            <v>81.38</v>
          </cell>
          <cell r="W67">
            <v>0</v>
          </cell>
          <cell r="X67">
            <v>8.1820199999999996</v>
          </cell>
          <cell r="Y67">
            <v>0</v>
          </cell>
          <cell r="Z67">
            <v>8.1820199999999996</v>
          </cell>
          <cell r="AA67">
            <v>0</v>
          </cell>
          <cell r="AB67">
            <v>0</v>
          </cell>
          <cell r="AQ67">
            <v>0</v>
          </cell>
          <cell r="AR67">
            <v>100</v>
          </cell>
          <cell r="BG67">
            <v>0</v>
          </cell>
          <cell r="BH67">
            <v>100</v>
          </cell>
        </row>
        <row r="68">
          <cell r="B68" t="str">
            <v>PO10478</v>
          </cell>
          <cell r="C68" t="str">
            <v>Vanny Seak</v>
          </cell>
          <cell r="D68" t="str">
            <v>SPS- B</v>
          </cell>
          <cell r="E68" t="str">
            <v xml:space="preserve">Hem Band(B)                   </v>
          </cell>
          <cell r="F68">
            <v>41444</v>
          </cell>
          <cell r="G68" t="str">
            <v>01/01/2024-01/15/2024</v>
          </cell>
          <cell r="H68">
            <v>0</v>
          </cell>
          <cell r="I68">
            <v>0</v>
          </cell>
          <cell r="J68">
            <v>0</v>
          </cell>
          <cell r="K68">
            <v>204</v>
          </cell>
          <cell r="M68">
            <v>112</v>
          </cell>
          <cell r="N68">
            <v>8</v>
          </cell>
          <cell r="O68">
            <v>128</v>
          </cell>
          <cell r="P68">
            <v>0</v>
          </cell>
          <cell r="Q68">
            <v>0</v>
          </cell>
          <cell r="R68">
            <v>0</v>
          </cell>
          <cell r="S68">
            <v>8</v>
          </cell>
          <cell r="T68">
            <v>0</v>
          </cell>
          <cell r="U68">
            <v>8</v>
          </cell>
          <cell r="V68">
            <v>20.079999999999998</v>
          </cell>
          <cell r="W68">
            <v>0</v>
          </cell>
          <cell r="X68">
            <v>3.92496</v>
          </cell>
          <cell r="Y68">
            <v>0</v>
          </cell>
          <cell r="Z68">
            <v>3.92496</v>
          </cell>
          <cell r="AA68">
            <v>0</v>
          </cell>
          <cell r="AB68">
            <v>27.019919999999999</v>
          </cell>
          <cell r="AQ68">
            <v>0</v>
          </cell>
          <cell r="AR68">
            <v>100</v>
          </cell>
          <cell r="BG68">
            <v>0</v>
          </cell>
          <cell r="BH68">
            <v>100</v>
          </cell>
        </row>
        <row r="69">
          <cell r="B69" t="str">
            <v>PO10583</v>
          </cell>
          <cell r="C69" t="str">
            <v>Sreyphai Phor</v>
          </cell>
          <cell r="D69" t="str">
            <v>QC</v>
          </cell>
          <cell r="E69" t="str">
            <v xml:space="preserve">Examining(B)                  </v>
          </cell>
          <cell r="F69">
            <v>41457</v>
          </cell>
          <cell r="G69" t="str">
            <v>01/01/2024-01/15/2024</v>
          </cell>
          <cell r="H69">
            <v>1</v>
          </cell>
          <cell r="I69">
            <v>1</v>
          </cell>
          <cell r="J69">
            <v>2</v>
          </cell>
          <cell r="K69">
            <v>231</v>
          </cell>
          <cell r="M69">
            <v>112</v>
          </cell>
          <cell r="N69">
            <v>8</v>
          </cell>
          <cell r="O69">
            <v>126</v>
          </cell>
          <cell r="P69">
            <v>0</v>
          </cell>
          <cell r="Q69">
            <v>0</v>
          </cell>
          <cell r="R69">
            <v>0</v>
          </cell>
          <cell r="S69">
            <v>6</v>
          </cell>
          <cell r="T69">
            <v>0</v>
          </cell>
          <cell r="U69">
            <v>6</v>
          </cell>
          <cell r="V69">
            <v>45.23</v>
          </cell>
          <cell r="W69">
            <v>0</v>
          </cell>
          <cell r="X69">
            <v>3.33</v>
          </cell>
          <cell r="Y69">
            <v>0</v>
          </cell>
          <cell r="Z69">
            <v>3.33</v>
          </cell>
          <cell r="AA69">
            <v>0</v>
          </cell>
          <cell r="AB69">
            <v>5.68</v>
          </cell>
          <cell r="AQ69">
            <v>0</v>
          </cell>
          <cell r="AR69">
            <v>100</v>
          </cell>
          <cell r="BG69">
            <v>0</v>
          </cell>
          <cell r="BH69">
            <v>100</v>
          </cell>
        </row>
        <row r="70">
          <cell r="B70" t="str">
            <v>PO10584</v>
          </cell>
          <cell r="C70" t="str">
            <v>Lyla Sory</v>
          </cell>
          <cell r="D70" t="str">
            <v>SPS- B</v>
          </cell>
          <cell r="E70" t="str">
            <v xml:space="preserve">Hem Band(B)                   </v>
          </cell>
          <cell r="F70">
            <v>41457</v>
          </cell>
          <cell r="G70" t="str">
            <v>01/01/2024-01/15/2024</v>
          </cell>
          <cell r="H70">
            <v>0</v>
          </cell>
          <cell r="I70">
            <v>1</v>
          </cell>
          <cell r="J70">
            <v>1</v>
          </cell>
          <cell r="K70">
            <v>204</v>
          </cell>
          <cell r="M70">
            <v>112</v>
          </cell>
          <cell r="N70">
            <v>8</v>
          </cell>
          <cell r="O70">
            <v>124</v>
          </cell>
          <cell r="P70">
            <v>0</v>
          </cell>
          <cell r="Q70">
            <v>0</v>
          </cell>
          <cell r="R70">
            <v>0</v>
          </cell>
          <cell r="S70">
            <v>4</v>
          </cell>
          <cell r="T70">
            <v>0</v>
          </cell>
          <cell r="U70">
            <v>4</v>
          </cell>
          <cell r="V70">
            <v>37.76</v>
          </cell>
          <cell r="W70">
            <v>0</v>
          </cell>
          <cell r="X70">
            <v>1.96248</v>
          </cell>
          <cell r="Y70">
            <v>0</v>
          </cell>
          <cell r="Z70">
            <v>1.96248</v>
          </cell>
          <cell r="AA70">
            <v>6</v>
          </cell>
          <cell r="AB70">
            <v>7.40496</v>
          </cell>
          <cell r="AQ70">
            <v>0</v>
          </cell>
          <cell r="AR70">
            <v>100</v>
          </cell>
          <cell r="BG70">
            <v>0</v>
          </cell>
          <cell r="BH70">
            <v>100</v>
          </cell>
        </row>
        <row r="71">
          <cell r="B71" t="str">
            <v>PO10787</v>
          </cell>
          <cell r="C71" t="str">
            <v>Hoeurn Hang</v>
          </cell>
          <cell r="D71" t="str">
            <v>SPS- A</v>
          </cell>
          <cell r="E71" t="str">
            <v xml:space="preserve">Set Gauntlet(A)               </v>
          </cell>
          <cell r="F71">
            <v>41488</v>
          </cell>
          <cell r="G71" t="str">
            <v>01/01/2024-01/15/2024</v>
          </cell>
          <cell r="H71">
            <v>1</v>
          </cell>
          <cell r="I71">
            <v>2</v>
          </cell>
          <cell r="J71">
            <v>3</v>
          </cell>
          <cell r="K71">
            <v>204</v>
          </cell>
          <cell r="M71">
            <v>112</v>
          </cell>
          <cell r="N71">
            <v>8</v>
          </cell>
          <cell r="O71">
            <v>132</v>
          </cell>
          <cell r="P71">
            <v>0</v>
          </cell>
          <cell r="Q71">
            <v>0</v>
          </cell>
          <cell r="R71">
            <v>0</v>
          </cell>
          <cell r="S71">
            <v>12</v>
          </cell>
          <cell r="T71">
            <v>0</v>
          </cell>
          <cell r="U71">
            <v>12</v>
          </cell>
          <cell r="V71">
            <v>55.5</v>
          </cell>
          <cell r="W71">
            <v>0</v>
          </cell>
          <cell r="X71">
            <v>6.2669879999999996</v>
          </cell>
          <cell r="Y71">
            <v>0</v>
          </cell>
          <cell r="Z71">
            <v>6.2669879999999996</v>
          </cell>
          <cell r="AA71">
            <v>8.5</v>
          </cell>
          <cell r="AB71">
            <v>2.6273520000000001</v>
          </cell>
          <cell r="AQ71">
            <v>0</v>
          </cell>
          <cell r="AR71">
            <v>100</v>
          </cell>
          <cell r="BG71">
            <v>0</v>
          </cell>
          <cell r="BH71">
            <v>100</v>
          </cell>
        </row>
        <row r="72">
          <cell r="B72" t="str">
            <v>PO10797</v>
          </cell>
          <cell r="C72" t="str">
            <v>Laun Yan</v>
          </cell>
          <cell r="D72" t="str">
            <v>Finishing A</v>
          </cell>
          <cell r="E72" t="str">
            <v xml:space="preserve">Presser(B)                    </v>
          </cell>
          <cell r="F72">
            <v>38642</v>
          </cell>
          <cell r="G72" t="str">
            <v>01/01/2024-01/15/2024</v>
          </cell>
          <cell r="H72">
            <v>0</v>
          </cell>
          <cell r="I72">
            <v>0</v>
          </cell>
          <cell r="J72">
            <v>0</v>
          </cell>
          <cell r="K72">
            <v>204</v>
          </cell>
          <cell r="M72">
            <v>112</v>
          </cell>
          <cell r="N72">
            <v>8</v>
          </cell>
          <cell r="O72">
            <v>132</v>
          </cell>
          <cell r="P72">
            <v>0</v>
          </cell>
          <cell r="Q72">
            <v>0</v>
          </cell>
          <cell r="R72">
            <v>0</v>
          </cell>
          <cell r="S72">
            <v>12</v>
          </cell>
          <cell r="T72">
            <v>0</v>
          </cell>
          <cell r="U72">
            <v>12</v>
          </cell>
          <cell r="V72">
            <v>74.47</v>
          </cell>
          <cell r="W72">
            <v>0</v>
          </cell>
          <cell r="X72">
            <v>7.8307840000000004</v>
          </cell>
          <cell r="Y72">
            <v>0</v>
          </cell>
          <cell r="Z72">
            <v>7.8307840000000004</v>
          </cell>
          <cell r="AA72">
            <v>0</v>
          </cell>
          <cell r="AB72">
            <v>0</v>
          </cell>
          <cell r="AQ72">
            <v>8.9600000000000009</v>
          </cell>
          <cell r="AR72">
            <v>100</v>
          </cell>
          <cell r="BG72">
            <v>0</v>
          </cell>
          <cell r="BH72">
            <v>108.96</v>
          </cell>
        </row>
        <row r="73">
          <cell r="B73" t="str">
            <v>PO10869</v>
          </cell>
          <cell r="C73" t="str">
            <v>Leakhena  Long</v>
          </cell>
          <cell r="D73" t="str">
            <v>SIT Checking</v>
          </cell>
          <cell r="E73" t="str">
            <v xml:space="preserve">Examining(B)                  </v>
          </cell>
          <cell r="F73">
            <v>41499</v>
          </cell>
          <cell r="G73" t="str">
            <v>01/01/2024-01/15/2024</v>
          </cell>
          <cell r="H73">
            <v>1</v>
          </cell>
          <cell r="I73">
            <v>3</v>
          </cell>
          <cell r="J73">
            <v>4</v>
          </cell>
          <cell r="K73">
            <v>204</v>
          </cell>
          <cell r="M73">
            <v>112</v>
          </cell>
          <cell r="N73">
            <v>8</v>
          </cell>
          <cell r="O73">
            <v>132</v>
          </cell>
          <cell r="P73">
            <v>0</v>
          </cell>
          <cell r="Q73">
            <v>0</v>
          </cell>
          <cell r="R73">
            <v>0</v>
          </cell>
          <cell r="S73">
            <v>12</v>
          </cell>
          <cell r="T73">
            <v>0</v>
          </cell>
          <cell r="U73">
            <v>12</v>
          </cell>
          <cell r="V73">
            <v>48.94</v>
          </cell>
          <cell r="W73">
            <v>0</v>
          </cell>
          <cell r="X73">
            <v>5.8874399999999998</v>
          </cell>
          <cell r="Y73">
            <v>0</v>
          </cell>
          <cell r="Z73">
            <v>5.8874399999999998</v>
          </cell>
          <cell r="AA73">
            <v>0</v>
          </cell>
          <cell r="AB73">
            <v>9.9348799999999997</v>
          </cell>
          <cell r="AQ73">
            <v>0</v>
          </cell>
          <cell r="AR73">
            <v>100</v>
          </cell>
          <cell r="BG73">
            <v>0</v>
          </cell>
          <cell r="BH73">
            <v>100</v>
          </cell>
        </row>
        <row r="74">
          <cell r="B74" t="str">
            <v>PO10896</v>
          </cell>
          <cell r="C74" t="str">
            <v>Samol Loek</v>
          </cell>
          <cell r="D74" t="str">
            <v>SPS- C</v>
          </cell>
          <cell r="E74" t="str">
            <v xml:space="preserve">Topstitch Sleeve(A)           </v>
          </cell>
          <cell r="F74">
            <v>41501</v>
          </cell>
          <cell r="G74" t="str">
            <v>01/01/2024-01/15/2024</v>
          </cell>
          <cell r="H74">
            <v>1</v>
          </cell>
          <cell r="I74">
            <v>2</v>
          </cell>
          <cell r="J74">
            <v>3</v>
          </cell>
          <cell r="K74">
            <v>204</v>
          </cell>
          <cell r="M74">
            <v>112</v>
          </cell>
          <cell r="N74">
            <v>8</v>
          </cell>
          <cell r="O74">
            <v>110</v>
          </cell>
          <cell r="P74">
            <v>0</v>
          </cell>
          <cell r="Q74">
            <v>16</v>
          </cell>
          <cell r="R74">
            <v>16</v>
          </cell>
          <cell r="S74">
            <v>6</v>
          </cell>
          <cell r="T74">
            <v>0</v>
          </cell>
          <cell r="U74">
            <v>6</v>
          </cell>
          <cell r="V74">
            <v>32.14</v>
          </cell>
          <cell r="W74">
            <v>0</v>
          </cell>
          <cell r="X74">
            <v>2.9437199999999999</v>
          </cell>
          <cell r="Y74">
            <v>0</v>
          </cell>
          <cell r="Z74">
            <v>2.9437199999999999</v>
          </cell>
          <cell r="AA74">
            <v>0</v>
          </cell>
          <cell r="AB74">
            <v>5.1474399999999996</v>
          </cell>
          <cell r="AQ74">
            <v>0</v>
          </cell>
          <cell r="AR74">
            <v>85</v>
          </cell>
          <cell r="BG74">
            <v>0</v>
          </cell>
          <cell r="BH74">
            <v>85</v>
          </cell>
        </row>
        <row r="75">
          <cell r="B75" t="str">
            <v>PO10911</v>
          </cell>
          <cell r="C75" t="str">
            <v>Liab Pao</v>
          </cell>
          <cell r="D75" t="str">
            <v>QC</v>
          </cell>
          <cell r="E75" t="str">
            <v xml:space="preserve">Examining(B)                  </v>
          </cell>
          <cell r="F75">
            <v>41505</v>
          </cell>
          <cell r="G75" t="str">
            <v>01/01/2024-01/15/2024</v>
          </cell>
          <cell r="H75">
            <v>1</v>
          </cell>
          <cell r="I75">
            <v>1</v>
          </cell>
          <cell r="J75">
            <v>2</v>
          </cell>
          <cell r="K75">
            <v>231</v>
          </cell>
          <cell r="M75">
            <v>112</v>
          </cell>
          <cell r="N75">
            <v>8</v>
          </cell>
          <cell r="O75">
            <v>121.83333333340001</v>
          </cell>
          <cell r="P75">
            <v>0</v>
          </cell>
          <cell r="Q75">
            <v>4.1666666666000003</v>
          </cell>
          <cell r="R75">
            <v>4.1666666666000003</v>
          </cell>
          <cell r="S75">
            <v>6</v>
          </cell>
          <cell r="T75">
            <v>0</v>
          </cell>
          <cell r="U75">
            <v>6</v>
          </cell>
          <cell r="V75">
            <v>52.82</v>
          </cell>
          <cell r="W75">
            <v>0</v>
          </cell>
          <cell r="X75">
            <v>3.31128</v>
          </cell>
          <cell r="Y75">
            <v>0</v>
          </cell>
          <cell r="Z75">
            <v>3.31128</v>
          </cell>
          <cell r="AA75">
            <v>0</v>
          </cell>
          <cell r="AB75">
            <v>6.2925599999999999</v>
          </cell>
          <cell r="AQ75">
            <v>0</v>
          </cell>
          <cell r="AR75">
            <v>100</v>
          </cell>
          <cell r="BG75">
            <v>0</v>
          </cell>
          <cell r="BH75">
            <v>100</v>
          </cell>
        </row>
        <row r="76">
          <cell r="B76" t="str">
            <v>PO11145</v>
          </cell>
          <cell r="C76" t="str">
            <v>Phineap Nget</v>
          </cell>
          <cell r="D76" t="str">
            <v>SPS- C</v>
          </cell>
          <cell r="E76" t="str">
            <v xml:space="preserve">Remove Sobar(C)               </v>
          </cell>
          <cell r="F76">
            <v>41526</v>
          </cell>
          <cell r="G76" t="str">
            <v>01/01/2024-01/15/2024</v>
          </cell>
          <cell r="H76">
            <v>1</v>
          </cell>
          <cell r="I76">
            <v>2</v>
          </cell>
          <cell r="J76">
            <v>3</v>
          </cell>
          <cell r="K76">
            <v>224</v>
          </cell>
          <cell r="M76">
            <v>112</v>
          </cell>
          <cell r="N76">
            <v>8</v>
          </cell>
          <cell r="O76">
            <v>128</v>
          </cell>
          <cell r="P76">
            <v>0</v>
          </cell>
          <cell r="Q76">
            <v>0</v>
          </cell>
          <cell r="R76">
            <v>0</v>
          </cell>
          <cell r="S76">
            <v>8</v>
          </cell>
          <cell r="T76">
            <v>0</v>
          </cell>
          <cell r="U76">
            <v>8</v>
          </cell>
          <cell r="V76">
            <v>20.16</v>
          </cell>
          <cell r="W76">
            <v>0</v>
          </cell>
          <cell r="X76">
            <v>4.30992</v>
          </cell>
          <cell r="Y76">
            <v>0</v>
          </cell>
          <cell r="Z76">
            <v>4.30992</v>
          </cell>
          <cell r="AA76">
            <v>0</v>
          </cell>
          <cell r="AB76">
            <v>40.019840000000002</v>
          </cell>
          <cell r="AQ76">
            <v>0</v>
          </cell>
          <cell r="AR76">
            <v>100</v>
          </cell>
          <cell r="BG76">
            <v>0</v>
          </cell>
          <cell r="BH76">
            <v>100</v>
          </cell>
        </row>
        <row r="77">
          <cell r="B77" t="str">
            <v>PO11215</v>
          </cell>
          <cell r="C77" t="str">
            <v>Norng Chanthy</v>
          </cell>
          <cell r="D77" t="str">
            <v>SPS- E</v>
          </cell>
          <cell r="E77" t="str">
            <v xml:space="preserve">Lapseam Sides(A)              </v>
          </cell>
          <cell r="F77">
            <v>41530</v>
          </cell>
          <cell r="G77" t="str">
            <v>01/01/2024-01/15/2024</v>
          </cell>
          <cell r="H77">
            <v>1</v>
          </cell>
          <cell r="I77">
            <v>1</v>
          </cell>
          <cell r="J77">
            <v>2</v>
          </cell>
          <cell r="K77">
            <v>204</v>
          </cell>
          <cell r="M77">
            <v>112</v>
          </cell>
          <cell r="N77">
            <v>8</v>
          </cell>
          <cell r="O77">
            <v>120</v>
          </cell>
          <cell r="P77">
            <v>0</v>
          </cell>
          <cell r="Q77">
            <v>8</v>
          </cell>
          <cell r="R77">
            <v>8</v>
          </cell>
          <cell r="S77">
            <v>8</v>
          </cell>
          <cell r="T77">
            <v>0</v>
          </cell>
          <cell r="U77">
            <v>8</v>
          </cell>
          <cell r="V77">
            <v>54.59</v>
          </cell>
          <cell r="W77">
            <v>0</v>
          </cell>
          <cell r="X77">
            <v>3.9632130000000001</v>
          </cell>
          <cell r="Y77">
            <v>0</v>
          </cell>
          <cell r="Z77">
            <v>3.9632130000000001</v>
          </cell>
          <cell r="AA77">
            <v>0</v>
          </cell>
          <cell r="AB77">
            <v>2.321412</v>
          </cell>
          <cell r="AQ77">
            <v>0</v>
          </cell>
          <cell r="AR77">
            <v>100</v>
          </cell>
          <cell r="BG77">
            <v>0</v>
          </cell>
          <cell r="BH77">
            <v>100</v>
          </cell>
        </row>
        <row r="78">
          <cell r="B78" t="str">
            <v>PO11265</v>
          </cell>
          <cell r="C78" t="str">
            <v>Chanthou Sam</v>
          </cell>
          <cell r="D78" t="str">
            <v>SPS- C</v>
          </cell>
          <cell r="E78" t="str">
            <v xml:space="preserve">Trim excess fabric(B)         </v>
          </cell>
          <cell r="F78">
            <v>41534</v>
          </cell>
          <cell r="G78" t="str">
            <v>01/01/2024-01/15/2024</v>
          </cell>
          <cell r="H78">
            <v>1</v>
          </cell>
          <cell r="I78">
            <v>1</v>
          </cell>
          <cell r="J78">
            <v>2</v>
          </cell>
          <cell r="K78">
            <v>204</v>
          </cell>
          <cell r="M78">
            <v>112</v>
          </cell>
          <cell r="N78">
            <v>8</v>
          </cell>
          <cell r="O78">
            <v>124</v>
          </cell>
          <cell r="P78">
            <v>0</v>
          </cell>
          <cell r="Q78">
            <v>0</v>
          </cell>
          <cell r="R78">
            <v>0</v>
          </cell>
          <cell r="S78">
            <v>4</v>
          </cell>
          <cell r="T78">
            <v>0</v>
          </cell>
          <cell r="U78">
            <v>4</v>
          </cell>
          <cell r="V78">
            <v>79.22</v>
          </cell>
          <cell r="W78">
            <v>0</v>
          </cell>
          <cell r="X78">
            <v>2.3094899999999998</v>
          </cell>
          <cell r="Y78">
            <v>0</v>
          </cell>
          <cell r="Z78">
            <v>2.3094899999999998</v>
          </cell>
          <cell r="AA78">
            <v>0</v>
          </cell>
          <cell r="AB78">
            <v>1.502602</v>
          </cell>
          <cell r="AQ78">
            <v>0</v>
          </cell>
          <cell r="AR78">
            <v>100</v>
          </cell>
          <cell r="BG78">
            <v>0</v>
          </cell>
          <cell r="BH78">
            <v>100</v>
          </cell>
        </row>
        <row r="79">
          <cell r="B79" t="str">
            <v>PO11272</v>
          </cell>
          <cell r="C79" t="str">
            <v>Sreynich Duch</v>
          </cell>
          <cell r="D79" t="str">
            <v>Finishing A</v>
          </cell>
          <cell r="E79" t="str">
            <v xml:space="preserve">Button Closing(B)             </v>
          </cell>
          <cell r="F79">
            <v>41535</v>
          </cell>
          <cell r="G79" t="str">
            <v>01/01/2024-01/15/2024</v>
          </cell>
          <cell r="H79">
            <v>0</v>
          </cell>
          <cell r="I79">
            <v>0</v>
          </cell>
          <cell r="J79">
            <v>0</v>
          </cell>
          <cell r="K79">
            <v>232</v>
          </cell>
          <cell r="M79">
            <v>112</v>
          </cell>
          <cell r="N79">
            <v>8</v>
          </cell>
          <cell r="O79">
            <v>130</v>
          </cell>
          <cell r="P79">
            <v>0</v>
          </cell>
          <cell r="Q79">
            <v>0</v>
          </cell>
          <cell r="R79">
            <v>0</v>
          </cell>
          <cell r="S79">
            <v>10</v>
          </cell>
          <cell r="T79">
            <v>0</v>
          </cell>
          <cell r="U79">
            <v>10</v>
          </cell>
          <cell r="V79">
            <v>0</v>
          </cell>
          <cell r="W79">
            <v>0</v>
          </cell>
          <cell r="X79">
            <v>5.5374600000000003</v>
          </cell>
          <cell r="Y79">
            <v>0</v>
          </cell>
          <cell r="Z79">
            <v>5.5374600000000003</v>
          </cell>
          <cell r="AA79">
            <v>0</v>
          </cell>
          <cell r="AB79">
            <v>64.294920000000005</v>
          </cell>
          <cell r="AQ79">
            <v>0</v>
          </cell>
          <cell r="AR79">
            <v>100</v>
          </cell>
          <cell r="BG79">
            <v>0</v>
          </cell>
          <cell r="BH79">
            <v>100</v>
          </cell>
        </row>
        <row r="80">
          <cell r="B80" t="str">
            <v>PO11373</v>
          </cell>
          <cell r="C80" t="str">
            <v>Khoeurn Chet</v>
          </cell>
          <cell r="D80" t="str">
            <v>Finishing A</v>
          </cell>
          <cell r="E80" t="str">
            <v xml:space="preserve">Cut loop WB(B)                </v>
          </cell>
          <cell r="F80">
            <v>41558</v>
          </cell>
          <cell r="G80" t="str">
            <v>01/01/2024-01/15/2024</v>
          </cell>
          <cell r="H80">
            <v>0</v>
          </cell>
          <cell r="I80">
            <v>0</v>
          </cell>
          <cell r="J80">
            <v>0</v>
          </cell>
          <cell r="K80">
            <v>224</v>
          </cell>
          <cell r="M80">
            <v>112</v>
          </cell>
          <cell r="N80">
            <v>8</v>
          </cell>
          <cell r="O80">
            <v>132</v>
          </cell>
          <cell r="P80">
            <v>0</v>
          </cell>
          <cell r="Q80">
            <v>0</v>
          </cell>
          <cell r="R80">
            <v>0</v>
          </cell>
          <cell r="S80">
            <v>12</v>
          </cell>
          <cell r="T80">
            <v>0</v>
          </cell>
          <cell r="U80">
            <v>12</v>
          </cell>
          <cell r="V80">
            <v>0</v>
          </cell>
          <cell r="W80">
            <v>0</v>
          </cell>
          <cell r="X80">
            <v>6.4249200000000002</v>
          </cell>
          <cell r="Y80">
            <v>0</v>
          </cell>
          <cell r="Z80">
            <v>6.4249200000000002</v>
          </cell>
          <cell r="AA80">
            <v>0</v>
          </cell>
          <cell r="AB80">
            <v>64.249840000000006</v>
          </cell>
          <cell r="AQ80">
            <v>0</v>
          </cell>
          <cell r="AR80">
            <v>100</v>
          </cell>
          <cell r="BG80">
            <v>0</v>
          </cell>
          <cell r="BH80">
            <v>100</v>
          </cell>
        </row>
        <row r="81">
          <cell r="B81" t="str">
            <v>PO11415</v>
          </cell>
          <cell r="C81" t="str">
            <v>Sreypichmeanleap Oum</v>
          </cell>
          <cell r="D81" t="str">
            <v>OPA S1- 1 &amp; 2</v>
          </cell>
          <cell r="E81" t="str">
            <v xml:space="preserve">Machinist                     </v>
          </cell>
          <cell r="F81">
            <v>41561</v>
          </cell>
          <cell r="G81" t="str">
            <v>01/01/2024-01/15/2024</v>
          </cell>
          <cell r="H81">
            <v>0</v>
          </cell>
          <cell r="I81">
            <v>0</v>
          </cell>
          <cell r="J81">
            <v>0</v>
          </cell>
          <cell r="K81">
            <v>231</v>
          </cell>
          <cell r="M81">
            <v>112</v>
          </cell>
          <cell r="N81">
            <v>8</v>
          </cell>
          <cell r="O81">
            <v>130.1666666667</v>
          </cell>
          <cell r="P81">
            <v>1.83</v>
          </cell>
          <cell r="Q81">
            <v>0</v>
          </cell>
          <cell r="R81">
            <v>1.8333333332999999</v>
          </cell>
          <cell r="S81">
            <v>12</v>
          </cell>
          <cell r="T81">
            <v>0</v>
          </cell>
          <cell r="U81">
            <v>12</v>
          </cell>
          <cell r="V81">
            <v>3.56</v>
          </cell>
          <cell r="W81">
            <v>2.04</v>
          </cell>
          <cell r="X81">
            <v>6.6412800000000001</v>
          </cell>
          <cell r="Y81">
            <v>0</v>
          </cell>
          <cell r="Z81">
            <v>6.6412800000000001</v>
          </cell>
          <cell r="AA81">
            <v>0</v>
          </cell>
          <cell r="AB81">
            <v>60.812559999999998</v>
          </cell>
          <cell r="AQ81">
            <v>0</v>
          </cell>
          <cell r="AR81">
            <v>100</v>
          </cell>
          <cell r="BG81">
            <v>0</v>
          </cell>
          <cell r="BH81">
            <v>100</v>
          </cell>
        </row>
        <row r="82">
          <cell r="B82" t="str">
            <v>PO11433</v>
          </cell>
          <cell r="C82" t="str">
            <v>Kakda Pho</v>
          </cell>
          <cell r="D82" t="str">
            <v>Cutting 2</v>
          </cell>
          <cell r="F82">
            <v>41561</v>
          </cell>
          <cell r="G82" t="str">
            <v>01/01/2024-01/15/2024</v>
          </cell>
          <cell r="H82">
            <v>0</v>
          </cell>
          <cell r="I82">
            <v>0</v>
          </cell>
          <cell r="J82">
            <v>0</v>
          </cell>
          <cell r="K82">
            <v>231</v>
          </cell>
          <cell r="M82">
            <v>112</v>
          </cell>
          <cell r="N82">
            <v>8</v>
          </cell>
          <cell r="O82">
            <v>130</v>
          </cell>
          <cell r="P82">
            <v>0</v>
          </cell>
          <cell r="Q82">
            <v>0</v>
          </cell>
          <cell r="R82">
            <v>0</v>
          </cell>
          <cell r="S82">
            <v>10</v>
          </cell>
          <cell r="T82">
            <v>0</v>
          </cell>
          <cell r="U82">
            <v>10</v>
          </cell>
          <cell r="V82">
            <v>33.6</v>
          </cell>
          <cell r="W82">
            <v>0</v>
          </cell>
          <cell r="X82">
            <v>5.5312799999999998</v>
          </cell>
          <cell r="Y82">
            <v>0</v>
          </cell>
          <cell r="Z82">
            <v>5.5312799999999998</v>
          </cell>
          <cell r="AA82">
            <v>0</v>
          </cell>
          <cell r="AB82">
            <v>21.71256</v>
          </cell>
          <cell r="AQ82">
            <v>0</v>
          </cell>
          <cell r="AR82">
            <v>100</v>
          </cell>
          <cell r="BG82">
            <v>0</v>
          </cell>
          <cell r="BH82">
            <v>100</v>
          </cell>
        </row>
        <row r="83">
          <cell r="B83" t="str">
            <v>PO11538</v>
          </cell>
          <cell r="C83" t="str">
            <v>Sreyda Eang</v>
          </cell>
          <cell r="D83" t="str">
            <v>S1- 2</v>
          </cell>
          <cell r="E83" t="str">
            <v xml:space="preserve">Press Gussett(B)              </v>
          </cell>
          <cell r="F83">
            <v>41564</v>
          </cell>
          <cell r="G83" t="str">
            <v>01/01/2024-01/15/2024</v>
          </cell>
          <cell r="H83">
            <v>1</v>
          </cell>
          <cell r="I83">
            <v>2</v>
          </cell>
          <cell r="J83">
            <v>3</v>
          </cell>
          <cell r="K83">
            <v>204</v>
          </cell>
          <cell r="M83">
            <v>112</v>
          </cell>
          <cell r="N83">
            <v>8</v>
          </cell>
          <cell r="O83">
            <v>130</v>
          </cell>
          <cell r="P83">
            <v>0</v>
          </cell>
          <cell r="Q83">
            <v>0</v>
          </cell>
          <cell r="R83">
            <v>0</v>
          </cell>
          <cell r="S83">
            <v>10</v>
          </cell>
          <cell r="T83">
            <v>0</v>
          </cell>
          <cell r="U83">
            <v>10</v>
          </cell>
          <cell r="V83">
            <v>45.46</v>
          </cell>
          <cell r="W83">
            <v>0</v>
          </cell>
          <cell r="X83">
            <v>6.5196310000000004</v>
          </cell>
          <cell r="Y83">
            <v>0</v>
          </cell>
          <cell r="Z83">
            <v>6.5196310000000004</v>
          </cell>
          <cell r="AA83">
            <v>0</v>
          </cell>
          <cell r="AB83">
            <v>14.679262</v>
          </cell>
          <cell r="AQ83">
            <v>0</v>
          </cell>
          <cell r="AR83">
            <v>100</v>
          </cell>
          <cell r="BG83">
            <v>0</v>
          </cell>
          <cell r="BH83">
            <v>100</v>
          </cell>
        </row>
        <row r="84">
          <cell r="B84" t="str">
            <v>PO11553</v>
          </cell>
          <cell r="C84" t="str">
            <v>Lum ang Ton</v>
          </cell>
          <cell r="D84" t="str">
            <v>SPS- A</v>
          </cell>
          <cell r="E84" t="str">
            <v xml:space="preserve">Exam Sleeve 1                 </v>
          </cell>
          <cell r="F84">
            <v>41564</v>
          </cell>
          <cell r="G84" t="str">
            <v>01/01/2024-01/15/2024</v>
          </cell>
          <cell r="H84">
            <v>1</v>
          </cell>
          <cell r="I84">
            <v>2</v>
          </cell>
          <cell r="J84">
            <v>3</v>
          </cell>
          <cell r="K84">
            <v>204</v>
          </cell>
          <cell r="M84">
            <v>112</v>
          </cell>
          <cell r="N84">
            <v>8</v>
          </cell>
          <cell r="O84">
            <v>130</v>
          </cell>
          <cell r="P84">
            <v>0</v>
          </cell>
          <cell r="Q84">
            <v>0</v>
          </cell>
          <cell r="R84">
            <v>0</v>
          </cell>
          <cell r="S84">
            <v>10</v>
          </cell>
          <cell r="T84">
            <v>0</v>
          </cell>
          <cell r="U84">
            <v>10</v>
          </cell>
          <cell r="V84">
            <v>61.92</v>
          </cell>
          <cell r="W84">
            <v>0</v>
          </cell>
          <cell r="X84">
            <v>5.5428360000000003</v>
          </cell>
          <cell r="Y84">
            <v>0</v>
          </cell>
          <cell r="Z84">
            <v>5.5428360000000003</v>
          </cell>
          <cell r="AA84">
            <v>6.78</v>
          </cell>
          <cell r="AB84">
            <v>1.3306800000000001</v>
          </cell>
          <cell r="AQ84">
            <v>0</v>
          </cell>
          <cell r="AR84">
            <v>100</v>
          </cell>
          <cell r="BG84">
            <v>0</v>
          </cell>
          <cell r="BH84">
            <v>100</v>
          </cell>
        </row>
        <row r="85">
          <cell r="B85" t="str">
            <v>PO1158</v>
          </cell>
          <cell r="C85" t="str">
            <v>Sreyleak Chin</v>
          </cell>
          <cell r="D85" t="str">
            <v>SIT REPAIR</v>
          </cell>
          <cell r="E85" t="str">
            <v xml:space="preserve">French Seam(A)                </v>
          </cell>
          <cell r="F85">
            <v>38901</v>
          </cell>
          <cell r="G85" t="str">
            <v>01/01/2024-01/15/2024</v>
          </cell>
          <cell r="H85">
            <v>0</v>
          </cell>
          <cell r="I85">
            <v>1</v>
          </cell>
          <cell r="J85">
            <v>1</v>
          </cell>
          <cell r="K85">
            <v>204</v>
          </cell>
          <cell r="M85">
            <v>112</v>
          </cell>
          <cell r="N85">
            <v>8</v>
          </cell>
          <cell r="O85">
            <v>104</v>
          </cell>
          <cell r="P85">
            <v>0</v>
          </cell>
          <cell r="Q85">
            <v>16</v>
          </cell>
          <cell r="R85">
            <v>16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47.1</v>
          </cell>
          <cell r="AQ85">
            <v>0</v>
          </cell>
          <cell r="AR85">
            <v>85</v>
          </cell>
          <cell r="BG85">
            <v>0</v>
          </cell>
          <cell r="BH85">
            <v>85</v>
          </cell>
        </row>
        <row r="86">
          <cell r="B86" t="str">
            <v>PO11619</v>
          </cell>
          <cell r="C86" t="str">
            <v>Sreypov Hen</v>
          </cell>
          <cell r="D86" t="str">
            <v>SPS- B</v>
          </cell>
          <cell r="E86" t="str">
            <v xml:space="preserve">Topstitch Collar(A)           </v>
          </cell>
          <cell r="F86">
            <v>41568</v>
          </cell>
          <cell r="G86" t="str">
            <v>01/01/2024-01/15/2024</v>
          </cell>
          <cell r="H86">
            <v>0</v>
          </cell>
          <cell r="I86">
            <v>0</v>
          </cell>
          <cell r="J86">
            <v>0</v>
          </cell>
          <cell r="K86">
            <v>204</v>
          </cell>
          <cell r="M86">
            <v>112</v>
          </cell>
          <cell r="N86">
            <v>8</v>
          </cell>
          <cell r="O86">
            <v>124</v>
          </cell>
          <cell r="P86">
            <v>0</v>
          </cell>
          <cell r="Q86">
            <v>0</v>
          </cell>
          <cell r="R86">
            <v>0</v>
          </cell>
          <cell r="S86">
            <v>4</v>
          </cell>
          <cell r="T86">
            <v>0</v>
          </cell>
          <cell r="U86">
            <v>4</v>
          </cell>
          <cell r="V86">
            <v>34.799999999999997</v>
          </cell>
          <cell r="W86">
            <v>0</v>
          </cell>
          <cell r="X86">
            <v>2.0120879999999999</v>
          </cell>
          <cell r="Y86">
            <v>0</v>
          </cell>
          <cell r="Z86">
            <v>2.0120879999999999</v>
          </cell>
          <cell r="AA86">
            <v>0</v>
          </cell>
          <cell r="AB86">
            <v>8.4741759999999999</v>
          </cell>
          <cell r="AQ86">
            <v>0</v>
          </cell>
          <cell r="AR86">
            <v>100</v>
          </cell>
          <cell r="BG86">
            <v>0</v>
          </cell>
          <cell r="BH86">
            <v>100</v>
          </cell>
        </row>
        <row r="87">
          <cell r="B87" t="str">
            <v>PO11639</v>
          </cell>
          <cell r="C87" t="str">
            <v>Ith Mao</v>
          </cell>
          <cell r="D87" t="str">
            <v>QC</v>
          </cell>
          <cell r="E87" t="str">
            <v xml:space="preserve">Examiner(B)                   </v>
          </cell>
          <cell r="F87">
            <v>41571</v>
          </cell>
          <cell r="G87" t="str">
            <v>01/01/2024-01/15/2024</v>
          </cell>
          <cell r="H87">
            <v>0</v>
          </cell>
          <cell r="I87">
            <v>0</v>
          </cell>
          <cell r="J87">
            <v>0</v>
          </cell>
          <cell r="K87">
            <v>231</v>
          </cell>
          <cell r="M87">
            <v>112</v>
          </cell>
          <cell r="N87">
            <v>8</v>
          </cell>
          <cell r="O87">
            <v>126</v>
          </cell>
          <cell r="P87">
            <v>0</v>
          </cell>
          <cell r="Q87">
            <v>0</v>
          </cell>
          <cell r="R87">
            <v>0</v>
          </cell>
          <cell r="S87">
            <v>6</v>
          </cell>
          <cell r="T87">
            <v>0</v>
          </cell>
          <cell r="U87">
            <v>6</v>
          </cell>
          <cell r="V87">
            <v>44.53</v>
          </cell>
          <cell r="W87">
            <v>0</v>
          </cell>
          <cell r="X87">
            <v>3.33</v>
          </cell>
          <cell r="Y87">
            <v>0</v>
          </cell>
          <cell r="Z87">
            <v>3.33</v>
          </cell>
          <cell r="AA87">
            <v>0</v>
          </cell>
          <cell r="AB87">
            <v>6.38</v>
          </cell>
          <cell r="AQ87">
            <v>0</v>
          </cell>
          <cell r="AR87">
            <v>100</v>
          </cell>
          <cell r="BG87">
            <v>0</v>
          </cell>
          <cell r="BH87">
            <v>100</v>
          </cell>
        </row>
        <row r="88">
          <cell r="B88" t="str">
            <v>PO11656</v>
          </cell>
          <cell r="C88" t="str">
            <v>Socheat Soam</v>
          </cell>
          <cell r="D88" t="str">
            <v>Finishing A</v>
          </cell>
          <cell r="E88" t="str">
            <v xml:space="preserve">Button Closing(B)             </v>
          </cell>
          <cell r="F88">
            <v>41582</v>
          </cell>
          <cell r="G88" t="str">
            <v>01/01/2024-01/15/2024</v>
          </cell>
          <cell r="H88">
            <v>1</v>
          </cell>
          <cell r="I88">
            <v>2</v>
          </cell>
          <cell r="J88">
            <v>3</v>
          </cell>
          <cell r="K88">
            <v>204</v>
          </cell>
          <cell r="M88">
            <v>112</v>
          </cell>
          <cell r="N88">
            <v>8</v>
          </cell>
          <cell r="O88">
            <v>120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69.77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9.9700000000000006</v>
          </cell>
          <cell r="AB88">
            <v>0</v>
          </cell>
          <cell r="AQ88">
            <v>0</v>
          </cell>
          <cell r="AR88">
            <v>100</v>
          </cell>
          <cell r="BG88">
            <v>0</v>
          </cell>
          <cell r="BH88">
            <v>100</v>
          </cell>
        </row>
        <row r="89">
          <cell r="B89" t="str">
            <v>PO11666</v>
          </cell>
          <cell r="C89" t="str">
            <v>Pok Loeung</v>
          </cell>
          <cell r="D89" t="str">
            <v>Finishing A</v>
          </cell>
          <cell r="E89" t="str">
            <v xml:space="preserve">Hand Press(B)                 </v>
          </cell>
          <cell r="F89">
            <v>41582</v>
          </cell>
          <cell r="G89" t="str">
            <v>01/01/2024-01/15/2024</v>
          </cell>
          <cell r="H89">
            <v>1</v>
          </cell>
          <cell r="I89">
            <v>3</v>
          </cell>
          <cell r="J89">
            <v>4</v>
          </cell>
          <cell r="K89">
            <v>204</v>
          </cell>
          <cell r="M89">
            <v>112</v>
          </cell>
          <cell r="N89">
            <v>8</v>
          </cell>
          <cell r="O89">
            <v>128</v>
          </cell>
          <cell r="P89">
            <v>0</v>
          </cell>
          <cell r="Q89">
            <v>0</v>
          </cell>
          <cell r="R89">
            <v>0</v>
          </cell>
          <cell r="S89">
            <v>8</v>
          </cell>
          <cell r="T89">
            <v>0</v>
          </cell>
          <cell r="U89">
            <v>8</v>
          </cell>
          <cell r="V89">
            <v>62.34</v>
          </cell>
          <cell r="W89">
            <v>0</v>
          </cell>
          <cell r="X89">
            <v>4.9041199999999998</v>
          </cell>
          <cell r="Y89">
            <v>0</v>
          </cell>
          <cell r="Z89">
            <v>4.9041199999999998</v>
          </cell>
          <cell r="AA89">
            <v>0</v>
          </cell>
          <cell r="AB89">
            <v>0</v>
          </cell>
          <cell r="AQ89">
            <v>0</v>
          </cell>
          <cell r="AR89">
            <v>100</v>
          </cell>
          <cell r="BG89">
            <v>0</v>
          </cell>
          <cell r="BH89">
            <v>100</v>
          </cell>
        </row>
        <row r="90">
          <cell r="B90" t="str">
            <v>PO11669</v>
          </cell>
          <cell r="C90" t="str">
            <v>Pann Phea</v>
          </cell>
          <cell r="D90" t="str">
            <v>FUSING</v>
          </cell>
          <cell r="E90" t="str">
            <v xml:space="preserve">Press Collar(B)               </v>
          </cell>
          <cell r="F90">
            <v>41582</v>
          </cell>
          <cell r="G90" t="str">
            <v>01/01/2024-01/15/2024</v>
          </cell>
          <cell r="H90">
            <v>0</v>
          </cell>
          <cell r="I90">
            <v>1</v>
          </cell>
          <cell r="J90">
            <v>1</v>
          </cell>
          <cell r="K90">
            <v>204</v>
          </cell>
          <cell r="M90">
            <v>112</v>
          </cell>
          <cell r="N90">
            <v>8</v>
          </cell>
          <cell r="O90">
            <v>130</v>
          </cell>
          <cell r="P90">
            <v>0</v>
          </cell>
          <cell r="Q90">
            <v>0</v>
          </cell>
          <cell r="R90">
            <v>0</v>
          </cell>
          <cell r="S90">
            <v>10</v>
          </cell>
          <cell r="T90">
            <v>0</v>
          </cell>
          <cell r="U90">
            <v>10</v>
          </cell>
          <cell r="V90">
            <v>57.81</v>
          </cell>
          <cell r="W90">
            <v>2.25</v>
          </cell>
          <cell r="X90">
            <v>6.7556770000000004</v>
          </cell>
          <cell r="Y90">
            <v>0</v>
          </cell>
          <cell r="Z90">
            <v>6.7556770000000004</v>
          </cell>
          <cell r="AA90">
            <v>0</v>
          </cell>
          <cell r="AB90">
            <v>7.5624799999999999</v>
          </cell>
          <cell r="AQ90">
            <v>0</v>
          </cell>
          <cell r="AR90">
            <v>100</v>
          </cell>
          <cell r="BG90">
            <v>0</v>
          </cell>
          <cell r="BH90">
            <v>100</v>
          </cell>
        </row>
        <row r="91">
          <cell r="B91" t="str">
            <v>PO11732</v>
          </cell>
          <cell r="C91" t="str">
            <v>Narang Rin</v>
          </cell>
          <cell r="D91" t="str">
            <v>QC</v>
          </cell>
          <cell r="E91" t="str">
            <v xml:space="preserve">EXAM SLEEVE(B)                </v>
          </cell>
          <cell r="F91">
            <v>41592</v>
          </cell>
          <cell r="G91" t="str">
            <v>01/01/2024-01/15/2024</v>
          </cell>
          <cell r="H91">
            <v>0</v>
          </cell>
          <cell r="I91">
            <v>0</v>
          </cell>
          <cell r="J91">
            <v>0</v>
          </cell>
          <cell r="K91">
            <v>231</v>
          </cell>
          <cell r="M91">
            <v>112</v>
          </cell>
          <cell r="N91">
            <v>8</v>
          </cell>
          <cell r="O91">
            <v>116</v>
          </cell>
          <cell r="P91">
            <v>4</v>
          </cell>
          <cell r="Q91">
            <v>0</v>
          </cell>
          <cell r="R91">
            <v>4</v>
          </cell>
          <cell r="S91">
            <v>0</v>
          </cell>
          <cell r="T91">
            <v>0</v>
          </cell>
          <cell r="U91">
            <v>0</v>
          </cell>
          <cell r="V91">
            <v>25.28</v>
          </cell>
          <cell r="W91">
            <v>4.42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14.55</v>
          </cell>
          <cell r="AQ91">
            <v>0</v>
          </cell>
          <cell r="AR91">
            <v>100</v>
          </cell>
          <cell r="BG91">
            <v>0</v>
          </cell>
          <cell r="BH91">
            <v>100</v>
          </cell>
        </row>
        <row r="92">
          <cell r="B92" t="str">
            <v>PO11804</v>
          </cell>
          <cell r="C92" t="str">
            <v>Srey Sang</v>
          </cell>
          <cell r="D92" t="str">
            <v>QC</v>
          </cell>
          <cell r="E92" t="str">
            <v xml:space="preserve">Examining(B)                  </v>
          </cell>
          <cell r="F92">
            <v>41603</v>
          </cell>
          <cell r="G92" t="str">
            <v>01/01/2024-01/15/2024</v>
          </cell>
          <cell r="H92">
            <v>1</v>
          </cell>
          <cell r="I92">
            <v>1</v>
          </cell>
          <cell r="J92">
            <v>2</v>
          </cell>
          <cell r="K92">
            <v>231</v>
          </cell>
          <cell r="M92">
            <v>112</v>
          </cell>
          <cell r="N92">
            <v>8</v>
          </cell>
          <cell r="O92">
            <v>116</v>
          </cell>
          <cell r="P92">
            <v>0</v>
          </cell>
          <cell r="Q92">
            <v>8</v>
          </cell>
          <cell r="R92">
            <v>8</v>
          </cell>
          <cell r="S92">
            <v>4</v>
          </cell>
          <cell r="T92">
            <v>0</v>
          </cell>
          <cell r="U92">
            <v>4</v>
          </cell>
          <cell r="V92">
            <v>35.36</v>
          </cell>
          <cell r="W92">
            <v>0</v>
          </cell>
          <cell r="X92">
            <v>2.2200000000000002</v>
          </cell>
          <cell r="Y92">
            <v>0</v>
          </cell>
          <cell r="Z92">
            <v>2.2200000000000002</v>
          </cell>
          <cell r="AA92">
            <v>0</v>
          </cell>
          <cell r="AB92">
            <v>4.45</v>
          </cell>
          <cell r="AQ92">
            <v>0</v>
          </cell>
          <cell r="AR92">
            <v>100</v>
          </cell>
          <cell r="BG92">
            <v>0</v>
          </cell>
          <cell r="BH92">
            <v>100</v>
          </cell>
        </row>
        <row r="93">
          <cell r="B93" t="str">
            <v>PO1182</v>
          </cell>
          <cell r="C93" t="str">
            <v>Phally Sok</v>
          </cell>
          <cell r="D93" t="str">
            <v>SPS- C</v>
          </cell>
          <cell r="E93" t="str">
            <v xml:space="preserve">Attach Pocket.(A)             </v>
          </cell>
          <cell r="F93">
            <v>38930</v>
          </cell>
          <cell r="G93" t="str">
            <v>01/01/2024-01/15/2024</v>
          </cell>
          <cell r="H93">
            <v>1</v>
          </cell>
          <cell r="I93">
            <v>3</v>
          </cell>
          <cell r="J93">
            <v>4</v>
          </cell>
          <cell r="K93">
            <v>204</v>
          </cell>
          <cell r="M93">
            <v>112</v>
          </cell>
          <cell r="N93">
            <v>8</v>
          </cell>
          <cell r="O93">
            <v>124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4</v>
          </cell>
          <cell r="V93">
            <v>60.28</v>
          </cell>
          <cell r="W93">
            <v>0</v>
          </cell>
          <cell r="X93">
            <v>2.2423850000000001</v>
          </cell>
          <cell r="Y93">
            <v>0</v>
          </cell>
          <cell r="Z93">
            <v>2.2423850000000001</v>
          </cell>
          <cell r="AA93">
            <v>0</v>
          </cell>
          <cell r="AB93">
            <v>0</v>
          </cell>
          <cell r="AQ93">
            <v>0</v>
          </cell>
          <cell r="AR93">
            <v>100</v>
          </cell>
          <cell r="BG93">
            <v>0</v>
          </cell>
          <cell r="BH93">
            <v>100</v>
          </cell>
        </row>
        <row r="94">
          <cell r="B94" t="str">
            <v>PO11839</v>
          </cell>
          <cell r="C94" t="str">
            <v>Socheat Ban</v>
          </cell>
          <cell r="D94" t="str">
            <v>CT</v>
          </cell>
          <cell r="E94" t="str">
            <v xml:space="preserve">Spreader (P)                  </v>
          </cell>
          <cell r="F94">
            <v>41610</v>
          </cell>
          <cell r="G94" t="str">
            <v>01/01/2024-01/15/2024</v>
          </cell>
          <cell r="H94">
            <v>0</v>
          </cell>
          <cell r="I94">
            <v>0</v>
          </cell>
          <cell r="J94">
            <v>0</v>
          </cell>
          <cell r="K94">
            <v>204</v>
          </cell>
          <cell r="M94">
            <v>112</v>
          </cell>
          <cell r="N94">
            <v>8</v>
          </cell>
          <cell r="O94">
            <v>120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59.89</v>
          </cell>
          <cell r="W94">
            <v>2.17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5.68</v>
          </cell>
          <cell r="AQ94">
            <v>0</v>
          </cell>
          <cell r="AR94">
            <v>100</v>
          </cell>
          <cell r="BG94">
            <v>0</v>
          </cell>
          <cell r="BH94">
            <v>100</v>
          </cell>
        </row>
        <row r="95">
          <cell r="B95" t="str">
            <v>PO11851</v>
          </cell>
          <cell r="C95" t="str">
            <v>Channy Rith</v>
          </cell>
          <cell r="D95" t="str">
            <v>SIT Checking</v>
          </cell>
          <cell r="E95" t="str">
            <v xml:space="preserve">Examiner(B)                   </v>
          </cell>
          <cell r="F95">
            <v>41617</v>
          </cell>
          <cell r="G95" t="str">
            <v>01/01/2024-01/15/2024</v>
          </cell>
          <cell r="H95">
            <v>0</v>
          </cell>
          <cell r="I95">
            <v>0</v>
          </cell>
          <cell r="J95">
            <v>0</v>
          </cell>
          <cell r="K95">
            <v>231</v>
          </cell>
          <cell r="M95">
            <v>112</v>
          </cell>
          <cell r="N95">
            <v>8</v>
          </cell>
          <cell r="O95">
            <v>132</v>
          </cell>
          <cell r="P95">
            <v>0</v>
          </cell>
          <cell r="Q95">
            <v>0</v>
          </cell>
          <cell r="R95">
            <v>0</v>
          </cell>
          <cell r="S95">
            <v>12</v>
          </cell>
          <cell r="T95">
            <v>0</v>
          </cell>
          <cell r="U95">
            <v>12</v>
          </cell>
          <cell r="V95">
            <v>48.94</v>
          </cell>
          <cell r="W95">
            <v>0</v>
          </cell>
          <cell r="X95">
            <v>6.6412800000000001</v>
          </cell>
          <cell r="Y95">
            <v>0</v>
          </cell>
          <cell r="Z95">
            <v>6.6412800000000001</v>
          </cell>
          <cell r="AA95">
            <v>0</v>
          </cell>
          <cell r="AB95">
            <v>17.472560000000001</v>
          </cell>
          <cell r="AQ95">
            <v>0</v>
          </cell>
          <cell r="AR95">
            <v>100</v>
          </cell>
          <cell r="BG95">
            <v>0</v>
          </cell>
          <cell r="BH95">
            <v>100</v>
          </cell>
        </row>
        <row r="96">
          <cell r="B96" t="str">
            <v>PO11861</v>
          </cell>
          <cell r="C96" t="str">
            <v>Chea Sem</v>
          </cell>
          <cell r="D96" t="str">
            <v>Finishing A</v>
          </cell>
          <cell r="E96" t="str">
            <v xml:space="preserve">MAKE BOX                      </v>
          </cell>
          <cell r="F96">
            <v>41617</v>
          </cell>
          <cell r="G96" t="str">
            <v>01/01/2024-01/15/2024</v>
          </cell>
          <cell r="H96">
            <v>0</v>
          </cell>
          <cell r="I96">
            <v>0</v>
          </cell>
          <cell r="J96">
            <v>0</v>
          </cell>
          <cell r="K96">
            <v>224</v>
          </cell>
          <cell r="M96">
            <v>112</v>
          </cell>
          <cell r="N96">
            <v>8</v>
          </cell>
          <cell r="O96">
            <v>132</v>
          </cell>
          <cell r="P96">
            <v>0</v>
          </cell>
          <cell r="Q96">
            <v>0</v>
          </cell>
          <cell r="R96">
            <v>0</v>
          </cell>
          <cell r="S96">
            <v>12</v>
          </cell>
          <cell r="T96">
            <v>0</v>
          </cell>
          <cell r="U96">
            <v>12</v>
          </cell>
          <cell r="V96">
            <v>0</v>
          </cell>
          <cell r="W96">
            <v>0</v>
          </cell>
          <cell r="X96">
            <v>6.4249200000000002</v>
          </cell>
          <cell r="Y96">
            <v>0</v>
          </cell>
          <cell r="Z96">
            <v>6.4249200000000002</v>
          </cell>
          <cell r="AA96">
            <v>0</v>
          </cell>
          <cell r="AB96">
            <v>64.249840000000006</v>
          </cell>
          <cell r="AQ96">
            <v>0</v>
          </cell>
          <cell r="AR96">
            <v>100</v>
          </cell>
          <cell r="BG96">
            <v>0</v>
          </cell>
          <cell r="BH96">
            <v>100</v>
          </cell>
        </row>
        <row r="97">
          <cell r="B97" t="str">
            <v>PO11869</v>
          </cell>
          <cell r="C97" t="str">
            <v>Sydan Sak</v>
          </cell>
          <cell r="D97" t="str">
            <v>SPS- A</v>
          </cell>
          <cell r="E97" t="str">
            <v xml:space="preserve">Set Main Label (B)            </v>
          </cell>
          <cell r="F97">
            <v>41619</v>
          </cell>
          <cell r="G97" t="str">
            <v>01/01/2024-01/15/2024</v>
          </cell>
          <cell r="H97">
            <v>1</v>
          </cell>
          <cell r="I97">
            <v>3</v>
          </cell>
          <cell r="J97">
            <v>4</v>
          </cell>
          <cell r="K97">
            <v>204</v>
          </cell>
          <cell r="M97">
            <v>112</v>
          </cell>
          <cell r="N97">
            <v>8</v>
          </cell>
          <cell r="O97">
            <v>130</v>
          </cell>
          <cell r="P97">
            <v>0</v>
          </cell>
          <cell r="Q97">
            <v>0</v>
          </cell>
          <cell r="R97">
            <v>0</v>
          </cell>
          <cell r="S97">
            <v>10</v>
          </cell>
          <cell r="T97">
            <v>0</v>
          </cell>
          <cell r="U97">
            <v>10</v>
          </cell>
          <cell r="V97">
            <v>30.45</v>
          </cell>
          <cell r="W97">
            <v>0</v>
          </cell>
          <cell r="X97">
            <v>4.9062000000000001</v>
          </cell>
          <cell r="Y97">
            <v>0</v>
          </cell>
          <cell r="Z97">
            <v>4.9062000000000001</v>
          </cell>
          <cell r="AA97">
            <v>0</v>
          </cell>
          <cell r="AB97">
            <v>26.462399999999999</v>
          </cell>
          <cell r="AQ97">
            <v>0</v>
          </cell>
          <cell r="AR97">
            <v>100</v>
          </cell>
          <cell r="BG97">
            <v>0</v>
          </cell>
          <cell r="BH97">
            <v>100</v>
          </cell>
        </row>
        <row r="98">
          <cell r="B98" t="str">
            <v>PO11877</v>
          </cell>
          <cell r="C98" t="str">
            <v>Sreynich Kong</v>
          </cell>
          <cell r="D98" t="str">
            <v>SPS- B</v>
          </cell>
          <cell r="E98" t="str">
            <v xml:space="preserve">Midle row(B)                  </v>
          </cell>
          <cell r="F98">
            <v>41619</v>
          </cell>
          <cell r="G98" t="str">
            <v>01/01/2024-01/15/2024</v>
          </cell>
          <cell r="H98">
            <v>1</v>
          </cell>
          <cell r="I98">
            <v>0</v>
          </cell>
          <cell r="J98">
            <v>1</v>
          </cell>
          <cell r="K98">
            <v>204</v>
          </cell>
          <cell r="M98">
            <v>112</v>
          </cell>
          <cell r="N98">
            <v>8</v>
          </cell>
          <cell r="O98">
            <v>124</v>
          </cell>
          <cell r="P98">
            <v>0</v>
          </cell>
          <cell r="Q98">
            <v>0</v>
          </cell>
          <cell r="R98">
            <v>0</v>
          </cell>
          <cell r="S98">
            <v>4</v>
          </cell>
          <cell r="T98">
            <v>0</v>
          </cell>
          <cell r="U98">
            <v>4</v>
          </cell>
          <cell r="V98">
            <v>21.37</v>
          </cell>
          <cell r="W98">
            <v>0</v>
          </cell>
          <cell r="X98">
            <v>1.96248</v>
          </cell>
          <cell r="Y98">
            <v>0</v>
          </cell>
          <cell r="Z98">
            <v>1.96248</v>
          </cell>
          <cell r="AA98">
            <v>0</v>
          </cell>
          <cell r="AB98">
            <v>21.804960000000001</v>
          </cell>
          <cell r="AQ98">
            <v>0</v>
          </cell>
          <cell r="AR98">
            <v>100</v>
          </cell>
          <cell r="BG98">
            <v>0</v>
          </cell>
          <cell r="BH98">
            <v>100</v>
          </cell>
        </row>
        <row r="99">
          <cell r="B99" t="str">
            <v>PO11878</v>
          </cell>
          <cell r="C99" t="str">
            <v>Chaneng Roet</v>
          </cell>
          <cell r="D99" t="str">
            <v>SPS- E</v>
          </cell>
          <cell r="E99" t="str">
            <v xml:space="preserve">Topstitch Sleeve(A)           </v>
          </cell>
          <cell r="F99">
            <v>41619</v>
          </cell>
          <cell r="G99" t="str">
            <v>01/01/2024-01/15/2024</v>
          </cell>
          <cell r="H99">
            <v>0</v>
          </cell>
          <cell r="I99">
            <v>0</v>
          </cell>
          <cell r="J99">
            <v>0</v>
          </cell>
          <cell r="K99">
            <v>204</v>
          </cell>
          <cell r="M99">
            <v>112</v>
          </cell>
          <cell r="N99">
            <v>8</v>
          </cell>
          <cell r="O99">
            <v>128</v>
          </cell>
          <cell r="P99">
            <v>0</v>
          </cell>
          <cell r="Q99">
            <v>0</v>
          </cell>
          <cell r="R99">
            <v>0</v>
          </cell>
          <cell r="S99">
            <v>8</v>
          </cell>
          <cell r="T99">
            <v>0</v>
          </cell>
          <cell r="U99">
            <v>8</v>
          </cell>
          <cell r="V99">
            <v>97.7</v>
          </cell>
          <cell r="W99">
            <v>0</v>
          </cell>
          <cell r="X99">
            <v>5.9055359999999997</v>
          </cell>
          <cell r="Y99">
            <v>0</v>
          </cell>
          <cell r="Z99">
            <v>5.9055359999999997</v>
          </cell>
          <cell r="AA99">
            <v>0</v>
          </cell>
          <cell r="AB99">
            <v>0</v>
          </cell>
          <cell r="AQ99">
            <v>0</v>
          </cell>
          <cell r="AR99">
            <v>100</v>
          </cell>
          <cell r="BG99">
            <v>0</v>
          </cell>
          <cell r="BH99">
            <v>100</v>
          </cell>
        </row>
        <row r="100">
          <cell r="B100" t="str">
            <v>PO11881</v>
          </cell>
          <cell r="C100" t="str">
            <v>Mong Rin</v>
          </cell>
          <cell r="D100" t="str">
            <v>Finishing A</v>
          </cell>
          <cell r="E100" t="str">
            <v xml:space="preserve">Button Closing(B)             </v>
          </cell>
          <cell r="F100">
            <v>41620</v>
          </cell>
          <cell r="G100" t="str">
            <v>01/01/2024-01/15/2024</v>
          </cell>
          <cell r="H100">
            <v>0</v>
          </cell>
          <cell r="I100">
            <v>0</v>
          </cell>
          <cell r="J100">
            <v>0</v>
          </cell>
          <cell r="K100">
            <v>204</v>
          </cell>
          <cell r="M100">
            <v>112</v>
          </cell>
          <cell r="N100">
            <v>8</v>
          </cell>
          <cell r="O100">
            <v>130</v>
          </cell>
          <cell r="P100">
            <v>0</v>
          </cell>
          <cell r="Q100">
            <v>0</v>
          </cell>
          <cell r="R100">
            <v>0</v>
          </cell>
          <cell r="S100">
            <v>10</v>
          </cell>
          <cell r="T100">
            <v>0</v>
          </cell>
          <cell r="U100">
            <v>10</v>
          </cell>
          <cell r="V100">
            <v>78.150000000000006</v>
          </cell>
          <cell r="W100">
            <v>0</v>
          </cell>
          <cell r="X100">
            <v>6.7433759999999996</v>
          </cell>
          <cell r="Y100">
            <v>0</v>
          </cell>
          <cell r="Z100">
            <v>6.7433759999999996</v>
          </cell>
          <cell r="AA100">
            <v>0</v>
          </cell>
          <cell r="AB100">
            <v>0</v>
          </cell>
          <cell r="AQ100">
            <v>0</v>
          </cell>
          <cell r="AR100">
            <v>100</v>
          </cell>
          <cell r="BG100">
            <v>0</v>
          </cell>
          <cell r="BH100">
            <v>100</v>
          </cell>
        </row>
        <row r="101">
          <cell r="B101" t="str">
            <v>PO11961</v>
          </cell>
          <cell r="C101" t="str">
            <v>Sareth Thun</v>
          </cell>
          <cell r="D101" t="str">
            <v>SIT Checking</v>
          </cell>
          <cell r="E101" t="str">
            <v xml:space="preserve">Examiner(B)                   </v>
          </cell>
          <cell r="F101">
            <v>41625</v>
          </cell>
          <cell r="G101" t="str">
            <v>01/01/2024-01/15/2024</v>
          </cell>
          <cell r="H101">
            <v>1</v>
          </cell>
          <cell r="I101">
            <v>2</v>
          </cell>
          <cell r="J101">
            <v>3</v>
          </cell>
          <cell r="K101">
            <v>231</v>
          </cell>
          <cell r="M101">
            <v>112</v>
          </cell>
          <cell r="N101">
            <v>8</v>
          </cell>
          <cell r="O101">
            <v>132</v>
          </cell>
          <cell r="P101">
            <v>0</v>
          </cell>
          <cell r="Q101">
            <v>0</v>
          </cell>
          <cell r="R101">
            <v>0</v>
          </cell>
          <cell r="S101">
            <v>12</v>
          </cell>
          <cell r="T101">
            <v>0</v>
          </cell>
          <cell r="U101">
            <v>12</v>
          </cell>
          <cell r="V101">
            <v>48.94</v>
          </cell>
          <cell r="W101">
            <v>0</v>
          </cell>
          <cell r="X101">
            <v>6.6412800000000001</v>
          </cell>
          <cell r="Y101">
            <v>0</v>
          </cell>
          <cell r="Z101">
            <v>6.6412800000000001</v>
          </cell>
          <cell r="AA101">
            <v>0</v>
          </cell>
          <cell r="AB101">
            <v>17.472560000000001</v>
          </cell>
          <cell r="AQ101">
            <v>0</v>
          </cell>
          <cell r="AR101">
            <v>100</v>
          </cell>
          <cell r="BG101">
            <v>0</v>
          </cell>
          <cell r="BH101">
            <v>100</v>
          </cell>
        </row>
        <row r="102">
          <cell r="B102" t="str">
            <v>PO12013</v>
          </cell>
          <cell r="C102" t="str">
            <v>Sreysross Ban</v>
          </cell>
          <cell r="D102" t="str">
            <v>SPS- E</v>
          </cell>
          <cell r="E102" t="str">
            <v xml:space="preserve">French Seam(A)                </v>
          </cell>
          <cell r="F102">
            <v>41648</v>
          </cell>
          <cell r="G102" t="str">
            <v>01/01/2024-01/15/2024</v>
          </cell>
          <cell r="H102">
            <v>1</v>
          </cell>
          <cell r="I102">
            <v>2</v>
          </cell>
          <cell r="J102">
            <v>3</v>
          </cell>
          <cell r="K102">
            <v>204</v>
          </cell>
          <cell r="M102">
            <v>112</v>
          </cell>
          <cell r="N102">
            <v>8</v>
          </cell>
          <cell r="O102">
            <v>128</v>
          </cell>
          <cell r="P102">
            <v>0</v>
          </cell>
          <cell r="Q102">
            <v>0</v>
          </cell>
          <cell r="R102">
            <v>0</v>
          </cell>
          <cell r="S102">
            <v>8</v>
          </cell>
          <cell r="T102">
            <v>0</v>
          </cell>
          <cell r="U102">
            <v>8</v>
          </cell>
          <cell r="V102">
            <v>53.99</v>
          </cell>
          <cell r="W102">
            <v>0</v>
          </cell>
          <cell r="X102">
            <v>3.92496</v>
          </cell>
          <cell r="Y102">
            <v>0</v>
          </cell>
          <cell r="Z102">
            <v>3.92496</v>
          </cell>
          <cell r="AA102">
            <v>0</v>
          </cell>
          <cell r="AB102">
            <v>1.36992</v>
          </cell>
          <cell r="AQ102">
            <v>0</v>
          </cell>
          <cell r="AR102">
            <v>100</v>
          </cell>
          <cell r="BG102">
            <v>0</v>
          </cell>
          <cell r="BH102">
            <v>100</v>
          </cell>
        </row>
        <row r="103">
          <cell r="B103" t="str">
            <v>PO12067</v>
          </cell>
          <cell r="C103" t="str">
            <v>Phally Sun</v>
          </cell>
          <cell r="D103" t="str">
            <v>SPS- B</v>
          </cell>
          <cell r="E103" t="str">
            <v xml:space="preserve">Trim Luxury vent(B)           </v>
          </cell>
          <cell r="F103">
            <v>41654</v>
          </cell>
          <cell r="G103" t="str">
            <v>01/01/2024-01/15/2024</v>
          </cell>
          <cell r="H103">
            <v>1</v>
          </cell>
          <cell r="I103">
            <v>2</v>
          </cell>
          <cell r="J103">
            <v>3</v>
          </cell>
          <cell r="K103">
            <v>204</v>
          </cell>
          <cell r="M103">
            <v>112</v>
          </cell>
          <cell r="N103">
            <v>8</v>
          </cell>
          <cell r="O103">
            <v>120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15.87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15.53</v>
          </cell>
          <cell r="AQ103">
            <v>0</v>
          </cell>
          <cell r="AR103">
            <v>100</v>
          </cell>
          <cell r="BG103">
            <v>0</v>
          </cell>
          <cell r="BH103">
            <v>100</v>
          </cell>
        </row>
        <row r="104">
          <cell r="B104" t="str">
            <v>PO12068</v>
          </cell>
          <cell r="C104" t="str">
            <v>Thavong Vang</v>
          </cell>
          <cell r="D104" t="str">
            <v>SPS- C</v>
          </cell>
          <cell r="E104" t="str">
            <v xml:space="preserve">Kansai Placket                </v>
          </cell>
          <cell r="F104">
            <v>41654</v>
          </cell>
          <cell r="G104" t="str">
            <v>01/01/2024-01/15/2024</v>
          </cell>
          <cell r="H104">
            <v>1</v>
          </cell>
          <cell r="I104">
            <v>1</v>
          </cell>
          <cell r="J104">
            <v>2</v>
          </cell>
          <cell r="K104">
            <v>204</v>
          </cell>
          <cell r="M104">
            <v>112</v>
          </cell>
          <cell r="N104">
            <v>8</v>
          </cell>
          <cell r="O104">
            <v>128</v>
          </cell>
          <cell r="P104">
            <v>0</v>
          </cell>
          <cell r="Q104">
            <v>0</v>
          </cell>
          <cell r="R104">
            <v>0</v>
          </cell>
          <cell r="S104">
            <v>8</v>
          </cell>
          <cell r="T104">
            <v>0</v>
          </cell>
          <cell r="U104">
            <v>8</v>
          </cell>
          <cell r="V104">
            <v>22.85</v>
          </cell>
          <cell r="W104">
            <v>0</v>
          </cell>
          <cell r="X104">
            <v>4.1163749999999997</v>
          </cell>
          <cell r="Y104">
            <v>0</v>
          </cell>
          <cell r="Z104">
            <v>4.1163749999999997</v>
          </cell>
          <cell r="AA104">
            <v>0</v>
          </cell>
          <cell r="AB104">
            <v>16.78275</v>
          </cell>
          <cell r="AQ104">
            <v>0</v>
          </cell>
          <cell r="AR104">
            <v>100</v>
          </cell>
          <cell r="BG104">
            <v>0</v>
          </cell>
          <cell r="BH104">
            <v>100</v>
          </cell>
        </row>
        <row r="105">
          <cell r="B105" t="str">
            <v>PO12087</v>
          </cell>
          <cell r="C105" t="str">
            <v>Sreymom Uon</v>
          </cell>
          <cell r="D105" t="str">
            <v>QC</v>
          </cell>
          <cell r="E105" t="str">
            <v xml:space="preserve">Examining(B)                  </v>
          </cell>
          <cell r="F105">
            <v>41659</v>
          </cell>
          <cell r="G105" t="str">
            <v>01/01/2024-01/15/2024</v>
          </cell>
          <cell r="H105">
            <v>1</v>
          </cell>
          <cell r="I105">
            <v>2</v>
          </cell>
          <cell r="J105">
            <v>3</v>
          </cell>
          <cell r="K105">
            <v>204</v>
          </cell>
          <cell r="M105">
            <v>112</v>
          </cell>
          <cell r="N105">
            <v>8</v>
          </cell>
          <cell r="O105">
            <v>128</v>
          </cell>
          <cell r="P105">
            <v>0</v>
          </cell>
          <cell r="Q105">
            <v>0</v>
          </cell>
          <cell r="R105">
            <v>0</v>
          </cell>
          <cell r="S105">
            <v>8</v>
          </cell>
          <cell r="T105">
            <v>0</v>
          </cell>
          <cell r="U105">
            <v>8</v>
          </cell>
          <cell r="V105">
            <v>32.08</v>
          </cell>
          <cell r="W105">
            <v>0</v>
          </cell>
          <cell r="X105">
            <v>3.92496</v>
          </cell>
          <cell r="Y105">
            <v>0</v>
          </cell>
          <cell r="Z105">
            <v>3.92496</v>
          </cell>
          <cell r="AA105">
            <v>0</v>
          </cell>
          <cell r="AB105">
            <v>15.019920000000001</v>
          </cell>
          <cell r="AQ105">
            <v>0</v>
          </cell>
          <cell r="AR105">
            <v>100</v>
          </cell>
          <cell r="BG105">
            <v>0</v>
          </cell>
          <cell r="BH105">
            <v>100</v>
          </cell>
        </row>
        <row r="106">
          <cell r="B106" t="str">
            <v>PO12096</v>
          </cell>
          <cell r="C106" t="str">
            <v>Sreymich Yem</v>
          </cell>
          <cell r="D106" t="str">
            <v>SPS- F</v>
          </cell>
          <cell r="E106" t="str">
            <v xml:space="preserve">Hem Bottom(A)                 </v>
          </cell>
          <cell r="F106">
            <v>41660</v>
          </cell>
          <cell r="G106" t="str">
            <v>01/01/2024-01/15/2024</v>
          </cell>
          <cell r="H106">
            <v>1</v>
          </cell>
          <cell r="I106">
            <v>2</v>
          </cell>
          <cell r="J106">
            <v>3</v>
          </cell>
          <cell r="K106">
            <v>204</v>
          </cell>
          <cell r="M106">
            <v>112</v>
          </cell>
          <cell r="N106">
            <v>8</v>
          </cell>
          <cell r="O106">
            <v>120</v>
          </cell>
          <cell r="P106">
            <v>0</v>
          </cell>
          <cell r="Q106">
            <v>8</v>
          </cell>
          <cell r="R106">
            <v>8</v>
          </cell>
          <cell r="S106">
            <v>8</v>
          </cell>
          <cell r="T106">
            <v>0</v>
          </cell>
          <cell r="U106">
            <v>8</v>
          </cell>
          <cell r="V106">
            <v>69.92</v>
          </cell>
          <cell r="W106">
            <v>0</v>
          </cell>
          <cell r="X106">
            <v>5.1127050000000001</v>
          </cell>
          <cell r="Y106">
            <v>0</v>
          </cell>
          <cell r="Z106">
            <v>5.1127050000000001</v>
          </cell>
          <cell r="AA106">
            <v>0</v>
          </cell>
          <cell r="AB106">
            <v>1.69248</v>
          </cell>
          <cell r="AQ106">
            <v>0</v>
          </cell>
          <cell r="AR106">
            <v>100</v>
          </cell>
          <cell r="BG106">
            <v>0</v>
          </cell>
          <cell r="BH106">
            <v>100</v>
          </cell>
        </row>
        <row r="107">
          <cell r="B107" t="str">
            <v>PO12114</v>
          </cell>
          <cell r="C107" t="str">
            <v>Somphors Nhil</v>
          </cell>
          <cell r="D107" t="str">
            <v>Finishing B</v>
          </cell>
          <cell r="E107" t="str">
            <v xml:space="preserve">Presentation Examiner(B)      </v>
          </cell>
          <cell r="F107">
            <v>41661</v>
          </cell>
          <cell r="G107" t="str">
            <v>01/01/2024-01/15/2024</v>
          </cell>
          <cell r="H107">
            <v>0</v>
          </cell>
          <cell r="I107">
            <v>0</v>
          </cell>
          <cell r="J107">
            <v>0</v>
          </cell>
          <cell r="K107">
            <v>204</v>
          </cell>
          <cell r="M107">
            <v>112</v>
          </cell>
          <cell r="N107">
            <v>8</v>
          </cell>
          <cell r="O107">
            <v>130</v>
          </cell>
          <cell r="P107">
            <v>0</v>
          </cell>
          <cell r="Q107">
            <v>0</v>
          </cell>
          <cell r="R107">
            <v>0</v>
          </cell>
          <cell r="S107">
            <v>10</v>
          </cell>
          <cell r="T107">
            <v>0</v>
          </cell>
          <cell r="U107">
            <v>10</v>
          </cell>
          <cell r="V107">
            <v>65.16</v>
          </cell>
          <cell r="W107">
            <v>0</v>
          </cell>
          <cell r="X107">
            <v>5.3099259999999999</v>
          </cell>
          <cell r="Y107">
            <v>0</v>
          </cell>
          <cell r="Z107">
            <v>5.3099259999999999</v>
          </cell>
          <cell r="AA107">
            <v>0</v>
          </cell>
          <cell r="AB107">
            <v>0.40973399999999999</v>
          </cell>
          <cell r="AQ107">
            <v>0</v>
          </cell>
          <cell r="AR107">
            <v>100</v>
          </cell>
          <cell r="BG107">
            <v>0</v>
          </cell>
          <cell r="BH107">
            <v>100</v>
          </cell>
        </row>
        <row r="108">
          <cell r="B108" t="str">
            <v>PO12121</v>
          </cell>
          <cell r="C108" t="str">
            <v>Samorn Mok</v>
          </cell>
          <cell r="D108" t="str">
            <v>Finishing A</v>
          </cell>
          <cell r="E108" t="str">
            <v xml:space="preserve">Folding(B)                    </v>
          </cell>
          <cell r="F108">
            <v>41662</v>
          </cell>
          <cell r="G108" t="str">
            <v>01/01/2024-01/15/2024</v>
          </cell>
          <cell r="H108">
            <v>1</v>
          </cell>
          <cell r="I108">
            <v>2</v>
          </cell>
          <cell r="J108">
            <v>3</v>
          </cell>
          <cell r="K108">
            <v>204</v>
          </cell>
          <cell r="M108">
            <v>112</v>
          </cell>
          <cell r="N108">
            <v>8</v>
          </cell>
          <cell r="O108">
            <v>132</v>
          </cell>
          <cell r="P108">
            <v>0</v>
          </cell>
          <cell r="Q108">
            <v>0</v>
          </cell>
          <cell r="R108">
            <v>0</v>
          </cell>
          <cell r="S108">
            <v>12</v>
          </cell>
          <cell r="T108">
            <v>0</v>
          </cell>
          <cell r="U108">
            <v>12</v>
          </cell>
          <cell r="V108">
            <v>97.05</v>
          </cell>
          <cell r="W108">
            <v>0</v>
          </cell>
          <cell r="X108">
            <v>9.2062559999999998</v>
          </cell>
          <cell r="Y108">
            <v>0</v>
          </cell>
          <cell r="Z108">
            <v>9.2062559999999998</v>
          </cell>
          <cell r="AA108">
            <v>0</v>
          </cell>
          <cell r="AB108">
            <v>0</v>
          </cell>
          <cell r="AQ108">
            <v>0.89</v>
          </cell>
          <cell r="AR108">
            <v>100</v>
          </cell>
          <cell r="BG108">
            <v>0</v>
          </cell>
          <cell r="BH108">
            <v>100.89</v>
          </cell>
        </row>
        <row r="109">
          <cell r="B109" t="str">
            <v>PO12123</v>
          </cell>
          <cell r="C109" t="str">
            <v>Lihuo Horn</v>
          </cell>
          <cell r="D109" t="str">
            <v>Finishing B</v>
          </cell>
          <cell r="E109" t="str">
            <v xml:space="preserve">Presentation Examiner(B)      </v>
          </cell>
          <cell r="F109">
            <v>41662</v>
          </cell>
          <cell r="G109" t="str">
            <v>01/01/2024-01/15/2024</v>
          </cell>
          <cell r="H109">
            <v>1</v>
          </cell>
          <cell r="I109">
            <v>0</v>
          </cell>
          <cell r="J109">
            <v>1</v>
          </cell>
          <cell r="K109">
            <v>204</v>
          </cell>
          <cell r="M109">
            <v>112</v>
          </cell>
          <cell r="N109">
            <v>8</v>
          </cell>
          <cell r="O109">
            <v>130</v>
          </cell>
          <cell r="P109">
            <v>0</v>
          </cell>
          <cell r="Q109">
            <v>0</v>
          </cell>
          <cell r="R109">
            <v>0</v>
          </cell>
          <cell r="S109">
            <v>10</v>
          </cell>
          <cell r="T109">
            <v>0</v>
          </cell>
          <cell r="U109">
            <v>10</v>
          </cell>
          <cell r="V109">
            <v>65.16</v>
          </cell>
          <cell r="W109">
            <v>0</v>
          </cell>
          <cell r="X109">
            <v>5.3099259999999999</v>
          </cell>
          <cell r="Y109">
            <v>0</v>
          </cell>
          <cell r="Z109">
            <v>5.3099259999999999</v>
          </cell>
          <cell r="AA109">
            <v>0</v>
          </cell>
          <cell r="AB109">
            <v>0.40973399999999999</v>
          </cell>
          <cell r="AQ109">
            <v>0</v>
          </cell>
          <cell r="AR109">
            <v>100</v>
          </cell>
          <cell r="BG109">
            <v>0</v>
          </cell>
          <cell r="BH109">
            <v>100</v>
          </cell>
        </row>
        <row r="110">
          <cell r="B110" t="str">
            <v>PO12128</v>
          </cell>
          <cell r="C110" t="str">
            <v>Sokha leng</v>
          </cell>
          <cell r="D110" t="str">
            <v>SPS- C</v>
          </cell>
          <cell r="E110" t="str">
            <v xml:space="preserve">Attach Tap Front              </v>
          </cell>
          <cell r="F110">
            <v>41666</v>
          </cell>
          <cell r="G110" t="str">
            <v>01/01/2024-01/15/2024</v>
          </cell>
          <cell r="H110">
            <v>1</v>
          </cell>
          <cell r="I110">
            <v>2</v>
          </cell>
          <cell r="J110">
            <v>3</v>
          </cell>
          <cell r="K110">
            <v>204</v>
          </cell>
          <cell r="M110">
            <v>112</v>
          </cell>
          <cell r="N110">
            <v>8</v>
          </cell>
          <cell r="O110">
            <v>123</v>
          </cell>
          <cell r="P110">
            <v>1</v>
          </cell>
          <cell r="Q110">
            <v>0</v>
          </cell>
          <cell r="R110">
            <v>1</v>
          </cell>
          <cell r="S110">
            <v>4</v>
          </cell>
          <cell r="T110">
            <v>0</v>
          </cell>
          <cell r="U110">
            <v>4</v>
          </cell>
          <cell r="V110">
            <v>24.44</v>
          </cell>
          <cell r="W110">
            <v>0.98</v>
          </cell>
          <cell r="X110">
            <v>1.96248</v>
          </cell>
          <cell r="Y110">
            <v>0</v>
          </cell>
          <cell r="Z110">
            <v>1.96248</v>
          </cell>
          <cell r="AA110">
            <v>0</v>
          </cell>
          <cell r="AB110">
            <v>25.604959999999998</v>
          </cell>
          <cell r="AQ110">
            <v>0</v>
          </cell>
          <cell r="AR110">
            <v>100</v>
          </cell>
          <cell r="BG110">
            <v>0</v>
          </cell>
          <cell r="BH110">
            <v>100</v>
          </cell>
        </row>
        <row r="111">
          <cell r="B111" t="str">
            <v>PO12259</v>
          </cell>
          <cell r="C111" t="str">
            <v>Sun Hin</v>
          </cell>
          <cell r="D111" t="str">
            <v>SPS- C</v>
          </cell>
          <cell r="E111" t="str">
            <v xml:space="preserve">Hem front(B)                  </v>
          </cell>
          <cell r="F111">
            <v>41675</v>
          </cell>
          <cell r="G111" t="str">
            <v>01/01/2024-01/15/2024</v>
          </cell>
          <cell r="H111">
            <v>0</v>
          </cell>
          <cell r="I111">
            <v>0</v>
          </cell>
          <cell r="J111">
            <v>0</v>
          </cell>
          <cell r="K111">
            <v>204</v>
          </cell>
          <cell r="M111">
            <v>112</v>
          </cell>
          <cell r="N111">
            <v>8</v>
          </cell>
          <cell r="O111">
            <v>126</v>
          </cell>
          <cell r="P111">
            <v>0</v>
          </cell>
          <cell r="Q111">
            <v>0</v>
          </cell>
          <cell r="R111">
            <v>0</v>
          </cell>
          <cell r="S111">
            <v>6</v>
          </cell>
          <cell r="T111">
            <v>0</v>
          </cell>
          <cell r="U111">
            <v>6</v>
          </cell>
          <cell r="V111">
            <v>29.26</v>
          </cell>
          <cell r="W111">
            <v>0</v>
          </cell>
          <cell r="X111">
            <v>2.9437199999999999</v>
          </cell>
          <cell r="Y111">
            <v>0</v>
          </cell>
          <cell r="Z111">
            <v>2.9437199999999999</v>
          </cell>
          <cell r="AA111">
            <v>0</v>
          </cell>
          <cell r="AB111">
            <v>23.727440000000001</v>
          </cell>
          <cell r="AQ111">
            <v>0</v>
          </cell>
          <cell r="AR111">
            <v>100</v>
          </cell>
          <cell r="BG111">
            <v>0</v>
          </cell>
          <cell r="BH111">
            <v>100</v>
          </cell>
        </row>
        <row r="112">
          <cell r="B112" t="str">
            <v>PO12288</v>
          </cell>
          <cell r="C112" t="str">
            <v>Thavy Un</v>
          </cell>
          <cell r="D112" t="str">
            <v>SPS- F</v>
          </cell>
          <cell r="E112" t="str">
            <v xml:space="preserve">Machinist                     </v>
          </cell>
          <cell r="F112">
            <v>41677</v>
          </cell>
          <cell r="G112" t="str">
            <v>01/01/2024-01/15/2024</v>
          </cell>
          <cell r="H112">
            <v>1</v>
          </cell>
          <cell r="I112">
            <v>1</v>
          </cell>
          <cell r="J112">
            <v>2</v>
          </cell>
          <cell r="K112">
            <v>204</v>
          </cell>
          <cell r="M112">
            <v>112</v>
          </cell>
          <cell r="N112">
            <v>8</v>
          </cell>
          <cell r="O112">
            <v>130</v>
          </cell>
          <cell r="P112">
            <v>0</v>
          </cell>
          <cell r="Q112">
            <v>0</v>
          </cell>
          <cell r="R112">
            <v>0</v>
          </cell>
          <cell r="S112">
            <v>10</v>
          </cell>
          <cell r="T112">
            <v>0</v>
          </cell>
          <cell r="U112">
            <v>10</v>
          </cell>
          <cell r="V112">
            <v>75.09</v>
          </cell>
          <cell r="W112">
            <v>0</v>
          </cell>
          <cell r="X112">
            <v>5.7829259999999998</v>
          </cell>
          <cell r="Y112">
            <v>0</v>
          </cell>
          <cell r="Z112">
            <v>5.7829259999999998</v>
          </cell>
          <cell r="AA112">
            <v>0</v>
          </cell>
          <cell r="AB112">
            <v>0.70856799999999998</v>
          </cell>
          <cell r="AQ112">
            <v>0</v>
          </cell>
          <cell r="AR112">
            <v>100</v>
          </cell>
          <cell r="BG112">
            <v>0</v>
          </cell>
          <cell r="BH112">
            <v>100</v>
          </cell>
        </row>
        <row r="113">
          <cell r="B113" t="str">
            <v>PO12324</v>
          </cell>
          <cell r="C113" t="str">
            <v>Rotha Deb</v>
          </cell>
          <cell r="D113" t="str">
            <v>SPS- B</v>
          </cell>
          <cell r="E113" t="str">
            <v xml:space="preserve">Join Pleat Yoke(B)            </v>
          </cell>
          <cell r="F113">
            <v>41681</v>
          </cell>
          <cell r="G113" t="str">
            <v>01/01/2024-01/15/2024</v>
          </cell>
          <cell r="H113">
            <v>0</v>
          </cell>
          <cell r="I113">
            <v>0</v>
          </cell>
          <cell r="J113">
            <v>0</v>
          </cell>
          <cell r="K113">
            <v>204</v>
          </cell>
          <cell r="M113">
            <v>112</v>
          </cell>
          <cell r="N113">
            <v>8</v>
          </cell>
          <cell r="O113">
            <v>120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23.03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0.52</v>
          </cell>
          <cell r="AQ113">
            <v>46.15</v>
          </cell>
          <cell r="AR113">
            <v>100</v>
          </cell>
          <cell r="BG113">
            <v>0</v>
          </cell>
          <cell r="BH113">
            <v>146.15</v>
          </cell>
        </row>
        <row r="114">
          <cell r="B114" t="str">
            <v>PO12364</v>
          </cell>
          <cell r="C114" t="str">
            <v>LATH SEK</v>
          </cell>
          <cell r="D114" t="str">
            <v>SPS- B</v>
          </cell>
          <cell r="E114" t="str">
            <v xml:space="preserve">Topstitch Collar(A)           </v>
          </cell>
          <cell r="F114">
            <v>41682</v>
          </cell>
          <cell r="G114" t="str">
            <v>01/01/2024-01/15/2024</v>
          </cell>
          <cell r="H114">
            <v>1</v>
          </cell>
          <cell r="I114">
            <v>3</v>
          </cell>
          <cell r="J114">
            <v>4</v>
          </cell>
          <cell r="K114">
            <v>204</v>
          </cell>
          <cell r="M114">
            <v>112</v>
          </cell>
          <cell r="N114">
            <v>8</v>
          </cell>
          <cell r="O114">
            <v>124</v>
          </cell>
          <cell r="P114">
            <v>0</v>
          </cell>
          <cell r="Q114">
            <v>0</v>
          </cell>
          <cell r="R114">
            <v>0</v>
          </cell>
          <cell r="S114">
            <v>4</v>
          </cell>
          <cell r="T114">
            <v>0</v>
          </cell>
          <cell r="U114">
            <v>4</v>
          </cell>
          <cell r="V114">
            <v>42.41</v>
          </cell>
          <cell r="W114">
            <v>0</v>
          </cell>
          <cell r="X114">
            <v>2.0791680000000001</v>
          </cell>
          <cell r="Y114">
            <v>0</v>
          </cell>
          <cell r="Z114">
            <v>2.0791680000000001</v>
          </cell>
          <cell r="AA114">
            <v>0</v>
          </cell>
          <cell r="AB114">
            <v>0.998336</v>
          </cell>
          <cell r="AQ114">
            <v>0</v>
          </cell>
          <cell r="AR114">
            <v>100</v>
          </cell>
          <cell r="BG114">
            <v>0</v>
          </cell>
          <cell r="BH114">
            <v>100</v>
          </cell>
        </row>
        <row r="115">
          <cell r="B115" t="str">
            <v>PO12370</v>
          </cell>
          <cell r="C115" t="str">
            <v>Dany Sun</v>
          </cell>
          <cell r="D115" t="str">
            <v>S1- 1</v>
          </cell>
          <cell r="E115" t="str">
            <v xml:space="preserve">Auto B/Hole Front(B)          </v>
          </cell>
          <cell r="F115">
            <v>41682</v>
          </cell>
          <cell r="G115" t="str">
            <v>01/01/2024-01/15/2024</v>
          </cell>
          <cell r="H115">
            <v>0</v>
          </cell>
          <cell r="I115">
            <v>0</v>
          </cell>
          <cell r="J115">
            <v>0</v>
          </cell>
          <cell r="K115">
            <v>204</v>
          </cell>
          <cell r="M115">
            <v>112</v>
          </cell>
          <cell r="N115">
            <v>8</v>
          </cell>
          <cell r="O115">
            <v>132</v>
          </cell>
          <cell r="P115">
            <v>0</v>
          </cell>
          <cell r="Q115">
            <v>0</v>
          </cell>
          <cell r="R115">
            <v>0</v>
          </cell>
          <cell r="S115">
            <v>12</v>
          </cell>
          <cell r="T115">
            <v>0</v>
          </cell>
          <cell r="U115">
            <v>12</v>
          </cell>
          <cell r="V115">
            <v>46.89</v>
          </cell>
          <cell r="W115">
            <v>0</v>
          </cell>
          <cell r="X115">
            <v>5.9660760000000002</v>
          </cell>
          <cell r="Y115">
            <v>0</v>
          </cell>
          <cell r="Z115">
            <v>5.9660760000000002</v>
          </cell>
          <cell r="AA115">
            <v>0</v>
          </cell>
          <cell r="AB115">
            <v>12.522399999999999</v>
          </cell>
          <cell r="AQ115">
            <v>0</v>
          </cell>
          <cell r="AR115">
            <v>100</v>
          </cell>
          <cell r="BG115">
            <v>0</v>
          </cell>
          <cell r="BH115">
            <v>100</v>
          </cell>
        </row>
        <row r="116">
          <cell r="B116" t="str">
            <v>PO12565</v>
          </cell>
          <cell r="C116" t="str">
            <v>Sreyheang Oeun</v>
          </cell>
          <cell r="D116" t="str">
            <v>Finishing B</v>
          </cell>
          <cell r="E116" t="str">
            <v xml:space="preserve">Issue UPC(A)                  </v>
          </cell>
          <cell r="F116">
            <v>41701</v>
          </cell>
          <cell r="G116" t="str">
            <v>01/01/2024-01/15/2024</v>
          </cell>
          <cell r="H116">
            <v>0</v>
          </cell>
          <cell r="I116">
            <v>0</v>
          </cell>
          <cell r="J116">
            <v>0</v>
          </cell>
          <cell r="K116">
            <v>204</v>
          </cell>
          <cell r="M116">
            <v>112</v>
          </cell>
          <cell r="N116">
            <v>8</v>
          </cell>
          <cell r="O116">
            <v>128</v>
          </cell>
          <cell r="P116">
            <v>0</v>
          </cell>
          <cell r="Q116">
            <v>0</v>
          </cell>
          <cell r="R116">
            <v>0</v>
          </cell>
          <cell r="S116">
            <v>8</v>
          </cell>
          <cell r="T116">
            <v>0</v>
          </cell>
          <cell r="U116">
            <v>8</v>
          </cell>
          <cell r="V116">
            <v>62.77</v>
          </cell>
          <cell r="W116">
            <v>0</v>
          </cell>
          <cell r="X116">
            <v>4.1158229999999998</v>
          </cell>
          <cell r="Y116">
            <v>0</v>
          </cell>
          <cell r="Z116">
            <v>4.1158229999999998</v>
          </cell>
          <cell r="AA116">
            <v>7.76</v>
          </cell>
          <cell r="AB116">
            <v>0.40973399999999999</v>
          </cell>
          <cell r="AQ116">
            <v>0</v>
          </cell>
          <cell r="AR116">
            <v>100</v>
          </cell>
          <cell r="BG116">
            <v>0</v>
          </cell>
          <cell r="BH116">
            <v>100</v>
          </cell>
        </row>
        <row r="117">
          <cell r="B117" t="str">
            <v>PO12577</v>
          </cell>
          <cell r="C117" t="str">
            <v>Leakana Seng</v>
          </cell>
          <cell r="D117" t="str">
            <v>QC</v>
          </cell>
          <cell r="E117" t="str">
            <v xml:space="preserve">Examiner(B)                   </v>
          </cell>
          <cell r="F117">
            <v>41702</v>
          </cell>
          <cell r="G117" t="str">
            <v>01/01/2024-01/15/2024</v>
          </cell>
          <cell r="H117">
            <v>0</v>
          </cell>
          <cell r="I117">
            <v>0</v>
          </cell>
          <cell r="J117">
            <v>0</v>
          </cell>
          <cell r="K117">
            <v>231</v>
          </cell>
          <cell r="M117">
            <v>112</v>
          </cell>
          <cell r="N117">
            <v>8</v>
          </cell>
          <cell r="O117">
            <v>130</v>
          </cell>
          <cell r="P117">
            <v>0</v>
          </cell>
          <cell r="Q117">
            <v>0</v>
          </cell>
          <cell r="R117">
            <v>0</v>
          </cell>
          <cell r="S117">
            <v>10</v>
          </cell>
          <cell r="T117">
            <v>0</v>
          </cell>
          <cell r="U117">
            <v>10</v>
          </cell>
          <cell r="V117">
            <v>49.34</v>
          </cell>
          <cell r="W117">
            <v>0</v>
          </cell>
          <cell r="X117">
            <v>5.5312799999999998</v>
          </cell>
          <cell r="Y117">
            <v>0</v>
          </cell>
          <cell r="Z117">
            <v>5.5312799999999998</v>
          </cell>
          <cell r="AA117">
            <v>0</v>
          </cell>
          <cell r="AB117">
            <v>5.9725599999999996</v>
          </cell>
          <cell r="AQ117">
            <v>3.75</v>
          </cell>
          <cell r="AR117">
            <v>100</v>
          </cell>
          <cell r="BG117">
            <v>0</v>
          </cell>
          <cell r="BH117">
            <v>103.75</v>
          </cell>
        </row>
        <row r="118">
          <cell r="B118" t="str">
            <v>PO12667</v>
          </cell>
          <cell r="C118" t="str">
            <v>Yek Thoeurn</v>
          </cell>
          <cell r="D118" t="str">
            <v>SIT Checking</v>
          </cell>
          <cell r="E118" t="str">
            <v xml:space="preserve">Examining(B)                  </v>
          </cell>
          <cell r="F118">
            <v>41715</v>
          </cell>
          <cell r="G118" t="str">
            <v>01/01/2024-01/15/2024</v>
          </cell>
          <cell r="H118">
            <v>0</v>
          </cell>
          <cell r="I118">
            <v>1</v>
          </cell>
          <cell r="J118">
            <v>1</v>
          </cell>
          <cell r="K118">
            <v>204</v>
          </cell>
          <cell r="M118">
            <v>112</v>
          </cell>
          <cell r="N118">
            <v>8</v>
          </cell>
          <cell r="O118">
            <v>132</v>
          </cell>
          <cell r="P118">
            <v>0</v>
          </cell>
          <cell r="Q118">
            <v>0</v>
          </cell>
          <cell r="R118">
            <v>0</v>
          </cell>
          <cell r="S118">
            <v>12</v>
          </cell>
          <cell r="T118">
            <v>0</v>
          </cell>
          <cell r="U118">
            <v>12</v>
          </cell>
          <cell r="V118">
            <v>48.94</v>
          </cell>
          <cell r="W118">
            <v>0</v>
          </cell>
          <cell r="X118">
            <v>5.8874399999999998</v>
          </cell>
          <cell r="Y118">
            <v>0</v>
          </cell>
          <cell r="Z118">
            <v>5.8874399999999998</v>
          </cell>
          <cell r="AA118">
            <v>0</v>
          </cell>
          <cell r="AB118">
            <v>9.9348799999999997</v>
          </cell>
          <cell r="AQ118">
            <v>0</v>
          </cell>
          <cell r="AR118">
            <v>100</v>
          </cell>
          <cell r="BG118">
            <v>0</v>
          </cell>
          <cell r="BH118">
            <v>100</v>
          </cell>
        </row>
        <row r="119">
          <cell r="B119" t="str">
            <v>PO12668</v>
          </cell>
          <cell r="C119" t="str">
            <v>Sreyphors Phoem</v>
          </cell>
          <cell r="D119" t="str">
            <v>Finishing A</v>
          </cell>
          <cell r="E119" t="str">
            <v xml:space="preserve">B/Sew Care Label(B)           </v>
          </cell>
          <cell r="F119">
            <v>41715</v>
          </cell>
          <cell r="G119" t="str">
            <v>01/01/2024-01/15/2024</v>
          </cell>
          <cell r="H119">
            <v>1</v>
          </cell>
          <cell r="I119">
            <v>2</v>
          </cell>
          <cell r="J119">
            <v>3</v>
          </cell>
          <cell r="K119">
            <v>204</v>
          </cell>
          <cell r="M119">
            <v>112</v>
          </cell>
          <cell r="N119">
            <v>8</v>
          </cell>
          <cell r="O119">
            <v>132</v>
          </cell>
          <cell r="P119">
            <v>0</v>
          </cell>
          <cell r="Q119">
            <v>0</v>
          </cell>
          <cell r="R119">
            <v>0</v>
          </cell>
          <cell r="S119">
            <v>12</v>
          </cell>
          <cell r="T119">
            <v>0</v>
          </cell>
          <cell r="U119">
            <v>12</v>
          </cell>
          <cell r="V119">
            <v>73.28</v>
          </cell>
          <cell r="W119">
            <v>0</v>
          </cell>
          <cell r="X119">
            <v>7.3344959999999997</v>
          </cell>
          <cell r="Y119">
            <v>0</v>
          </cell>
          <cell r="Z119">
            <v>7.3344959999999997</v>
          </cell>
          <cell r="AA119">
            <v>0</v>
          </cell>
          <cell r="AB119">
            <v>0</v>
          </cell>
          <cell r="AQ119">
            <v>0</v>
          </cell>
          <cell r="AR119">
            <v>100</v>
          </cell>
          <cell r="BG119">
            <v>0</v>
          </cell>
          <cell r="BH119">
            <v>100</v>
          </cell>
        </row>
        <row r="120">
          <cell r="B120" t="str">
            <v>PO12669</v>
          </cell>
          <cell r="C120" t="str">
            <v>Meanit Chhum</v>
          </cell>
          <cell r="D120" t="str">
            <v>SPS- F</v>
          </cell>
          <cell r="E120" t="str">
            <v xml:space="preserve">Hem Bottom(A)                 </v>
          </cell>
          <cell r="F120">
            <v>41715</v>
          </cell>
          <cell r="G120" t="str">
            <v>01/01/2024-01/15/2024</v>
          </cell>
          <cell r="H120">
            <v>1</v>
          </cell>
          <cell r="I120">
            <v>4</v>
          </cell>
          <cell r="J120">
            <v>5</v>
          </cell>
          <cell r="K120">
            <v>204</v>
          </cell>
          <cell r="M120">
            <v>112</v>
          </cell>
          <cell r="N120">
            <v>8</v>
          </cell>
          <cell r="O120">
            <v>130</v>
          </cell>
          <cell r="P120">
            <v>0</v>
          </cell>
          <cell r="Q120">
            <v>0</v>
          </cell>
          <cell r="R120">
            <v>0</v>
          </cell>
          <cell r="S120">
            <v>10</v>
          </cell>
          <cell r="T120">
            <v>0</v>
          </cell>
          <cell r="U120">
            <v>10</v>
          </cell>
          <cell r="V120">
            <v>36.78</v>
          </cell>
          <cell r="W120">
            <v>0</v>
          </cell>
          <cell r="X120">
            <v>4.9062000000000001</v>
          </cell>
          <cell r="Y120">
            <v>0</v>
          </cell>
          <cell r="Z120">
            <v>4.9062000000000001</v>
          </cell>
          <cell r="AA120">
            <v>0</v>
          </cell>
          <cell r="AB120">
            <v>20.132400000000001</v>
          </cell>
          <cell r="AQ120">
            <v>0</v>
          </cell>
          <cell r="AR120">
            <v>100</v>
          </cell>
          <cell r="BG120">
            <v>0</v>
          </cell>
          <cell r="BH120">
            <v>100</v>
          </cell>
        </row>
        <row r="121">
          <cell r="B121" t="str">
            <v>PO12683</v>
          </cell>
          <cell r="C121" t="str">
            <v>Hean Ton</v>
          </cell>
          <cell r="D121" t="str">
            <v>SIT Checking</v>
          </cell>
          <cell r="E121" t="str">
            <v xml:space="preserve">Machinist                     </v>
          </cell>
          <cell r="F121">
            <v>41716</v>
          </cell>
          <cell r="G121" t="str">
            <v>01/01/2024-01/15/2024</v>
          </cell>
          <cell r="H121">
            <v>1</v>
          </cell>
          <cell r="I121">
            <v>2</v>
          </cell>
          <cell r="J121">
            <v>3</v>
          </cell>
          <cell r="K121">
            <v>204</v>
          </cell>
          <cell r="M121">
            <v>112</v>
          </cell>
          <cell r="N121">
            <v>8</v>
          </cell>
          <cell r="O121">
            <v>122</v>
          </cell>
          <cell r="P121">
            <v>8</v>
          </cell>
          <cell r="Q121">
            <v>0</v>
          </cell>
          <cell r="R121">
            <v>8</v>
          </cell>
          <cell r="S121">
            <v>10</v>
          </cell>
          <cell r="T121">
            <v>0</v>
          </cell>
          <cell r="U121">
            <v>10</v>
          </cell>
          <cell r="V121">
            <v>41.28</v>
          </cell>
          <cell r="W121">
            <v>7.85</v>
          </cell>
          <cell r="X121">
            <v>4.9062000000000001</v>
          </cell>
          <cell r="Y121">
            <v>0</v>
          </cell>
          <cell r="Z121">
            <v>4.9062000000000001</v>
          </cell>
          <cell r="AA121">
            <v>0</v>
          </cell>
          <cell r="AB121">
            <v>7.7824</v>
          </cell>
          <cell r="AQ121">
            <v>0</v>
          </cell>
          <cell r="AR121">
            <v>100</v>
          </cell>
          <cell r="BG121">
            <v>0</v>
          </cell>
          <cell r="BH121">
            <v>100</v>
          </cell>
        </row>
        <row r="122">
          <cell r="B122" t="str">
            <v>PO12713</v>
          </cell>
          <cell r="C122" t="str">
            <v>Nou Chhuy</v>
          </cell>
          <cell r="D122" t="str">
            <v>Finishing A</v>
          </cell>
          <cell r="E122" t="str">
            <v xml:space="preserve">Hand Press(B)                 </v>
          </cell>
          <cell r="F122">
            <v>41719</v>
          </cell>
          <cell r="G122" t="str">
            <v>01/01/2024-01/15/2024</v>
          </cell>
          <cell r="H122">
            <v>1</v>
          </cell>
          <cell r="I122">
            <v>2</v>
          </cell>
          <cell r="J122">
            <v>3</v>
          </cell>
          <cell r="K122">
            <v>204</v>
          </cell>
          <cell r="M122">
            <v>112</v>
          </cell>
          <cell r="N122">
            <v>8</v>
          </cell>
          <cell r="O122">
            <v>132</v>
          </cell>
          <cell r="P122">
            <v>0</v>
          </cell>
          <cell r="Q122">
            <v>0</v>
          </cell>
          <cell r="R122">
            <v>0</v>
          </cell>
          <cell r="S122">
            <v>12</v>
          </cell>
          <cell r="T122">
            <v>0</v>
          </cell>
          <cell r="U122">
            <v>12</v>
          </cell>
          <cell r="V122">
            <v>93.32</v>
          </cell>
          <cell r="W122">
            <v>0</v>
          </cell>
          <cell r="X122">
            <v>8.5725599999999993</v>
          </cell>
          <cell r="Y122">
            <v>0</v>
          </cell>
          <cell r="Z122">
            <v>8.5725599999999993</v>
          </cell>
          <cell r="AA122">
            <v>0</v>
          </cell>
          <cell r="AB122">
            <v>0</v>
          </cell>
          <cell r="AQ122">
            <v>0</v>
          </cell>
          <cell r="AR122">
            <v>100</v>
          </cell>
          <cell r="BG122">
            <v>0</v>
          </cell>
          <cell r="BH122">
            <v>100</v>
          </cell>
        </row>
        <row r="123">
          <cell r="B123" t="str">
            <v>PO12715</v>
          </cell>
          <cell r="C123" t="str">
            <v>Sokunthea Voeun</v>
          </cell>
          <cell r="D123" t="str">
            <v>S1- 1</v>
          </cell>
          <cell r="E123" t="str">
            <v xml:space="preserve">Set Main Label(B)             </v>
          </cell>
          <cell r="F123">
            <v>41722</v>
          </cell>
          <cell r="G123" t="str">
            <v>01/01/2024-01/15/2024</v>
          </cell>
          <cell r="H123">
            <v>1</v>
          </cell>
          <cell r="I123">
            <v>3</v>
          </cell>
          <cell r="J123">
            <v>4</v>
          </cell>
          <cell r="K123">
            <v>204</v>
          </cell>
          <cell r="M123">
            <v>112</v>
          </cell>
          <cell r="N123">
            <v>8</v>
          </cell>
          <cell r="O123">
            <v>106</v>
          </cell>
          <cell r="P123">
            <v>0</v>
          </cell>
          <cell r="Q123">
            <v>24</v>
          </cell>
          <cell r="R123">
            <v>24</v>
          </cell>
          <cell r="S123">
            <v>10</v>
          </cell>
          <cell r="T123">
            <v>0</v>
          </cell>
          <cell r="U123">
            <v>10</v>
          </cell>
          <cell r="V123">
            <v>44.7</v>
          </cell>
          <cell r="W123">
            <v>0</v>
          </cell>
          <cell r="X123">
            <v>4.9062000000000001</v>
          </cell>
          <cell r="Y123">
            <v>0</v>
          </cell>
          <cell r="Z123">
            <v>4.9062000000000001</v>
          </cell>
          <cell r="AA123">
            <v>0</v>
          </cell>
          <cell r="AB123">
            <v>12.212400000000001</v>
          </cell>
          <cell r="AQ123">
            <v>0</v>
          </cell>
          <cell r="AR123">
            <v>77</v>
          </cell>
          <cell r="BG123">
            <v>0</v>
          </cell>
          <cell r="BH123">
            <v>77</v>
          </cell>
        </row>
        <row r="124">
          <cell r="B124" t="str">
            <v>PO1294</v>
          </cell>
          <cell r="C124" t="str">
            <v>Sorphea Koem</v>
          </cell>
          <cell r="D124" t="str">
            <v>SPS- A</v>
          </cell>
          <cell r="E124" t="str">
            <v xml:space="preserve">Hem Cuff(B)                   </v>
          </cell>
          <cell r="F124">
            <v>39000</v>
          </cell>
          <cell r="G124" t="str">
            <v>01/01/2024-01/15/2024</v>
          </cell>
          <cell r="H124">
            <v>0</v>
          </cell>
          <cell r="I124">
            <v>0</v>
          </cell>
          <cell r="J124">
            <v>0</v>
          </cell>
          <cell r="K124">
            <v>204</v>
          </cell>
          <cell r="M124">
            <v>112</v>
          </cell>
          <cell r="N124">
            <v>8</v>
          </cell>
          <cell r="O124">
            <v>122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0</v>
          </cell>
          <cell r="U124">
            <v>2</v>
          </cell>
          <cell r="V124">
            <v>22.14</v>
          </cell>
          <cell r="W124">
            <v>0</v>
          </cell>
          <cell r="X124">
            <v>0.98124</v>
          </cell>
          <cell r="Y124">
            <v>0</v>
          </cell>
          <cell r="Z124">
            <v>0.98124</v>
          </cell>
          <cell r="AA124">
            <v>0</v>
          </cell>
          <cell r="AB124">
            <v>26.92248</v>
          </cell>
          <cell r="AQ124">
            <v>0</v>
          </cell>
          <cell r="AR124">
            <v>100</v>
          </cell>
          <cell r="BG124">
            <v>0</v>
          </cell>
          <cell r="BH124">
            <v>100</v>
          </cell>
        </row>
        <row r="125">
          <cell r="B125" t="str">
            <v>PO12993</v>
          </cell>
          <cell r="C125" t="str">
            <v>Yot Vorn</v>
          </cell>
          <cell r="D125" t="str">
            <v>SPS- A</v>
          </cell>
          <cell r="E125" t="str">
            <v xml:space="preserve">Set Guantlet                  </v>
          </cell>
          <cell r="F125">
            <v>41758</v>
          </cell>
          <cell r="G125" t="str">
            <v>01/01/2024-01/15/2024</v>
          </cell>
          <cell r="H125">
            <v>0</v>
          </cell>
          <cell r="I125">
            <v>0</v>
          </cell>
          <cell r="J125">
            <v>0</v>
          </cell>
          <cell r="K125">
            <v>204</v>
          </cell>
          <cell r="M125">
            <v>112</v>
          </cell>
          <cell r="N125">
            <v>8</v>
          </cell>
          <cell r="O125">
            <v>122</v>
          </cell>
          <cell r="P125">
            <v>0</v>
          </cell>
          <cell r="Q125">
            <v>0</v>
          </cell>
          <cell r="R125">
            <v>0</v>
          </cell>
          <cell r="S125">
            <v>2</v>
          </cell>
          <cell r="T125">
            <v>0</v>
          </cell>
          <cell r="U125">
            <v>2</v>
          </cell>
          <cell r="V125">
            <v>32.880000000000003</v>
          </cell>
          <cell r="W125">
            <v>0</v>
          </cell>
          <cell r="X125">
            <v>1.265822</v>
          </cell>
          <cell r="Y125">
            <v>0</v>
          </cell>
          <cell r="Z125">
            <v>1.265822</v>
          </cell>
          <cell r="AA125">
            <v>0</v>
          </cell>
          <cell r="AB125">
            <v>8.9016439999999992</v>
          </cell>
          <cell r="AQ125">
            <v>0</v>
          </cell>
          <cell r="AR125">
            <v>100</v>
          </cell>
          <cell r="BG125">
            <v>0</v>
          </cell>
          <cell r="BH125">
            <v>100</v>
          </cell>
        </row>
        <row r="126">
          <cell r="B126" t="str">
            <v>PO13157</v>
          </cell>
          <cell r="C126" t="str">
            <v>Rinak  Chhom</v>
          </cell>
          <cell r="D126" t="str">
            <v>SIT Checking</v>
          </cell>
          <cell r="E126" t="str">
            <v xml:space="preserve">Examining(B)                  </v>
          </cell>
          <cell r="F126">
            <v>41767</v>
          </cell>
          <cell r="G126" t="str">
            <v>01/01/2024-01/15/2024</v>
          </cell>
          <cell r="H126">
            <v>1</v>
          </cell>
          <cell r="I126">
            <v>1</v>
          </cell>
          <cell r="J126">
            <v>2</v>
          </cell>
          <cell r="K126">
            <v>204</v>
          </cell>
          <cell r="M126">
            <v>112</v>
          </cell>
          <cell r="N126">
            <v>8</v>
          </cell>
          <cell r="O126">
            <v>122</v>
          </cell>
          <cell r="P126">
            <v>8</v>
          </cell>
          <cell r="Q126">
            <v>0</v>
          </cell>
          <cell r="R126">
            <v>8</v>
          </cell>
          <cell r="S126">
            <v>10</v>
          </cell>
          <cell r="T126">
            <v>0</v>
          </cell>
          <cell r="U126">
            <v>10</v>
          </cell>
          <cell r="V126">
            <v>39.54</v>
          </cell>
          <cell r="W126">
            <v>7.85</v>
          </cell>
          <cell r="X126">
            <v>4.9062000000000001</v>
          </cell>
          <cell r="Y126">
            <v>0</v>
          </cell>
          <cell r="Z126">
            <v>4.9062000000000001</v>
          </cell>
          <cell r="AA126">
            <v>0</v>
          </cell>
          <cell r="AB126">
            <v>9.5223999999999993</v>
          </cell>
          <cell r="AQ126">
            <v>0</v>
          </cell>
          <cell r="AR126">
            <v>100</v>
          </cell>
          <cell r="BG126">
            <v>0</v>
          </cell>
          <cell r="BH126">
            <v>100</v>
          </cell>
        </row>
        <row r="127">
          <cell r="B127" t="str">
            <v>PO13179</v>
          </cell>
          <cell r="C127" t="str">
            <v>Chamroeun Chhun</v>
          </cell>
          <cell r="D127" t="str">
            <v>SPS- B</v>
          </cell>
          <cell r="E127" t="str">
            <v xml:space="preserve">Midle row(B)                  </v>
          </cell>
          <cell r="F127">
            <v>41778</v>
          </cell>
          <cell r="G127" t="str">
            <v>01/01/2024-01/15/2024</v>
          </cell>
          <cell r="H127">
            <v>1</v>
          </cell>
          <cell r="I127">
            <v>3</v>
          </cell>
          <cell r="J127">
            <v>4</v>
          </cell>
          <cell r="K127">
            <v>204</v>
          </cell>
          <cell r="M127">
            <v>112</v>
          </cell>
          <cell r="N127">
            <v>8</v>
          </cell>
          <cell r="O127">
            <v>130</v>
          </cell>
          <cell r="P127">
            <v>0</v>
          </cell>
          <cell r="Q127">
            <v>0</v>
          </cell>
          <cell r="R127">
            <v>0</v>
          </cell>
          <cell r="S127">
            <v>10</v>
          </cell>
          <cell r="T127">
            <v>0</v>
          </cell>
          <cell r="U127">
            <v>10</v>
          </cell>
          <cell r="V127">
            <v>50.11</v>
          </cell>
          <cell r="W127">
            <v>0</v>
          </cell>
          <cell r="X127">
            <v>5.3270379999999999</v>
          </cell>
          <cell r="Y127">
            <v>0</v>
          </cell>
          <cell r="Z127">
            <v>5.3270379999999999</v>
          </cell>
          <cell r="AA127">
            <v>0</v>
          </cell>
          <cell r="AB127">
            <v>2.9178480000000002</v>
          </cell>
          <cell r="AQ127">
            <v>0</v>
          </cell>
          <cell r="AR127">
            <v>100</v>
          </cell>
          <cell r="BG127">
            <v>0</v>
          </cell>
          <cell r="BH127">
            <v>100</v>
          </cell>
        </row>
        <row r="128">
          <cell r="B128" t="str">
            <v>PO13237</v>
          </cell>
          <cell r="C128" t="str">
            <v>Nim Long</v>
          </cell>
          <cell r="D128" t="str">
            <v>Finishing A</v>
          </cell>
          <cell r="E128" t="str">
            <v xml:space="preserve">Presser(B)                    </v>
          </cell>
          <cell r="F128">
            <v>41780</v>
          </cell>
          <cell r="G128" t="str">
            <v>01/01/2024-01/15/2024</v>
          </cell>
          <cell r="H128">
            <v>1</v>
          </cell>
          <cell r="I128">
            <v>2</v>
          </cell>
          <cell r="J128">
            <v>3</v>
          </cell>
          <cell r="K128">
            <v>204</v>
          </cell>
          <cell r="M128">
            <v>112</v>
          </cell>
          <cell r="N128">
            <v>8</v>
          </cell>
          <cell r="O128">
            <v>130</v>
          </cell>
          <cell r="P128">
            <v>0</v>
          </cell>
          <cell r="Q128">
            <v>0</v>
          </cell>
          <cell r="R128">
            <v>0</v>
          </cell>
          <cell r="S128">
            <v>10</v>
          </cell>
          <cell r="T128">
            <v>0</v>
          </cell>
          <cell r="U128">
            <v>10</v>
          </cell>
          <cell r="V128">
            <v>76.319999999999993</v>
          </cell>
          <cell r="W128">
            <v>0</v>
          </cell>
          <cell r="X128">
            <v>6.3826879999999999</v>
          </cell>
          <cell r="Y128">
            <v>0</v>
          </cell>
          <cell r="Z128">
            <v>6.3826879999999999</v>
          </cell>
          <cell r="AA128">
            <v>0</v>
          </cell>
          <cell r="AB128">
            <v>0</v>
          </cell>
          <cell r="AQ128">
            <v>0</v>
          </cell>
          <cell r="AR128">
            <v>100</v>
          </cell>
          <cell r="BG128">
            <v>0</v>
          </cell>
          <cell r="BH128">
            <v>100</v>
          </cell>
        </row>
        <row r="129">
          <cell r="B129" t="str">
            <v>PO13269</v>
          </cell>
          <cell r="C129" t="str">
            <v>Phalla Dy</v>
          </cell>
          <cell r="D129" t="str">
            <v>OPA S1- 1 &amp; 2</v>
          </cell>
          <cell r="E129" t="str">
            <v xml:space="preserve">Bottom Hem(A)                 </v>
          </cell>
          <cell r="F129">
            <v>41782</v>
          </cell>
          <cell r="G129" t="str">
            <v>01/01/2024-01/15/2024</v>
          </cell>
          <cell r="H129">
            <v>1</v>
          </cell>
          <cell r="I129">
            <v>1</v>
          </cell>
          <cell r="J129">
            <v>2</v>
          </cell>
          <cell r="K129">
            <v>204</v>
          </cell>
          <cell r="M129">
            <v>112</v>
          </cell>
          <cell r="N129">
            <v>8</v>
          </cell>
          <cell r="O129">
            <v>124</v>
          </cell>
          <cell r="P129">
            <v>0</v>
          </cell>
          <cell r="Q129">
            <v>0</v>
          </cell>
          <cell r="R129">
            <v>0</v>
          </cell>
          <cell r="S129">
            <v>4</v>
          </cell>
          <cell r="T129">
            <v>0</v>
          </cell>
          <cell r="U129">
            <v>4</v>
          </cell>
          <cell r="V129">
            <v>12.39</v>
          </cell>
          <cell r="W129">
            <v>0</v>
          </cell>
          <cell r="X129">
            <v>1.96248</v>
          </cell>
          <cell r="Y129">
            <v>0</v>
          </cell>
          <cell r="Z129">
            <v>1.96248</v>
          </cell>
          <cell r="AA129">
            <v>0</v>
          </cell>
          <cell r="AB129">
            <v>30.784960000000002</v>
          </cell>
          <cell r="AQ129">
            <v>7.69</v>
          </cell>
          <cell r="AR129">
            <v>100</v>
          </cell>
          <cell r="BG129">
            <v>0</v>
          </cell>
          <cell r="BH129">
            <v>107.69</v>
          </cell>
        </row>
        <row r="130">
          <cell r="B130" t="str">
            <v>PO13278</v>
          </cell>
          <cell r="C130" t="str">
            <v>Samean Tep</v>
          </cell>
          <cell r="D130" t="str">
            <v>SPS- D</v>
          </cell>
          <cell r="E130" t="str">
            <v xml:space="preserve">Collar Attach (A+)            </v>
          </cell>
          <cell r="F130">
            <v>41786</v>
          </cell>
          <cell r="G130" t="str">
            <v>01/01/2024-01/15/2024</v>
          </cell>
          <cell r="H130">
            <v>0</v>
          </cell>
          <cell r="I130">
            <v>0</v>
          </cell>
          <cell r="J130">
            <v>0</v>
          </cell>
          <cell r="K130">
            <v>204</v>
          </cell>
          <cell r="M130">
            <v>112</v>
          </cell>
          <cell r="N130">
            <v>8</v>
          </cell>
          <cell r="O130">
            <v>126</v>
          </cell>
          <cell r="P130">
            <v>0</v>
          </cell>
          <cell r="Q130">
            <v>0</v>
          </cell>
          <cell r="R130">
            <v>0</v>
          </cell>
          <cell r="S130">
            <v>6</v>
          </cell>
          <cell r="T130">
            <v>0</v>
          </cell>
          <cell r="U130">
            <v>6</v>
          </cell>
          <cell r="V130">
            <v>71.040000000000006</v>
          </cell>
          <cell r="W130">
            <v>0</v>
          </cell>
          <cell r="X130">
            <v>3.6856949999999999</v>
          </cell>
          <cell r="Y130">
            <v>0</v>
          </cell>
          <cell r="Z130">
            <v>3.6856949999999999</v>
          </cell>
          <cell r="AA130">
            <v>0</v>
          </cell>
          <cell r="AB130">
            <v>0.67933200000000005</v>
          </cell>
          <cell r="AQ130">
            <v>0</v>
          </cell>
          <cell r="AR130">
            <v>100</v>
          </cell>
          <cell r="BG130">
            <v>0</v>
          </cell>
          <cell r="BH130">
            <v>100</v>
          </cell>
        </row>
        <row r="131">
          <cell r="B131" t="str">
            <v>PO13338</v>
          </cell>
          <cell r="C131" t="str">
            <v>Leak Neang</v>
          </cell>
          <cell r="D131" t="str">
            <v>SPS- F</v>
          </cell>
          <cell r="E131" t="str">
            <v xml:space="preserve">Bottom Sew(B)                 </v>
          </cell>
          <cell r="F131">
            <v>41794</v>
          </cell>
          <cell r="G131" t="str">
            <v>01/01/2024-01/15/2024</v>
          </cell>
          <cell r="H131">
            <v>1</v>
          </cell>
          <cell r="I131">
            <v>2</v>
          </cell>
          <cell r="J131">
            <v>3</v>
          </cell>
          <cell r="K131">
            <v>204</v>
          </cell>
          <cell r="M131">
            <v>112</v>
          </cell>
          <cell r="N131">
            <v>8</v>
          </cell>
          <cell r="O131">
            <v>122</v>
          </cell>
          <cell r="P131">
            <v>8</v>
          </cell>
          <cell r="Q131">
            <v>0</v>
          </cell>
          <cell r="R131">
            <v>8</v>
          </cell>
          <cell r="S131">
            <v>10</v>
          </cell>
          <cell r="T131">
            <v>0</v>
          </cell>
          <cell r="U131">
            <v>10</v>
          </cell>
          <cell r="V131">
            <v>74.09</v>
          </cell>
          <cell r="W131">
            <v>7.85</v>
          </cell>
          <cell r="X131">
            <v>6.4929079999999999</v>
          </cell>
          <cell r="Y131">
            <v>0</v>
          </cell>
          <cell r="Z131">
            <v>6.4929079999999999</v>
          </cell>
          <cell r="AA131">
            <v>0</v>
          </cell>
          <cell r="AB131">
            <v>0</v>
          </cell>
          <cell r="AQ131">
            <v>0</v>
          </cell>
          <cell r="AR131">
            <v>100</v>
          </cell>
          <cell r="BG131">
            <v>0</v>
          </cell>
          <cell r="BH131">
            <v>100</v>
          </cell>
        </row>
        <row r="132">
          <cell r="B132" t="str">
            <v>PO13352</v>
          </cell>
          <cell r="C132" t="str">
            <v>Sakhorn Chan</v>
          </cell>
          <cell r="D132" t="str">
            <v>Finishing B</v>
          </cell>
          <cell r="E132" t="str">
            <v xml:space="preserve">Bagging                       </v>
          </cell>
          <cell r="F132">
            <v>41794</v>
          </cell>
          <cell r="G132" t="str">
            <v>01/01/2024-01/15/2024</v>
          </cell>
          <cell r="H132">
            <v>1</v>
          </cell>
          <cell r="I132">
            <v>2</v>
          </cell>
          <cell r="J132">
            <v>3</v>
          </cell>
          <cell r="K132">
            <v>204</v>
          </cell>
          <cell r="M132">
            <v>112</v>
          </cell>
          <cell r="N132">
            <v>8</v>
          </cell>
          <cell r="O132">
            <v>130</v>
          </cell>
          <cell r="P132">
            <v>0</v>
          </cell>
          <cell r="Q132">
            <v>0</v>
          </cell>
          <cell r="R132">
            <v>0</v>
          </cell>
          <cell r="S132">
            <v>10</v>
          </cell>
          <cell r="T132">
            <v>0</v>
          </cell>
          <cell r="U132">
            <v>10</v>
          </cell>
          <cell r="V132">
            <v>65.16</v>
          </cell>
          <cell r="W132">
            <v>0</v>
          </cell>
          <cell r="X132">
            <v>5.3099259999999999</v>
          </cell>
          <cell r="Y132">
            <v>0</v>
          </cell>
          <cell r="Z132">
            <v>5.3099259999999999</v>
          </cell>
          <cell r="AA132">
            <v>0</v>
          </cell>
          <cell r="AB132">
            <v>0.40973399999999999</v>
          </cell>
          <cell r="AQ132">
            <v>0</v>
          </cell>
          <cell r="AR132">
            <v>100</v>
          </cell>
          <cell r="BG132">
            <v>0</v>
          </cell>
          <cell r="BH132">
            <v>100</v>
          </cell>
        </row>
        <row r="133">
          <cell r="B133" t="str">
            <v>PO13453</v>
          </cell>
          <cell r="C133" t="str">
            <v>Sinay Oeurn</v>
          </cell>
          <cell r="D133" t="str">
            <v>Finishing A</v>
          </cell>
          <cell r="E133" t="str">
            <v xml:space="preserve">Button Closing(B)             </v>
          </cell>
          <cell r="F133">
            <v>41801</v>
          </cell>
          <cell r="G133" t="str">
            <v>01/01/2024-01/15/2024</v>
          </cell>
          <cell r="H133">
            <v>1</v>
          </cell>
          <cell r="I133">
            <v>1</v>
          </cell>
          <cell r="J133">
            <v>2</v>
          </cell>
          <cell r="K133">
            <v>204</v>
          </cell>
          <cell r="M133">
            <v>112</v>
          </cell>
          <cell r="N133">
            <v>8</v>
          </cell>
          <cell r="O133">
            <v>130</v>
          </cell>
          <cell r="P133">
            <v>0</v>
          </cell>
          <cell r="Q133">
            <v>0</v>
          </cell>
          <cell r="R133">
            <v>0</v>
          </cell>
          <cell r="S133">
            <v>10</v>
          </cell>
          <cell r="T133">
            <v>0</v>
          </cell>
          <cell r="U133">
            <v>10</v>
          </cell>
          <cell r="V133">
            <v>75.77</v>
          </cell>
          <cell r="W133">
            <v>0</v>
          </cell>
          <cell r="X133">
            <v>6.8098879999999999</v>
          </cell>
          <cell r="Y133">
            <v>0</v>
          </cell>
          <cell r="Z133">
            <v>6.8098879999999999</v>
          </cell>
          <cell r="AA133">
            <v>0</v>
          </cell>
          <cell r="AB133">
            <v>0</v>
          </cell>
          <cell r="AQ133">
            <v>0</v>
          </cell>
          <cell r="AR133">
            <v>100</v>
          </cell>
          <cell r="BG133">
            <v>0</v>
          </cell>
          <cell r="BH133">
            <v>100</v>
          </cell>
        </row>
        <row r="134">
          <cell r="B134" t="str">
            <v>PO13554</v>
          </cell>
          <cell r="C134" t="str">
            <v>Sarout Keo</v>
          </cell>
          <cell r="D134" t="str">
            <v>SPS- E</v>
          </cell>
          <cell r="E134" t="str">
            <v xml:space="preserve">Lapseam Sides(A)              </v>
          </cell>
          <cell r="F134">
            <v>41809</v>
          </cell>
          <cell r="G134" t="str">
            <v>01/01/2024-01/15/2024</v>
          </cell>
          <cell r="H134">
            <v>1</v>
          </cell>
          <cell r="I134">
            <v>2</v>
          </cell>
          <cell r="J134">
            <v>3</v>
          </cell>
          <cell r="K134">
            <v>204</v>
          </cell>
          <cell r="M134">
            <v>112</v>
          </cell>
          <cell r="N134">
            <v>8</v>
          </cell>
          <cell r="O134">
            <v>118</v>
          </cell>
          <cell r="P134">
            <v>0</v>
          </cell>
          <cell r="Q134">
            <v>8</v>
          </cell>
          <cell r="R134">
            <v>8</v>
          </cell>
          <cell r="S134">
            <v>6</v>
          </cell>
          <cell r="T134">
            <v>0</v>
          </cell>
          <cell r="U134">
            <v>6</v>
          </cell>
          <cell r="V134">
            <v>39.020000000000003</v>
          </cell>
          <cell r="W134">
            <v>0</v>
          </cell>
          <cell r="X134">
            <v>2.9437199999999999</v>
          </cell>
          <cell r="Y134">
            <v>0</v>
          </cell>
          <cell r="Z134">
            <v>2.9437199999999999</v>
          </cell>
          <cell r="AA134">
            <v>0</v>
          </cell>
          <cell r="AB134">
            <v>6.1174400000000002</v>
          </cell>
          <cell r="AQ134">
            <v>0</v>
          </cell>
          <cell r="AR134">
            <v>100</v>
          </cell>
          <cell r="BG134">
            <v>0</v>
          </cell>
          <cell r="BH134">
            <v>100</v>
          </cell>
        </row>
        <row r="135">
          <cell r="B135" t="str">
            <v>PO1381</v>
          </cell>
          <cell r="C135" t="str">
            <v>Sarun Loeung</v>
          </cell>
          <cell r="D135" t="str">
            <v>SPS- B</v>
          </cell>
          <cell r="E135" t="str">
            <v xml:space="preserve">Run Collar(A)                 </v>
          </cell>
          <cell r="F135">
            <v>39139</v>
          </cell>
          <cell r="G135" t="str">
            <v>01/01/2024-01/15/2024</v>
          </cell>
          <cell r="H135">
            <v>1</v>
          </cell>
          <cell r="I135">
            <v>1</v>
          </cell>
          <cell r="J135">
            <v>2</v>
          </cell>
          <cell r="K135">
            <v>204</v>
          </cell>
          <cell r="M135">
            <v>112</v>
          </cell>
          <cell r="N135">
            <v>8</v>
          </cell>
          <cell r="O135">
            <v>120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59.48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Q135">
            <v>0</v>
          </cell>
          <cell r="AR135">
            <v>100</v>
          </cell>
          <cell r="BG135">
            <v>0</v>
          </cell>
          <cell r="BH135">
            <v>100</v>
          </cell>
        </row>
        <row r="136">
          <cell r="B136" t="str">
            <v>PO13817</v>
          </cell>
          <cell r="C136" t="str">
            <v>Soknea Norn</v>
          </cell>
          <cell r="D136" t="str">
            <v>Finishing A</v>
          </cell>
          <cell r="E136" t="str">
            <v xml:space="preserve">Folding(B)                    </v>
          </cell>
          <cell r="F136">
            <v>41835</v>
          </cell>
          <cell r="G136" t="str">
            <v>01/01/2024-01/15/2024</v>
          </cell>
          <cell r="H136">
            <v>1</v>
          </cell>
          <cell r="I136">
            <v>1</v>
          </cell>
          <cell r="J136">
            <v>2</v>
          </cell>
          <cell r="K136">
            <v>204</v>
          </cell>
          <cell r="M136">
            <v>112</v>
          </cell>
          <cell r="N136">
            <v>8</v>
          </cell>
          <cell r="O136">
            <v>132</v>
          </cell>
          <cell r="P136">
            <v>0</v>
          </cell>
          <cell r="Q136">
            <v>0</v>
          </cell>
          <cell r="R136">
            <v>0</v>
          </cell>
          <cell r="S136">
            <v>12</v>
          </cell>
          <cell r="T136">
            <v>0</v>
          </cell>
          <cell r="U136">
            <v>12</v>
          </cell>
          <cell r="V136">
            <v>78.319999999999993</v>
          </cell>
          <cell r="W136">
            <v>0</v>
          </cell>
          <cell r="X136">
            <v>7.91988</v>
          </cell>
          <cell r="Y136">
            <v>0</v>
          </cell>
          <cell r="Z136">
            <v>7.91988</v>
          </cell>
          <cell r="AA136">
            <v>0</v>
          </cell>
          <cell r="AB136">
            <v>0.25329200000000002</v>
          </cell>
          <cell r="AQ136">
            <v>0</v>
          </cell>
          <cell r="AR136">
            <v>100</v>
          </cell>
          <cell r="BG136">
            <v>0</v>
          </cell>
          <cell r="BH136">
            <v>100</v>
          </cell>
        </row>
        <row r="137">
          <cell r="B137" t="str">
            <v>PO13969</v>
          </cell>
          <cell r="C137" t="str">
            <v>Chanthoeun Sat</v>
          </cell>
          <cell r="D137" t="str">
            <v>SPS- B</v>
          </cell>
          <cell r="E137" t="str">
            <v xml:space="preserve">Trim excess fabric(B)         </v>
          </cell>
          <cell r="F137">
            <v>41849</v>
          </cell>
          <cell r="G137" t="str">
            <v>01/01/2024-01/15/2024</v>
          </cell>
          <cell r="H137">
            <v>1</v>
          </cell>
          <cell r="I137">
            <v>2</v>
          </cell>
          <cell r="J137">
            <v>3</v>
          </cell>
          <cell r="K137">
            <v>204</v>
          </cell>
          <cell r="M137">
            <v>112</v>
          </cell>
          <cell r="N137">
            <v>8</v>
          </cell>
          <cell r="O137">
            <v>126</v>
          </cell>
          <cell r="P137">
            <v>0</v>
          </cell>
          <cell r="Q137">
            <v>0</v>
          </cell>
          <cell r="R137">
            <v>0</v>
          </cell>
          <cell r="S137">
            <v>6</v>
          </cell>
          <cell r="T137">
            <v>0</v>
          </cell>
          <cell r="U137">
            <v>6</v>
          </cell>
          <cell r="V137">
            <v>22.81</v>
          </cell>
          <cell r="W137">
            <v>0</v>
          </cell>
          <cell r="X137">
            <v>2.9437199999999999</v>
          </cell>
          <cell r="Y137">
            <v>0</v>
          </cell>
          <cell r="Z137">
            <v>2.9437199999999999</v>
          </cell>
          <cell r="AA137">
            <v>0</v>
          </cell>
          <cell r="AB137">
            <v>30.177440000000001</v>
          </cell>
          <cell r="AQ137">
            <v>0</v>
          </cell>
          <cell r="AR137">
            <v>100</v>
          </cell>
          <cell r="BG137">
            <v>0</v>
          </cell>
          <cell r="BH137">
            <v>100</v>
          </cell>
        </row>
        <row r="138">
          <cell r="B138" t="str">
            <v>PO13999</v>
          </cell>
          <cell r="C138" t="str">
            <v>Nget Klout</v>
          </cell>
          <cell r="D138" t="str">
            <v>SPS- A</v>
          </cell>
          <cell r="E138" t="str">
            <v xml:space="preserve">Trim and mark Collar(B)       </v>
          </cell>
          <cell r="F138">
            <v>41855</v>
          </cell>
          <cell r="G138" t="str">
            <v>01/01/2024-01/15/2024</v>
          </cell>
          <cell r="H138">
            <v>1</v>
          </cell>
          <cell r="I138">
            <v>0</v>
          </cell>
          <cell r="J138">
            <v>1</v>
          </cell>
          <cell r="K138">
            <v>204</v>
          </cell>
          <cell r="M138">
            <v>112</v>
          </cell>
          <cell r="N138">
            <v>8</v>
          </cell>
          <cell r="O138">
            <v>126</v>
          </cell>
          <cell r="P138">
            <v>0</v>
          </cell>
          <cell r="Q138">
            <v>0</v>
          </cell>
          <cell r="R138">
            <v>0</v>
          </cell>
          <cell r="S138">
            <v>6</v>
          </cell>
          <cell r="T138">
            <v>0</v>
          </cell>
          <cell r="U138">
            <v>6</v>
          </cell>
          <cell r="V138">
            <v>15.82</v>
          </cell>
          <cell r="W138">
            <v>0</v>
          </cell>
          <cell r="X138">
            <v>2.9437199999999999</v>
          </cell>
          <cell r="Y138">
            <v>0</v>
          </cell>
          <cell r="Z138">
            <v>2.9437199999999999</v>
          </cell>
          <cell r="AA138">
            <v>0</v>
          </cell>
          <cell r="AB138">
            <v>37.167439999999999</v>
          </cell>
          <cell r="AQ138">
            <v>0</v>
          </cell>
          <cell r="AR138">
            <v>100</v>
          </cell>
          <cell r="BG138">
            <v>0</v>
          </cell>
          <cell r="BH138">
            <v>100</v>
          </cell>
        </row>
        <row r="139">
          <cell r="B139" t="str">
            <v>PO14030</v>
          </cell>
          <cell r="C139" t="str">
            <v>Nan Phon</v>
          </cell>
          <cell r="D139" t="str">
            <v>Finishing A</v>
          </cell>
          <cell r="E139" t="str">
            <v xml:space="preserve">Mark Button Down Collar       </v>
          </cell>
          <cell r="F139">
            <v>41856</v>
          </cell>
          <cell r="G139" t="str">
            <v>01/01/2024-01/15/2024</v>
          </cell>
          <cell r="H139">
            <v>1</v>
          </cell>
          <cell r="I139">
            <v>3</v>
          </cell>
          <cell r="J139">
            <v>4</v>
          </cell>
          <cell r="K139">
            <v>204</v>
          </cell>
          <cell r="M139">
            <v>112</v>
          </cell>
          <cell r="N139">
            <v>8</v>
          </cell>
          <cell r="O139">
            <v>122</v>
          </cell>
          <cell r="P139">
            <v>8</v>
          </cell>
          <cell r="Q139">
            <v>0</v>
          </cell>
          <cell r="R139">
            <v>8</v>
          </cell>
          <cell r="S139">
            <v>10</v>
          </cell>
          <cell r="T139">
            <v>0</v>
          </cell>
          <cell r="U139">
            <v>10</v>
          </cell>
          <cell r="V139">
            <v>58.66</v>
          </cell>
          <cell r="W139">
            <v>7.85</v>
          </cell>
          <cell r="X139">
            <v>5.8709040000000003</v>
          </cell>
          <cell r="Y139">
            <v>0</v>
          </cell>
          <cell r="Z139">
            <v>5.8709040000000003</v>
          </cell>
          <cell r="AA139">
            <v>0</v>
          </cell>
          <cell r="AB139">
            <v>1.96248</v>
          </cell>
          <cell r="AQ139">
            <v>0</v>
          </cell>
          <cell r="AR139">
            <v>100</v>
          </cell>
          <cell r="BG139">
            <v>0</v>
          </cell>
          <cell r="BH139">
            <v>100</v>
          </cell>
        </row>
        <row r="140">
          <cell r="B140" t="str">
            <v>PO14189</v>
          </cell>
          <cell r="C140" t="str">
            <v>Nary Morn</v>
          </cell>
          <cell r="D140" t="str">
            <v>SPS- E</v>
          </cell>
          <cell r="E140" t="str">
            <v xml:space="preserve">Topstitch Sleeve(A)           </v>
          </cell>
          <cell r="F140">
            <v>41866</v>
          </cell>
          <cell r="G140" t="str">
            <v>01/01/2024-01/15/2024</v>
          </cell>
          <cell r="H140">
            <v>1</v>
          </cell>
          <cell r="I140">
            <v>2</v>
          </cell>
          <cell r="J140">
            <v>3</v>
          </cell>
          <cell r="K140">
            <v>204</v>
          </cell>
          <cell r="M140">
            <v>112</v>
          </cell>
          <cell r="N140">
            <v>8</v>
          </cell>
          <cell r="O140">
            <v>108</v>
          </cell>
          <cell r="P140">
            <v>0</v>
          </cell>
          <cell r="Q140">
            <v>16</v>
          </cell>
          <cell r="R140">
            <v>16</v>
          </cell>
          <cell r="S140">
            <v>4</v>
          </cell>
          <cell r="T140">
            <v>0</v>
          </cell>
          <cell r="U140">
            <v>4</v>
          </cell>
          <cell r="V140">
            <v>59.53</v>
          </cell>
          <cell r="W140">
            <v>0</v>
          </cell>
          <cell r="X140">
            <v>2.923648</v>
          </cell>
          <cell r="Y140">
            <v>0</v>
          </cell>
          <cell r="Z140">
            <v>2.923648</v>
          </cell>
          <cell r="AA140">
            <v>0</v>
          </cell>
          <cell r="AB140">
            <v>0</v>
          </cell>
          <cell r="AQ140">
            <v>0</v>
          </cell>
          <cell r="AR140">
            <v>85</v>
          </cell>
          <cell r="BG140">
            <v>0</v>
          </cell>
          <cell r="BH140">
            <v>85</v>
          </cell>
        </row>
        <row r="141">
          <cell r="B141" t="str">
            <v>PO14255</v>
          </cell>
          <cell r="C141" t="str">
            <v>Touch You</v>
          </cell>
          <cell r="D141" t="str">
            <v>SPS- B</v>
          </cell>
          <cell r="E141" t="str">
            <v xml:space="preserve">Att patch bone coll           </v>
          </cell>
          <cell r="F141">
            <v>41871</v>
          </cell>
          <cell r="G141" t="str">
            <v>01/01/2024-01/15/2024</v>
          </cell>
          <cell r="H141">
            <v>0</v>
          </cell>
          <cell r="I141">
            <v>0</v>
          </cell>
          <cell r="J141">
            <v>0</v>
          </cell>
          <cell r="K141">
            <v>204</v>
          </cell>
          <cell r="M141">
            <v>112</v>
          </cell>
          <cell r="N141">
            <v>8</v>
          </cell>
          <cell r="O141">
            <v>130</v>
          </cell>
          <cell r="P141">
            <v>0</v>
          </cell>
          <cell r="Q141">
            <v>0</v>
          </cell>
          <cell r="R141">
            <v>0</v>
          </cell>
          <cell r="S141">
            <v>10</v>
          </cell>
          <cell r="T141">
            <v>0</v>
          </cell>
          <cell r="U141">
            <v>10</v>
          </cell>
          <cell r="V141">
            <v>58.26</v>
          </cell>
          <cell r="W141">
            <v>0</v>
          </cell>
          <cell r="X141">
            <v>5.3110200000000001</v>
          </cell>
          <cell r="Y141">
            <v>0</v>
          </cell>
          <cell r="Z141">
            <v>5.3110200000000001</v>
          </cell>
          <cell r="AA141">
            <v>8.14</v>
          </cell>
          <cell r="AB141">
            <v>1.2714000000000001</v>
          </cell>
          <cell r="AQ141">
            <v>0</v>
          </cell>
          <cell r="AR141">
            <v>100</v>
          </cell>
          <cell r="BG141">
            <v>0</v>
          </cell>
          <cell r="BH141">
            <v>100</v>
          </cell>
        </row>
        <row r="142">
          <cell r="B142" t="str">
            <v>PO14326</v>
          </cell>
          <cell r="C142" t="str">
            <v>Cheatlat Vanna</v>
          </cell>
          <cell r="D142" t="str">
            <v>S1- 1</v>
          </cell>
          <cell r="E142" t="str">
            <v xml:space="preserve">Topstitch Sleeve(A)           </v>
          </cell>
          <cell r="F142">
            <v>41913</v>
          </cell>
          <cell r="G142" t="str">
            <v>01/01/2024-01/15/2024</v>
          </cell>
          <cell r="H142">
            <v>1</v>
          </cell>
          <cell r="I142">
            <v>3</v>
          </cell>
          <cell r="J142">
            <v>4</v>
          </cell>
          <cell r="K142">
            <v>204</v>
          </cell>
          <cell r="M142">
            <v>112</v>
          </cell>
          <cell r="N142">
            <v>8</v>
          </cell>
          <cell r="O142">
            <v>128</v>
          </cell>
          <cell r="P142">
            <v>0</v>
          </cell>
          <cell r="Q142">
            <v>0</v>
          </cell>
          <cell r="R142">
            <v>0</v>
          </cell>
          <cell r="S142">
            <v>8</v>
          </cell>
          <cell r="T142">
            <v>0</v>
          </cell>
          <cell r="U142">
            <v>8</v>
          </cell>
          <cell r="V142">
            <v>32.630000000000003</v>
          </cell>
          <cell r="W142">
            <v>0</v>
          </cell>
          <cell r="X142">
            <v>3.92496</v>
          </cell>
          <cell r="Y142">
            <v>0</v>
          </cell>
          <cell r="Z142">
            <v>3.92496</v>
          </cell>
          <cell r="AA142">
            <v>0</v>
          </cell>
          <cell r="AB142">
            <v>22.31992</v>
          </cell>
          <cell r="AQ142">
            <v>0</v>
          </cell>
          <cell r="AR142">
            <v>100</v>
          </cell>
          <cell r="BG142">
            <v>0</v>
          </cell>
          <cell r="BH142">
            <v>100</v>
          </cell>
        </row>
        <row r="143">
          <cell r="B143" t="str">
            <v>PO14332</v>
          </cell>
          <cell r="C143" t="str">
            <v>Sophorn Horn</v>
          </cell>
          <cell r="D143" t="str">
            <v>OPA S1- 1 &amp; 2</v>
          </cell>
          <cell r="E143" t="str">
            <v xml:space="preserve">Hem Band(B)                   </v>
          </cell>
          <cell r="F143">
            <v>41913</v>
          </cell>
          <cell r="G143" t="str">
            <v>01/01/2024-01/15/2024</v>
          </cell>
          <cell r="H143">
            <v>0</v>
          </cell>
          <cell r="I143">
            <v>1</v>
          </cell>
          <cell r="J143">
            <v>1</v>
          </cell>
          <cell r="K143">
            <v>204</v>
          </cell>
          <cell r="M143">
            <v>112</v>
          </cell>
          <cell r="N143">
            <v>8</v>
          </cell>
          <cell r="O143">
            <v>132</v>
          </cell>
          <cell r="P143">
            <v>0</v>
          </cell>
          <cell r="Q143">
            <v>0</v>
          </cell>
          <cell r="R143">
            <v>0</v>
          </cell>
          <cell r="S143">
            <v>12</v>
          </cell>
          <cell r="T143">
            <v>0</v>
          </cell>
          <cell r="U143">
            <v>12</v>
          </cell>
          <cell r="V143">
            <v>40.4</v>
          </cell>
          <cell r="W143">
            <v>0</v>
          </cell>
          <cell r="X143">
            <v>6.0071199999999996</v>
          </cell>
          <cell r="Y143">
            <v>0</v>
          </cell>
          <cell r="Z143">
            <v>6.0071199999999996</v>
          </cell>
          <cell r="AA143">
            <v>0</v>
          </cell>
          <cell r="AB143">
            <v>18.71424</v>
          </cell>
          <cell r="AQ143">
            <v>7.69</v>
          </cell>
          <cell r="AR143">
            <v>100</v>
          </cell>
          <cell r="BG143">
            <v>0</v>
          </cell>
          <cell r="BH143">
            <v>107.69</v>
          </cell>
        </row>
        <row r="144">
          <cell r="B144" t="str">
            <v>PO14410</v>
          </cell>
          <cell r="C144" t="str">
            <v>Leakhena Phan</v>
          </cell>
          <cell r="D144" t="str">
            <v>SPS- C</v>
          </cell>
          <cell r="E144" t="str">
            <v xml:space="preserve">B/Hole Sleeve(B)              </v>
          </cell>
          <cell r="F144">
            <v>41915</v>
          </cell>
          <cell r="G144" t="str">
            <v>01/01/2024-01/15/2024</v>
          </cell>
          <cell r="H144">
            <v>1</v>
          </cell>
          <cell r="I144">
            <v>2</v>
          </cell>
          <cell r="J144">
            <v>3</v>
          </cell>
          <cell r="K144">
            <v>204</v>
          </cell>
          <cell r="M144">
            <v>112</v>
          </cell>
          <cell r="N144">
            <v>8</v>
          </cell>
          <cell r="O144">
            <v>130</v>
          </cell>
          <cell r="P144">
            <v>0</v>
          </cell>
          <cell r="Q144">
            <v>0</v>
          </cell>
          <cell r="R144">
            <v>0</v>
          </cell>
          <cell r="S144">
            <v>10</v>
          </cell>
          <cell r="T144">
            <v>0</v>
          </cell>
          <cell r="U144">
            <v>10</v>
          </cell>
          <cell r="V144">
            <v>0</v>
          </cell>
          <cell r="W144">
            <v>0</v>
          </cell>
          <cell r="X144">
            <v>4.9062000000000001</v>
          </cell>
          <cell r="Y144">
            <v>0</v>
          </cell>
          <cell r="Z144">
            <v>4.9062000000000001</v>
          </cell>
          <cell r="AA144">
            <v>0</v>
          </cell>
          <cell r="AB144">
            <v>56.912399999999998</v>
          </cell>
          <cell r="AQ144">
            <v>0</v>
          </cell>
          <cell r="AR144">
            <v>100</v>
          </cell>
          <cell r="BG144">
            <v>0</v>
          </cell>
          <cell r="BH144">
            <v>100</v>
          </cell>
        </row>
        <row r="145">
          <cell r="B145" t="str">
            <v>PO14461</v>
          </cell>
          <cell r="C145" t="str">
            <v>Limchhe Heng</v>
          </cell>
          <cell r="D145" t="str">
            <v>SPS- B</v>
          </cell>
          <cell r="E145" t="str">
            <v xml:space="preserve">Set Care Label(B)             </v>
          </cell>
          <cell r="F145">
            <v>41920</v>
          </cell>
          <cell r="G145" t="str">
            <v>01/01/2024-01/15/2024</v>
          </cell>
          <cell r="H145">
            <v>0</v>
          </cell>
          <cell r="I145">
            <v>0</v>
          </cell>
          <cell r="J145">
            <v>0</v>
          </cell>
          <cell r="K145">
            <v>204</v>
          </cell>
          <cell r="M145">
            <v>112</v>
          </cell>
          <cell r="N145">
            <v>8</v>
          </cell>
          <cell r="O145">
            <v>118</v>
          </cell>
          <cell r="P145">
            <v>2</v>
          </cell>
          <cell r="Q145">
            <v>0</v>
          </cell>
          <cell r="R145">
            <v>2</v>
          </cell>
          <cell r="S145">
            <v>0</v>
          </cell>
          <cell r="T145">
            <v>0</v>
          </cell>
          <cell r="U145">
            <v>0</v>
          </cell>
          <cell r="V145">
            <v>26.96</v>
          </cell>
          <cell r="W145">
            <v>1.96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2.48</v>
          </cell>
          <cell r="AQ145">
            <v>1.8</v>
          </cell>
          <cell r="AR145">
            <v>100</v>
          </cell>
          <cell r="BG145">
            <v>0</v>
          </cell>
          <cell r="BH145">
            <v>101.8</v>
          </cell>
        </row>
        <row r="146">
          <cell r="B146" t="str">
            <v>PO14467</v>
          </cell>
          <cell r="C146" t="str">
            <v>Sona Veth</v>
          </cell>
          <cell r="D146" t="str">
            <v>Finishing A</v>
          </cell>
          <cell r="E146" t="str">
            <v xml:space="preserve">Folding(B)                    </v>
          </cell>
          <cell r="F146">
            <v>41920</v>
          </cell>
          <cell r="G146" t="str">
            <v>01/01/2024-01/15/2024</v>
          </cell>
          <cell r="H146">
            <v>0</v>
          </cell>
          <cell r="I146">
            <v>1</v>
          </cell>
          <cell r="J146">
            <v>1</v>
          </cell>
          <cell r="K146">
            <v>204</v>
          </cell>
          <cell r="M146">
            <v>112</v>
          </cell>
          <cell r="N146">
            <v>8</v>
          </cell>
          <cell r="O146">
            <v>132</v>
          </cell>
          <cell r="P146">
            <v>0</v>
          </cell>
          <cell r="Q146">
            <v>0</v>
          </cell>
          <cell r="R146">
            <v>0</v>
          </cell>
          <cell r="S146">
            <v>12</v>
          </cell>
          <cell r="T146">
            <v>0</v>
          </cell>
          <cell r="U146">
            <v>12</v>
          </cell>
          <cell r="V146">
            <v>81.34</v>
          </cell>
          <cell r="W146">
            <v>0</v>
          </cell>
          <cell r="X146">
            <v>8.1494400000000002</v>
          </cell>
          <cell r="Y146">
            <v>0</v>
          </cell>
          <cell r="Z146">
            <v>8.1494400000000002</v>
          </cell>
          <cell r="AA146">
            <v>0</v>
          </cell>
          <cell r="AB146">
            <v>0</v>
          </cell>
          <cell r="AQ146">
            <v>0</v>
          </cell>
          <cell r="AR146">
            <v>100</v>
          </cell>
          <cell r="BG146">
            <v>0</v>
          </cell>
          <cell r="BH146">
            <v>100</v>
          </cell>
        </row>
        <row r="147">
          <cell r="B147" t="str">
            <v>PO14479</v>
          </cell>
          <cell r="C147" t="str">
            <v>Tat Huot</v>
          </cell>
          <cell r="D147" t="str">
            <v>SIT Checking</v>
          </cell>
          <cell r="E147" t="str">
            <v xml:space="preserve">Trim+Manual Mark(B)           </v>
          </cell>
          <cell r="F147">
            <v>41920</v>
          </cell>
          <cell r="G147" t="str">
            <v>01/01/2024-01/15/2024</v>
          </cell>
          <cell r="H147">
            <v>1</v>
          </cell>
          <cell r="I147">
            <v>1</v>
          </cell>
          <cell r="J147">
            <v>2</v>
          </cell>
          <cell r="K147">
            <v>204</v>
          </cell>
          <cell r="M147">
            <v>112</v>
          </cell>
          <cell r="N147">
            <v>8</v>
          </cell>
          <cell r="O147">
            <v>132</v>
          </cell>
          <cell r="P147">
            <v>0</v>
          </cell>
          <cell r="Q147">
            <v>0</v>
          </cell>
          <cell r="R147">
            <v>0</v>
          </cell>
          <cell r="S147">
            <v>12</v>
          </cell>
          <cell r="T147">
            <v>0</v>
          </cell>
          <cell r="U147">
            <v>12</v>
          </cell>
          <cell r="V147">
            <v>48.94</v>
          </cell>
          <cell r="W147">
            <v>0</v>
          </cell>
          <cell r="X147">
            <v>5.8874399999999998</v>
          </cell>
          <cell r="Y147">
            <v>0</v>
          </cell>
          <cell r="Z147">
            <v>5.8874399999999998</v>
          </cell>
          <cell r="AA147">
            <v>0</v>
          </cell>
          <cell r="AB147">
            <v>9.9348799999999997</v>
          </cell>
          <cell r="AQ147">
            <v>0</v>
          </cell>
          <cell r="AR147">
            <v>100</v>
          </cell>
          <cell r="BG147">
            <v>0</v>
          </cell>
          <cell r="BH147">
            <v>100</v>
          </cell>
        </row>
        <row r="148">
          <cell r="B148" t="str">
            <v>PO14482</v>
          </cell>
          <cell r="C148" t="str">
            <v>Sina Vei</v>
          </cell>
          <cell r="D148" t="str">
            <v>QC</v>
          </cell>
          <cell r="E148" t="str">
            <v xml:space="preserve">Examining(B)                  </v>
          </cell>
          <cell r="F148">
            <v>41920</v>
          </cell>
          <cell r="G148" t="str">
            <v>01/01/2024-01/15/2024</v>
          </cell>
          <cell r="H148">
            <v>1</v>
          </cell>
          <cell r="I148">
            <v>2</v>
          </cell>
          <cell r="J148">
            <v>3</v>
          </cell>
          <cell r="K148">
            <v>231</v>
          </cell>
          <cell r="M148">
            <v>112</v>
          </cell>
          <cell r="N148">
            <v>8</v>
          </cell>
          <cell r="O148">
            <v>123</v>
          </cell>
          <cell r="P148">
            <v>3</v>
          </cell>
          <cell r="Q148">
            <v>0</v>
          </cell>
          <cell r="R148">
            <v>3</v>
          </cell>
          <cell r="S148">
            <v>6</v>
          </cell>
          <cell r="T148">
            <v>0</v>
          </cell>
          <cell r="U148">
            <v>6</v>
          </cell>
          <cell r="V148">
            <v>42.97</v>
          </cell>
          <cell r="W148">
            <v>3.33</v>
          </cell>
          <cell r="X148">
            <v>3.31128</v>
          </cell>
          <cell r="Y148">
            <v>0</v>
          </cell>
          <cell r="Z148">
            <v>3.31128</v>
          </cell>
          <cell r="AA148">
            <v>0</v>
          </cell>
          <cell r="AB148">
            <v>4.5725600000000002</v>
          </cell>
          <cell r="AQ148">
            <v>0</v>
          </cell>
          <cell r="AR148">
            <v>100</v>
          </cell>
          <cell r="BG148">
            <v>0</v>
          </cell>
          <cell r="BH148">
            <v>100</v>
          </cell>
        </row>
        <row r="149">
          <cell r="B149" t="str">
            <v>PO14483</v>
          </cell>
          <cell r="C149" t="str">
            <v>Sokry Hy</v>
          </cell>
          <cell r="D149" t="str">
            <v>SPS- A</v>
          </cell>
          <cell r="E149" t="str">
            <v xml:space="preserve">Topstitch Cuff(A)             </v>
          </cell>
          <cell r="F149">
            <v>41920</v>
          </cell>
          <cell r="G149" t="str">
            <v>01/01/2024-01/15/2024</v>
          </cell>
          <cell r="H149">
            <v>1</v>
          </cell>
          <cell r="I149">
            <v>2</v>
          </cell>
          <cell r="J149">
            <v>3</v>
          </cell>
          <cell r="K149">
            <v>204</v>
          </cell>
          <cell r="M149">
            <v>112</v>
          </cell>
          <cell r="N149">
            <v>8</v>
          </cell>
          <cell r="O149">
            <v>128</v>
          </cell>
          <cell r="P149">
            <v>0</v>
          </cell>
          <cell r="Q149">
            <v>0</v>
          </cell>
          <cell r="R149">
            <v>0</v>
          </cell>
          <cell r="S149">
            <v>8</v>
          </cell>
          <cell r="T149">
            <v>0</v>
          </cell>
          <cell r="U149">
            <v>8</v>
          </cell>
          <cell r="V149">
            <v>41.05</v>
          </cell>
          <cell r="W149">
            <v>0</v>
          </cell>
          <cell r="X149">
            <v>3.92496</v>
          </cell>
          <cell r="Y149">
            <v>0</v>
          </cell>
          <cell r="Z149">
            <v>3.92496</v>
          </cell>
          <cell r="AA149">
            <v>0</v>
          </cell>
          <cell r="AB149">
            <v>13.89992</v>
          </cell>
          <cell r="AQ149">
            <v>0</v>
          </cell>
          <cell r="AR149">
            <v>100</v>
          </cell>
          <cell r="BG149">
            <v>0</v>
          </cell>
          <cell r="BH149">
            <v>100</v>
          </cell>
        </row>
        <row r="150">
          <cell r="B150" t="str">
            <v>PO14544</v>
          </cell>
          <cell r="C150" t="str">
            <v>Vutha Chheat</v>
          </cell>
          <cell r="D150" t="str">
            <v>Finishing A</v>
          </cell>
          <cell r="F150">
            <v>41925</v>
          </cell>
          <cell r="G150" t="str">
            <v>01/01/2024-01/15/2024</v>
          </cell>
          <cell r="H150">
            <v>1</v>
          </cell>
          <cell r="I150">
            <v>2</v>
          </cell>
          <cell r="J150">
            <v>3</v>
          </cell>
          <cell r="K150">
            <v>224</v>
          </cell>
          <cell r="M150">
            <v>112</v>
          </cell>
          <cell r="N150">
            <v>8</v>
          </cell>
          <cell r="O150">
            <v>128</v>
          </cell>
          <cell r="P150">
            <v>0</v>
          </cell>
          <cell r="Q150">
            <v>0</v>
          </cell>
          <cell r="R150">
            <v>0</v>
          </cell>
          <cell r="S150">
            <v>8</v>
          </cell>
          <cell r="T150">
            <v>0</v>
          </cell>
          <cell r="U150">
            <v>8</v>
          </cell>
          <cell r="V150">
            <v>0</v>
          </cell>
          <cell r="W150">
            <v>0</v>
          </cell>
          <cell r="X150">
            <v>4.2699600000000002</v>
          </cell>
          <cell r="Y150">
            <v>0</v>
          </cell>
          <cell r="Z150">
            <v>4.2699600000000002</v>
          </cell>
          <cell r="AA150">
            <v>0</v>
          </cell>
          <cell r="AB150">
            <v>59.939920000000001</v>
          </cell>
          <cell r="AQ150">
            <v>0</v>
          </cell>
          <cell r="AR150">
            <v>100</v>
          </cell>
          <cell r="BG150">
            <v>0</v>
          </cell>
          <cell r="BH150">
            <v>100</v>
          </cell>
        </row>
        <row r="151">
          <cell r="B151" t="str">
            <v>PO14545</v>
          </cell>
          <cell r="C151" t="str">
            <v>Khuoch Chea</v>
          </cell>
          <cell r="D151" t="str">
            <v>SPS- C</v>
          </cell>
          <cell r="E151" t="str">
            <v xml:space="preserve">ATTACH BONE POCKET(B)         </v>
          </cell>
          <cell r="F151">
            <v>41925</v>
          </cell>
          <cell r="G151" t="str">
            <v>01/01/2024-01/15/2024</v>
          </cell>
          <cell r="H151">
            <v>1</v>
          </cell>
          <cell r="I151">
            <v>1</v>
          </cell>
          <cell r="J151">
            <v>2</v>
          </cell>
          <cell r="K151">
            <v>204</v>
          </cell>
          <cell r="M151">
            <v>112</v>
          </cell>
          <cell r="N151">
            <v>8</v>
          </cell>
          <cell r="O151">
            <v>128</v>
          </cell>
          <cell r="P151">
            <v>0</v>
          </cell>
          <cell r="Q151">
            <v>0</v>
          </cell>
          <cell r="R151">
            <v>0</v>
          </cell>
          <cell r="S151">
            <v>8</v>
          </cell>
          <cell r="T151">
            <v>0</v>
          </cell>
          <cell r="U151">
            <v>8</v>
          </cell>
          <cell r="V151">
            <v>48.07</v>
          </cell>
          <cell r="W151">
            <v>0</v>
          </cell>
          <cell r="X151">
            <v>3.92496</v>
          </cell>
          <cell r="Y151">
            <v>0</v>
          </cell>
          <cell r="Z151">
            <v>3.92496</v>
          </cell>
          <cell r="AA151">
            <v>0</v>
          </cell>
          <cell r="AB151">
            <v>6.8799200000000003</v>
          </cell>
          <cell r="AQ151">
            <v>0</v>
          </cell>
          <cell r="AR151">
            <v>100</v>
          </cell>
          <cell r="BG151">
            <v>0</v>
          </cell>
          <cell r="BH151">
            <v>100</v>
          </cell>
        </row>
        <row r="152">
          <cell r="B152" t="str">
            <v>PO14573</v>
          </cell>
          <cell r="C152" t="str">
            <v>Sreyna Yin</v>
          </cell>
          <cell r="D152" t="str">
            <v>SPS- D</v>
          </cell>
          <cell r="E152" t="str">
            <v xml:space="preserve">Collar Attach (A+)            </v>
          </cell>
          <cell r="F152">
            <v>41939</v>
          </cell>
          <cell r="G152" t="str">
            <v>01/01/2024-01/15/2024</v>
          </cell>
          <cell r="H152">
            <v>1</v>
          </cell>
          <cell r="I152">
            <v>0</v>
          </cell>
          <cell r="J152">
            <v>1</v>
          </cell>
          <cell r="K152">
            <v>204</v>
          </cell>
          <cell r="M152">
            <v>112</v>
          </cell>
          <cell r="N152">
            <v>8</v>
          </cell>
          <cell r="O152">
            <v>114</v>
          </cell>
          <cell r="P152">
            <v>8</v>
          </cell>
          <cell r="Q152">
            <v>0</v>
          </cell>
          <cell r="R152">
            <v>8</v>
          </cell>
          <cell r="S152">
            <v>2</v>
          </cell>
          <cell r="T152">
            <v>0</v>
          </cell>
          <cell r="U152">
            <v>2</v>
          </cell>
          <cell r="V152">
            <v>91.47</v>
          </cell>
          <cell r="W152">
            <v>7.85</v>
          </cell>
          <cell r="X152">
            <v>1.733625</v>
          </cell>
          <cell r="Y152">
            <v>0</v>
          </cell>
          <cell r="Z152">
            <v>1.733625</v>
          </cell>
          <cell r="AA152">
            <v>0</v>
          </cell>
          <cell r="AB152">
            <v>0</v>
          </cell>
          <cell r="AQ152">
            <v>0</v>
          </cell>
          <cell r="AR152">
            <v>100</v>
          </cell>
          <cell r="BG152">
            <v>0</v>
          </cell>
          <cell r="BH152">
            <v>100</v>
          </cell>
        </row>
        <row r="153">
          <cell r="B153" t="str">
            <v>PO14584</v>
          </cell>
          <cell r="C153" t="str">
            <v>Sreyphors But</v>
          </cell>
          <cell r="D153" t="str">
            <v>Finishing B</v>
          </cell>
          <cell r="E153" t="str">
            <v xml:space="preserve">Issue UPC(A)                  </v>
          </cell>
          <cell r="F153">
            <v>41939</v>
          </cell>
          <cell r="G153" t="str">
            <v>01/01/2024-01/15/2024</v>
          </cell>
          <cell r="H153">
            <v>0</v>
          </cell>
          <cell r="I153">
            <v>0</v>
          </cell>
          <cell r="J153">
            <v>0</v>
          </cell>
          <cell r="K153">
            <v>204</v>
          </cell>
          <cell r="M153">
            <v>112</v>
          </cell>
          <cell r="N153">
            <v>8</v>
          </cell>
          <cell r="O153">
            <v>130</v>
          </cell>
          <cell r="P153">
            <v>0</v>
          </cell>
          <cell r="Q153">
            <v>0</v>
          </cell>
          <cell r="R153">
            <v>0</v>
          </cell>
          <cell r="S153">
            <v>10</v>
          </cell>
          <cell r="T153">
            <v>0</v>
          </cell>
          <cell r="U153">
            <v>10</v>
          </cell>
          <cell r="V153">
            <v>65.16</v>
          </cell>
          <cell r="W153">
            <v>0</v>
          </cell>
          <cell r="X153">
            <v>5.3099259999999999</v>
          </cell>
          <cell r="Y153">
            <v>0</v>
          </cell>
          <cell r="Z153">
            <v>5.3099259999999999</v>
          </cell>
          <cell r="AA153">
            <v>0</v>
          </cell>
          <cell r="AB153">
            <v>0.40973399999999999</v>
          </cell>
          <cell r="AQ153">
            <v>0</v>
          </cell>
          <cell r="AR153">
            <v>100</v>
          </cell>
          <cell r="BG153">
            <v>0</v>
          </cell>
          <cell r="BH153">
            <v>100</v>
          </cell>
        </row>
        <row r="154">
          <cell r="B154" t="str">
            <v>PO14707</v>
          </cell>
          <cell r="C154" t="str">
            <v>Chanthan Sor</v>
          </cell>
          <cell r="D154" t="str">
            <v>SIT REPAIR</v>
          </cell>
          <cell r="E154" t="str">
            <v xml:space="preserve">Topstitch Cuff(A)             </v>
          </cell>
          <cell r="F154">
            <v>41961</v>
          </cell>
          <cell r="G154" t="str">
            <v>01/01/2024-01/15/2024</v>
          </cell>
          <cell r="H154">
            <v>0</v>
          </cell>
          <cell r="I154">
            <v>0</v>
          </cell>
          <cell r="J154">
            <v>0</v>
          </cell>
          <cell r="K154">
            <v>204</v>
          </cell>
          <cell r="M154">
            <v>112</v>
          </cell>
          <cell r="N154">
            <v>8</v>
          </cell>
          <cell r="O154">
            <v>130</v>
          </cell>
          <cell r="P154">
            <v>0</v>
          </cell>
          <cell r="Q154">
            <v>0</v>
          </cell>
          <cell r="R154">
            <v>0</v>
          </cell>
          <cell r="S154">
            <v>10</v>
          </cell>
          <cell r="T154">
            <v>0</v>
          </cell>
          <cell r="U154">
            <v>10</v>
          </cell>
          <cell r="V154">
            <v>44.95</v>
          </cell>
          <cell r="W154">
            <v>0</v>
          </cell>
          <cell r="X154">
            <v>5.2183200000000003</v>
          </cell>
          <cell r="Y154">
            <v>0</v>
          </cell>
          <cell r="Z154">
            <v>5.2183200000000003</v>
          </cell>
          <cell r="AA154">
            <v>0</v>
          </cell>
          <cell r="AB154">
            <v>13.328239999999999</v>
          </cell>
          <cell r="AQ154">
            <v>0</v>
          </cell>
          <cell r="AR154">
            <v>100</v>
          </cell>
          <cell r="BG154">
            <v>0</v>
          </cell>
          <cell r="BH154">
            <v>100</v>
          </cell>
        </row>
        <row r="155">
          <cell r="B155" t="str">
            <v>PO14778</v>
          </cell>
          <cell r="C155" t="str">
            <v>An Chen</v>
          </cell>
          <cell r="D155" t="str">
            <v>SPS- E</v>
          </cell>
          <cell r="E155" t="str">
            <v xml:space="preserve">Lapseam Sides(A)              </v>
          </cell>
          <cell r="F155">
            <v>41975</v>
          </cell>
          <cell r="G155" t="str">
            <v>01/01/2024-01/15/2024</v>
          </cell>
          <cell r="H155">
            <v>0</v>
          </cell>
          <cell r="I155">
            <v>0</v>
          </cell>
          <cell r="J155">
            <v>0</v>
          </cell>
          <cell r="K155">
            <v>204</v>
          </cell>
          <cell r="M155">
            <v>112</v>
          </cell>
          <cell r="N155">
            <v>8</v>
          </cell>
          <cell r="O155">
            <v>112</v>
          </cell>
          <cell r="P155">
            <v>0</v>
          </cell>
          <cell r="Q155">
            <v>8</v>
          </cell>
          <cell r="R155">
            <v>8</v>
          </cell>
          <cell r="S155">
            <v>0</v>
          </cell>
          <cell r="T155">
            <v>0</v>
          </cell>
          <cell r="U155">
            <v>0</v>
          </cell>
          <cell r="V155">
            <v>21.31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10.09</v>
          </cell>
          <cell r="AQ155">
            <v>0</v>
          </cell>
          <cell r="AR155">
            <v>100</v>
          </cell>
          <cell r="BG155">
            <v>0</v>
          </cell>
          <cell r="BH155">
            <v>100</v>
          </cell>
        </row>
        <row r="156">
          <cell r="B156" t="str">
            <v>PO14814</v>
          </cell>
          <cell r="C156" t="str">
            <v>Phally Morn</v>
          </cell>
          <cell r="D156" t="str">
            <v>SPS- E</v>
          </cell>
          <cell r="E156" t="str">
            <v xml:space="preserve">Lapseam Sides(A)              </v>
          </cell>
          <cell r="F156">
            <v>41984</v>
          </cell>
          <cell r="G156" t="str">
            <v>01/01/2024-01/15/2024</v>
          </cell>
          <cell r="H156">
            <v>0</v>
          </cell>
          <cell r="I156">
            <v>0</v>
          </cell>
          <cell r="J156">
            <v>0</v>
          </cell>
          <cell r="K156">
            <v>204</v>
          </cell>
          <cell r="M156">
            <v>112</v>
          </cell>
          <cell r="N156">
            <v>8</v>
          </cell>
          <cell r="O156">
            <v>128</v>
          </cell>
          <cell r="P156">
            <v>0</v>
          </cell>
          <cell r="Q156">
            <v>0</v>
          </cell>
          <cell r="R156">
            <v>0</v>
          </cell>
          <cell r="S156">
            <v>8</v>
          </cell>
          <cell r="T156">
            <v>0</v>
          </cell>
          <cell r="U156">
            <v>8</v>
          </cell>
          <cell r="V156">
            <v>50.77</v>
          </cell>
          <cell r="W156">
            <v>0</v>
          </cell>
          <cell r="X156">
            <v>3.92496</v>
          </cell>
          <cell r="Y156">
            <v>0</v>
          </cell>
          <cell r="Z156">
            <v>3.92496</v>
          </cell>
          <cell r="AA156">
            <v>0</v>
          </cell>
          <cell r="AB156">
            <v>4.1799200000000001</v>
          </cell>
          <cell r="AQ156">
            <v>0</v>
          </cell>
          <cell r="AR156">
            <v>100</v>
          </cell>
          <cell r="BG156">
            <v>0</v>
          </cell>
          <cell r="BH156">
            <v>100</v>
          </cell>
        </row>
        <row r="157">
          <cell r="B157" t="str">
            <v>PO14834</v>
          </cell>
          <cell r="C157" t="str">
            <v>Socheata Nhean</v>
          </cell>
          <cell r="D157" t="str">
            <v>Finishing B</v>
          </cell>
          <cell r="E157" t="str">
            <v xml:space="preserve">Close Bottom Poly Bag (B)     </v>
          </cell>
          <cell r="F157">
            <v>41989</v>
          </cell>
          <cell r="G157" t="str">
            <v>01/01/2024-01/15/2024</v>
          </cell>
          <cell r="H157">
            <v>1</v>
          </cell>
          <cell r="I157">
            <v>1</v>
          </cell>
          <cell r="J157">
            <v>2</v>
          </cell>
          <cell r="K157">
            <v>204</v>
          </cell>
          <cell r="M157">
            <v>112</v>
          </cell>
          <cell r="N157">
            <v>8</v>
          </cell>
          <cell r="O157">
            <v>130</v>
          </cell>
          <cell r="P157">
            <v>0</v>
          </cell>
          <cell r="Q157">
            <v>0</v>
          </cell>
          <cell r="R157">
            <v>0</v>
          </cell>
          <cell r="S157">
            <v>10</v>
          </cell>
          <cell r="T157">
            <v>0</v>
          </cell>
          <cell r="U157">
            <v>10</v>
          </cell>
          <cell r="V157">
            <v>65.16</v>
          </cell>
          <cell r="W157">
            <v>0</v>
          </cell>
          <cell r="X157">
            <v>5.3099259999999999</v>
          </cell>
          <cell r="Y157">
            <v>0</v>
          </cell>
          <cell r="Z157">
            <v>5.3099259999999999</v>
          </cell>
          <cell r="AA157">
            <v>0</v>
          </cell>
          <cell r="AB157">
            <v>0.40973399999999999</v>
          </cell>
          <cell r="AQ157">
            <v>0</v>
          </cell>
          <cell r="AR157">
            <v>100</v>
          </cell>
          <cell r="BG157">
            <v>0</v>
          </cell>
          <cell r="BH157">
            <v>100</v>
          </cell>
        </row>
        <row r="158">
          <cell r="B158" t="str">
            <v>PO14838</v>
          </cell>
          <cell r="C158" t="str">
            <v>Nisavy Mao</v>
          </cell>
          <cell r="D158" t="str">
            <v>SPS- C</v>
          </cell>
          <cell r="E158" t="str">
            <v xml:space="preserve">Set Main Label(B)             </v>
          </cell>
          <cell r="F158">
            <v>41989</v>
          </cell>
          <cell r="G158" t="str">
            <v>01/01/2024-01/15/2024</v>
          </cell>
          <cell r="H158">
            <v>1</v>
          </cell>
          <cell r="I158">
            <v>2</v>
          </cell>
          <cell r="J158">
            <v>3</v>
          </cell>
          <cell r="K158">
            <v>204</v>
          </cell>
          <cell r="M158">
            <v>112</v>
          </cell>
          <cell r="N158">
            <v>8</v>
          </cell>
          <cell r="O158">
            <v>130</v>
          </cell>
          <cell r="P158">
            <v>0</v>
          </cell>
          <cell r="Q158">
            <v>0</v>
          </cell>
          <cell r="R158">
            <v>0</v>
          </cell>
          <cell r="S158">
            <v>10</v>
          </cell>
          <cell r="T158">
            <v>0</v>
          </cell>
          <cell r="U158">
            <v>10</v>
          </cell>
          <cell r="V158">
            <v>80.3</v>
          </cell>
          <cell r="W158">
            <v>0</v>
          </cell>
          <cell r="X158">
            <v>5.7091799999999999</v>
          </cell>
          <cell r="Y158">
            <v>0</v>
          </cell>
          <cell r="Z158">
            <v>5.7091799999999999</v>
          </cell>
          <cell r="AA158">
            <v>0</v>
          </cell>
          <cell r="AB158">
            <v>3.3362799999999999</v>
          </cell>
          <cell r="AQ158">
            <v>0</v>
          </cell>
          <cell r="AR158">
            <v>100</v>
          </cell>
          <cell r="BG158">
            <v>0</v>
          </cell>
          <cell r="BH158">
            <v>100</v>
          </cell>
        </row>
        <row r="159">
          <cell r="B159" t="str">
            <v>PO1487</v>
          </cell>
          <cell r="C159" t="str">
            <v>Lai Eng</v>
          </cell>
          <cell r="D159" t="str">
            <v>QC</v>
          </cell>
          <cell r="E159" t="str">
            <v xml:space="preserve">Examining(B)                  </v>
          </cell>
          <cell r="F159">
            <v>39204</v>
          </cell>
          <cell r="G159" t="str">
            <v>01/01/2024-01/15/2024</v>
          </cell>
          <cell r="H159">
            <v>1</v>
          </cell>
          <cell r="I159">
            <v>2</v>
          </cell>
          <cell r="J159">
            <v>3</v>
          </cell>
          <cell r="K159">
            <v>231</v>
          </cell>
          <cell r="M159">
            <v>112</v>
          </cell>
          <cell r="N159">
            <v>8</v>
          </cell>
          <cell r="O159">
            <v>128</v>
          </cell>
          <cell r="P159">
            <v>0</v>
          </cell>
          <cell r="Q159">
            <v>0</v>
          </cell>
          <cell r="R159">
            <v>0</v>
          </cell>
          <cell r="S159">
            <v>8</v>
          </cell>
          <cell r="T159">
            <v>0</v>
          </cell>
          <cell r="U159">
            <v>8</v>
          </cell>
          <cell r="V159">
            <v>47.22</v>
          </cell>
          <cell r="W159">
            <v>0</v>
          </cell>
          <cell r="X159">
            <v>4.4212800000000003</v>
          </cell>
          <cell r="Y159">
            <v>0</v>
          </cell>
          <cell r="Z159">
            <v>4.4212800000000003</v>
          </cell>
          <cell r="AA159">
            <v>0</v>
          </cell>
          <cell r="AB159">
            <v>5.87256</v>
          </cell>
          <cell r="AQ159">
            <v>0</v>
          </cell>
          <cell r="AR159">
            <v>100</v>
          </cell>
          <cell r="BG159">
            <v>0</v>
          </cell>
          <cell r="BH159">
            <v>100</v>
          </cell>
        </row>
        <row r="160">
          <cell r="B160" t="str">
            <v>PO14918</v>
          </cell>
          <cell r="C160" t="str">
            <v>Chanmuoy Chheat</v>
          </cell>
          <cell r="D160" t="str">
            <v>Finishing A</v>
          </cell>
          <cell r="E160" t="str">
            <v xml:space="preserve">Folding(B)                    </v>
          </cell>
          <cell r="F160">
            <v>42030</v>
          </cell>
          <cell r="G160" t="str">
            <v>01/01/2024-01/15/2024</v>
          </cell>
          <cell r="H160">
            <v>1</v>
          </cell>
          <cell r="I160">
            <v>0</v>
          </cell>
          <cell r="J160">
            <v>1</v>
          </cell>
          <cell r="K160">
            <v>204</v>
          </cell>
          <cell r="M160">
            <v>112</v>
          </cell>
          <cell r="N160">
            <v>8</v>
          </cell>
          <cell r="O160">
            <v>118</v>
          </cell>
          <cell r="P160">
            <v>0</v>
          </cell>
          <cell r="Q160">
            <v>8</v>
          </cell>
          <cell r="R160">
            <v>8</v>
          </cell>
          <cell r="S160">
            <v>6</v>
          </cell>
          <cell r="T160">
            <v>0</v>
          </cell>
          <cell r="U160">
            <v>6</v>
          </cell>
          <cell r="V160">
            <v>60.85</v>
          </cell>
          <cell r="W160">
            <v>0</v>
          </cell>
          <cell r="X160">
            <v>4.1731199999999999</v>
          </cell>
          <cell r="Y160">
            <v>0</v>
          </cell>
          <cell r="Z160">
            <v>4.1731199999999999</v>
          </cell>
          <cell r="AA160">
            <v>0</v>
          </cell>
          <cell r="AB160">
            <v>0</v>
          </cell>
          <cell r="AQ160">
            <v>4.78</v>
          </cell>
          <cell r="AR160">
            <v>100</v>
          </cell>
          <cell r="BG160">
            <v>0</v>
          </cell>
          <cell r="BH160">
            <v>104.78</v>
          </cell>
        </row>
        <row r="161">
          <cell r="B161" t="str">
            <v>PO14955</v>
          </cell>
          <cell r="C161" t="str">
            <v>Kreal Son</v>
          </cell>
          <cell r="D161" t="str">
            <v>SPS- C</v>
          </cell>
          <cell r="E161" t="str">
            <v xml:space="preserve">Hem front(B)                  </v>
          </cell>
          <cell r="F161">
            <v>42041</v>
          </cell>
          <cell r="G161" t="str">
            <v>01/01/2024-01/15/2024</v>
          </cell>
          <cell r="H161">
            <v>1</v>
          </cell>
          <cell r="I161">
            <v>2</v>
          </cell>
          <cell r="J161">
            <v>3</v>
          </cell>
          <cell r="K161">
            <v>204</v>
          </cell>
          <cell r="M161">
            <v>112</v>
          </cell>
          <cell r="N161">
            <v>8</v>
          </cell>
          <cell r="O161">
            <v>128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0</v>
          </cell>
          <cell r="U161">
            <v>8</v>
          </cell>
          <cell r="V161">
            <v>28.37</v>
          </cell>
          <cell r="W161">
            <v>0</v>
          </cell>
          <cell r="X161">
            <v>3.92496</v>
          </cell>
          <cell r="Y161">
            <v>0</v>
          </cell>
          <cell r="Z161">
            <v>3.92496</v>
          </cell>
          <cell r="AA161">
            <v>0</v>
          </cell>
          <cell r="AB161">
            <v>26.579920000000001</v>
          </cell>
          <cell r="AQ161">
            <v>0</v>
          </cell>
          <cell r="AR161">
            <v>100</v>
          </cell>
          <cell r="BG161">
            <v>0</v>
          </cell>
          <cell r="BH161">
            <v>100</v>
          </cell>
        </row>
        <row r="162">
          <cell r="B162" t="str">
            <v>PO15004</v>
          </cell>
          <cell r="C162" t="str">
            <v>Song Chan</v>
          </cell>
          <cell r="D162" t="str">
            <v>SPS- A</v>
          </cell>
          <cell r="E162" t="str">
            <v xml:space="preserve">Turn+Press Collar(B)          </v>
          </cell>
          <cell r="F162">
            <v>42048</v>
          </cell>
          <cell r="G162" t="str">
            <v>01/01/2024-01/15/2024</v>
          </cell>
          <cell r="H162">
            <v>0</v>
          </cell>
          <cell r="I162">
            <v>1</v>
          </cell>
          <cell r="J162">
            <v>1</v>
          </cell>
          <cell r="K162">
            <v>204</v>
          </cell>
          <cell r="M162">
            <v>112</v>
          </cell>
          <cell r="N162">
            <v>8</v>
          </cell>
          <cell r="O162">
            <v>132</v>
          </cell>
          <cell r="P162">
            <v>0</v>
          </cell>
          <cell r="Q162">
            <v>0</v>
          </cell>
          <cell r="R162">
            <v>0</v>
          </cell>
          <cell r="S162">
            <v>12</v>
          </cell>
          <cell r="T162">
            <v>0</v>
          </cell>
          <cell r="U162">
            <v>12</v>
          </cell>
          <cell r="V162">
            <v>52.34</v>
          </cell>
          <cell r="W162">
            <v>0</v>
          </cell>
          <cell r="X162">
            <v>5.8874399999999998</v>
          </cell>
          <cell r="Y162">
            <v>0</v>
          </cell>
          <cell r="Z162">
            <v>5.8874399999999998</v>
          </cell>
          <cell r="AA162">
            <v>0</v>
          </cell>
          <cell r="AB162">
            <v>6.5348800000000002</v>
          </cell>
          <cell r="AQ162">
            <v>0</v>
          </cell>
          <cell r="AR162">
            <v>100</v>
          </cell>
          <cell r="BG162">
            <v>0</v>
          </cell>
          <cell r="BH162">
            <v>100</v>
          </cell>
        </row>
        <row r="163">
          <cell r="B163" t="str">
            <v>PO15008</v>
          </cell>
          <cell r="C163" t="str">
            <v>Savat Van</v>
          </cell>
          <cell r="D163" t="str">
            <v>SPS- F</v>
          </cell>
          <cell r="E163" t="str">
            <v xml:space="preserve">Bottom Hem(A)                 </v>
          </cell>
          <cell r="F163">
            <v>42052</v>
          </cell>
          <cell r="G163" t="str">
            <v>01/01/2024-01/15/2024</v>
          </cell>
          <cell r="H163">
            <v>1</v>
          </cell>
          <cell r="I163">
            <v>1</v>
          </cell>
          <cell r="J163">
            <v>2</v>
          </cell>
          <cell r="K163">
            <v>204</v>
          </cell>
          <cell r="M163">
            <v>112</v>
          </cell>
          <cell r="N163">
            <v>8</v>
          </cell>
          <cell r="O163">
            <v>130</v>
          </cell>
          <cell r="P163">
            <v>0</v>
          </cell>
          <cell r="Q163">
            <v>0</v>
          </cell>
          <cell r="R163">
            <v>0</v>
          </cell>
          <cell r="S163">
            <v>10</v>
          </cell>
          <cell r="T163">
            <v>0</v>
          </cell>
          <cell r="U163">
            <v>10</v>
          </cell>
          <cell r="V163">
            <v>95.76</v>
          </cell>
          <cell r="W163">
            <v>0</v>
          </cell>
          <cell r="X163">
            <v>7.455241</v>
          </cell>
          <cell r="Y163">
            <v>0</v>
          </cell>
          <cell r="Z163">
            <v>7.455241</v>
          </cell>
          <cell r="AA163">
            <v>0</v>
          </cell>
          <cell r="AB163">
            <v>0</v>
          </cell>
          <cell r="AQ163">
            <v>0</v>
          </cell>
          <cell r="AR163">
            <v>100</v>
          </cell>
          <cell r="BG163">
            <v>0</v>
          </cell>
          <cell r="BH163">
            <v>100</v>
          </cell>
        </row>
        <row r="164">
          <cell r="B164" t="str">
            <v>PO15108</v>
          </cell>
          <cell r="C164" t="str">
            <v>Heak Phan</v>
          </cell>
          <cell r="D164" t="str">
            <v>SPS- E</v>
          </cell>
          <cell r="E164" t="str">
            <v xml:space="preserve">Lapseam Sides(A)              </v>
          </cell>
          <cell r="F164">
            <v>42088</v>
          </cell>
          <cell r="G164" t="str">
            <v>01/01/2024-01/15/2024</v>
          </cell>
          <cell r="H164">
            <v>0</v>
          </cell>
          <cell r="I164">
            <v>1</v>
          </cell>
          <cell r="J164">
            <v>1</v>
          </cell>
          <cell r="K164">
            <v>204</v>
          </cell>
          <cell r="M164">
            <v>112</v>
          </cell>
          <cell r="N164">
            <v>8</v>
          </cell>
          <cell r="O164">
            <v>130</v>
          </cell>
          <cell r="P164">
            <v>0</v>
          </cell>
          <cell r="Q164">
            <v>0</v>
          </cell>
          <cell r="R164">
            <v>0</v>
          </cell>
          <cell r="S164">
            <v>10</v>
          </cell>
          <cell r="T164">
            <v>0</v>
          </cell>
          <cell r="U164">
            <v>10</v>
          </cell>
          <cell r="V164">
            <v>45.8</v>
          </cell>
          <cell r="W164">
            <v>0</v>
          </cell>
          <cell r="X164">
            <v>4.9397279999999997</v>
          </cell>
          <cell r="Y164">
            <v>0</v>
          </cell>
          <cell r="Z164">
            <v>4.9397279999999997</v>
          </cell>
          <cell r="AA164">
            <v>0</v>
          </cell>
          <cell r="AB164">
            <v>11.179456</v>
          </cell>
          <cell r="AQ164">
            <v>0</v>
          </cell>
          <cell r="AR164">
            <v>100</v>
          </cell>
          <cell r="BG164">
            <v>0</v>
          </cell>
          <cell r="BH164">
            <v>100</v>
          </cell>
        </row>
        <row r="165">
          <cell r="B165" t="str">
            <v>PO15131</v>
          </cell>
          <cell r="C165" t="str">
            <v>Kompheak Mao</v>
          </cell>
          <cell r="D165" t="str">
            <v>SPS- A</v>
          </cell>
          <cell r="E165" t="str">
            <v xml:space="preserve">Run Cuff(A)                   </v>
          </cell>
          <cell r="F165">
            <v>42115</v>
          </cell>
          <cell r="G165" t="str">
            <v>01/01/2024-01/15/2024</v>
          </cell>
          <cell r="H165">
            <v>1</v>
          </cell>
          <cell r="I165">
            <v>1</v>
          </cell>
          <cell r="J165">
            <v>2</v>
          </cell>
          <cell r="K165">
            <v>204</v>
          </cell>
          <cell r="M165">
            <v>112</v>
          </cell>
          <cell r="N165">
            <v>8</v>
          </cell>
          <cell r="O165">
            <v>132</v>
          </cell>
          <cell r="P165">
            <v>0</v>
          </cell>
          <cell r="Q165">
            <v>0</v>
          </cell>
          <cell r="R165">
            <v>0</v>
          </cell>
          <cell r="S165">
            <v>12</v>
          </cell>
          <cell r="T165">
            <v>0</v>
          </cell>
          <cell r="U165">
            <v>12</v>
          </cell>
          <cell r="V165">
            <v>24.98</v>
          </cell>
          <cell r="W165">
            <v>0</v>
          </cell>
          <cell r="X165">
            <v>5.8874399999999998</v>
          </cell>
          <cell r="Y165">
            <v>0</v>
          </cell>
          <cell r="Z165">
            <v>5.8874399999999998</v>
          </cell>
          <cell r="AA165">
            <v>0</v>
          </cell>
          <cell r="AB165">
            <v>33.894880000000001</v>
          </cell>
          <cell r="AQ165">
            <v>0</v>
          </cell>
          <cell r="AR165">
            <v>100</v>
          </cell>
          <cell r="BG165">
            <v>0</v>
          </cell>
          <cell r="BH165">
            <v>100</v>
          </cell>
        </row>
        <row r="166">
          <cell r="B166" t="str">
            <v>PO15165</v>
          </cell>
          <cell r="C166" t="str">
            <v>Siphea Un</v>
          </cell>
          <cell r="D166" t="str">
            <v>SPS- C</v>
          </cell>
          <cell r="E166" t="str">
            <v xml:space="preserve">B/sew front auto (T11)        </v>
          </cell>
          <cell r="F166">
            <v>42116</v>
          </cell>
          <cell r="G166" t="str">
            <v>01/01/2024-01/15/2024</v>
          </cell>
          <cell r="H166">
            <v>1</v>
          </cell>
          <cell r="I166">
            <v>0</v>
          </cell>
          <cell r="J166">
            <v>1</v>
          </cell>
          <cell r="K166">
            <v>204</v>
          </cell>
          <cell r="M166">
            <v>112</v>
          </cell>
          <cell r="N166">
            <v>8</v>
          </cell>
          <cell r="O166">
            <v>132</v>
          </cell>
          <cell r="P166">
            <v>0</v>
          </cell>
          <cell r="Q166">
            <v>0</v>
          </cell>
          <cell r="R166">
            <v>0</v>
          </cell>
          <cell r="S166">
            <v>12</v>
          </cell>
          <cell r="T166">
            <v>0</v>
          </cell>
          <cell r="U166">
            <v>12</v>
          </cell>
          <cell r="V166">
            <v>33.79</v>
          </cell>
          <cell r="W166">
            <v>0</v>
          </cell>
          <cell r="X166">
            <v>5.8874399999999998</v>
          </cell>
          <cell r="Y166">
            <v>0</v>
          </cell>
          <cell r="Z166">
            <v>5.8874399999999998</v>
          </cell>
          <cell r="AA166">
            <v>0</v>
          </cell>
          <cell r="AB166">
            <v>25.084879999999998</v>
          </cell>
          <cell r="AQ166">
            <v>0</v>
          </cell>
          <cell r="AR166">
            <v>100</v>
          </cell>
          <cell r="BG166">
            <v>0</v>
          </cell>
          <cell r="BH166">
            <v>100</v>
          </cell>
        </row>
        <row r="167">
          <cell r="B167" t="str">
            <v>PO15182</v>
          </cell>
          <cell r="C167" t="str">
            <v>Anong Kong</v>
          </cell>
          <cell r="D167" t="str">
            <v>SPS- E</v>
          </cell>
          <cell r="E167" t="str">
            <v xml:space="preserve">French Seam(A)                </v>
          </cell>
          <cell r="F167">
            <v>42116</v>
          </cell>
          <cell r="G167" t="str">
            <v>01/01/2024-01/15/2024</v>
          </cell>
          <cell r="H167">
            <v>0</v>
          </cell>
          <cell r="I167">
            <v>0</v>
          </cell>
          <cell r="J167">
            <v>0</v>
          </cell>
          <cell r="K167">
            <v>204</v>
          </cell>
          <cell r="M167">
            <v>112</v>
          </cell>
          <cell r="N167">
            <v>8</v>
          </cell>
          <cell r="O167">
            <v>120</v>
          </cell>
          <cell r="P167">
            <v>8</v>
          </cell>
          <cell r="Q167">
            <v>0</v>
          </cell>
          <cell r="R167">
            <v>8</v>
          </cell>
          <cell r="S167">
            <v>8</v>
          </cell>
          <cell r="T167">
            <v>0</v>
          </cell>
          <cell r="U167">
            <v>8</v>
          </cell>
          <cell r="V167">
            <v>46.04</v>
          </cell>
          <cell r="W167">
            <v>7.85</v>
          </cell>
          <cell r="X167">
            <v>3.9282750000000002</v>
          </cell>
          <cell r="Y167">
            <v>0</v>
          </cell>
          <cell r="Z167">
            <v>3.9282750000000002</v>
          </cell>
          <cell r="AA167">
            <v>0</v>
          </cell>
          <cell r="AB167">
            <v>1.0665500000000001</v>
          </cell>
          <cell r="AQ167">
            <v>0</v>
          </cell>
          <cell r="AR167">
            <v>100</v>
          </cell>
          <cell r="BG167">
            <v>0</v>
          </cell>
          <cell r="BH167">
            <v>100</v>
          </cell>
        </row>
        <row r="168">
          <cell r="B168" t="str">
            <v>PO15209</v>
          </cell>
          <cell r="C168" t="str">
            <v>Vandy Yun</v>
          </cell>
          <cell r="D168" t="str">
            <v>QC</v>
          </cell>
          <cell r="E168" t="str">
            <v xml:space="preserve">Examining(B)                  </v>
          </cell>
          <cell r="F168">
            <v>42121</v>
          </cell>
          <cell r="G168" t="str">
            <v>01/01/2024-01/15/2024</v>
          </cell>
          <cell r="H168">
            <v>1</v>
          </cell>
          <cell r="I168">
            <v>1</v>
          </cell>
          <cell r="J168">
            <v>2</v>
          </cell>
          <cell r="K168">
            <v>231</v>
          </cell>
          <cell r="M168">
            <v>112</v>
          </cell>
          <cell r="N168">
            <v>8</v>
          </cell>
          <cell r="O168">
            <v>128</v>
          </cell>
          <cell r="P168">
            <v>0</v>
          </cell>
          <cell r="Q168">
            <v>0</v>
          </cell>
          <cell r="R168">
            <v>0</v>
          </cell>
          <cell r="S168">
            <v>8</v>
          </cell>
          <cell r="T168">
            <v>0</v>
          </cell>
          <cell r="U168">
            <v>8</v>
          </cell>
          <cell r="V168">
            <v>47.22</v>
          </cell>
          <cell r="W168">
            <v>0</v>
          </cell>
          <cell r="X168">
            <v>4.4212800000000003</v>
          </cell>
          <cell r="Y168">
            <v>0</v>
          </cell>
          <cell r="Z168">
            <v>4.4212800000000003</v>
          </cell>
          <cell r="AA168">
            <v>0</v>
          </cell>
          <cell r="AB168">
            <v>6.0659919999999996</v>
          </cell>
          <cell r="AQ168">
            <v>0</v>
          </cell>
          <cell r="AR168">
            <v>100</v>
          </cell>
          <cell r="BG168">
            <v>0</v>
          </cell>
          <cell r="BH168">
            <v>100</v>
          </cell>
        </row>
        <row r="169">
          <cell r="B169" t="str">
            <v>PO15236</v>
          </cell>
          <cell r="C169" t="str">
            <v>Voeun Em</v>
          </cell>
          <cell r="D169" t="str">
            <v>SPS- B</v>
          </cell>
          <cell r="E169" t="str">
            <v xml:space="preserve">Attach Pocket Bone(B)         </v>
          </cell>
          <cell r="F169">
            <v>42121</v>
          </cell>
          <cell r="G169" t="str">
            <v>01/01/2024-01/15/2024</v>
          </cell>
          <cell r="H169">
            <v>1</v>
          </cell>
          <cell r="I169">
            <v>4</v>
          </cell>
          <cell r="J169">
            <v>5</v>
          </cell>
          <cell r="K169">
            <v>204</v>
          </cell>
          <cell r="M169">
            <v>112</v>
          </cell>
          <cell r="N169">
            <v>8</v>
          </cell>
          <cell r="O169">
            <v>120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14.06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17.34</v>
          </cell>
          <cell r="AQ169">
            <v>0</v>
          </cell>
          <cell r="AR169">
            <v>100</v>
          </cell>
          <cell r="BG169">
            <v>0</v>
          </cell>
          <cell r="BH169">
            <v>100</v>
          </cell>
        </row>
        <row r="170">
          <cell r="B170" t="str">
            <v>PO15253</v>
          </cell>
          <cell r="C170" t="str">
            <v>Sreypeou Sat</v>
          </cell>
          <cell r="D170" t="str">
            <v>SPS- C</v>
          </cell>
          <cell r="E170" t="str">
            <v xml:space="preserve">Set Main Label(B)             </v>
          </cell>
          <cell r="F170">
            <v>42122</v>
          </cell>
          <cell r="G170" t="str">
            <v>01/01/2024-01/15/2024</v>
          </cell>
          <cell r="H170">
            <v>0</v>
          </cell>
          <cell r="I170">
            <v>0</v>
          </cell>
          <cell r="J170">
            <v>0</v>
          </cell>
          <cell r="K170">
            <v>204</v>
          </cell>
          <cell r="M170">
            <v>112</v>
          </cell>
          <cell r="N170">
            <v>8</v>
          </cell>
          <cell r="O170">
            <v>126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6</v>
          </cell>
          <cell r="V170">
            <v>63.59</v>
          </cell>
          <cell r="W170">
            <v>0</v>
          </cell>
          <cell r="X170">
            <v>3.2770700000000001</v>
          </cell>
          <cell r="Y170">
            <v>0</v>
          </cell>
          <cell r="Z170">
            <v>3.2770700000000001</v>
          </cell>
          <cell r="AA170">
            <v>0</v>
          </cell>
          <cell r="AB170">
            <v>1.96248</v>
          </cell>
          <cell r="AQ170">
            <v>0</v>
          </cell>
          <cell r="AR170">
            <v>100</v>
          </cell>
          <cell r="BG170">
            <v>0</v>
          </cell>
          <cell r="BH170">
            <v>100</v>
          </cell>
        </row>
        <row r="171">
          <cell r="B171" t="str">
            <v>PO15281</v>
          </cell>
          <cell r="C171" t="str">
            <v>Sam Kann</v>
          </cell>
          <cell r="D171" t="str">
            <v>SPS- B</v>
          </cell>
          <cell r="E171" t="str">
            <v xml:space="preserve">Machinist                     </v>
          </cell>
          <cell r="F171">
            <v>42131</v>
          </cell>
          <cell r="G171" t="str">
            <v>01/01/2024-01/15/2024</v>
          </cell>
          <cell r="H171">
            <v>1</v>
          </cell>
          <cell r="I171">
            <v>1</v>
          </cell>
          <cell r="J171">
            <v>2</v>
          </cell>
          <cell r="K171">
            <v>204</v>
          </cell>
          <cell r="M171">
            <v>112</v>
          </cell>
          <cell r="N171">
            <v>8</v>
          </cell>
          <cell r="O171">
            <v>124</v>
          </cell>
          <cell r="P171">
            <v>0</v>
          </cell>
          <cell r="Q171">
            <v>0</v>
          </cell>
          <cell r="R171">
            <v>0</v>
          </cell>
          <cell r="S171">
            <v>4</v>
          </cell>
          <cell r="T171">
            <v>0</v>
          </cell>
          <cell r="U171">
            <v>4</v>
          </cell>
          <cell r="V171">
            <v>32.82</v>
          </cell>
          <cell r="W171">
            <v>0</v>
          </cell>
          <cell r="X171">
            <v>2.2035049999999998</v>
          </cell>
          <cell r="Y171">
            <v>0</v>
          </cell>
          <cell r="Z171">
            <v>2.2035049999999998</v>
          </cell>
          <cell r="AA171">
            <v>0</v>
          </cell>
          <cell r="AB171">
            <v>10.837009999999999</v>
          </cell>
          <cell r="AQ171">
            <v>0</v>
          </cell>
          <cell r="AR171">
            <v>100</v>
          </cell>
          <cell r="BG171">
            <v>0</v>
          </cell>
          <cell r="BH171">
            <v>100</v>
          </cell>
        </row>
        <row r="172">
          <cell r="B172" t="str">
            <v>PO15301</v>
          </cell>
          <cell r="C172" t="str">
            <v>Saphan Ros</v>
          </cell>
          <cell r="D172" t="str">
            <v>SPS- F</v>
          </cell>
          <cell r="E172" t="str">
            <v xml:space="preserve">Cuff Attach(A+)               </v>
          </cell>
          <cell r="F172">
            <v>42131</v>
          </cell>
          <cell r="G172" t="str">
            <v>01/01/2024-01/15/2024</v>
          </cell>
          <cell r="H172">
            <v>1</v>
          </cell>
          <cell r="I172">
            <v>1</v>
          </cell>
          <cell r="J172">
            <v>2</v>
          </cell>
          <cell r="K172">
            <v>204</v>
          </cell>
          <cell r="M172">
            <v>112</v>
          </cell>
          <cell r="N172">
            <v>8</v>
          </cell>
          <cell r="O172">
            <v>114</v>
          </cell>
          <cell r="P172">
            <v>0</v>
          </cell>
          <cell r="Q172">
            <v>16</v>
          </cell>
          <cell r="R172">
            <v>16</v>
          </cell>
          <cell r="S172">
            <v>10</v>
          </cell>
          <cell r="T172">
            <v>0</v>
          </cell>
          <cell r="U172">
            <v>10</v>
          </cell>
          <cell r="V172">
            <v>68.11</v>
          </cell>
          <cell r="W172">
            <v>0</v>
          </cell>
          <cell r="X172">
            <v>6.3508810000000002</v>
          </cell>
          <cell r="Y172">
            <v>0</v>
          </cell>
          <cell r="Z172">
            <v>6.3508810000000002</v>
          </cell>
          <cell r="AA172">
            <v>0</v>
          </cell>
          <cell r="AB172">
            <v>0</v>
          </cell>
          <cell r="AQ172">
            <v>0</v>
          </cell>
          <cell r="AR172">
            <v>85</v>
          </cell>
          <cell r="BG172">
            <v>0</v>
          </cell>
          <cell r="BH172">
            <v>85</v>
          </cell>
        </row>
        <row r="173">
          <cell r="B173" t="str">
            <v>PO15302</v>
          </cell>
          <cell r="C173" t="str">
            <v>Siphub Seom</v>
          </cell>
          <cell r="D173" t="str">
            <v>SPS- B</v>
          </cell>
          <cell r="E173" t="str">
            <v xml:space="preserve">Hem Pocket(B)                 </v>
          </cell>
          <cell r="F173">
            <v>42131</v>
          </cell>
          <cell r="G173" t="str">
            <v>01/01/2024-01/15/2024</v>
          </cell>
          <cell r="H173">
            <v>0</v>
          </cell>
          <cell r="I173">
            <v>0</v>
          </cell>
          <cell r="J173">
            <v>0</v>
          </cell>
          <cell r="K173">
            <v>204</v>
          </cell>
          <cell r="M173">
            <v>112</v>
          </cell>
          <cell r="N173">
            <v>8</v>
          </cell>
          <cell r="O173">
            <v>132</v>
          </cell>
          <cell r="P173">
            <v>0</v>
          </cell>
          <cell r="Q173">
            <v>0</v>
          </cell>
          <cell r="R173">
            <v>0</v>
          </cell>
          <cell r="S173">
            <v>12</v>
          </cell>
          <cell r="T173">
            <v>0</v>
          </cell>
          <cell r="U173">
            <v>12</v>
          </cell>
          <cell r="V173">
            <v>64.52</v>
          </cell>
          <cell r="W173">
            <v>0</v>
          </cell>
          <cell r="X173">
            <v>6.5100360000000004</v>
          </cell>
          <cell r="Y173">
            <v>0</v>
          </cell>
          <cell r="Z173">
            <v>6.5100360000000004</v>
          </cell>
          <cell r="AA173">
            <v>0.65</v>
          </cell>
          <cell r="AB173">
            <v>1.5702719999999999</v>
          </cell>
          <cell r="AQ173">
            <v>0</v>
          </cell>
          <cell r="AR173">
            <v>100</v>
          </cell>
          <cell r="BG173">
            <v>0</v>
          </cell>
          <cell r="BH173">
            <v>100</v>
          </cell>
        </row>
        <row r="174">
          <cell r="B174" t="str">
            <v>PO15308</v>
          </cell>
          <cell r="C174" t="str">
            <v>Minea Leng</v>
          </cell>
          <cell r="D174" t="str">
            <v>SPS- E</v>
          </cell>
          <cell r="E174" t="str">
            <v xml:space="preserve">Lapseam Sides(A)              </v>
          </cell>
          <cell r="F174">
            <v>42142</v>
          </cell>
          <cell r="G174" t="str">
            <v>01/01/2024-01/15/2024</v>
          </cell>
          <cell r="H174">
            <v>1</v>
          </cell>
          <cell r="I174">
            <v>2</v>
          </cell>
          <cell r="J174">
            <v>3</v>
          </cell>
          <cell r="K174">
            <v>204</v>
          </cell>
          <cell r="M174">
            <v>112</v>
          </cell>
          <cell r="N174">
            <v>8</v>
          </cell>
          <cell r="O174">
            <v>130</v>
          </cell>
          <cell r="P174">
            <v>0</v>
          </cell>
          <cell r="Q174">
            <v>0</v>
          </cell>
          <cell r="R174">
            <v>0</v>
          </cell>
          <cell r="S174">
            <v>10</v>
          </cell>
          <cell r="T174">
            <v>0</v>
          </cell>
          <cell r="U174">
            <v>10</v>
          </cell>
          <cell r="V174">
            <v>67.28</v>
          </cell>
          <cell r="W174">
            <v>0</v>
          </cell>
          <cell r="X174">
            <v>5.591736</v>
          </cell>
          <cell r="Y174">
            <v>0</v>
          </cell>
          <cell r="Z174">
            <v>5.591736</v>
          </cell>
          <cell r="AA174">
            <v>0</v>
          </cell>
          <cell r="AB174">
            <v>0</v>
          </cell>
          <cell r="AQ174">
            <v>0</v>
          </cell>
          <cell r="AR174">
            <v>100</v>
          </cell>
          <cell r="BG174">
            <v>0</v>
          </cell>
          <cell r="BH174">
            <v>100</v>
          </cell>
        </row>
        <row r="175">
          <cell r="B175" t="str">
            <v>PO15362</v>
          </cell>
          <cell r="C175" t="str">
            <v>Key Pheng</v>
          </cell>
          <cell r="D175" t="str">
            <v>SPS- F</v>
          </cell>
          <cell r="E175" t="str">
            <v xml:space="preserve">Cuff Attach(A+)               </v>
          </cell>
          <cell r="F175">
            <v>42144</v>
          </cell>
          <cell r="G175" t="str">
            <v>01/01/2024-01/15/2024</v>
          </cell>
          <cell r="H175">
            <v>1</v>
          </cell>
          <cell r="I175">
            <v>0</v>
          </cell>
          <cell r="J175">
            <v>1</v>
          </cell>
          <cell r="K175">
            <v>204</v>
          </cell>
          <cell r="M175">
            <v>112</v>
          </cell>
          <cell r="N175">
            <v>8</v>
          </cell>
          <cell r="O175">
            <v>110</v>
          </cell>
          <cell r="P175">
            <v>0</v>
          </cell>
          <cell r="Q175">
            <v>16</v>
          </cell>
          <cell r="R175">
            <v>16</v>
          </cell>
          <cell r="S175">
            <v>6</v>
          </cell>
          <cell r="T175">
            <v>0</v>
          </cell>
          <cell r="U175">
            <v>6</v>
          </cell>
          <cell r="V175">
            <v>73.08</v>
          </cell>
          <cell r="W175">
            <v>0</v>
          </cell>
          <cell r="X175">
            <v>5.154992</v>
          </cell>
          <cell r="Y175">
            <v>0</v>
          </cell>
          <cell r="Z175">
            <v>5.154992</v>
          </cell>
          <cell r="AA175">
            <v>0</v>
          </cell>
          <cell r="AB175">
            <v>0</v>
          </cell>
          <cell r="AQ175">
            <v>0</v>
          </cell>
          <cell r="AR175">
            <v>100</v>
          </cell>
          <cell r="BG175">
            <v>0</v>
          </cell>
          <cell r="BH175">
            <v>100</v>
          </cell>
        </row>
        <row r="176">
          <cell r="B176" t="str">
            <v>PO1538</v>
          </cell>
          <cell r="C176" t="str">
            <v>Chanlay Peou</v>
          </cell>
          <cell r="D176" t="str">
            <v>S1- 2</v>
          </cell>
          <cell r="E176" t="str">
            <v xml:space="preserve">Collar Attach (A+)            </v>
          </cell>
          <cell r="F176">
            <v>39230</v>
          </cell>
          <cell r="G176" t="str">
            <v>01/01/2024-01/15/2024</v>
          </cell>
          <cell r="H176">
            <v>1</v>
          </cell>
          <cell r="I176">
            <v>1</v>
          </cell>
          <cell r="J176">
            <v>2</v>
          </cell>
          <cell r="K176">
            <v>204</v>
          </cell>
          <cell r="M176">
            <v>112</v>
          </cell>
          <cell r="N176">
            <v>8</v>
          </cell>
          <cell r="O176">
            <v>132</v>
          </cell>
          <cell r="P176">
            <v>0</v>
          </cell>
          <cell r="Q176">
            <v>0</v>
          </cell>
          <cell r="R176">
            <v>0</v>
          </cell>
          <cell r="S176">
            <v>12</v>
          </cell>
          <cell r="T176">
            <v>0</v>
          </cell>
          <cell r="U176">
            <v>12</v>
          </cell>
          <cell r="V176">
            <v>36.450000000000003</v>
          </cell>
          <cell r="W176">
            <v>0</v>
          </cell>
          <cell r="X176">
            <v>5.8874399999999998</v>
          </cell>
          <cell r="Y176">
            <v>0</v>
          </cell>
          <cell r="Z176">
            <v>5.8874399999999998</v>
          </cell>
          <cell r="AA176">
            <v>0</v>
          </cell>
          <cell r="AB176">
            <v>22.424880000000002</v>
          </cell>
          <cell r="AQ176">
            <v>0</v>
          </cell>
          <cell r="AR176">
            <v>100</v>
          </cell>
          <cell r="BG176">
            <v>0</v>
          </cell>
          <cell r="BH176">
            <v>100</v>
          </cell>
        </row>
        <row r="177">
          <cell r="B177" t="str">
            <v>PO15380</v>
          </cell>
          <cell r="C177" t="str">
            <v>Sokak Vorn</v>
          </cell>
          <cell r="D177" t="str">
            <v>SPS- A</v>
          </cell>
          <cell r="E177" t="str">
            <v xml:space="preserve">Set Gussett(A)                </v>
          </cell>
          <cell r="F177">
            <v>42144</v>
          </cell>
          <cell r="G177" t="str">
            <v>01/01/2024-01/15/2024</v>
          </cell>
          <cell r="H177">
            <v>1</v>
          </cell>
          <cell r="I177">
            <v>1</v>
          </cell>
          <cell r="J177">
            <v>2</v>
          </cell>
          <cell r="K177">
            <v>204</v>
          </cell>
          <cell r="M177">
            <v>112</v>
          </cell>
          <cell r="N177">
            <v>8</v>
          </cell>
          <cell r="O177">
            <v>124</v>
          </cell>
          <cell r="P177">
            <v>0</v>
          </cell>
          <cell r="Q177">
            <v>0</v>
          </cell>
          <cell r="R177">
            <v>0</v>
          </cell>
          <cell r="S177">
            <v>4</v>
          </cell>
          <cell r="T177">
            <v>0</v>
          </cell>
          <cell r="U177">
            <v>4</v>
          </cell>
          <cell r="V177">
            <v>44.14</v>
          </cell>
          <cell r="W177">
            <v>0</v>
          </cell>
          <cell r="X177">
            <v>2.1818939999999998</v>
          </cell>
          <cell r="Y177">
            <v>0</v>
          </cell>
          <cell r="Z177">
            <v>2.1818939999999998</v>
          </cell>
          <cell r="AA177">
            <v>0</v>
          </cell>
          <cell r="AB177">
            <v>8.1024799999999999</v>
          </cell>
          <cell r="AQ177">
            <v>0</v>
          </cell>
          <cell r="AR177">
            <v>100</v>
          </cell>
          <cell r="BG177">
            <v>0</v>
          </cell>
          <cell r="BH177">
            <v>100</v>
          </cell>
        </row>
        <row r="178">
          <cell r="B178" t="str">
            <v>PO15410</v>
          </cell>
          <cell r="C178" t="str">
            <v>Sreythom Mach</v>
          </cell>
          <cell r="D178" t="str">
            <v>Finishing A</v>
          </cell>
          <cell r="E178" t="str">
            <v xml:space="preserve">Folding(B)                    </v>
          </cell>
          <cell r="F178">
            <v>42149</v>
          </cell>
          <cell r="G178" t="str">
            <v>01/01/2024-01/15/2024</v>
          </cell>
          <cell r="H178">
            <v>0</v>
          </cell>
          <cell r="I178">
            <v>0</v>
          </cell>
          <cell r="J178">
            <v>0</v>
          </cell>
          <cell r="K178">
            <v>204</v>
          </cell>
          <cell r="M178">
            <v>112</v>
          </cell>
          <cell r="N178">
            <v>8</v>
          </cell>
          <cell r="O178">
            <v>130</v>
          </cell>
          <cell r="P178">
            <v>0</v>
          </cell>
          <cell r="Q178">
            <v>0</v>
          </cell>
          <cell r="R178">
            <v>0</v>
          </cell>
          <cell r="S178">
            <v>10</v>
          </cell>
          <cell r="T178">
            <v>0</v>
          </cell>
          <cell r="U178">
            <v>10</v>
          </cell>
          <cell r="V178">
            <v>77.650000000000006</v>
          </cell>
          <cell r="W178">
            <v>0</v>
          </cell>
          <cell r="X178">
            <v>6.7523400000000002</v>
          </cell>
          <cell r="Y178">
            <v>0</v>
          </cell>
          <cell r="Z178">
            <v>6.7523400000000002</v>
          </cell>
          <cell r="AA178">
            <v>0</v>
          </cell>
          <cell r="AB178">
            <v>0</v>
          </cell>
          <cell r="AQ178">
            <v>0</v>
          </cell>
          <cell r="AR178">
            <v>100</v>
          </cell>
          <cell r="BG178">
            <v>0</v>
          </cell>
          <cell r="BH178">
            <v>100</v>
          </cell>
        </row>
        <row r="179">
          <cell r="B179" t="str">
            <v>PO15446</v>
          </cell>
          <cell r="C179" t="str">
            <v>Thyda Mean</v>
          </cell>
          <cell r="D179" t="str">
            <v>SPS- D</v>
          </cell>
          <cell r="E179" t="str">
            <v xml:space="preserve">Collar attach                 </v>
          </cell>
          <cell r="F179">
            <v>42163</v>
          </cell>
          <cell r="G179" t="str">
            <v>01/01/2024-01/15/2024</v>
          </cell>
          <cell r="H179">
            <v>1</v>
          </cell>
          <cell r="I179">
            <v>1</v>
          </cell>
          <cell r="J179">
            <v>2</v>
          </cell>
          <cell r="K179">
            <v>204</v>
          </cell>
          <cell r="M179">
            <v>112</v>
          </cell>
          <cell r="N179">
            <v>8</v>
          </cell>
          <cell r="O179">
            <v>122</v>
          </cell>
          <cell r="P179">
            <v>8</v>
          </cell>
          <cell r="Q179">
            <v>0</v>
          </cell>
          <cell r="R179">
            <v>8</v>
          </cell>
          <cell r="S179">
            <v>10</v>
          </cell>
          <cell r="T179">
            <v>0</v>
          </cell>
          <cell r="U179">
            <v>10</v>
          </cell>
          <cell r="V179">
            <v>19.399999999999999</v>
          </cell>
          <cell r="W179">
            <v>7.85</v>
          </cell>
          <cell r="X179">
            <v>4.9062000000000001</v>
          </cell>
          <cell r="Y179">
            <v>0</v>
          </cell>
          <cell r="Z179">
            <v>4.9062000000000001</v>
          </cell>
          <cell r="AA179">
            <v>0</v>
          </cell>
          <cell r="AB179">
            <v>29.662400000000002</v>
          </cell>
          <cell r="AQ179">
            <v>0</v>
          </cell>
          <cell r="AR179">
            <v>100</v>
          </cell>
          <cell r="BG179">
            <v>0</v>
          </cell>
          <cell r="BH179">
            <v>100</v>
          </cell>
        </row>
        <row r="180">
          <cell r="B180" t="str">
            <v>PO15506</v>
          </cell>
          <cell r="C180" t="str">
            <v>Leap Say</v>
          </cell>
          <cell r="D180" t="str">
            <v>Finishing B</v>
          </cell>
          <cell r="E180" t="str">
            <v xml:space="preserve">Prepare Tie(B)                </v>
          </cell>
          <cell r="F180">
            <v>42179</v>
          </cell>
          <cell r="G180" t="str">
            <v>01/01/2024-01/15/2024</v>
          </cell>
          <cell r="H180">
            <v>1</v>
          </cell>
          <cell r="I180">
            <v>2</v>
          </cell>
          <cell r="J180">
            <v>3</v>
          </cell>
          <cell r="K180">
            <v>204</v>
          </cell>
          <cell r="M180">
            <v>112</v>
          </cell>
          <cell r="N180">
            <v>8</v>
          </cell>
          <cell r="O180">
            <v>120</v>
          </cell>
          <cell r="P180">
            <v>8</v>
          </cell>
          <cell r="Q180">
            <v>0</v>
          </cell>
          <cell r="R180">
            <v>8</v>
          </cell>
          <cell r="S180">
            <v>8</v>
          </cell>
          <cell r="T180">
            <v>0</v>
          </cell>
          <cell r="U180">
            <v>8</v>
          </cell>
          <cell r="V180">
            <v>62.82</v>
          </cell>
          <cell r="W180">
            <v>7.85</v>
          </cell>
          <cell r="X180">
            <v>4.137823</v>
          </cell>
          <cell r="Y180">
            <v>0</v>
          </cell>
          <cell r="Z180">
            <v>4.137823</v>
          </cell>
          <cell r="AA180">
            <v>7.74</v>
          </cell>
          <cell r="AB180">
            <v>0.40973399999999999</v>
          </cell>
          <cell r="AQ180">
            <v>1.41</v>
          </cell>
          <cell r="AR180">
            <v>100</v>
          </cell>
          <cell r="BG180">
            <v>0</v>
          </cell>
          <cell r="BH180">
            <v>101.41</v>
          </cell>
        </row>
        <row r="181">
          <cell r="B181" t="str">
            <v>PO15541</v>
          </cell>
          <cell r="C181" t="str">
            <v>Tiv Ngoem</v>
          </cell>
          <cell r="D181" t="str">
            <v>SPS- C</v>
          </cell>
          <cell r="E181" t="str">
            <v xml:space="preserve">Set Yoke(A)                   </v>
          </cell>
          <cell r="F181">
            <v>42186</v>
          </cell>
          <cell r="G181" t="str">
            <v>01/01/2024-01/15/2024</v>
          </cell>
          <cell r="H181">
            <v>1</v>
          </cell>
          <cell r="I181">
            <v>2</v>
          </cell>
          <cell r="J181">
            <v>3</v>
          </cell>
          <cell r="K181">
            <v>204</v>
          </cell>
          <cell r="M181">
            <v>112</v>
          </cell>
          <cell r="N181">
            <v>8</v>
          </cell>
          <cell r="O181">
            <v>130</v>
          </cell>
          <cell r="P181">
            <v>0</v>
          </cell>
          <cell r="Q181">
            <v>0</v>
          </cell>
          <cell r="R181">
            <v>0</v>
          </cell>
          <cell r="S181">
            <v>10</v>
          </cell>
          <cell r="T181">
            <v>0</v>
          </cell>
          <cell r="U181">
            <v>10</v>
          </cell>
          <cell r="V181">
            <v>66.3</v>
          </cell>
          <cell r="W181">
            <v>0</v>
          </cell>
          <cell r="X181">
            <v>5.5320809999999998</v>
          </cell>
          <cell r="Y181">
            <v>0</v>
          </cell>
          <cell r="Z181">
            <v>5.5320809999999998</v>
          </cell>
          <cell r="AA181">
            <v>0</v>
          </cell>
          <cell r="AB181">
            <v>0.11024</v>
          </cell>
          <cell r="AQ181">
            <v>0</v>
          </cell>
          <cell r="AR181">
            <v>100</v>
          </cell>
          <cell r="BG181">
            <v>0</v>
          </cell>
          <cell r="BH181">
            <v>100</v>
          </cell>
        </row>
        <row r="182">
          <cell r="B182" t="str">
            <v>PO15552</v>
          </cell>
          <cell r="C182" t="str">
            <v>Phallang Some</v>
          </cell>
          <cell r="D182" t="str">
            <v>SIT Checking</v>
          </cell>
          <cell r="E182" t="str">
            <v xml:space="preserve">Examining(B)                  </v>
          </cell>
          <cell r="F182">
            <v>42191</v>
          </cell>
          <cell r="G182" t="str">
            <v>01/01/2024-01/15/2024</v>
          </cell>
          <cell r="H182">
            <v>0</v>
          </cell>
          <cell r="I182">
            <v>0</v>
          </cell>
          <cell r="J182">
            <v>0</v>
          </cell>
          <cell r="K182">
            <v>204</v>
          </cell>
          <cell r="M182">
            <v>112</v>
          </cell>
          <cell r="N182">
            <v>8</v>
          </cell>
          <cell r="O182">
            <v>132</v>
          </cell>
          <cell r="P182">
            <v>0</v>
          </cell>
          <cell r="Q182">
            <v>0</v>
          </cell>
          <cell r="R182">
            <v>0</v>
          </cell>
          <cell r="S182">
            <v>12</v>
          </cell>
          <cell r="T182">
            <v>0</v>
          </cell>
          <cell r="U182">
            <v>12</v>
          </cell>
          <cell r="V182">
            <v>48.94</v>
          </cell>
          <cell r="W182">
            <v>0</v>
          </cell>
          <cell r="X182">
            <v>5.8874399999999998</v>
          </cell>
          <cell r="Y182">
            <v>0</v>
          </cell>
          <cell r="Z182">
            <v>5.8874399999999998</v>
          </cell>
          <cell r="AA182">
            <v>0</v>
          </cell>
          <cell r="AB182">
            <v>9.9348799999999997</v>
          </cell>
          <cell r="AQ182">
            <v>0</v>
          </cell>
          <cell r="AR182">
            <v>100</v>
          </cell>
          <cell r="BG182">
            <v>0</v>
          </cell>
          <cell r="BH182">
            <v>100</v>
          </cell>
        </row>
        <row r="183">
          <cell r="B183" t="str">
            <v>PO15648</v>
          </cell>
          <cell r="C183" t="str">
            <v>Thoeurn Meoun</v>
          </cell>
          <cell r="D183" t="str">
            <v>SPS- F</v>
          </cell>
          <cell r="E183" t="str">
            <v xml:space="preserve">Set Gussett(A)                </v>
          </cell>
          <cell r="F183">
            <v>42226</v>
          </cell>
          <cell r="G183" t="str">
            <v>01/01/2024-01/15/2024</v>
          </cell>
          <cell r="H183">
            <v>0</v>
          </cell>
          <cell r="I183">
            <v>1</v>
          </cell>
          <cell r="J183">
            <v>1</v>
          </cell>
          <cell r="K183">
            <v>204</v>
          </cell>
          <cell r="M183">
            <v>112</v>
          </cell>
          <cell r="N183">
            <v>8</v>
          </cell>
          <cell r="O183">
            <v>126</v>
          </cell>
          <cell r="P183">
            <v>0</v>
          </cell>
          <cell r="Q183">
            <v>0</v>
          </cell>
          <cell r="R183">
            <v>0</v>
          </cell>
          <cell r="S183">
            <v>6</v>
          </cell>
          <cell r="T183">
            <v>0</v>
          </cell>
          <cell r="U183">
            <v>6</v>
          </cell>
          <cell r="V183">
            <v>35.909999999999997</v>
          </cell>
          <cell r="W183">
            <v>0</v>
          </cell>
          <cell r="X183">
            <v>2.9437199999999999</v>
          </cell>
          <cell r="Y183">
            <v>0</v>
          </cell>
          <cell r="Z183">
            <v>2.9437199999999999</v>
          </cell>
          <cell r="AA183">
            <v>0</v>
          </cell>
          <cell r="AB183">
            <v>17.957439999999998</v>
          </cell>
          <cell r="AQ183">
            <v>0</v>
          </cell>
          <cell r="AR183">
            <v>100</v>
          </cell>
          <cell r="BG183">
            <v>0</v>
          </cell>
          <cell r="BH183">
            <v>100</v>
          </cell>
        </row>
        <row r="184">
          <cell r="B184" t="str">
            <v>PO15683</v>
          </cell>
          <cell r="C184" t="str">
            <v>Chandara Keo</v>
          </cell>
          <cell r="D184" t="str">
            <v>OPA S1- 1 &amp; 2</v>
          </cell>
          <cell r="E184" t="str">
            <v xml:space="preserve">Trim front strap(B)           </v>
          </cell>
          <cell r="F184">
            <v>41591</v>
          </cell>
          <cell r="G184" t="str">
            <v>01/01/2024-01/15/2024</v>
          </cell>
          <cell r="H184">
            <v>1</v>
          </cell>
          <cell r="I184">
            <v>2</v>
          </cell>
          <cell r="J184">
            <v>3</v>
          </cell>
          <cell r="K184">
            <v>207</v>
          </cell>
          <cell r="M184">
            <v>112</v>
          </cell>
          <cell r="N184">
            <v>8</v>
          </cell>
          <cell r="O184">
            <v>102</v>
          </cell>
          <cell r="P184">
            <v>0</v>
          </cell>
          <cell r="Q184">
            <v>0</v>
          </cell>
          <cell r="R184">
            <v>24</v>
          </cell>
          <cell r="S184">
            <v>6</v>
          </cell>
          <cell r="T184">
            <v>0</v>
          </cell>
          <cell r="U184">
            <v>6</v>
          </cell>
          <cell r="V184">
            <v>28.88</v>
          </cell>
          <cell r="W184">
            <v>0</v>
          </cell>
          <cell r="X184">
            <v>3.63124</v>
          </cell>
          <cell r="Y184">
            <v>0</v>
          </cell>
          <cell r="Z184">
            <v>3.63124</v>
          </cell>
          <cell r="AA184">
            <v>0</v>
          </cell>
          <cell r="AB184">
            <v>18.03248</v>
          </cell>
          <cell r="AQ184">
            <v>0</v>
          </cell>
          <cell r="AR184">
            <v>100</v>
          </cell>
          <cell r="BG184">
            <v>0</v>
          </cell>
          <cell r="BH184">
            <v>100</v>
          </cell>
        </row>
        <row r="185">
          <cell r="B185" t="str">
            <v>PO1569</v>
          </cell>
          <cell r="C185" t="str">
            <v>Salom Khvath</v>
          </cell>
          <cell r="D185" t="str">
            <v>SPS- A</v>
          </cell>
          <cell r="E185" t="str">
            <v xml:space="preserve">Hem Cuff(B)                   </v>
          </cell>
          <cell r="F185">
            <v>39244</v>
          </cell>
          <cell r="G185" t="str">
            <v>01/01/2024-01/15/2024</v>
          </cell>
          <cell r="H185">
            <v>0</v>
          </cell>
          <cell r="I185">
            <v>0</v>
          </cell>
          <cell r="J185">
            <v>0</v>
          </cell>
          <cell r="K185">
            <v>204</v>
          </cell>
          <cell r="M185">
            <v>112</v>
          </cell>
          <cell r="N185">
            <v>8</v>
          </cell>
          <cell r="O185">
            <v>104</v>
          </cell>
          <cell r="P185">
            <v>0</v>
          </cell>
          <cell r="Q185">
            <v>16</v>
          </cell>
          <cell r="R185">
            <v>16</v>
          </cell>
          <cell r="S185">
            <v>0</v>
          </cell>
          <cell r="T185">
            <v>0</v>
          </cell>
          <cell r="U185">
            <v>0</v>
          </cell>
          <cell r="V185">
            <v>20.54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26.56</v>
          </cell>
          <cell r="AQ185">
            <v>0</v>
          </cell>
          <cell r="AR185">
            <v>85</v>
          </cell>
          <cell r="BG185">
            <v>0</v>
          </cell>
          <cell r="BH185">
            <v>85</v>
          </cell>
        </row>
        <row r="186">
          <cell r="B186" t="str">
            <v>PO15708</v>
          </cell>
          <cell r="C186" t="str">
            <v>Chanthol Men</v>
          </cell>
          <cell r="D186" t="str">
            <v>S1- 2</v>
          </cell>
          <cell r="E186" t="str">
            <v xml:space="preserve">Join Shoulder(A)              </v>
          </cell>
          <cell r="F186">
            <v>42319</v>
          </cell>
          <cell r="G186" t="str">
            <v>01/01/2024-01/15/2024</v>
          </cell>
          <cell r="H186">
            <v>0</v>
          </cell>
          <cell r="I186">
            <v>0</v>
          </cell>
          <cell r="J186">
            <v>0</v>
          </cell>
          <cell r="K186">
            <v>204</v>
          </cell>
          <cell r="M186">
            <v>112</v>
          </cell>
          <cell r="N186">
            <v>8</v>
          </cell>
          <cell r="O186">
            <v>110</v>
          </cell>
          <cell r="P186">
            <v>0</v>
          </cell>
          <cell r="Q186">
            <v>16</v>
          </cell>
          <cell r="R186">
            <v>16</v>
          </cell>
          <cell r="S186">
            <v>6</v>
          </cell>
          <cell r="T186">
            <v>0</v>
          </cell>
          <cell r="U186">
            <v>6</v>
          </cell>
          <cell r="V186">
            <v>46.83</v>
          </cell>
          <cell r="W186">
            <v>0</v>
          </cell>
          <cell r="X186">
            <v>3.0482399999999998</v>
          </cell>
          <cell r="Y186">
            <v>0</v>
          </cell>
          <cell r="Z186">
            <v>3.0482399999999998</v>
          </cell>
          <cell r="AA186">
            <v>0</v>
          </cell>
          <cell r="AB186">
            <v>8.4264799999999997</v>
          </cell>
          <cell r="AQ186">
            <v>0</v>
          </cell>
          <cell r="AR186">
            <v>85</v>
          </cell>
          <cell r="BG186">
            <v>0</v>
          </cell>
          <cell r="BH186">
            <v>85</v>
          </cell>
        </row>
        <row r="187">
          <cell r="B187" t="str">
            <v>PO15710</v>
          </cell>
          <cell r="C187" t="str">
            <v>Somaly Lonh</v>
          </cell>
          <cell r="D187" t="str">
            <v>SPS- E</v>
          </cell>
          <cell r="E187" t="str">
            <v xml:space="preserve">Topstitch Sleeve(A)           </v>
          </cell>
          <cell r="F187">
            <v>42319</v>
          </cell>
          <cell r="G187" t="str">
            <v>01/01/2024-01/15/2024</v>
          </cell>
          <cell r="H187">
            <v>0</v>
          </cell>
          <cell r="I187">
            <v>0</v>
          </cell>
          <cell r="J187">
            <v>0</v>
          </cell>
          <cell r="K187">
            <v>204</v>
          </cell>
          <cell r="M187">
            <v>112</v>
          </cell>
          <cell r="N187">
            <v>8</v>
          </cell>
          <cell r="O187">
            <v>126</v>
          </cell>
          <cell r="P187">
            <v>0</v>
          </cell>
          <cell r="Q187">
            <v>0</v>
          </cell>
          <cell r="R187">
            <v>0</v>
          </cell>
          <cell r="S187">
            <v>6</v>
          </cell>
          <cell r="T187">
            <v>0</v>
          </cell>
          <cell r="U187">
            <v>6</v>
          </cell>
          <cell r="V187">
            <v>85.39</v>
          </cell>
          <cell r="W187">
            <v>0</v>
          </cell>
          <cell r="X187">
            <v>3.9952640000000001</v>
          </cell>
          <cell r="Y187">
            <v>0</v>
          </cell>
          <cell r="Z187">
            <v>3.9952640000000001</v>
          </cell>
          <cell r="AA187">
            <v>0</v>
          </cell>
          <cell r="AB187">
            <v>0</v>
          </cell>
          <cell r="AQ187">
            <v>0</v>
          </cell>
          <cell r="AR187">
            <v>100</v>
          </cell>
          <cell r="BG187">
            <v>0</v>
          </cell>
          <cell r="BH187">
            <v>100</v>
          </cell>
        </row>
        <row r="188">
          <cell r="B188" t="str">
            <v>PO15745</v>
          </cell>
          <cell r="C188" t="str">
            <v>Channary Saom</v>
          </cell>
          <cell r="D188" t="str">
            <v>SPS- B</v>
          </cell>
          <cell r="E188" t="str">
            <v xml:space="preserve">Fuse front strap(B)           </v>
          </cell>
          <cell r="F188">
            <v>42319</v>
          </cell>
          <cell r="G188" t="str">
            <v>01/01/2024-01/15/2024</v>
          </cell>
          <cell r="H188">
            <v>1</v>
          </cell>
          <cell r="I188">
            <v>2</v>
          </cell>
          <cell r="J188">
            <v>3</v>
          </cell>
          <cell r="K188">
            <v>204</v>
          </cell>
          <cell r="M188">
            <v>112</v>
          </cell>
          <cell r="N188">
            <v>8</v>
          </cell>
          <cell r="O188">
            <v>132</v>
          </cell>
          <cell r="P188">
            <v>0</v>
          </cell>
          <cell r="Q188">
            <v>0</v>
          </cell>
          <cell r="R188">
            <v>0</v>
          </cell>
          <cell r="S188">
            <v>12</v>
          </cell>
          <cell r="T188">
            <v>0</v>
          </cell>
          <cell r="U188">
            <v>12</v>
          </cell>
          <cell r="V188">
            <v>29.77</v>
          </cell>
          <cell r="W188">
            <v>0</v>
          </cell>
          <cell r="X188">
            <v>5.8874399999999998</v>
          </cell>
          <cell r="Y188">
            <v>0</v>
          </cell>
          <cell r="Z188">
            <v>5.8874399999999998</v>
          </cell>
          <cell r="AA188">
            <v>0</v>
          </cell>
          <cell r="AB188">
            <v>29.104880000000001</v>
          </cell>
          <cell r="AQ188">
            <v>0</v>
          </cell>
          <cell r="AR188">
            <v>100</v>
          </cell>
          <cell r="BG188">
            <v>0</v>
          </cell>
          <cell r="BH188">
            <v>100</v>
          </cell>
        </row>
        <row r="189">
          <cell r="B189" t="str">
            <v>PO15748</v>
          </cell>
          <cell r="C189" t="str">
            <v>Sreyneang Seang</v>
          </cell>
          <cell r="D189" t="str">
            <v>SPS- C</v>
          </cell>
          <cell r="E189" t="str">
            <v xml:space="preserve">Attach Pocket.(A)             </v>
          </cell>
          <cell r="F189">
            <v>42319</v>
          </cell>
          <cell r="G189" t="str">
            <v>01/01/2024-01/15/2024</v>
          </cell>
          <cell r="H189">
            <v>0</v>
          </cell>
          <cell r="I189">
            <v>0</v>
          </cell>
          <cell r="J189">
            <v>0</v>
          </cell>
          <cell r="K189">
            <v>204</v>
          </cell>
          <cell r="M189">
            <v>112</v>
          </cell>
          <cell r="N189">
            <v>8</v>
          </cell>
          <cell r="O189">
            <v>126</v>
          </cell>
          <cell r="P189">
            <v>0</v>
          </cell>
          <cell r="Q189">
            <v>0</v>
          </cell>
          <cell r="R189">
            <v>0</v>
          </cell>
          <cell r="S189">
            <v>6</v>
          </cell>
          <cell r="T189">
            <v>0</v>
          </cell>
          <cell r="U189">
            <v>6</v>
          </cell>
          <cell r="V189">
            <v>55.99</v>
          </cell>
          <cell r="W189">
            <v>0</v>
          </cell>
          <cell r="X189">
            <v>3.5903489999999998</v>
          </cell>
          <cell r="Y189">
            <v>0</v>
          </cell>
          <cell r="Z189">
            <v>3.5903489999999998</v>
          </cell>
          <cell r="AA189">
            <v>0</v>
          </cell>
          <cell r="AB189">
            <v>5.0153679999999996</v>
          </cell>
          <cell r="AQ189">
            <v>0</v>
          </cell>
          <cell r="AR189">
            <v>100</v>
          </cell>
          <cell r="BG189">
            <v>0</v>
          </cell>
          <cell r="BH189">
            <v>100</v>
          </cell>
        </row>
        <row r="190">
          <cell r="B190" t="str">
            <v>PO15752</v>
          </cell>
          <cell r="C190" t="str">
            <v>Sokneng Chan</v>
          </cell>
          <cell r="D190" t="str">
            <v>SPS- C</v>
          </cell>
          <cell r="E190" t="str">
            <v xml:space="preserve">PRESS FRONT&amp;BACK              </v>
          </cell>
          <cell r="F190">
            <v>42319</v>
          </cell>
          <cell r="G190" t="str">
            <v>01/01/2024-01/15/2024</v>
          </cell>
          <cell r="H190">
            <v>1</v>
          </cell>
          <cell r="I190">
            <v>1</v>
          </cell>
          <cell r="J190">
            <v>2</v>
          </cell>
          <cell r="K190">
            <v>204</v>
          </cell>
          <cell r="M190">
            <v>112</v>
          </cell>
          <cell r="N190">
            <v>8</v>
          </cell>
          <cell r="O190">
            <v>120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42.69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Q190">
            <v>0</v>
          </cell>
          <cell r="AR190">
            <v>100</v>
          </cell>
          <cell r="BG190">
            <v>0</v>
          </cell>
          <cell r="BH190">
            <v>100</v>
          </cell>
        </row>
        <row r="191">
          <cell r="B191" t="str">
            <v>PO15759</v>
          </cell>
          <cell r="C191" t="str">
            <v>Pisey Yan</v>
          </cell>
          <cell r="D191" t="str">
            <v>SPS- E</v>
          </cell>
          <cell r="E191" t="str">
            <v xml:space="preserve">French Seam(A)                </v>
          </cell>
          <cell r="F191">
            <v>42319</v>
          </cell>
          <cell r="G191" t="str">
            <v>01/01/2024-01/15/2024</v>
          </cell>
          <cell r="H191">
            <v>0</v>
          </cell>
          <cell r="I191">
            <v>0</v>
          </cell>
          <cell r="J191">
            <v>0</v>
          </cell>
          <cell r="K191">
            <v>204</v>
          </cell>
          <cell r="M191">
            <v>112</v>
          </cell>
          <cell r="N191">
            <v>8</v>
          </cell>
          <cell r="O191">
            <v>128</v>
          </cell>
          <cell r="P191">
            <v>0</v>
          </cell>
          <cell r="Q191">
            <v>0</v>
          </cell>
          <cell r="R191">
            <v>0</v>
          </cell>
          <cell r="S191">
            <v>8</v>
          </cell>
          <cell r="T191">
            <v>0</v>
          </cell>
          <cell r="U191">
            <v>8</v>
          </cell>
          <cell r="V191">
            <v>65.739999999999995</v>
          </cell>
          <cell r="W191">
            <v>0</v>
          </cell>
          <cell r="X191">
            <v>4.6703260000000002</v>
          </cell>
          <cell r="Y191">
            <v>0</v>
          </cell>
          <cell r="Z191">
            <v>4.6703260000000002</v>
          </cell>
          <cell r="AA191">
            <v>0</v>
          </cell>
          <cell r="AB191">
            <v>0</v>
          </cell>
          <cell r="AQ191">
            <v>0</v>
          </cell>
          <cell r="AR191">
            <v>100</v>
          </cell>
          <cell r="BG191">
            <v>0</v>
          </cell>
          <cell r="BH191">
            <v>100</v>
          </cell>
        </row>
        <row r="192">
          <cell r="B192" t="str">
            <v>PO1576</v>
          </cell>
          <cell r="C192" t="str">
            <v>Sreynith Kom</v>
          </cell>
          <cell r="D192" t="str">
            <v>Finishing B</v>
          </cell>
          <cell r="E192" t="str">
            <v xml:space="preserve">Presentation Examiner(B)      </v>
          </cell>
          <cell r="F192">
            <v>39252</v>
          </cell>
          <cell r="G192" t="str">
            <v>01/01/2024-01/15/2024</v>
          </cell>
          <cell r="H192">
            <v>1</v>
          </cell>
          <cell r="I192">
            <v>2</v>
          </cell>
          <cell r="J192">
            <v>3</v>
          </cell>
          <cell r="K192">
            <v>204</v>
          </cell>
          <cell r="M192">
            <v>112</v>
          </cell>
          <cell r="N192">
            <v>8</v>
          </cell>
          <cell r="O192">
            <v>128</v>
          </cell>
          <cell r="P192">
            <v>0</v>
          </cell>
          <cell r="Q192">
            <v>0</v>
          </cell>
          <cell r="R192">
            <v>0</v>
          </cell>
          <cell r="S192">
            <v>8</v>
          </cell>
          <cell r="T192">
            <v>0</v>
          </cell>
          <cell r="U192">
            <v>8</v>
          </cell>
          <cell r="V192">
            <v>62.77</v>
          </cell>
          <cell r="W192">
            <v>0</v>
          </cell>
          <cell r="X192">
            <v>4.1158229999999998</v>
          </cell>
          <cell r="Y192">
            <v>0</v>
          </cell>
          <cell r="Z192">
            <v>4.1158229999999998</v>
          </cell>
          <cell r="AA192">
            <v>0</v>
          </cell>
          <cell r="AB192">
            <v>0.40973399999999999</v>
          </cell>
          <cell r="AQ192">
            <v>0</v>
          </cell>
          <cell r="AR192">
            <v>100</v>
          </cell>
          <cell r="BG192">
            <v>0</v>
          </cell>
          <cell r="BH192">
            <v>100</v>
          </cell>
        </row>
        <row r="193">
          <cell r="B193" t="str">
            <v>PO15761</v>
          </cell>
          <cell r="C193" t="str">
            <v>Sokheang Ken</v>
          </cell>
          <cell r="D193" t="str">
            <v>SPS- D</v>
          </cell>
          <cell r="E193" t="str">
            <v xml:space="preserve">Sew close collar              </v>
          </cell>
          <cell r="F193">
            <v>42319</v>
          </cell>
          <cell r="G193" t="str">
            <v>01/01/2024-01/15/2024</v>
          </cell>
          <cell r="H193">
            <v>1</v>
          </cell>
          <cell r="I193">
            <v>2</v>
          </cell>
          <cell r="J193">
            <v>3</v>
          </cell>
          <cell r="K193">
            <v>204</v>
          </cell>
          <cell r="M193">
            <v>112</v>
          </cell>
          <cell r="N193">
            <v>8</v>
          </cell>
          <cell r="O193">
            <v>128</v>
          </cell>
          <cell r="P193">
            <v>0</v>
          </cell>
          <cell r="Q193">
            <v>0</v>
          </cell>
          <cell r="R193">
            <v>0</v>
          </cell>
          <cell r="S193">
            <v>8</v>
          </cell>
          <cell r="T193">
            <v>0</v>
          </cell>
          <cell r="U193">
            <v>8</v>
          </cell>
          <cell r="V193">
            <v>112.88</v>
          </cell>
          <cell r="W193">
            <v>0</v>
          </cell>
          <cell r="X193">
            <v>7.0156140000000002</v>
          </cell>
          <cell r="Y193">
            <v>0</v>
          </cell>
          <cell r="Z193">
            <v>7.0156140000000002</v>
          </cell>
          <cell r="AA193">
            <v>0</v>
          </cell>
          <cell r="AB193">
            <v>0</v>
          </cell>
          <cell r="AQ193">
            <v>0</v>
          </cell>
          <cell r="AR193">
            <v>100</v>
          </cell>
          <cell r="BG193">
            <v>0</v>
          </cell>
          <cell r="BH193">
            <v>100</v>
          </cell>
        </row>
        <row r="194">
          <cell r="B194" t="str">
            <v>PO15766</v>
          </cell>
          <cell r="C194" t="str">
            <v>Vannet Lon</v>
          </cell>
          <cell r="D194" t="str">
            <v>S1- 2</v>
          </cell>
          <cell r="E194" t="str">
            <v xml:space="preserve">Bottom Hem(A)                 </v>
          </cell>
          <cell r="F194">
            <v>42319</v>
          </cell>
          <cell r="G194" t="str">
            <v>01/01/2024-01/15/2024</v>
          </cell>
          <cell r="H194">
            <v>1</v>
          </cell>
          <cell r="I194">
            <v>1</v>
          </cell>
          <cell r="J194">
            <v>2</v>
          </cell>
          <cell r="K194">
            <v>204</v>
          </cell>
          <cell r="M194">
            <v>112</v>
          </cell>
          <cell r="N194">
            <v>8</v>
          </cell>
          <cell r="O194">
            <v>130</v>
          </cell>
          <cell r="P194">
            <v>0</v>
          </cell>
          <cell r="Q194">
            <v>0</v>
          </cell>
          <cell r="R194">
            <v>0</v>
          </cell>
          <cell r="S194">
            <v>10</v>
          </cell>
          <cell r="T194">
            <v>0</v>
          </cell>
          <cell r="U194">
            <v>10</v>
          </cell>
          <cell r="V194">
            <v>18.95</v>
          </cell>
          <cell r="W194">
            <v>0</v>
          </cell>
          <cell r="X194">
            <v>4.9062000000000001</v>
          </cell>
          <cell r="Y194">
            <v>0</v>
          </cell>
          <cell r="Z194">
            <v>4.9062000000000001</v>
          </cell>
          <cell r="AA194">
            <v>0</v>
          </cell>
          <cell r="AB194">
            <v>37.962400000000002</v>
          </cell>
          <cell r="AQ194">
            <v>0</v>
          </cell>
          <cell r="AR194">
            <v>100</v>
          </cell>
          <cell r="BG194">
            <v>0</v>
          </cell>
          <cell r="BH194">
            <v>100</v>
          </cell>
        </row>
        <row r="195">
          <cell r="B195" t="str">
            <v>PO15773</v>
          </cell>
          <cell r="C195" t="str">
            <v>Sinuon Eth</v>
          </cell>
          <cell r="D195" t="str">
            <v>SPS- B</v>
          </cell>
          <cell r="E195" t="str">
            <v xml:space="preserve">B/Hole Points(B)              </v>
          </cell>
          <cell r="F195">
            <v>42319</v>
          </cell>
          <cell r="G195" t="str">
            <v>01/01/2024-01/15/2024</v>
          </cell>
          <cell r="H195">
            <v>1</v>
          </cell>
          <cell r="I195">
            <v>1</v>
          </cell>
          <cell r="J195">
            <v>2</v>
          </cell>
          <cell r="K195">
            <v>204</v>
          </cell>
          <cell r="M195">
            <v>112</v>
          </cell>
          <cell r="N195">
            <v>8</v>
          </cell>
          <cell r="O195">
            <v>124</v>
          </cell>
          <cell r="P195">
            <v>0</v>
          </cell>
          <cell r="Q195">
            <v>0</v>
          </cell>
          <cell r="R195">
            <v>0</v>
          </cell>
          <cell r="S195">
            <v>4</v>
          </cell>
          <cell r="T195">
            <v>0</v>
          </cell>
          <cell r="U195">
            <v>4</v>
          </cell>
          <cell r="V195">
            <v>21.77</v>
          </cell>
          <cell r="W195">
            <v>0</v>
          </cell>
          <cell r="X195">
            <v>1.96248</v>
          </cell>
          <cell r="Y195">
            <v>0</v>
          </cell>
          <cell r="Z195">
            <v>1.96248</v>
          </cell>
          <cell r="AA195">
            <v>0</v>
          </cell>
          <cell r="AB195">
            <v>21.404959999999999</v>
          </cell>
          <cell r="AQ195">
            <v>0</v>
          </cell>
          <cell r="AR195">
            <v>100</v>
          </cell>
          <cell r="BG195">
            <v>0</v>
          </cell>
          <cell r="BH195">
            <v>100</v>
          </cell>
        </row>
        <row r="196">
          <cell r="B196" t="str">
            <v>PO15774</v>
          </cell>
          <cell r="C196" t="str">
            <v>Sok em Va</v>
          </cell>
          <cell r="D196" t="str">
            <v>SPS- F</v>
          </cell>
          <cell r="E196" t="str">
            <v xml:space="preserve">Cuff Attach(A+)               </v>
          </cell>
          <cell r="F196">
            <v>42319</v>
          </cell>
          <cell r="G196" t="str">
            <v>01/01/2024-01/15/2024</v>
          </cell>
          <cell r="H196">
            <v>1</v>
          </cell>
          <cell r="I196">
            <v>2</v>
          </cell>
          <cell r="J196">
            <v>3</v>
          </cell>
          <cell r="K196">
            <v>204</v>
          </cell>
          <cell r="M196">
            <v>112</v>
          </cell>
          <cell r="N196">
            <v>8</v>
          </cell>
          <cell r="O196">
            <v>130</v>
          </cell>
          <cell r="P196">
            <v>0</v>
          </cell>
          <cell r="Q196">
            <v>0</v>
          </cell>
          <cell r="R196">
            <v>0</v>
          </cell>
          <cell r="S196">
            <v>10</v>
          </cell>
          <cell r="T196">
            <v>0</v>
          </cell>
          <cell r="U196">
            <v>10</v>
          </cell>
          <cell r="V196">
            <v>72.36</v>
          </cell>
          <cell r="W196">
            <v>0</v>
          </cell>
          <cell r="X196">
            <v>5.5725730000000002</v>
          </cell>
          <cell r="Y196">
            <v>0</v>
          </cell>
          <cell r="Z196">
            <v>5.5725730000000002</v>
          </cell>
          <cell r="AA196">
            <v>0</v>
          </cell>
          <cell r="AB196">
            <v>0.26192799999999999</v>
          </cell>
          <cell r="AQ196">
            <v>0</v>
          </cell>
          <cell r="AR196">
            <v>100</v>
          </cell>
          <cell r="BG196">
            <v>0</v>
          </cell>
          <cell r="BH196">
            <v>100</v>
          </cell>
        </row>
        <row r="197">
          <cell r="B197" t="str">
            <v>PO15798</v>
          </cell>
          <cell r="C197" t="str">
            <v>Yong Vy</v>
          </cell>
          <cell r="D197" t="str">
            <v>Finishing A</v>
          </cell>
          <cell r="E197" t="str">
            <v xml:space="preserve">Folding(B)                    </v>
          </cell>
          <cell r="F197">
            <v>42319</v>
          </cell>
          <cell r="G197" t="str">
            <v>01/01/2024-01/15/2024</v>
          </cell>
          <cell r="H197">
            <v>0</v>
          </cell>
          <cell r="I197">
            <v>0</v>
          </cell>
          <cell r="J197">
            <v>0</v>
          </cell>
          <cell r="K197">
            <v>204</v>
          </cell>
          <cell r="M197">
            <v>112</v>
          </cell>
          <cell r="N197">
            <v>8</v>
          </cell>
          <cell r="O197">
            <v>130</v>
          </cell>
          <cell r="P197">
            <v>0</v>
          </cell>
          <cell r="Q197">
            <v>0</v>
          </cell>
          <cell r="R197">
            <v>0</v>
          </cell>
          <cell r="S197">
            <v>10</v>
          </cell>
          <cell r="T197">
            <v>0</v>
          </cell>
          <cell r="U197">
            <v>10</v>
          </cell>
          <cell r="V197">
            <v>79.41</v>
          </cell>
          <cell r="W197">
            <v>0</v>
          </cell>
          <cell r="X197">
            <v>6.88896</v>
          </cell>
          <cell r="Y197">
            <v>0</v>
          </cell>
          <cell r="Z197">
            <v>6.88896</v>
          </cell>
          <cell r="AA197">
            <v>0</v>
          </cell>
          <cell r="AB197">
            <v>0</v>
          </cell>
          <cell r="AQ197">
            <v>3.84</v>
          </cell>
          <cell r="AR197">
            <v>100</v>
          </cell>
          <cell r="BG197">
            <v>0</v>
          </cell>
          <cell r="BH197">
            <v>103.84</v>
          </cell>
        </row>
        <row r="198">
          <cell r="B198" t="str">
            <v>PO15804</v>
          </cell>
          <cell r="C198" t="str">
            <v>Pharath Met</v>
          </cell>
          <cell r="D198" t="str">
            <v>SPS- E</v>
          </cell>
          <cell r="E198" t="str">
            <v xml:space="preserve">Set Gussett(A)                </v>
          </cell>
          <cell r="F198">
            <v>42319</v>
          </cell>
          <cell r="G198" t="str">
            <v>01/01/2024-01/15/2024</v>
          </cell>
          <cell r="H198">
            <v>1</v>
          </cell>
          <cell r="I198">
            <v>1</v>
          </cell>
          <cell r="J198">
            <v>2</v>
          </cell>
          <cell r="K198">
            <v>204</v>
          </cell>
          <cell r="M198">
            <v>112</v>
          </cell>
          <cell r="N198">
            <v>8</v>
          </cell>
          <cell r="O198">
            <v>130</v>
          </cell>
          <cell r="P198">
            <v>0</v>
          </cell>
          <cell r="Q198">
            <v>0</v>
          </cell>
          <cell r="R198">
            <v>0</v>
          </cell>
          <cell r="S198">
            <v>10</v>
          </cell>
          <cell r="T198">
            <v>0</v>
          </cell>
          <cell r="U198">
            <v>10</v>
          </cell>
          <cell r="V198">
            <v>76.52</v>
          </cell>
          <cell r="W198">
            <v>0</v>
          </cell>
          <cell r="X198">
            <v>6.2214359999999997</v>
          </cell>
          <cell r="Y198">
            <v>0</v>
          </cell>
          <cell r="Z198">
            <v>6.2214359999999997</v>
          </cell>
          <cell r="AA198">
            <v>0</v>
          </cell>
          <cell r="AB198">
            <v>0</v>
          </cell>
          <cell r="AQ198">
            <v>0</v>
          </cell>
          <cell r="AR198">
            <v>100</v>
          </cell>
          <cell r="BG198">
            <v>0</v>
          </cell>
          <cell r="BH198">
            <v>100</v>
          </cell>
        </row>
        <row r="199">
          <cell r="B199" t="str">
            <v>PO15810</v>
          </cell>
          <cell r="C199" t="str">
            <v>Sokuntheary Neth</v>
          </cell>
          <cell r="D199" t="str">
            <v>OPA S1- 1 &amp; 2</v>
          </cell>
          <cell r="E199" t="str">
            <v xml:space="preserve">B/Sew Collar(B)               </v>
          </cell>
          <cell r="F199">
            <v>42319</v>
          </cell>
          <cell r="G199" t="str">
            <v>01/01/2024-01/15/2024</v>
          </cell>
          <cell r="H199">
            <v>0</v>
          </cell>
          <cell r="I199">
            <v>1</v>
          </cell>
          <cell r="J199">
            <v>1</v>
          </cell>
          <cell r="K199">
            <v>204</v>
          </cell>
          <cell r="M199">
            <v>112</v>
          </cell>
          <cell r="N199">
            <v>8</v>
          </cell>
          <cell r="O199">
            <v>132</v>
          </cell>
          <cell r="P199">
            <v>0</v>
          </cell>
          <cell r="Q199">
            <v>0</v>
          </cell>
          <cell r="R199">
            <v>0</v>
          </cell>
          <cell r="S199">
            <v>12</v>
          </cell>
          <cell r="T199">
            <v>0</v>
          </cell>
          <cell r="U199">
            <v>12</v>
          </cell>
          <cell r="V199">
            <v>33.31</v>
          </cell>
          <cell r="W199">
            <v>0</v>
          </cell>
          <cell r="X199">
            <v>5.8874399999999998</v>
          </cell>
          <cell r="Y199">
            <v>0</v>
          </cell>
          <cell r="Z199">
            <v>5.8874399999999998</v>
          </cell>
          <cell r="AA199">
            <v>0</v>
          </cell>
          <cell r="AB199">
            <v>25.564879999999999</v>
          </cell>
          <cell r="AQ199">
            <v>0</v>
          </cell>
          <cell r="AR199">
            <v>100</v>
          </cell>
          <cell r="BG199">
            <v>0</v>
          </cell>
          <cell r="BH199">
            <v>100</v>
          </cell>
        </row>
        <row r="200">
          <cell r="B200" t="str">
            <v>PO15816</v>
          </cell>
          <cell r="C200" t="str">
            <v>Sophan Saing</v>
          </cell>
          <cell r="D200" t="str">
            <v>SPS- F</v>
          </cell>
          <cell r="E200" t="str">
            <v xml:space="preserve">Set Gauntlet(A)               </v>
          </cell>
          <cell r="F200">
            <v>42319</v>
          </cell>
          <cell r="G200" t="str">
            <v>01/01/2024-01/15/2024</v>
          </cell>
          <cell r="H200">
            <v>1</v>
          </cell>
          <cell r="I200">
            <v>2</v>
          </cell>
          <cell r="J200">
            <v>3</v>
          </cell>
          <cell r="K200">
            <v>204</v>
          </cell>
          <cell r="M200">
            <v>112</v>
          </cell>
          <cell r="N200">
            <v>8</v>
          </cell>
          <cell r="O200">
            <v>122.5</v>
          </cell>
          <cell r="P200">
            <v>5.5</v>
          </cell>
          <cell r="Q200">
            <v>0</v>
          </cell>
          <cell r="R200">
            <v>5.5</v>
          </cell>
          <cell r="S200">
            <v>8</v>
          </cell>
          <cell r="T200">
            <v>0</v>
          </cell>
          <cell r="U200">
            <v>8</v>
          </cell>
          <cell r="V200">
            <v>41.4</v>
          </cell>
          <cell r="W200">
            <v>5.4</v>
          </cell>
          <cell r="X200">
            <v>4.3001399999999999</v>
          </cell>
          <cell r="Y200">
            <v>0</v>
          </cell>
          <cell r="Z200">
            <v>4.3001399999999999</v>
          </cell>
          <cell r="AA200">
            <v>7.92</v>
          </cell>
          <cell r="AB200">
            <v>2.7113999999999998</v>
          </cell>
          <cell r="AQ200">
            <v>0</v>
          </cell>
          <cell r="AR200">
            <v>100</v>
          </cell>
          <cell r="BG200">
            <v>0</v>
          </cell>
          <cell r="BH200">
            <v>100</v>
          </cell>
        </row>
        <row r="201">
          <cell r="B201" t="str">
            <v>PO15817</v>
          </cell>
          <cell r="C201" t="str">
            <v>Vet Pann</v>
          </cell>
          <cell r="D201" t="str">
            <v>SPS- E</v>
          </cell>
          <cell r="E201" t="str">
            <v xml:space="preserve">Machinist                     </v>
          </cell>
          <cell r="F201">
            <v>42319</v>
          </cell>
          <cell r="G201" t="str">
            <v>01/01/2024-01/15/2024</v>
          </cell>
          <cell r="H201">
            <v>1</v>
          </cell>
          <cell r="I201">
            <v>2</v>
          </cell>
          <cell r="J201">
            <v>3</v>
          </cell>
          <cell r="K201">
            <v>204</v>
          </cell>
          <cell r="M201">
            <v>112</v>
          </cell>
          <cell r="N201">
            <v>8</v>
          </cell>
          <cell r="O201">
            <v>130</v>
          </cell>
          <cell r="P201">
            <v>0</v>
          </cell>
          <cell r="Q201">
            <v>0</v>
          </cell>
          <cell r="R201">
            <v>0</v>
          </cell>
          <cell r="S201">
            <v>10</v>
          </cell>
          <cell r="T201">
            <v>0</v>
          </cell>
          <cell r="U201">
            <v>10</v>
          </cell>
          <cell r="V201">
            <v>47.46</v>
          </cell>
          <cell r="W201">
            <v>0</v>
          </cell>
          <cell r="X201">
            <v>4.9062000000000001</v>
          </cell>
          <cell r="Y201">
            <v>0</v>
          </cell>
          <cell r="Z201">
            <v>4.9062000000000001</v>
          </cell>
          <cell r="AA201">
            <v>0</v>
          </cell>
          <cell r="AB201">
            <v>9.4524000000000008</v>
          </cell>
          <cell r="AQ201">
            <v>0</v>
          </cell>
          <cell r="AR201">
            <v>100</v>
          </cell>
          <cell r="BG201">
            <v>0</v>
          </cell>
          <cell r="BH201">
            <v>100</v>
          </cell>
        </row>
        <row r="202">
          <cell r="B202" t="str">
            <v>PO15819</v>
          </cell>
          <cell r="C202" t="str">
            <v>Sreydy Vy</v>
          </cell>
          <cell r="D202" t="str">
            <v>SPS- E</v>
          </cell>
          <cell r="E202" t="str">
            <v xml:space="preserve">Machinist                     </v>
          </cell>
          <cell r="F202">
            <v>42339</v>
          </cell>
          <cell r="G202" t="str">
            <v>01/01/2024-01/15/2024</v>
          </cell>
          <cell r="H202">
            <v>1</v>
          </cell>
          <cell r="I202">
            <v>0</v>
          </cell>
          <cell r="J202">
            <v>1</v>
          </cell>
          <cell r="K202">
            <v>204</v>
          </cell>
          <cell r="M202">
            <v>112</v>
          </cell>
          <cell r="N202">
            <v>8</v>
          </cell>
          <cell r="O202">
            <v>127</v>
          </cell>
          <cell r="P202">
            <v>3</v>
          </cell>
          <cell r="Q202">
            <v>0</v>
          </cell>
          <cell r="R202">
            <v>3</v>
          </cell>
          <cell r="S202">
            <v>10</v>
          </cell>
          <cell r="T202">
            <v>0</v>
          </cell>
          <cell r="U202">
            <v>10</v>
          </cell>
          <cell r="V202">
            <v>51.36</v>
          </cell>
          <cell r="W202">
            <v>2.94</v>
          </cell>
          <cell r="X202">
            <v>4.9062000000000001</v>
          </cell>
          <cell r="Y202">
            <v>0</v>
          </cell>
          <cell r="Z202">
            <v>4.9062000000000001</v>
          </cell>
          <cell r="AA202">
            <v>1.01</v>
          </cell>
          <cell r="AB202">
            <v>9.4524000000000008</v>
          </cell>
          <cell r="AQ202">
            <v>0</v>
          </cell>
          <cell r="AR202">
            <v>100</v>
          </cell>
          <cell r="BG202">
            <v>0</v>
          </cell>
          <cell r="BH202">
            <v>100</v>
          </cell>
        </row>
        <row r="203">
          <cell r="B203" t="str">
            <v>PO15821</v>
          </cell>
          <cell r="C203" t="str">
            <v>Eam Sin</v>
          </cell>
          <cell r="D203" t="str">
            <v>SPS- B</v>
          </cell>
          <cell r="E203" t="str">
            <v xml:space="preserve">Machinist                     </v>
          </cell>
          <cell r="F203">
            <v>42339</v>
          </cell>
          <cell r="G203" t="str">
            <v>01/01/2024-01/15/2024</v>
          </cell>
          <cell r="H203">
            <v>0</v>
          </cell>
          <cell r="I203">
            <v>0</v>
          </cell>
          <cell r="J203">
            <v>0</v>
          </cell>
          <cell r="K203">
            <v>204</v>
          </cell>
          <cell r="M203">
            <v>112</v>
          </cell>
          <cell r="N203">
            <v>8</v>
          </cell>
          <cell r="O203">
            <v>120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10.65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20.75</v>
          </cell>
          <cell r="AQ203">
            <v>0</v>
          </cell>
          <cell r="AR203">
            <v>100</v>
          </cell>
          <cell r="BG203">
            <v>0</v>
          </cell>
          <cell r="BH203">
            <v>100</v>
          </cell>
        </row>
        <row r="204">
          <cell r="B204" t="str">
            <v>PO15832</v>
          </cell>
          <cell r="C204" t="str">
            <v>Ravy Ran</v>
          </cell>
          <cell r="D204" t="str">
            <v>SPS- E</v>
          </cell>
          <cell r="E204" t="str">
            <v xml:space="preserve">French Seam(A)                </v>
          </cell>
          <cell r="F204">
            <v>42339</v>
          </cell>
          <cell r="G204" t="str">
            <v>01/01/2024-01/15/2024</v>
          </cell>
          <cell r="H204">
            <v>1</v>
          </cell>
          <cell r="I204">
            <v>2</v>
          </cell>
          <cell r="J204">
            <v>3</v>
          </cell>
          <cell r="K204">
            <v>204</v>
          </cell>
          <cell r="M204">
            <v>112</v>
          </cell>
          <cell r="N204">
            <v>8</v>
          </cell>
          <cell r="O204">
            <v>128</v>
          </cell>
          <cell r="P204">
            <v>0</v>
          </cell>
          <cell r="Q204">
            <v>0</v>
          </cell>
          <cell r="R204">
            <v>0</v>
          </cell>
          <cell r="S204">
            <v>8</v>
          </cell>
          <cell r="T204">
            <v>0</v>
          </cell>
          <cell r="U204">
            <v>8</v>
          </cell>
          <cell r="V204">
            <v>44.51</v>
          </cell>
          <cell r="W204">
            <v>0</v>
          </cell>
          <cell r="X204">
            <v>3.9913880000000002</v>
          </cell>
          <cell r="Y204">
            <v>0</v>
          </cell>
          <cell r="Z204">
            <v>3.9913880000000002</v>
          </cell>
          <cell r="AA204">
            <v>0</v>
          </cell>
          <cell r="AB204">
            <v>10.572775999999999</v>
          </cell>
          <cell r="AQ204">
            <v>0</v>
          </cell>
          <cell r="AR204">
            <v>100</v>
          </cell>
          <cell r="BG204">
            <v>0</v>
          </cell>
          <cell r="BH204">
            <v>100</v>
          </cell>
        </row>
        <row r="205">
          <cell r="B205" t="str">
            <v>PO15835</v>
          </cell>
          <cell r="C205" t="str">
            <v>Noy Tom</v>
          </cell>
          <cell r="D205" t="str">
            <v>SPS- F</v>
          </cell>
          <cell r="E205" t="str">
            <v xml:space="preserve">Cuff Attach(A+)               </v>
          </cell>
          <cell r="F205">
            <v>42339</v>
          </cell>
          <cell r="G205" t="str">
            <v>01/01/2024-01/15/2024</v>
          </cell>
          <cell r="H205">
            <v>1</v>
          </cell>
          <cell r="I205">
            <v>1</v>
          </cell>
          <cell r="J205">
            <v>2</v>
          </cell>
          <cell r="K205">
            <v>204</v>
          </cell>
          <cell r="M205">
            <v>112</v>
          </cell>
          <cell r="N205">
            <v>8</v>
          </cell>
          <cell r="O205">
            <v>114</v>
          </cell>
          <cell r="P205">
            <v>0</v>
          </cell>
          <cell r="Q205">
            <v>16</v>
          </cell>
          <cell r="R205">
            <v>16</v>
          </cell>
          <cell r="S205">
            <v>10</v>
          </cell>
          <cell r="T205">
            <v>0</v>
          </cell>
          <cell r="U205">
            <v>10</v>
          </cell>
          <cell r="V205">
            <v>72.89</v>
          </cell>
          <cell r="W205">
            <v>0</v>
          </cell>
          <cell r="X205">
            <v>6.9582230000000003</v>
          </cell>
          <cell r="Y205">
            <v>0</v>
          </cell>
          <cell r="Z205">
            <v>6.9582230000000003</v>
          </cell>
          <cell r="AA205">
            <v>0</v>
          </cell>
          <cell r="AB205">
            <v>0</v>
          </cell>
          <cell r="AQ205">
            <v>0</v>
          </cell>
          <cell r="AR205">
            <v>85</v>
          </cell>
          <cell r="BG205">
            <v>0</v>
          </cell>
          <cell r="BH205">
            <v>85</v>
          </cell>
        </row>
        <row r="206">
          <cell r="B206" t="str">
            <v>PO15839</v>
          </cell>
          <cell r="C206" t="str">
            <v>Ouk Thok</v>
          </cell>
          <cell r="D206" t="str">
            <v>SPS- D</v>
          </cell>
          <cell r="E206" t="str">
            <v xml:space="preserve">Sew close collar              </v>
          </cell>
          <cell r="F206">
            <v>42339</v>
          </cell>
          <cell r="G206" t="str">
            <v>01/01/2024-01/15/2024</v>
          </cell>
          <cell r="H206">
            <v>1</v>
          </cell>
          <cell r="I206">
            <v>2</v>
          </cell>
          <cell r="J206">
            <v>3</v>
          </cell>
          <cell r="K206">
            <v>204</v>
          </cell>
          <cell r="M206">
            <v>112</v>
          </cell>
          <cell r="N206">
            <v>8</v>
          </cell>
          <cell r="O206">
            <v>126</v>
          </cell>
          <cell r="P206">
            <v>0</v>
          </cell>
          <cell r="Q206">
            <v>0</v>
          </cell>
          <cell r="R206">
            <v>0</v>
          </cell>
          <cell r="S206">
            <v>6</v>
          </cell>
          <cell r="T206">
            <v>0</v>
          </cell>
          <cell r="U206">
            <v>6</v>
          </cell>
          <cell r="V206">
            <v>97.21</v>
          </cell>
          <cell r="W206">
            <v>0</v>
          </cell>
          <cell r="X206">
            <v>4.4774560000000001</v>
          </cell>
          <cell r="Y206">
            <v>0</v>
          </cell>
          <cell r="Z206">
            <v>4.4774560000000001</v>
          </cell>
          <cell r="AA206">
            <v>0</v>
          </cell>
          <cell r="AB206">
            <v>0</v>
          </cell>
          <cell r="AQ206">
            <v>0</v>
          </cell>
          <cell r="AR206">
            <v>100</v>
          </cell>
          <cell r="BG206">
            <v>0</v>
          </cell>
          <cell r="BH206">
            <v>100</v>
          </cell>
        </row>
        <row r="207">
          <cell r="B207" t="str">
            <v>PO15851</v>
          </cell>
          <cell r="C207" t="str">
            <v>Chhat Kaeut</v>
          </cell>
          <cell r="D207" t="str">
            <v>S1- 1</v>
          </cell>
          <cell r="E207" t="str">
            <v xml:space="preserve">Press Pocket(B)               </v>
          </cell>
          <cell r="F207">
            <v>42354</v>
          </cell>
          <cell r="G207" t="str">
            <v>01/01/2024-01/15/2024</v>
          </cell>
          <cell r="H207">
            <v>0</v>
          </cell>
          <cell r="I207">
            <v>0</v>
          </cell>
          <cell r="J207">
            <v>0</v>
          </cell>
          <cell r="K207">
            <v>204</v>
          </cell>
          <cell r="M207">
            <v>112</v>
          </cell>
          <cell r="N207">
            <v>8</v>
          </cell>
          <cell r="O207">
            <v>98</v>
          </cell>
          <cell r="P207">
            <v>0</v>
          </cell>
          <cell r="Q207">
            <v>32</v>
          </cell>
          <cell r="R207">
            <v>32</v>
          </cell>
          <cell r="S207">
            <v>10</v>
          </cell>
          <cell r="T207">
            <v>0</v>
          </cell>
          <cell r="U207">
            <v>10</v>
          </cell>
          <cell r="V207">
            <v>32.409999999999997</v>
          </cell>
          <cell r="W207">
            <v>0</v>
          </cell>
          <cell r="X207">
            <v>5.1829359999999998</v>
          </cell>
          <cell r="Y207">
            <v>0</v>
          </cell>
          <cell r="Z207">
            <v>5.1829359999999998</v>
          </cell>
          <cell r="AA207">
            <v>0</v>
          </cell>
          <cell r="AB207">
            <v>25.055872000000001</v>
          </cell>
          <cell r="AQ207">
            <v>0</v>
          </cell>
          <cell r="AR207">
            <v>50</v>
          </cell>
          <cell r="BG207">
            <v>0</v>
          </cell>
          <cell r="BH207">
            <v>50</v>
          </cell>
        </row>
        <row r="208">
          <cell r="B208" t="str">
            <v>PO15857</v>
          </cell>
          <cell r="C208" t="str">
            <v>Sreyneath Veng</v>
          </cell>
          <cell r="D208" t="str">
            <v>SPS- E</v>
          </cell>
          <cell r="E208" t="str">
            <v xml:space="preserve">Topstitch Sleeve(A)           </v>
          </cell>
          <cell r="F208">
            <v>42354</v>
          </cell>
          <cell r="G208" t="str">
            <v>01/01/2024-01/15/2024</v>
          </cell>
          <cell r="H208">
            <v>1</v>
          </cell>
          <cell r="I208">
            <v>2</v>
          </cell>
          <cell r="J208">
            <v>3</v>
          </cell>
          <cell r="K208">
            <v>204</v>
          </cell>
          <cell r="M208">
            <v>112</v>
          </cell>
          <cell r="N208">
            <v>8</v>
          </cell>
          <cell r="O208">
            <v>126</v>
          </cell>
          <cell r="P208">
            <v>0</v>
          </cell>
          <cell r="Q208">
            <v>0</v>
          </cell>
          <cell r="R208">
            <v>0</v>
          </cell>
          <cell r="S208">
            <v>6</v>
          </cell>
          <cell r="T208">
            <v>0</v>
          </cell>
          <cell r="U208">
            <v>6</v>
          </cell>
          <cell r="V208">
            <v>34.67</v>
          </cell>
          <cell r="W208">
            <v>0</v>
          </cell>
          <cell r="X208">
            <v>2.9437199999999999</v>
          </cell>
          <cell r="Y208">
            <v>0</v>
          </cell>
          <cell r="Z208">
            <v>2.9437199999999999</v>
          </cell>
          <cell r="AA208">
            <v>0</v>
          </cell>
          <cell r="AB208">
            <v>18.317440000000001</v>
          </cell>
          <cell r="AQ208">
            <v>0</v>
          </cell>
          <cell r="AR208">
            <v>100</v>
          </cell>
          <cell r="BG208">
            <v>0</v>
          </cell>
          <cell r="BH208">
            <v>100</v>
          </cell>
        </row>
        <row r="209">
          <cell r="B209" t="str">
            <v>PO15895</v>
          </cell>
          <cell r="C209" t="str">
            <v>Sina Thon</v>
          </cell>
          <cell r="D209" t="str">
            <v>SPS- B</v>
          </cell>
          <cell r="E209" t="str">
            <v xml:space="preserve">ATTACH BONE POCKET(B)         </v>
          </cell>
          <cell r="F209">
            <v>42396</v>
          </cell>
          <cell r="G209" t="str">
            <v>01/01/2024-01/15/2024</v>
          </cell>
          <cell r="H209">
            <v>0</v>
          </cell>
          <cell r="I209">
            <v>0</v>
          </cell>
          <cell r="J209">
            <v>0</v>
          </cell>
          <cell r="K209">
            <v>204</v>
          </cell>
          <cell r="M209">
            <v>112</v>
          </cell>
          <cell r="N209">
            <v>8</v>
          </cell>
          <cell r="O209">
            <v>122</v>
          </cell>
          <cell r="P209">
            <v>0</v>
          </cell>
          <cell r="Q209">
            <v>0</v>
          </cell>
          <cell r="R209">
            <v>0</v>
          </cell>
          <cell r="S209">
            <v>2</v>
          </cell>
          <cell r="T209">
            <v>0</v>
          </cell>
          <cell r="U209">
            <v>2</v>
          </cell>
          <cell r="V209">
            <v>14.72</v>
          </cell>
          <cell r="W209">
            <v>0</v>
          </cell>
          <cell r="X209">
            <v>0.98124</v>
          </cell>
          <cell r="Y209">
            <v>0</v>
          </cell>
          <cell r="Z209">
            <v>0.98124</v>
          </cell>
          <cell r="AA209">
            <v>0</v>
          </cell>
          <cell r="AB209">
            <v>26.49248</v>
          </cell>
          <cell r="AQ209">
            <v>0</v>
          </cell>
          <cell r="AR209">
            <v>100</v>
          </cell>
          <cell r="BG209">
            <v>0</v>
          </cell>
          <cell r="BH209">
            <v>100</v>
          </cell>
        </row>
        <row r="210">
          <cell r="B210" t="str">
            <v>PO1591</v>
          </cell>
          <cell r="C210" t="str">
            <v>Sothy Top</v>
          </cell>
          <cell r="D210" t="str">
            <v>SPS- D</v>
          </cell>
          <cell r="E210" t="str">
            <v xml:space="preserve">Sew close collar              </v>
          </cell>
          <cell r="F210">
            <v>39265</v>
          </cell>
          <cell r="G210" t="str">
            <v>01/01/2024-01/15/2024</v>
          </cell>
          <cell r="H210">
            <v>0</v>
          </cell>
          <cell r="I210">
            <v>0</v>
          </cell>
          <cell r="J210">
            <v>0</v>
          </cell>
          <cell r="K210">
            <v>204</v>
          </cell>
          <cell r="M210">
            <v>112</v>
          </cell>
          <cell r="N210">
            <v>8</v>
          </cell>
          <cell r="O210">
            <v>130</v>
          </cell>
          <cell r="P210">
            <v>0</v>
          </cell>
          <cell r="Q210">
            <v>0</v>
          </cell>
          <cell r="R210">
            <v>0</v>
          </cell>
          <cell r="S210">
            <v>10</v>
          </cell>
          <cell r="T210">
            <v>0</v>
          </cell>
          <cell r="U210">
            <v>10</v>
          </cell>
          <cell r="V210">
            <v>39.69</v>
          </cell>
          <cell r="W210">
            <v>0</v>
          </cell>
          <cell r="X210">
            <v>4.9062000000000001</v>
          </cell>
          <cell r="Y210">
            <v>0</v>
          </cell>
          <cell r="Z210">
            <v>4.9062000000000001</v>
          </cell>
          <cell r="AA210">
            <v>0</v>
          </cell>
          <cell r="AB210">
            <v>17.2224</v>
          </cell>
          <cell r="AQ210">
            <v>0</v>
          </cell>
          <cell r="AR210">
            <v>100</v>
          </cell>
          <cell r="BG210">
            <v>0</v>
          </cell>
          <cell r="BH210">
            <v>100</v>
          </cell>
        </row>
        <row r="211">
          <cell r="B211" t="str">
            <v>PO15969</v>
          </cell>
          <cell r="C211" t="str">
            <v>Chenda Preap</v>
          </cell>
          <cell r="D211" t="str">
            <v>QC</v>
          </cell>
          <cell r="E211" t="str">
            <v xml:space="preserve">Topstitch Cuff(A)             </v>
          </cell>
          <cell r="F211">
            <v>42425</v>
          </cell>
          <cell r="G211" t="str">
            <v>01/01/2024-01/15/2024</v>
          </cell>
          <cell r="H211">
            <v>0</v>
          </cell>
          <cell r="I211">
            <v>3</v>
          </cell>
          <cell r="J211">
            <v>3</v>
          </cell>
          <cell r="K211">
            <v>231</v>
          </cell>
          <cell r="M211">
            <v>112</v>
          </cell>
          <cell r="N211">
            <v>8</v>
          </cell>
          <cell r="O211">
            <v>130</v>
          </cell>
          <cell r="P211">
            <v>0</v>
          </cell>
          <cell r="Q211">
            <v>0</v>
          </cell>
          <cell r="R211">
            <v>0</v>
          </cell>
          <cell r="S211">
            <v>10</v>
          </cell>
          <cell r="T211">
            <v>0</v>
          </cell>
          <cell r="U211">
            <v>10</v>
          </cell>
          <cell r="V211">
            <v>49.29</v>
          </cell>
          <cell r="W211">
            <v>0</v>
          </cell>
          <cell r="X211">
            <v>5.5312799999999998</v>
          </cell>
          <cell r="Y211">
            <v>0</v>
          </cell>
          <cell r="Z211">
            <v>5.5312799999999998</v>
          </cell>
          <cell r="AA211">
            <v>0</v>
          </cell>
          <cell r="AB211">
            <v>6.0225600000000004</v>
          </cell>
          <cell r="AQ211">
            <v>0</v>
          </cell>
          <cell r="AR211">
            <v>100</v>
          </cell>
          <cell r="BG211">
            <v>0</v>
          </cell>
          <cell r="BH211">
            <v>100</v>
          </cell>
        </row>
        <row r="212">
          <cell r="B212" t="str">
            <v>PO16025</v>
          </cell>
          <cell r="C212" t="str">
            <v>Chanda Thy</v>
          </cell>
          <cell r="D212" t="str">
            <v>Finishing B</v>
          </cell>
          <cell r="E212" t="str">
            <v xml:space="preserve">Body Press                    </v>
          </cell>
          <cell r="F212">
            <v>42493</v>
          </cell>
          <cell r="G212" t="str">
            <v>01/01/2024-01/15/2024</v>
          </cell>
          <cell r="H212">
            <v>1</v>
          </cell>
          <cell r="I212">
            <v>2</v>
          </cell>
          <cell r="J212">
            <v>3</v>
          </cell>
          <cell r="K212">
            <v>204</v>
          </cell>
          <cell r="M212">
            <v>112</v>
          </cell>
          <cell r="N212">
            <v>8</v>
          </cell>
          <cell r="O212">
            <v>130</v>
          </cell>
          <cell r="P212">
            <v>0</v>
          </cell>
          <cell r="Q212">
            <v>0</v>
          </cell>
          <cell r="R212">
            <v>0</v>
          </cell>
          <cell r="S212">
            <v>10</v>
          </cell>
          <cell r="T212">
            <v>0</v>
          </cell>
          <cell r="U212">
            <v>10</v>
          </cell>
          <cell r="V212">
            <v>65.16</v>
          </cell>
          <cell r="W212">
            <v>0</v>
          </cell>
          <cell r="X212">
            <v>5.3099259999999999</v>
          </cell>
          <cell r="Y212">
            <v>0</v>
          </cell>
          <cell r="Z212">
            <v>5.3099259999999999</v>
          </cell>
          <cell r="AA212">
            <v>0</v>
          </cell>
          <cell r="AB212">
            <v>0.40973399999999999</v>
          </cell>
          <cell r="AQ212">
            <v>0</v>
          </cell>
          <cell r="AR212">
            <v>100</v>
          </cell>
          <cell r="BG212">
            <v>0</v>
          </cell>
          <cell r="BH212">
            <v>100</v>
          </cell>
        </row>
        <row r="213">
          <cell r="B213" t="str">
            <v>PO16027</v>
          </cell>
          <cell r="C213" t="str">
            <v>Sreynang Phoeun</v>
          </cell>
          <cell r="D213" t="str">
            <v>QC</v>
          </cell>
          <cell r="E213" t="str">
            <v xml:space="preserve">Examining(B)                  </v>
          </cell>
          <cell r="F213">
            <v>42493</v>
          </cell>
          <cell r="G213" t="str">
            <v>01/01/2024-01/15/2024</v>
          </cell>
          <cell r="H213">
            <v>0</v>
          </cell>
          <cell r="I213">
            <v>0</v>
          </cell>
          <cell r="J213">
            <v>0</v>
          </cell>
          <cell r="K213">
            <v>231</v>
          </cell>
          <cell r="M213">
            <v>112</v>
          </cell>
          <cell r="N213">
            <v>8</v>
          </cell>
          <cell r="O213">
            <v>124</v>
          </cell>
          <cell r="P213">
            <v>0</v>
          </cell>
          <cell r="Q213">
            <v>0</v>
          </cell>
          <cell r="R213">
            <v>0</v>
          </cell>
          <cell r="S213">
            <v>4</v>
          </cell>
          <cell r="T213">
            <v>0</v>
          </cell>
          <cell r="U213">
            <v>4</v>
          </cell>
          <cell r="V213">
            <v>42.12</v>
          </cell>
          <cell r="W213">
            <v>0</v>
          </cell>
          <cell r="X213">
            <v>2.2012800000000001</v>
          </cell>
          <cell r="Y213">
            <v>0</v>
          </cell>
          <cell r="Z213">
            <v>2.2012800000000001</v>
          </cell>
          <cell r="AA213">
            <v>0</v>
          </cell>
          <cell r="AB213">
            <v>6.5325600000000001</v>
          </cell>
          <cell r="AQ213">
            <v>0</v>
          </cell>
          <cell r="AR213">
            <v>100</v>
          </cell>
          <cell r="BG213">
            <v>0</v>
          </cell>
          <cell r="BH213">
            <v>100</v>
          </cell>
        </row>
        <row r="214">
          <cell r="B214" t="str">
            <v>PO16035</v>
          </cell>
          <cell r="C214" t="str">
            <v>Sreypeou Ran</v>
          </cell>
          <cell r="D214" t="str">
            <v>SPS- A</v>
          </cell>
          <cell r="E214" t="str">
            <v xml:space="preserve">Attach Pocket.(A)             </v>
          </cell>
          <cell r="F214">
            <v>42499</v>
          </cell>
          <cell r="G214" t="str">
            <v>01/01/2024-01/15/2024</v>
          </cell>
          <cell r="H214">
            <v>1</v>
          </cell>
          <cell r="I214">
            <v>2</v>
          </cell>
          <cell r="J214">
            <v>3</v>
          </cell>
          <cell r="K214">
            <v>204</v>
          </cell>
          <cell r="M214">
            <v>112</v>
          </cell>
          <cell r="N214">
            <v>8</v>
          </cell>
          <cell r="O214">
            <v>126</v>
          </cell>
          <cell r="P214">
            <v>0</v>
          </cell>
          <cell r="Q214">
            <v>0</v>
          </cell>
          <cell r="R214">
            <v>0</v>
          </cell>
          <cell r="S214">
            <v>6</v>
          </cell>
          <cell r="T214">
            <v>0</v>
          </cell>
          <cell r="U214">
            <v>6</v>
          </cell>
          <cell r="V214">
            <v>39.14</v>
          </cell>
          <cell r="W214">
            <v>0</v>
          </cell>
          <cell r="X214">
            <v>3.0247130000000002</v>
          </cell>
          <cell r="Y214">
            <v>0</v>
          </cell>
          <cell r="Z214">
            <v>3.0247130000000002</v>
          </cell>
          <cell r="AA214">
            <v>0</v>
          </cell>
          <cell r="AB214">
            <v>14.009425999999999</v>
          </cell>
          <cell r="AQ214">
            <v>0</v>
          </cell>
          <cell r="AR214">
            <v>100</v>
          </cell>
          <cell r="BG214">
            <v>0</v>
          </cell>
          <cell r="BH214">
            <v>100</v>
          </cell>
        </row>
        <row r="215">
          <cell r="B215" t="str">
            <v>PO16036</v>
          </cell>
          <cell r="C215" t="str">
            <v>Suntrean Neang</v>
          </cell>
          <cell r="D215" t="str">
            <v>SIT REPAIR</v>
          </cell>
          <cell r="E215" t="str">
            <v xml:space="preserve">Examining(B)                  </v>
          </cell>
          <cell r="F215">
            <v>42499</v>
          </cell>
          <cell r="G215" t="str">
            <v>01/01/2024-01/15/2024</v>
          </cell>
          <cell r="H215">
            <v>1</v>
          </cell>
          <cell r="I215">
            <v>0</v>
          </cell>
          <cell r="J215">
            <v>1</v>
          </cell>
          <cell r="K215">
            <v>204</v>
          </cell>
          <cell r="M215">
            <v>112</v>
          </cell>
          <cell r="N215">
            <v>8</v>
          </cell>
          <cell r="O215">
            <v>130</v>
          </cell>
          <cell r="P215">
            <v>0</v>
          </cell>
          <cell r="Q215">
            <v>0</v>
          </cell>
          <cell r="R215">
            <v>0</v>
          </cell>
          <cell r="S215">
            <v>10</v>
          </cell>
          <cell r="T215">
            <v>0</v>
          </cell>
          <cell r="U215">
            <v>10</v>
          </cell>
          <cell r="V215">
            <v>32.880000000000003</v>
          </cell>
          <cell r="W215">
            <v>0</v>
          </cell>
          <cell r="X215">
            <v>4.9062000000000001</v>
          </cell>
          <cell r="Y215">
            <v>0</v>
          </cell>
          <cell r="Z215">
            <v>4.9062000000000001</v>
          </cell>
          <cell r="AA215">
            <v>0</v>
          </cell>
          <cell r="AB215">
            <v>24.032399999999999</v>
          </cell>
          <cell r="AQ215">
            <v>0</v>
          </cell>
          <cell r="AR215">
            <v>100</v>
          </cell>
          <cell r="BG215">
            <v>0</v>
          </cell>
          <cell r="BH215">
            <v>100</v>
          </cell>
        </row>
        <row r="216">
          <cell r="B216" t="str">
            <v>PO16051</v>
          </cell>
          <cell r="C216" t="str">
            <v>Soknoeun Ry</v>
          </cell>
          <cell r="D216" t="str">
            <v>SIT Checking</v>
          </cell>
          <cell r="E216" t="str">
            <v xml:space="preserve">B/sew front auto (T11)        </v>
          </cell>
          <cell r="F216">
            <v>42499</v>
          </cell>
          <cell r="G216" t="str">
            <v>01/01/2024-01/15/2024</v>
          </cell>
          <cell r="H216">
            <v>1</v>
          </cell>
          <cell r="I216">
            <v>2</v>
          </cell>
          <cell r="J216">
            <v>3</v>
          </cell>
          <cell r="K216">
            <v>204</v>
          </cell>
          <cell r="M216">
            <v>112</v>
          </cell>
          <cell r="N216">
            <v>8</v>
          </cell>
          <cell r="O216">
            <v>128</v>
          </cell>
          <cell r="P216">
            <v>0</v>
          </cell>
          <cell r="Q216">
            <v>0</v>
          </cell>
          <cell r="R216">
            <v>0</v>
          </cell>
          <cell r="S216">
            <v>8</v>
          </cell>
          <cell r="T216">
            <v>0</v>
          </cell>
          <cell r="U216">
            <v>8</v>
          </cell>
          <cell r="V216">
            <v>32.880000000000003</v>
          </cell>
          <cell r="W216">
            <v>0</v>
          </cell>
          <cell r="X216">
            <v>3.92496</v>
          </cell>
          <cell r="Y216">
            <v>0</v>
          </cell>
          <cell r="Z216">
            <v>3.92496</v>
          </cell>
          <cell r="AA216">
            <v>0</v>
          </cell>
          <cell r="AB216">
            <v>22.06992</v>
          </cell>
          <cell r="AQ216">
            <v>0</v>
          </cell>
          <cell r="AR216">
            <v>100</v>
          </cell>
          <cell r="BG216">
            <v>0</v>
          </cell>
          <cell r="BH216">
            <v>100</v>
          </cell>
        </row>
        <row r="217">
          <cell r="B217" t="str">
            <v>PO16102</v>
          </cell>
          <cell r="C217" t="str">
            <v>Chantey Bun</v>
          </cell>
          <cell r="D217" t="str">
            <v>SPS- F</v>
          </cell>
          <cell r="E217" t="str">
            <v xml:space="preserve">Cuff Attach(A+)               </v>
          </cell>
          <cell r="F217">
            <v>42548</v>
          </cell>
          <cell r="G217" t="str">
            <v>01/01/2024-01/15/2024</v>
          </cell>
          <cell r="H217">
            <v>1</v>
          </cell>
          <cell r="I217">
            <v>2</v>
          </cell>
          <cell r="J217">
            <v>3</v>
          </cell>
          <cell r="K217">
            <v>204</v>
          </cell>
          <cell r="M217">
            <v>112</v>
          </cell>
          <cell r="N217">
            <v>8</v>
          </cell>
          <cell r="O217">
            <v>132</v>
          </cell>
          <cell r="P217">
            <v>0</v>
          </cell>
          <cell r="Q217">
            <v>0</v>
          </cell>
          <cell r="R217">
            <v>0</v>
          </cell>
          <cell r="S217">
            <v>12</v>
          </cell>
          <cell r="T217">
            <v>0</v>
          </cell>
          <cell r="U217">
            <v>12</v>
          </cell>
          <cell r="V217">
            <v>89.47</v>
          </cell>
          <cell r="W217">
            <v>0</v>
          </cell>
          <cell r="X217">
            <v>7.7512189999999999</v>
          </cell>
          <cell r="Y217">
            <v>0</v>
          </cell>
          <cell r="Z217">
            <v>7.7512189999999999</v>
          </cell>
          <cell r="AA217">
            <v>0</v>
          </cell>
          <cell r="AB217">
            <v>0</v>
          </cell>
          <cell r="AQ217">
            <v>0</v>
          </cell>
          <cell r="AR217">
            <v>100</v>
          </cell>
          <cell r="BG217">
            <v>0</v>
          </cell>
          <cell r="BH217">
            <v>100</v>
          </cell>
        </row>
        <row r="218">
          <cell r="B218" t="str">
            <v>PO16132</v>
          </cell>
          <cell r="C218" t="str">
            <v>Sarin Ty</v>
          </cell>
          <cell r="D218" t="str">
            <v>Finishing A</v>
          </cell>
          <cell r="E218" t="str">
            <v xml:space="preserve">B/Sew B/Down(B)               </v>
          </cell>
          <cell r="F218">
            <v>42552</v>
          </cell>
          <cell r="G218" t="str">
            <v>01/01/2024-01/15/2024</v>
          </cell>
          <cell r="H218">
            <v>1</v>
          </cell>
          <cell r="I218">
            <v>3</v>
          </cell>
          <cell r="J218">
            <v>4</v>
          </cell>
          <cell r="K218">
            <v>204</v>
          </cell>
          <cell r="M218">
            <v>112</v>
          </cell>
          <cell r="N218">
            <v>8</v>
          </cell>
          <cell r="O218">
            <v>130</v>
          </cell>
          <cell r="P218">
            <v>0</v>
          </cell>
          <cell r="Q218">
            <v>0</v>
          </cell>
          <cell r="R218">
            <v>0</v>
          </cell>
          <cell r="S218">
            <v>10</v>
          </cell>
          <cell r="T218">
            <v>0</v>
          </cell>
          <cell r="U218">
            <v>10</v>
          </cell>
          <cell r="V218">
            <v>9.0500000000000007</v>
          </cell>
          <cell r="W218">
            <v>0</v>
          </cell>
          <cell r="X218">
            <v>4.9062000000000001</v>
          </cell>
          <cell r="Y218">
            <v>0</v>
          </cell>
          <cell r="Z218">
            <v>4.9062000000000001</v>
          </cell>
          <cell r="AA218">
            <v>0</v>
          </cell>
          <cell r="AB218">
            <v>47.862400000000001</v>
          </cell>
          <cell r="AQ218">
            <v>0</v>
          </cell>
          <cell r="AR218">
            <v>100</v>
          </cell>
          <cell r="BG218">
            <v>0</v>
          </cell>
          <cell r="BH218">
            <v>100</v>
          </cell>
        </row>
        <row r="219">
          <cell r="B219" t="str">
            <v>PO16146</v>
          </cell>
          <cell r="C219" t="str">
            <v>Rumduol At</v>
          </cell>
          <cell r="D219" t="str">
            <v>SPS- C</v>
          </cell>
          <cell r="E219" t="str">
            <v xml:space="preserve">Set Gauntlet(A)               </v>
          </cell>
          <cell r="F219">
            <v>42557</v>
          </cell>
          <cell r="G219" t="str">
            <v>01/01/2024-01/15/2024</v>
          </cell>
          <cell r="H219">
            <v>1</v>
          </cell>
          <cell r="I219">
            <v>1</v>
          </cell>
          <cell r="J219">
            <v>2</v>
          </cell>
          <cell r="K219">
            <v>204</v>
          </cell>
          <cell r="M219">
            <v>112</v>
          </cell>
          <cell r="N219">
            <v>8</v>
          </cell>
          <cell r="O219">
            <v>122</v>
          </cell>
          <cell r="P219">
            <v>0</v>
          </cell>
          <cell r="Q219">
            <v>0</v>
          </cell>
          <cell r="R219">
            <v>0</v>
          </cell>
          <cell r="S219">
            <v>2</v>
          </cell>
          <cell r="T219">
            <v>0</v>
          </cell>
          <cell r="U219">
            <v>2</v>
          </cell>
          <cell r="V219">
            <v>59.43</v>
          </cell>
          <cell r="W219">
            <v>0</v>
          </cell>
          <cell r="X219">
            <v>1.2527999999999999</v>
          </cell>
          <cell r="Y219">
            <v>0</v>
          </cell>
          <cell r="Z219">
            <v>1.2527999999999999</v>
          </cell>
          <cell r="AA219">
            <v>0</v>
          </cell>
          <cell r="AB219">
            <v>0</v>
          </cell>
          <cell r="AQ219">
            <v>0</v>
          </cell>
          <cell r="AR219">
            <v>100</v>
          </cell>
          <cell r="BG219">
            <v>0</v>
          </cell>
          <cell r="BH219">
            <v>100</v>
          </cell>
        </row>
        <row r="220">
          <cell r="B220" t="str">
            <v>PO16149</v>
          </cell>
          <cell r="C220" t="str">
            <v>Monyroth Yoem</v>
          </cell>
          <cell r="D220" t="str">
            <v>SPS- F</v>
          </cell>
          <cell r="E220" t="str">
            <v xml:space="preserve">Hem Bottom(A)                 </v>
          </cell>
          <cell r="F220">
            <v>42562</v>
          </cell>
          <cell r="G220" t="str">
            <v>01/01/2024-01/15/2024</v>
          </cell>
          <cell r="H220">
            <v>0</v>
          </cell>
          <cell r="I220">
            <v>0</v>
          </cell>
          <cell r="J220">
            <v>0</v>
          </cell>
          <cell r="K220">
            <v>204</v>
          </cell>
          <cell r="M220">
            <v>112</v>
          </cell>
          <cell r="N220">
            <v>8</v>
          </cell>
          <cell r="O220">
            <v>130</v>
          </cell>
          <cell r="P220">
            <v>0</v>
          </cell>
          <cell r="Q220">
            <v>0</v>
          </cell>
          <cell r="R220">
            <v>0</v>
          </cell>
          <cell r="S220">
            <v>10</v>
          </cell>
          <cell r="T220">
            <v>0</v>
          </cell>
          <cell r="U220">
            <v>10</v>
          </cell>
          <cell r="V220">
            <v>73.489999999999995</v>
          </cell>
          <cell r="W220">
            <v>0</v>
          </cell>
          <cell r="X220">
            <v>5.5711639999999996</v>
          </cell>
          <cell r="Y220">
            <v>0</v>
          </cell>
          <cell r="Z220">
            <v>5.5711639999999996</v>
          </cell>
          <cell r="AA220">
            <v>0</v>
          </cell>
          <cell r="AB220">
            <v>0.75986399999999998</v>
          </cell>
          <cell r="AQ220">
            <v>0</v>
          </cell>
          <cell r="AR220">
            <v>100</v>
          </cell>
          <cell r="BG220">
            <v>0</v>
          </cell>
          <cell r="BH220">
            <v>100</v>
          </cell>
        </row>
        <row r="221">
          <cell r="B221" t="str">
            <v>PO16190</v>
          </cell>
          <cell r="C221" t="str">
            <v>Pheakdey Huoy</v>
          </cell>
          <cell r="D221" t="str">
            <v>SPS- B</v>
          </cell>
          <cell r="E221" t="str">
            <v xml:space="preserve">Midle row(B)                  </v>
          </cell>
          <cell r="F221">
            <v>42607</v>
          </cell>
          <cell r="G221" t="str">
            <v>01/01/2024-01/15/2024</v>
          </cell>
          <cell r="H221">
            <v>0</v>
          </cell>
          <cell r="I221">
            <v>0</v>
          </cell>
          <cell r="J221">
            <v>0</v>
          </cell>
          <cell r="K221">
            <v>204</v>
          </cell>
          <cell r="M221">
            <v>112</v>
          </cell>
          <cell r="N221">
            <v>8</v>
          </cell>
          <cell r="O221">
            <v>124</v>
          </cell>
          <cell r="P221">
            <v>0</v>
          </cell>
          <cell r="Q221">
            <v>0</v>
          </cell>
          <cell r="R221">
            <v>0</v>
          </cell>
          <cell r="S221">
            <v>4</v>
          </cell>
          <cell r="T221">
            <v>0</v>
          </cell>
          <cell r="U221">
            <v>4</v>
          </cell>
          <cell r="V221">
            <v>19.5</v>
          </cell>
          <cell r="W221">
            <v>0</v>
          </cell>
          <cell r="X221">
            <v>1.96248</v>
          </cell>
          <cell r="Y221">
            <v>0</v>
          </cell>
          <cell r="Z221">
            <v>1.96248</v>
          </cell>
          <cell r="AA221">
            <v>0</v>
          </cell>
          <cell r="AB221">
            <v>15.824960000000001</v>
          </cell>
          <cell r="AQ221">
            <v>0</v>
          </cell>
          <cell r="AR221">
            <v>100</v>
          </cell>
          <cell r="BG221">
            <v>0</v>
          </cell>
          <cell r="BH221">
            <v>100</v>
          </cell>
        </row>
        <row r="222">
          <cell r="B222" t="str">
            <v>PO16215</v>
          </cell>
          <cell r="C222" t="str">
            <v>Sabun Kruoch</v>
          </cell>
          <cell r="D222" t="str">
            <v>SPS- D</v>
          </cell>
          <cell r="E222" t="str">
            <v xml:space="preserve">Collar attach                 </v>
          </cell>
          <cell r="F222">
            <v>42618</v>
          </cell>
          <cell r="G222" t="str">
            <v>01/01/2024-01/15/2024</v>
          </cell>
          <cell r="H222">
            <v>1</v>
          </cell>
          <cell r="I222">
            <v>2</v>
          </cell>
          <cell r="J222">
            <v>3</v>
          </cell>
          <cell r="K222">
            <v>204</v>
          </cell>
          <cell r="M222">
            <v>112</v>
          </cell>
          <cell r="N222">
            <v>8</v>
          </cell>
          <cell r="O222">
            <v>128</v>
          </cell>
          <cell r="P222">
            <v>0</v>
          </cell>
          <cell r="Q222">
            <v>0</v>
          </cell>
          <cell r="R222">
            <v>0</v>
          </cell>
          <cell r="S222">
            <v>8</v>
          </cell>
          <cell r="T222">
            <v>0</v>
          </cell>
          <cell r="U222">
            <v>8</v>
          </cell>
          <cell r="V222">
            <v>66.84</v>
          </cell>
          <cell r="W222">
            <v>0</v>
          </cell>
          <cell r="X222">
            <v>4.3202109999999996</v>
          </cell>
          <cell r="Y222">
            <v>0</v>
          </cell>
          <cell r="Z222">
            <v>4.3202109999999996</v>
          </cell>
          <cell r="AA222">
            <v>0</v>
          </cell>
          <cell r="AB222">
            <v>2.2140960000000001</v>
          </cell>
          <cell r="AQ222">
            <v>0</v>
          </cell>
          <cell r="AR222">
            <v>100</v>
          </cell>
          <cell r="BG222">
            <v>0</v>
          </cell>
          <cell r="BH222">
            <v>100</v>
          </cell>
        </row>
        <row r="223">
          <cell r="B223" t="str">
            <v>PO16230</v>
          </cell>
          <cell r="C223" t="str">
            <v>Vanny Neang</v>
          </cell>
          <cell r="D223" t="str">
            <v>Finishing B</v>
          </cell>
          <cell r="E223" t="str">
            <v xml:space="preserve">Bagging                       </v>
          </cell>
          <cell r="F223">
            <v>42653</v>
          </cell>
          <cell r="G223" t="str">
            <v>01/01/2024-01/15/2024</v>
          </cell>
          <cell r="H223">
            <v>1</v>
          </cell>
          <cell r="I223">
            <v>5</v>
          </cell>
          <cell r="J223">
            <v>6</v>
          </cell>
          <cell r="K223">
            <v>204</v>
          </cell>
          <cell r="M223">
            <v>112</v>
          </cell>
          <cell r="N223">
            <v>8</v>
          </cell>
          <cell r="O223">
            <v>130</v>
          </cell>
          <cell r="P223">
            <v>0</v>
          </cell>
          <cell r="Q223">
            <v>0</v>
          </cell>
          <cell r="R223">
            <v>0</v>
          </cell>
          <cell r="S223">
            <v>10</v>
          </cell>
          <cell r="T223">
            <v>0</v>
          </cell>
          <cell r="U223">
            <v>10</v>
          </cell>
          <cell r="V223">
            <v>65.16</v>
          </cell>
          <cell r="W223">
            <v>0</v>
          </cell>
          <cell r="X223">
            <v>5.3099259999999999</v>
          </cell>
          <cell r="Y223">
            <v>0</v>
          </cell>
          <cell r="Z223">
            <v>5.3099259999999999</v>
          </cell>
          <cell r="AA223">
            <v>0</v>
          </cell>
          <cell r="AB223">
            <v>0.40973399999999999</v>
          </cell>
          <cell r="AQ223">
            <v>0</v>
          </cell>
          <cell r="AR223">
            <v>100</v>
          </cell>
          <cell r="BG223">
            <v>0</v>
          </cell>
          <cell r="BH223">
            <v>100</v>
          </cell>
        </row>
        <row r="224">
          <cell r="B224" t="str">
            <v>PO16234</v>
          </cell>
          <cell r="C224" t="str">
            <v>Tevy Ny</v>
          </cell>
          <cell r="D224" t="str">
            <v>OPA S1- 1 &amp; 2</v>
          </cell>
          <cell r="E224" t="str">
            <v xml:space="preserve">B/Hole Cuff(B)                </v>
          </cell>
          <cell r="F224">
            <v>42653</v>
          </cell>
          <cell r="G224" t="str">
            <v>01/01/2024-01/15/2024</v>
          </cell>
          <cell r="H224">
            <v>1</v>
          </cell>
          <cell r="I224">
            <v>3</v>
          </cell>
          <cell r="J224">
            <v>4</v>
          </cell>
          <cell r="K224">
            <v>204</v>
          </cell>
          <cell r="M224">
            <v>112</v>
          </cell>
          <cell r="N224">
            <v>8</v>
          </cell>
          <cell r="O224">
            <v>132</v>
          </cell>
          <cell r="P224">
            <v>0</v>
          </cell>
          <cell r="Q224">
            <v>0</v>
          </cell>
          <cell r="R224">
            <v>0</v>
          </cell>
          <cell r="S224">
            <v>12</v>
          </cell>
          <cell r="T224">
            <v>0</v>
          </cell>
          <cell r="U224">
            <v>12</v>
          </cell>
          <cell r="V224">
            <v>31.93</v>
          </cell>
          <cell r="W224">
            <v>0</v>
          </cell>
          <cell r="X224">
            <v>5.8874399999999998</v>
          </cell>
          <cell r="Y224">
            <v>0</v>
          </cell>
          <cell r="Z224">
            <v>5.8874399999999998</v>
          </cell>
          <cell r="AA224">
            <v>0</v>
          </cell>
          <cell r="AB224">
            <v>26.944880000000001</v>
          </cell>
          <cell r="AQ224">
            <v>0</v>
          </cell>
          <cell r="AR224">
            <v>100</v>
          </cell>
          <cell r="BG224">
            <v>0</v>
          </cell>
          <cell r="BH224">
            <v>100</v>
          </cell>
        </row>
        <row r="225">
          <cell r="B225" t="str">
            <v>PO16243</v>
          </cell>
          <cell r="C225" t="str">
            <v>Soeun Heng</v>
          </cell>
          <cell r="D225" t="str">
            <v>SPS- D</v>
          </cell>
          <cell r="E225" t="str">
            <v xml:space="preserve">Cuff Attach(A+)               </v>
          </cell>
          <cell r="F225">
            <v>42655</v>
          </cell>
          <cell r="G225" t="str">
            <v>01/01/2024-01/15/2024</v>
          </cell>
          <cell r="H225">
            <v>1</v>
          </cell>
          <cell r="I225">
            <v>2</v>
          </cell>
          <cell r="J225">
            <v>3</v>
          </cell>
          <cell r="K225">
            <v>204</v>
          </cell>
          <cell r="M225">
            <v>112</v>
          </cell>
          <cell r="N225">
            <v>8</v>
          </cell>
          <cell r="O225">
            <v>126</v>
          </cell>
          <cell r="P225">
            <v>0</v>
          </cell>
          <cell r="Q225">
            <v>0</v>
          </cell>
          <cell r="R225">
            <v>0</v>
          </cell>
          <cell r="S225">
            <v>6</v>
          </cell>
          <cell r="T225">
            <v>0</v>
          </cell>
          <cell r="U225">
            <v>6</v>
          </cell>
          <cell r="V225">
            <v>93.7</v>
          </cell>
          <cell r="W225">
            <v>0</v>
          </cell>
          <cell r="X225">
            <v>5.0553309999999998</v>
          </cell>
          <cell r="Y225">
            <v>0</v>
          </cell>
          <cell r="Z225">
            <v>5.0553309999999998</v>
          </cell>
          <cell r="AA225">
            <v>0</v>
          </cell>
          <cell r="AB225">
            <v>0</v>
          </cell>
          <cell r="AQ225">
            <v>0</v>
          </cell>
          <cell r="AR225">
            <v>100</v>
          </cell>
          <cell r="BG225">
            <v>0</v>
          </cell>
          <cell r="BH225">
            <v>100</v>
          </cell>
        </row>
        <row r="226">
          <cell r="B226" t="str">
            <v>PO16254</v>
          </cell>
          <cell r="C226" t="str">
            <v>Kan Veng</v>
          </cell>
          <cell r="D226" t="str">
            <v>SPS- D</v>
          </cell>
          <cell r="E226" t="str">
            <v xml:space="preserve">Join Shoulder(A)              </v>
          </cell>
          <cell r="F226">
            <v>42661</v>
          </cell>
          <cell r="G226" t="str">
            <v>01/01/2024-01/15/2024</v>
          </cell>
          <cell r="H226">
            <v>1</v>
          </cell>
          <cell r="I226">
            <v>1</v>
          </cell>
          <cell r="J226">
            <v>2</v>
          </cell>
          <cell r="K226">
            <v>204</v>
          </cell>
          <cell r="M226">
            <v>112</v>
          </cell>
          <cell r="N226">
            <v>8</v>
          </cell>
          <cell r="O226">
            <v>132</v>
          </cell>
          <cell r="P226">
            <v>0</v>
          </cell>
          <cell r="Q226">
            <v>0</v>
          </cell>
          <cell r="R226">
            <v>0</v>
          </cell>
          <cell r="S226">
            <v>12</v>
          </cell>
          <cell r="T226">
            <v>0</v>
          </cell>
          <cell r="U226">
            <v>12</v>
          </cell>
          <cell r="V226">
            <v>117.53</v>
          </cell>
          <cell r="W226">
            <v>0</v>
          </cell>
          <cell r="X226">
            <v>10.35478</v>
          </cell>
          <cell r="Y226">
            <v>0</v>
          </cell>
          <cell r="Z226">
            <v>10.35478</v>
          </cell>
          <cell r="AA226">
            <v>0</v>
          </cell>
          <cell r="AB226">
            <v>1.96248</v>
          </cell>
          <cell r="AQ226">
            <v>0</v>
          </cell>
          <cell r="AR226">
            <v>100</v>
          </cell>
          <cell r="BG226">
            <v>0</v>
          </cell>
          <cell r="BH226">
            <v>100</v>
          </cell>
        </row>
        <row r="227">
          <cell r="B227" t="str">
            <v>PO16265</v>
          </cell>
          <cell r="C227" t="str">
            <v>Nim Kong</v>
          </cell>
          <cell r="D227" t="str">
            <v>SPS- C</v>
          </cell>
          <cell r="E227" t="str">
            <v xml:space="preserve">Press Patch(B)                </v>
          </cell>
          <cell r="F227">
            <v>42661</v>
          </cell>
          <cell r="G227" t="str">
            <v>01/01/2024-01/15/2024</v>
          </cell>
          <cell r="H227">
            <v>0</v>
          </cell>
          <cell r="I227">
            <v>0</v>
          </cell>
          <cell r="J227">
            <v>0</v>
          </cell>
          <cell r="K227">
            <v>204</v>
          </cell>
          <cell r="M227">
            <v>112</v>
          </cell>
          <cell r="N227">
            <v>8</v>
          </cell>
          <cell r="O227">
            <v>122</v>
          </cell>
          <cell r="P227">
            <v>0</v>
          </cell>
          <cell r="Q227">
            <v>0</v>
          </cell>
          <cell r="R227">
            <v>0</v>
          </cell>
          <cell r="S227">
            <v>2</v>
          </cell>
          <cell r="T227">
            <v>0</v>
          </cell>
          <cell r="U227">
            <v>2</v>
          </cell>
          <cell r="V227">
            <v>42.66</v>
          </cell>
          <cell r="W227">
            <v>0</v>
          </cell>
          <cell r="X227">
            <v>0.98124</v>
          </cell>
          <cell r="Y227">
            <v>0</v>
          </cell>
          <cell r="Z227">
            <v>0.98124</v>
          </cell>
          <cell r="AA227">
            <v>0</v>
          </cell>
          <cell r="AB227">
            <v>6.4024799999999997</v>
          </cell>
          <cell r="AQ227">
            <v>0</v>
          </cell>
          <cell r="AR227">
            <v>100</v>
          </cell>
          <cell r="BG227">
            <v>0</v>
          </cell>
          <cell r="BH227">
            <v>100</v>
          </cell>
        </row>
        <row r="228">
          <cell r="B228" t="str">
            <v>PO16307</v>
          </cell>
          <cell r="C228" t="str">
            <v>Soklen Voeun</v>
          </cell>
          <cell r="D228" t="str">
            <v>Finishing A</v>
          </cell>
          <cell r="E228" t="str">
            <v xml:space="preserve">Folding(B)                    </v>
          </cell>
          <cell r="F228">
            <v>42702</v>
          </cell>
          <cell r="G228" t="str">
            <v>01/01/2024-01/15/2024</v>
          </cell>
          <cell r="H228">
            <v>0</v>
          </cell>
          <cell r="I228">
            <v>2</v>
          </cell>
          <cell r="J228">
            <v>2</v>
          </cell>
          <cell r="K228">
            <v>204</v>
          </cell>
          <cell r="M228">
            <v>112</v>
          </cell>
          <cell r="N228">
            <v>8</v>
          </cell>
          <cell r="O228">
            <v>132</v>
          </cell>
          <cell r="P228">
            <v>0</v>
          </cell>
          <cell r="Q228">
            <v>0</v>
          </cell>
          <cell r="R228">
            <v>0</v>
          </cell>
          <cell r="S228">
            <v>12</v>
          </cell>
          <cell r="T228">
            <v>0</v>
          </cell>
          <cell r="U228">
            <v>12</v>
          </cell>
          <cell r="V228">
            <v>83.75</v>
          </cell>
          <cell r="W228">
            <v>0</v>
          </cell>
          <cell r="X228">
            <v>8.3559000000000001</v>
          </cell>
          <cell r="Y228">
            <v>0</v>
          </cell>
          <cell r="Z228">
            <v>8.3559000000000001</v>
          </cell>
          <cell r="AA228">
            <v>0</v>
          </cell>
          <cell r="AB228">
            <v>0</v>
          </cell>
          <cell r="AQ228">
            <v>0</v>
          </cell>
          <cell r="AR228">
            <v>100</v>
          </cell>
          <cell r="BG228">
            <v>0</v>
          </cell>
          <cell r="BH228">
            <v>100</v>
          </cell>
        </row>
        <row r="229">
          <cell r="B229" t="str">
            <v>PO16351</v>
          </cell>
          <cell r="C229" t="str">
            <v>Pha Duk</v>
          </cell>
          <cell r="D229" t="str">
            <v>SPS- E</v>
          </cell>
          <cell r="E229" t="str">
            <v xml:space="preserve">Lapseam Sides(A)              </v>
          </cell>
          <cell r="F229">
            <v>42723</v>
          </cell>
          <cell r="G229" t="str">
            <v>01/01/2024-01/15/2024</v>
          </cell>
          <cell r="H229">
            <v>1</v>
          </cell>
          <cell r="I229">
            <v>2</v>
          </cell>
          <cell r="J229">
            <v>3</v>
          </cell>
          <cell r="K229">
            <v>204</v>
          </cell>
          <cell r="M229">
            <v>112</v>
          </cell>
          <cell r="N229">
            <v>8</v>
          </cell>
          <cell r="O229">
            <v>118</v>
          </cell>
          <cell r="P229">
            <v>8</v>
          </cell>
          <cell r="Q229">
            <v>0</v>
          </cell>
          <cell r="R229">
            <v>8</v>
          </cell>
          <cell r="S229">
            <v>6</v>
          </cell>
          <cell r="T229">
            <v>0</v>
          </cell>
          <cell r="U229">
            <v>6</v>
          </cell>
          <cell r="V229">
            <v>28.83</v>
          </cell>
          <cell r="W229">
            <v>7.85</v>
          </cell>
          <cell r="X229">
            <v>2.9437199999999999</v>
          </cell>
          <cell r="Y229">
            <v>0</v>
          </cell>
          <cell r="Z229">
            <v>2.9437199999999999</v>
          </cell>
          <cell r="AA229">
            <v>0</v>
          </cell>
          <cell r="AB229">
            <v>16.30744</v>
          </cell>
          <cell r="AQ229">
            <v>0</v>
          </cell>
          <cell r="AR229">
            <v>100</v>
          </cell>
          <cell r="BG229">
            <v>0</v>
          </cell>
          <cell r="BH229">
            <v>100</v>
          </cell>
        </row>
        <row r="230">
          <cell r="B230" t="str">
            <v>PO16388</v>
          </cell>
          <cell r="C230" t="str">
            <v>Chandara Hem</v>
          </cell>
          <cell r="D230" t="str">
            <v>SPS- D</v>
          </cell>
          <cell r="E230" t="str">
            <v xml:space="preserve">Collar Attach Only(A+)        </v>
          </cell>
          <cell r="F230">
            <v>42745</v>
          </cell>
          <cell r="G230" t="str">
            <v>01/01/2024-01/15/2024</v>
          </cell>
          <cell r="H230">
            <v>1</v>
          </cell>
          <cell r="I230">
            <v>2</v>
          </cell>
          <cell r="J230">
            <v>3</v>
          </cell>
          <cell r="K230">
            <v>204</v>
          </cell>
          <cell r="M230">
            <v>112</v>
          </cell>
          <cell r="N230">
            <v>8</v>
          </cell>
          <cell r="O230">
            <v>118</v>
          </cell>
          <cell r="P230">
            <v>8</v>
          </cell>
          <cell r="Q230">
            <v>0</v>
          </cell>
          <cell r="R230">
            <v>8</v>
          </cell>
          <cell r="S230">
            <v>6</v>
          </cell>
          <cell r="T230">
            <v>0</v>
          </cell>
          <cell r="U230">
            <v>6</v>
          </cell>
          <cell r="V230">
            <v>69.08</v>
          </cell>
          <cell r="W230">
            <v>7.85</v>
          </cell>
          <cell r="X230">
            <v>4.49472</v>
          </cell>
          <cell r="Y230">
            <v>0</v>
          </cell>
          <cell r="Z230">
            <v>4.49472</v>
          </cell>
          <cell r="AA230">
            <v>0</v>
          </cell>
          <cell r="AB230">
            <v>0.53676000000000001</v>
          </cell>
          <cell r="AQ230">
            <v>7.69</v>
          </cell>
          <cell r="AR230">
            <v>100</v>
          </cell>
          <cell r="BG230">
            <v>0</v>
          </cell>
          <cell r="BH230">
            <v>107.69</v>
          </cell>
        </row>
        <row r="231">
          <cell r="B231" t="str">
            <v>PO16443</v>
          </cell>
          <cell r="C231" t="str">
            <v>Sengmay Mey</v>
          </cell>
          <cell r="D231" t="str">
            <v>Finishing A</v>
          </cell>
          <cell r="E231" t="str">
            <v xml:space="preserve">Loading                       </v>
          </cell>
          <cell r="F231">
            <v>42747</v>
          </cell>
          <cell r="G231" t="str">
            <v>01/01/2024-01/15/2024</v>
          </cell>
          <cell r="H231">
            <v>0</v>
          </cell>
          <cell r="I231">
            <v>0</v>
          </cell>
          <cell r="J231">
            <v>0</v>
          </cell>
          <cell r="K231">
            <v>207</v>
          </cell>
          <cell r="M231">
            <v>112</v>
          </cell>
          <cell r="N231">
            <v>8</v>
          </cell>
          <cell r="O231">
            <v>130</v>
          </cell>
          <cell r="P231">
            <v>0</v>
          </cell>
          <cell r="Q231">
            <v>0</v>
          </cell>
          <cell r="R231">
            <v>0</v>
          </cell>
          <cell r="S231">
            <v>10</v>
          </cell>
          <cell r="T231">
            <v>0</v>
          </cell>
          <cell r="U231">
            <v>10</v>
          </cell>
          <cell r="V231">
            <v>44.32</v>
          </cell>
          <cell r="W231">
            <v>0</v>
          </cell>
          <cell r="X231">
            <v>5.7537719999999997</v>
          </cell>
          <cell r="Y231">
            <v>0</v>
          </cell>
          <cell r="Z231">
            <v>5.7537719999999997</v>
          </cell>
          <cell r="AA231">
            <v>0</v>
          </cell>
          <cell r="AB231">
            <v>14.797544</v>
          </cell>
          <cell r="AQ231">
            <v>0</v>
          </cell>
          <cell r="AR231">
            <v>100</v>
          </cell>
          <cell r="BG231">
            <v>0</v>
          </cell>
          <cell r="BH231">
            <v>100</v>
          </cell>
        </row>
        <row r="232">
          <cell r="B232" t="str">
            <v>PO16445</v>
          </cell>
          <cell r="C232" t="str">
            <v>Sreynoeum Hul</v>
          </cell>
          <cell r="D232" t="str">
            <v>SPS- A</v>
          </cell>
          <cell r="E232" t="str">
            <v xml:space="preserve">Button Hole                   </v>
          </cell>
          <cell r="F232">
            <v>42747</v>
          </cell>
          <cell r="G232" t="str">
            <v>01/01/2024-01/15/2024</v>
          </cell>
          <cell r="H232">
            <v>1</v>
          </cell>
          <cell r="I232">
            <v>2</v>
          </cell>
          <cell r="J232">
            <v>3</v>
          </cell>
          <cell r="K232">
            <v>204</v>
          </cell>
          <cell r="M232">
            <v>112</v>
          </cell>
          <cell r="N232">
            <v>8</v>
          </cell>
          <cell r="O232">
            <v>122</v>
          </cell>
          <cell r="P232">
            <v>0</v>
          </cell>
          <cell r="Q232">
            <v>0</v>
          </cell>
          <cell r="R232">
            <v>0</v>
          </cell>
          <cell r="S232">
            <v>2</v>
          </cell>
          <cell r="T232">
            <v>0</v>
          </cell>
          <cell r="U232">
            <v>2</v>
          </cell>
          <cell r="V232">
            <v>19.28</v>
          </cell>
          <cell r="W232">
            <v>0</v>
          </cell>
          <cell r="X232">
            <v>0.98124</v>
          </cell>
          <cell r="Y232">
            <v>0</v>
          </cell>
          <cell r="Z232">
            <v>0.98124</v>
          </cell>
          <cell r="AA232">
            <v>0</v>
          </cell>
          <cell r="AB232">
            <v>29.78248</v>
          </cell>
          <cell r="AQ232">
            <v>0</v>
          </cell>
          <cell r="AR232">
            <v>100</v>
          </cell>
          <cell r="BG232">
            <v>0</v>
          </cell>
          <cell r="BH232">
            <v>100</v>
          </cell>
        </row>
        <row r="233">
          <cell r="B233" t="str">
            <v>PO16453</v>
          </cell>
          <cell r="C233" t="str">
            <v>Seyla Seng</v>
          </cell>
          <cell r="D233" t="str">
            <v>Finishing A</v>
          </cell>
          <cell r="E233" t="str">
            <v xml:space="preserve">Hand Press(B)                 </v>
          </cell>
          <cell r="F233">
            <v>42751</v>
          </cell>
          <cell r="G233" t="str">
            <v>01/01/2024-01/15/2024</v>
          </cell>
          <cell r="H233">
            <v>0</v>
          </cell>
          <cell r="I233">
            <v>0</v>
          </cell>
          <cell r="J233">
            <v>0</v>
          </cell>
          <cell r="K233">
            <v>204</v>
          </cell>
          <cell r="M233">
            <v>112</v>
          </cell>
          <cell r="N233">
            <v>8</v>
          </cell>
          <cell r="O233">
            <v>122</v>
          </cell>
          <cell r="P233">
            <v>0</v>
          </cell>
          <cell r="Q233">
            <v>0</v>
          </cell>
          <cell r="R233">
            <v>0</v>
          </cell>
          <cell r="S233">
            <v>2</v>
          </cell>
          <cell r="T233">
            <v>0</v>
          </cell>
          <cell r="U233">
            <v>2</v>
          </cell>
          <cell r="V233">
            <v>62.17</v>
          </cell>
          <cell r="W233">
            <v>0</v>
          </cell>
          <cell r="X233">
            <v>1.4681280000000001</v>
          </cell>
          <cell r="Y233">
            <v>0</v>
          </cell>
          <cell r="Z233">
            <v>1.4681280000000001</v>
          </cell>
          <cell r="AA233">
            <v>0</v>
          </cell>
          <cell r="AB233">
            <v>0</v>
          </cell>
          <cell r="AQ233">
            <v>0</v>
          </cell>
          <cell r="AR233">
            <v>100</v>
          </cell>
          <cell r="BG233">
            <v>0</v>
          </cell>
          <cell r="BH233">
            <v>100</v>
          </cell>
        </row>
        <row r="234">
          <cell r="B234" t="str">
            <v>PO16470</v>
          </cell>
          <cell r="C234" t="str">
            <v>Sopheann Chin</v>
          </cell>
          <cell r="D234" t="str">
            <v>SPS- A</v>
          </cell>
          <cell r="E234" t="str">
            <v xml:space="preserve">Topstitch Collar(A)           </v>
          </cell>
          <cell r="F234">
            <v>42751</v>
          </cell>
          <cell r="G234" t="str">
            <v>01/01/2024-01/15/2024</v>
          </cell>
          <cell r="H234">
            <v>1</v>
          </cell>
          <cell r="I234">
            <v>2</v>
          </cell>
          <cell r="J234">
            <v>3</v>
          </cell>
          <cell r="K234">
            <v>204</v>
          </cell>
          <cell r="M234">
            <v>112</v>
          </cell>
          <cell r="N234">
            <v>8</v>
          </cell>
          <cell r="O234">
            <v>130</v>
          </cell>
          <cell r="P234">
            <v>0</v>
          </cell>
          <cell r="Q234">
            <v>0</v>
          </cell>
          <cell r="R234">
            <v>0</v>
          </cell>
          <cell r="S234">
            <v>10</v>
          </cell>
          <cell r="T234">
            <v>0</v>
          </cell>
          <cell r="U234">
            <v>10</v>
          </cell>
          <cell r="V234">
            <v>38.229999999999997</v>
          </cell>
          <cell r="W234">
            <v>0</v>
          </cell>
          <cell r="X234">
            <v>4.9062000000000001</v>
          </cell>
          <cell r="Y234">
            <v>0</v>
          </cell>
          <cell r="Z234">
            <v>4.9062000000000001</v>
          </cell>
          <cell r="AA234">
            <v>0</v>
          </cell>
          <cell r="AB234">
            <v>10.8324</v>
          </cell>
          <cell r="AQ234">
            <v>0</v>
          </cell>
          <cell r="AR234">
            <v>100</v>
          </cell>
          <cell r="BG234">
            <v>0</v>
          </cell>
          <cell r="BH234">
            <v>100</v>
          </cell>
        </row>
        <row r="235">
          <cell r="B235" t="str">
            <v>PO16479</v>
          </cell>
          <cell r="C235" t="str">
            <v>Sona Chhoun</v>
          </cell>
          <cell r="D235" t="str">
            <v>SPS- E</v>
          </cell>
          <cell r="E235" t="str">
            <v xml:space="preserve">Topstitch Sleeve(A)           </v>
          </cell>
          <cell r="F235">
            <v>42753</v>
          </cell>
          <cell r="G235" t="str">
            <v>01/01/2024-01/15/2024</v>
          </cell>
          <cell r="H235">
            <v>0</v>
          </cell>
          <cell r="I235">
            <v>1</v>
          </cell>
          <cell r="J235">
            <v>1</v>
          </cell>
          <cell r="K235">
            <v>204</v>
          </cell>
          <cell r="M235">
            <v>112</v>
          </cell>
          <cell r="N235">
            <v>8</v>
          </cell>
          <cell r="O235">
            <v>132</v>
          </cell>
          <cell r="P235">
            <v>0</v>
          </cell>
          <cell r="Q235">
            <v>0</v>
          </cell>
          <cell r="R235">
            <v>0</v>
          </cell>
          <cell r="S235">
            <v>12</v>
          </cell>
          <cell r="T235">
            <v>0</v>
          </cell>
          <cell r="U235">
            <v>12</v>
          </cell>
          <cell r="V235">
            <v>104.62</v>
          </cell>
          <cell r="W235">
            <v>0</v>
          </cell>
          <cell r="X235">
            <v>8.8874239999999993</v>
          </cell>
          <cell r="Y235">
            <v>0</v>
          </cell>
          <cell r="Z235">
            <v>8.8874239999999993</v>
          </cell>
          <cell r="AA235">
            <v>0</v>
          </cell>
          <cell r="AB235">
            <v>0</v>
          </cell>
          <cell r="AQ235">
            <v>0</v>
          </cell>
          <cell r="AR235">
            <v>100</v>
          </cell>
          <cell r="BG235">
            <v>0</v>
          </cell>
          <cell r="BH235">
            <v>100</v>
          </cell>
        </row>
        <row r="236">
          <cell r="B236" t="str">
            <v>PO16496</v>
          </cell>
          <cell r="C236" t="str">
            <v>Saory Khat</v>
          </cell>
          <cell r="D236" t="str">
            <v>S1- 2</v>
          </cell>
          <cell r="E236" t="str">
            <v xml:space="preserve">Topstitch Sleeve(A)           </v>
          </cell>
          <cell r="F236">
            <v>42758</v>
          </cell>
          <cell r="G236" t="str">
            <v>01/01/2024-01/15/2024</v>
          </cell>
          <cell r="H236">
            <v>1</v>
          </cell>
          <cell r="I236">
            <v>1</v>
          </cell>
          <cell r="J236">
            <v>2</v>
          </cell>
          <cell r="K236">
            <v>204</v>
          </cell>
          <cell r="M236">
            <v>112</v>
          </cell>
          <cell r="N236">
            <v>8</v>
          </cell>
          <cell r="O236">
            <v>132</v>
          </cell>
          <cell r="P236">
            <v>0</v>
          </cell>
          <cell r="Q236">
            <v>0</v>
          </cell>
          <cell r="R236">
            <v>0</v>
          </cell>
          <cell r="S236">
            <v>12</v>
          </cell>
          <cell r="T236">
            <v>0</v>
          </cell>
          <cell r="U236">
            <v>12</v>
          </cell>
          <cell r="V236">
            <v>61.07</v>
          </cell>
          <cell r="W236">
            <v>0</v>
          </cell>
          <cell r="X236">
            <v>6.6156480000000002</v>
          </cell>
          <cell r="Y236">
            <v>0</v>
          </cell>
          <cell r="Z236">
            <v>6.6156480000000002</v>
          </cell>
          <cell r="AA236">
            <v>0</v>
          </cell>
          <cell r="AB236">
            <v>4.2850999999999999</v>
          </cell>
          <cell r="AQ236">
            <v>0</v>
          </cell>
          <cell r="AR236">
            <v>100</v>
          </cell>
          <cell r="BG236">
            <v>0</v>
          </cell>
          <cell r="BH236">
            <v>100</v>
          </cell>
        </row>
        <row r="237">
          <cell r="B237" t="str">
            <v>PO16520</v>
          </cell>
          <cell r="C237" t="str">
            <v>Sreytouch Koem</v>
          </cell>
          <cell r="D237" t="str">
            <v>Finishing B</v>
          </cell>
          <cell r="E237" t="str">
            <v xml:space="preserve">Presentation Examiner(B)      </v>
          </cell>
          <cell r="F237">
            <v>42760</v>
          </cell>
          <cell r="G237" t="str">
            <v>01/01/2024-01/15/2024</v>
          </cell>
          <cell r="H237">
            <v>1</v>
          </cell>
          <cell r="I237">
            <v>2</v>
          </cell>
          <cell r="J237">
            <v>3</v>
          </cell>
          <cell r="K237">
            <v>204</v>
          </cell>
          <cell r="M237">
            <v>112</v>
          </cell>
          <cell r="N237">
            <v>8</v>
          </cell>
          <cell r="O237">
            <v>130</v>
          </cell>
          <cell r="P237">
            <v>0</v>
          </cell>
          <cell r="Q237">
            <v>0</v>
          </cell>
          <cell r="R237">
            <v>0</v>
          </cell>
          <cell r="S237">
            <v>10</v>
          </cell>
          <cell r="T237">
            <v>0</v>
          </cell>
          <cell r="U237">
            <v>10</v>
          </cell>
          <cell r="V237">
            <v>65.16</v>
          </cell>
          <cell r="W237">
            <v>0</v>
          </cell>
          <cell r="X237">
            <v>5.3099259999999999</v>
          </cell>
          <cell r="Y237">
            <v>0</v>
          </cell>
          <cell r="Z237">
            <v>5.3099259999999999</v>
          </cell>
          <cell r="AA237">
            <v>0</v>
          </cell>
          <cell r="AB237">
            <v>0.40973399999999999</v>
          </cell>
          <cell r="AQ237">
            <v>0</v>
          </cell>
          <cell r="AR237">
            <v>100</v>
          </cell>
          <cell r="BG237">
            <v>0</v>
          </cell>
          <cell r="BH237">
            <v>100</v>
          </cell>
        </row>
        <row r="238">
          <cell r="B238" t="str">
            <v>PO16621</v>
          </cell>
          <cell r="C238" t="str">
            <v>Sreyroth Mon</v>
          </cell>
          <cell r="D238" t="str">
            <v>Finishing A</v>
          </cell>
          <cell r="E238" t="str">
            <v xml:space="preserve">PRESS FRONT&amp;BACK              </v>
          </cell>
          <cell r="F238">
            <v>42786</v>
          </cell>
          <cell r="G238" t="str">
            <v>01/01/2024-01/15/2024</v>
          </cell>
          <cell r="H238">
            <v>0</v>
          </cell>
          <cell r="I238">
            <v>0</v>
          </cell>
          <cell r="J238">
            <v>0</v>
          </cell>
          <cell r="K238">
            <v>204</v>
          </cell>
          <cell r="M238">
            <v>112</v>
          </cell>
          <cell r="N238">
            <v>8</v>
          </cell>
          <cell r="O238">
            <v>128</v>
          </cell>
          <cell r="P238">
            <v>0</v>
          </cell>
          <cell r="Q238">
            <v>0</v>
          </cell>
          <cell r="R238">
            <v>0</v>
          </cell>
          <cell r="S238">
            <v>8</v>
          </cell>
          <cell r="T238">
            <v>0</v>
          </cell>
          <cell r="U238">
            <v>8</v>
          </cell>
          <cell r="V238">
            <v>54.32</v>
          </cell>
          <cell r="W238">
            <v>0</v>
          </cell>
          <cell r="X238">
            <v>3.92496</v>
          </cell>
          <cell r="Y238">
            <v>0</v>
          </cell>
          <cell r="Z238">
            <v>3.92496</v>
          </cell>
          <cell r="AA238">
            <v>0</v>
          </cell>
          <cell r="AB238">
            <v>2.757892</v>
          </cell>
          <cell r="AQ238">
            <v>0</v>
          </cell>
          <cell r="AR238">
            <v>100</v>
          </cell>
          <cell r="BG238">
            <v>0</v>
          </cell>
          <cell r="BH238">
            <v>100</v>
          </cell>
        </row>
        <row r="239">
          <cell r="B239" t="str">
            <v>PO16632</v>
          </cell>
          <cell r="C239" t="str">
            <v>Phorb Rom</v>
          </cell>
          <cell r="D239" t="str">
            <v>Finishing A</v>
          </cell>
          <cell r="E239" t="str">
            <v xml:space="preserve">Hand Press(B)                 </v>
          </cell>
          <cell r="F239">
            <v>42788</v>
          </cell>
          <cell r="G239" t="str">
            <v>01/01/2024-01/15/2024</v>
          </cell>
          <cell r="H239">
            <v>1</v>
          </cell>
          <cell r="I239">
            <v>1</v>
          </cell>
          <cell r="J239">
            <v>2</v>
          </cell>
          <cell r="K239">
            <v>204</v>
          </cell>
          <cell r="M239">
            <v>112</v>
          </cell>
          <cell r="N239">
            <v>8</v>
          </cell>
          <cell r="O239">
            <v>132</v>
          </cell>
          <cell r="P239">
            <v>0</v>
          </cell>
          <cell r="Q239">
            <v>0</v>
          </cell>
          <cell r="R239">
            <v>0</v>
          </cell>
          <cell r="S239">
            <v>12</v>
          </cell>
          <cell r="T239">
            <v>0</v>
          </cell>
          <cell r="U239">
            <v>12</v>
          </cell>
          <cell r="V239">
            <v>72.28</v>
          </cell>
          <cell r="W239">
            <v>0</v>
          </cell>
          <cell r="X239">
            <v>7.3639279999999996</v>
          </cell>
          <cell r="Y239">
            <v>0</v>
          </cell>
          <cell r="Z239">
            <v>7.3639279999999996</v>
          </cell>
          <cell r="AA239">
            <v>0</v>
          </cell>
          <cell r="AB239">
            <v>1.96248</v>
          </cell>
          <cell r="AQ239">
            <v>4.78</v>
          </cell>
          <cell r="AR239">
            <v>100</v>
          </cell>
          <cell r="BG239">
            <v>0</v>
          </cell>
          <cell r="BH239">
            <v>104.78</v>
          </cell>
        </row>
        <row r="240">
          <cell r="B240" t="str">
            <v>PO16637</v>
          </cell>
          <cell r="C240" t="str">
            <v>Leap Peang</v>
          </cell>
          <cell r="D240" t="str">
            <v>SPS- D</v>
          </cell>
          <cell r="E240" t="str">
            <v xml:space="preserve">Collar attach                 </v>
          </cell>
          <cell r="F240">
            <v>42788</v>
          </cell>
          <cell r="G240" t="str">
            <v>01/01/2024-01/15/2024</v>
          </cell>
          <cell r="H240">
            <v>1</v>
          </cell>
          <cell r="I240">
            <v>1</v>
          </cell>
          <cell r="J240">
            <v>2</v>
          </cell>
          <cell r="K240">
            <v>204</v>
          </cell>
          <cell r="M240">
            <v>112</v>
          </cell>
          <cell r="N240">
            <v>8</v>
          </cell>
          <cell r="O240">
            <v>126</v>
          </cell>
          <cell r="P240">
            <v>0</v>
          </cell>
          <cell r="Q240">
            <v>0</v>
          </cell>
          <cell r="R240">
            <v>0</v>
          </cell>
          <cell r="S240">
            <v>6</v>
          </cell>
          <cell r="T240">
            <v>0</v>
          </cell>
          <cell r="U240">
            <v>6</v>
          </cell>
          <cell r="V240">
            <v>123.02</v>
          </cell>
          <cell r="W240">
            <v>0</v>
          </cell>
          <cell r="X240">
            <v>6.5692349999999999</v>
          </cell>
          <cell r="Y240">
            <v>0</v>
          </cell>
          <cell r="Z240">
            <v>6.5692349999999999</v>
          </cell>
          <cell r="AA240">
            <v>0</v>
          </cell>
          <cell r="AB240">
            <v>0.8</v>
          </cell>
          <cell r="AQ240">
            <v>0</v>
          </cell>
          <cell r="AR240">
            <v>100</v>
          </cell>
          <cell r="BG240">
            <v>0</v>
          </cell>
          <cell r="BH240">
            <v>100</v>
          </cell>
        </row>
        <row r="241">
          <cell r="B241" t="str">
            <v>PO1664</v>
          </cell>
          <cell r="C241" t="str">
            <v>Thida Sann</v>
          </cell>
          <cell r="D241" t="str">
            <v>Finishing B</v>
          </cell>
          <cell r="E241" t="str">
            <v xml:space="preserve">Issue UPC(A)                  </v>
          </cell>
          <cell r="F241">
            <v>39328</v>
          </cell>
          <cell r="G241" t="str">
            <v>01/01/2024-01/15/2024</v>
          </cell>
          <cell r="H241">
            <v>1</v>
          </cell>
          <cell r="I241">
            <v>1</v>
          </cell>
          <cell r="J241">
            <v>2</v>
          </cell>
          <cell r="K241">
            <v>204</v>
          </cell>
          <cell r="M241">
            <v>112</v>
          </cell>
          <cell r="N241">
            <v>8</v>
          </cell>
          <cell r="O241">
            <v>130</v>
          </cell>
          <cell r="P241">
            <v>0</v>
          </cell>
          <cell r="Q241">
            <v>0</v>
          </cell>
          <cell r="R241">
            <v>0</v>
          </cell>
          <cell r="S241">
            <v>10</v>
          </cell>
          <cell r="T241">
            <v>0</v>
          </cell>
          <cell r="U241">
            <v>10</v>
          </cell>
          <cell r="V241">
            <v>65.16</v>
          </cell>
          <cell r="W241">
            <v>0</v>
          </cell>
          <cell r="X241">
            <v>5.3099259999999999</v>
          </cell>
          <cell r="Y241">
            <v>0</v>
          </cell>
          <cell r="Z241">
            <v>5.3099259999999999</v>
          </cell>
          <cell r="AA241">
            <v>0</v>
          </cell>
          <cell r="AB241">
            <v>0.40973399999999999</v>
          </cell>
          <cell r="AQ241">
            <v>0</v>
          </cell>
          <cell r="AR241">
            <v>100</v>
          </cell>
          <cell r="BG241">
            <v>0</v>
          </cell>
          <cell r="BH241">
            <v>100</v>
          </cell>
        </row>
        <row r="242">
          <cell r="B242" t="str">
            <v>PO16656</v>
          </cell>
          <cell r="C242" t="str">
            <v>Samieng Khin</v>
          </cell>
          <cell r="D242" t="str">
            <v>SPS- C</v>
          </cell>
          <cell r="E242" t="str">
            <v xml:space="preserve">Button Hole                   </v>
          </cell>
          <cell r="F242">
            <v>42800</v>
          </cell>
          <cell r="G242" t="str">
            <v>01/01/2024-01/15/2024</v>
          </cell>
          <cell r="H242">
            <v>1</v>
          </cell>
          <cell r="I242">
            <v>0</v>
          </cell>
          <cell r="J242">
            <v>1</v>
          </cell>
          <cell r="K242">
            <v>204</v>
          </cell>
          <cell r="M242">
            <v>112</v>
          </cell>
          <cell r="N242">
            <v>8</v>
          </cell>
          <cell r="O242">
            <v>128</v>
          </cell>
          <cell r="P242">
            <v>0</v>
          </cell>
          <cell r="Q242">
            <v>0</v>
          </cell>
          <cell r="R242">
            <v>0</v>
          </cell>
          <cell r="S242">
            <v>8</v>
          </cell>
          <cell r="T242">
            <v>0</v>
          </cell>
          <cell r="U242">
            <v>8</v>
          </cell>
          <cell r="V242">
            <v>34.840000000000003</v>
          </cell>
          <cell r="W242">
            <v>0</v>
          </cell>
          <cell r="X242">
            <v>3.92496</v>
          </cell>
          <cell r="Y242">
            <v>0</v>
          </cell>
          <cell r="Z242">
            <v>3.92496</v>
          </cell>
          <cell r="AA242">
            <v>0</v>
          </cell>
          <cell r="AB242">
            <v>20.109919999999999</v>
          </cell>
          <cell r="AQ242">
            <v>0</v>
          </cell>
          <cell r="AR242">
            <v>100</v>
          </cell>
          <cell r="BG242">
            <v>0</v>
          </cell>
          <cell r="BH242">
            <v>100</v>
          </cell>
        </row>
        <row r="243">
          <cell r="B243" t="str">
            <v>PO16669</v>
          </cell>
          <cell r="C243" t="str">
            <v>Den Lay</v>
          </cell>
          <cell r="D243" t="str">
            <v>SPS- F</v>
          </cell>
          <cell r="E243" t="str">
            <v xml:space="preserve">Hem Bottom(A)                 </v>
          </cell>
          <cell r="F243">
            <v>42807</v>
          </cell>
          <cell r="G243" t="str">
            <v>01/01/2024-01/15/2024</v>
          </cell>
          <cell r="H243">
            <v>0</v>
          </cell>
          <cell r="I243">
            <v>0</v>
          </cell>
          <cell r="J243">
            <v>0</v>
          </cell>
          <cell r="K243">
            <v>204</v>
          </cell>
          <cell r="M243">
            <v>112</v>
          </cell>
          <cell r="N243">
            <v>8</v>
          </cell>
          <cell r="O243">
            <v>130</v>
          </cell>
          <cell r="P243">
            <v>0</v>
          </cell>
          <cell r="Q243">
            <v>0</v>
          </cell>
          <cell r="R243">
            <v>0</v>
          </cell>
          <cell r="S243">
            <v>10</v>
          </cell>
          <cell r="T243">
            <v>0</v>
          </cell>
          <cell r="U243">
            <v>10</v>
          </cell>
          <cell r="V243">
            <v>94.59</v>
          </cell>
          <cell r="W243">
            <v>0</v>
          </cell>
          <cell r="X243">
            <v>6.8385119999999997</v>
          </cell>
          <cell r="Y243">
            <v>0</v>
          </cell>
          <cell r="Z243">
            <v>6.8385119999999997</v>
          </cell>
          <cell r="AA243">
            <v>0</v>
          </cell>
          <cell r="AB243">
            <v>1.96248</v>
          </cell>
          <cell r="AQ243">
            <v>0</v>
          </cell>
          <cell r="AR243">
            <v>100</v>
          </cell>
          <cell r="BG243">
            <v>0</v>
          </cell>
          <cell r="BH243">
            <v>100</v>
          </cell>
        </row>
        <row r="244">
          <cell r="B244" t="str">
            <v>PO16673</v>
          </cell>
          <cell r="C244" t="str">
            <v>Sreyleak Yan</v>
          </cell>
          <cell r="D244" t="str">
            <v>SPS- A</v>
          </cell>
          <cell r="E244" t="str">
            <v xml:space="preserve">B/Sew Sleeve(B)               </v>
          </cell>
          <cell r="F244">
            <v>42807</v>
          </cell>
          <cell r="G244" t="str">
            <v>01/01/2024-01/15/2024</v>
          </cell>
          <cell r="H244">
            <v>0</v>
          </cell>
          <cell r="I244">
            <v>0</v>
          </cell>
          <cell r="J244">
            <v>0</v>
          </cell>
          <cell r="K244">
            <v>204</v>
          </cell>
          <cell r="M244">
            <v>112</v>
          </cell>
          <cell r="N244">
            <v>8</v>
          </cell>
          <cell r="O244">
            <v>120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11.04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36.06</v>
          </cell>
          <cell r="AQ244">
            <v>7.69</v>
          </cell>
          <cell r="AR244">
            <v>100</v>
          </cell>
          <cell r="BG244">
            <v>0</v>
          </cell>
          <cell r="BH244">
            <v>107.69</v>
          </cell>
        </row>
        <row r="245">
          <cell r="B245" t="str">
            <v>PO16696</v>
          </cell>
          <cell r="C245" t="str">
            <v>Hut Nat</v>
          </cell>
          <cell r="D245" t="str">
            <v>SPS- A</v>
          </cell>
          <cell r="E245" t="str">
            <v xml:space="preserve">B/Sew Collar(B)               </v>
          </cell>
          <cell r="F245">
            <v>42814</v>
          </cell>
          <cell r="G245" t="str">
            <v>01/01/2024-01/15/2024</v>
          </cell>
          <cell r="H245">
            <v>0</v>
          </cell>
          <cell r="I245">
            <v>0</v>
          </cell>
          <cell r="J245">
            <v>0</v>
          </cell>
          <cell r="K245">
            <v>204</v>
          </cell>
          <cell r="M245">
            <v>112</v>
          </cell>
          <cell r="N245">
            <v>8</v>
          </cell>
          <cell r="O245">
            <v>128</v>
          </cell>
          <cell r="P245">
            <v>0</v>
          </cell>
          <cell r="Q245">
            <v>0</v>
          </cell>
          <cell r="R245">
            <v>0</v>
          </cell>
          <cell r="S245">
            <v>8</v>
          </cell>
          <cell r="T245">
            <v>0</v>
          </cell>
          <cell r="U245">
            <v>8</v>
          </cell>
          <cell r="V245">
            <v>21.66</v>
          </cell>
          <cell r="W245">
            <v>0</v>
          </cell>
          <cell r="X245">
            <v>3.92496</v>
          </cell>
          <cell r="Y245">
            <v>0</v>
          </cell>
          <cell r="Z245">
            <v>3.92496</v>
          </cell>
          <cell r="AA245">
            <v>0</v>
          </cell>
          <cell r="AB245">
            <v>33.289920000000002</v>
          </cell>
          <cell r="AQ245">
            <v>0</v>
          </cell>
          <cell r="AR245">
            <v>100</v>
          </cell>
          <cell r="BG245">
            <v>0</v>
          </cell>
          <cell r="BH245">
            <v>100</v>
          </cell>
        </row>
        <row r="246">
          <cell r="B246" t="str">
            <v>PO16697</v>
          </cell>
          <cell r="C246" t="str">
            <v>Bol Thoy</v>
          </cell>
          <cell r="D246" t="str">
            <v>Finishing B</v>
          </cell>
          <cell r="E246" t="str">
            <v xml:space="preserve">Bagging                       </v>
          </cell>
          <cell r="F246">
            <v>42814</v>
          </cell>
          <cell r="G246" t="str">
            <v>01/01/2024-01/15/2024</v>
          </cell>
          <cell r="H246">
            <v>0</v>
          </cell>
          <cell r="I246">
            <v>0</v>
          </cell>
          <cell r="J246">
            <v>0</v>
          </cell>
          <cell r="K246">
            <v>204</v>
          </cell>
          <cell r="M246">
            <v>112</v>
          </cell>
          <cell r="N246">
            <v>8</v>
          </cell>
          <cell r="O246">
            <v>130</v>
          </cell>
          <cell r="P246">
            <v>0</v>
          </cell>
          <cell r="Q246">
            <v>0</v>
          </cell>
          <cell r="R246">
            <v>0</v>
          </cell>
          <cell r="S246">
            <v>10</v>
          </cell>
          <cell r="T246">
            <v>0</v>
          </cell>
          <cell r="U246">
            <v>10</v>
          </cell>
          <cell r="V246">
            <v>65.16</v>
          </cell>
          <cell r="W246">
            <v>0</v>
          </cell>
          <cell r="X246">
            <v>5.3099259999999999</v>
          </cell>
          <cell r="Y246">
            <v>0</v>
          </cell>
          <cell r="Z246">
            <v>5.3099259999999999</v>
          </cell>
          <cell r="AA246">
            <v>0</v>
          </cell>
          <cell r="AB246">
            <v>0.40973399999999999</v>
          </cell>
          <cell r="AQ246">
            <v>0</v>
          </cell>
          <cell r="AR246">
            <v>100</v>
          </cell>
          <cell r="BG246">
            <v>0</v>
          </cell>
          <cell r="BH246">
            <v>100</v>
          </cell>
        </row>
        <row r="247">
          <cell r="B247" t="str">
            <v>PO16735</v>
          </cell>
          <cell r="C247" t="str">
            <v>SomAng Nary</v>
          </cell>
          <cell r="D247" t="str">
            <v>SPS- A</v>
          </cell>
          <cell r="E247" t="str">
            <v xml:space="preserve">B/Hole Collar(B)              </v>
          </cell>
          <cell r="F247">
            <v>42823</v>
          </cell>
          <cell r="G247" t="str">
            <v>01/01/2024-01/15/2024</v>
          </cell>
          <cell r="H247">
            <v>0</v>
          </cell>
          <cell r="I247">
            <v>0</v>
          </cell>
          <cell r="J247">
            <v>0</v>
          </cell>
          <cell r="K247">
            <v>204</v>
          </cell>
          <cell r="M247">
            <v>112</v>
          </cell>
          <cell r="N247">
            <v>8</v>
          </cell>
          <cell r="O247">
            <v>128</v>
          </cell>
          <cell r="P247">
            <v>0</v>
          </cell>
          <cell r="Q247">
            <v>0</v>
          </cell>
          <cell r="R247">
            <v>0</v>
          </cell>
          <cell r="S247">
            <v>8</v>
          </cell>
          <cell r="T247">
            <v>0</v>
          </cell>
          <cell r="U247">
            <v>8</v>
          </cell>
          <cell r="V247">
            <v>20.059999999999999</v>
          </cell>
          <cell r="W247">
            <v>0</v>
          </cell>
          <cell r="X247">
            <v>3.92496</v>
          </cell>
          <cell r="Y247">
            <v>0</v>
          </cell>
          <cell r="Z247">
            <v>3.92496</v>
          </cell>
          <cell r="AA247">
            <v>0</v>
          </cell>
          <cell r="AB247">
            <v>34.889919999999996</v>
          </cell>
          <cell r="AQ247">
            <v>0</v>
          </cell>
          <cell r="AR247">
            <v>100</v>
          </cell>
          <cell r="BG247">
            <v>0</v>
          </cell>
          <cell r="BH247">
            <v>100</v>
          </cell>
        </row>
        <row r="248">
          <cell r="B248" t="str">
            <v>PO16754</v>
          </cell>
          <cell r="C248" t="str">
            <v>Sithat Ea</v>
          </cell>
          <cell r="D248" t="str">
            <v>Finishing A</v>
          </cell>
          <cell r="E248" t="str">
            <v xml:space="preserve">Folding(B)                    </v>
          </cell>
          <cell r="F248">
            <v>42849</v>
          </cell>
          <cell r="G248" t="str">
            <v>01/01/2024-01/15/2024</v>
          </cell>
          <cell r="H248">
            <v>1</v>
          </cell>
          <cell r="I248">
            <v>1</v>
          </cell>
          <cell r="J248">
            <v>2</v>
          </cell>
          <cell r="K248">
            <v>204</v>
          </cell>
          <cell r="M248">
            <v>112</v>
          </cell>
          <cell r="N248">
            <v>8</v>
          </cell>
          <cell r="O248">
            <v>118</v>
          </cell>
          <cell r="P248">
            <v>0</v>
          </cell>
          <cell r="Q248">
            <v>8</v>
          </cell>
          <cell r="R248">
            <v>8</v>
          </cell>
          <cell r="S248">
            <v>6</v>
          </cell>
          <cell r="T248">
            <v>0</v>
          </cell>
          <cell r="U248">
            <v>6</v>
          </cell>
          <cell r="V248">
            <v>61.16</v>
          </cell>
          <cell r="W248">
            <v>0</v>
          </cell>
          <cell r="X248">
            <v>4.1565599999999998</v>
          </cell>
          <cell r="Y248">
            <v>0</v>
          </cell>
          <cell r="Z248">
            <v>4.1565599999999998</v>
          </cell>
          <cell r="AA248">
            <v>0</v>
          </cell>
          <cell r="AB248">
            <v>0</v>
          </cell>
          <cell r="AQ248">
            <v>0</v>
          </cell>
          <cell r="AR248">
            <v>100</v>
          </cell>
          <cell r="BG248">
            <v>0</v>
          </cell>
          <cell r="BH248">
            <v>100</v>
          </cell>
        </row>
        <row r="249">
          <cell r="B249" t="str">
            <v>PO16755</v>
          </cell>
          <cell r="C249" t="str">
            <v>Chanan Sorn</v>
          </cell>
          <cell r="D249" t="str">
            <v>Finishing A</v>
          </cell>
          <cell r="E249" t="str">
            <v xml:space="preserve">Folding(B)                    </v>
          </cell>
          <cell r="F249">
            <v>42849</v>
          </cell>
          <cell r="G249" t="str">
            <v>01/01/2024-01/15/2024</v>
          </cell>
          <cell r="H249">
            <v>1</v>
          </cell>
          <cell r="I249">
            <v>1</v>
          </cell>
          <cell r="J249">
            <v>2</v>
          </cell>
          <cell r="K249">
            <v>204</v>
          </cell>
          <cell r="M249">
            <v>112</v>
          </cell>
          <cell r="N249">
            <v>8</v>
          </cell>
          <cell r="O249">
            <v>130</v>
          </cell>
          <cell r="P249">
            <v>0</v>
          </cell>
          <cell r="Q249">
            <v>0</v>
          </cell>
          <cell r="R249">
            <v>0</v>
          </cell>
          <cell r="S249">
            <v>10</v>
          </cell>
          <cell r="T249">
            <v>0</v>
          </cell>
          <cell r="U249">
            <v>10</v>
          </cell>
          <cell r="V249">
            <v>77.739999999999995</v>
          </cell>
          <cell r="W249">
            <v>0</v>
          </cell>
          <cell r="X249">
            <v>6.5633949999999999</v>
          </cell>
          <cell r="Y249">
            <v>0</v>
          </cell>
          <cell r="Z249">
            <v>6.5633949999999999</v>
          </cell>
          <cell r="AA249">
            <v>0</v>
          </cell>
          <cell r="AB249">
            <v>0</v>
          </cell>
          <cell r="AQ249">
            <v>0</v>
          </cell>
          <cell r="AR249">
            <v>100</v>
          </cell>
          <cell r="BG249">
            <v>0</v>
          </cell>
          <cell r="BH249">
            <v>100</v>
          </cell>
        </row>
        <row r="250">
          <cell r="B250" t="str">
            <v>PO16756</v>
          </cell>
          <cell r="C250" t="str">
            <v>Sophors Phun</v>
          </cell>
          <cell r="D250" t="str">
            <v>Finishing A</v>
          </cell>
          <cell r="E250" t="str">
            <v xml:space="preserve">Folding(B)                    </v>
          </cell>
          <cell r="F250">
            <v>42849</v>
          </cell>
          <cell r="G250" t="str">
            <v>01/01/2024-01/15/2024</v>
          </cell>
          <cell r="H250">
            <v>1</v>
          </cell>
          <cell r="I250">
            <v>2</v>
          </cell>
          <cell r="J250">
            <v>3</v>
          </cell>
          <cell r="K250">
            <v>204</v>
          </cell>
          <cell r="M250">
            <v>112</v>
          </cell>
          <cell r="N250">
            <v>8</v>
          </cell>
          <cell r="O250">
            <v>132</v>
          </cell>
          <cell r="P250">
            <v>0</v>
          </cell>
          <cell r="Q250">
            <v>0</v>
          </cell>
          <cell r="R250">
            <v>0</v>
          </cell>
          <cell r="S250">
            <v>12</v>
          </cell>
          <cell r="T250">
            <v>0</v>
          </cell>
          <cell r="U250">
            <v>12</v>
          </cell>
          <cell r="V250">
            <v>79.2</v>
          </cell>
          <cell r="W250">
            <v>0</v>
          </cell>
          <cell r="X250">
            <v>8.0481599999999993</v>
          </cell>
          <cell r="Y250">
            <v>0</v>
          </cell>
          <cell r="Z250">
            <v>8.0481599999999993</v>
          </cell>
          <cell r="AA250">
            <v>0</v>
          </cell>
          <cell r="AB250">
            <v>0</v>
          </cell>
          <cell r="AQ250">
            <v>0</v>
          </cell>
          <cell r="AR250">
            <v>100</v>
          </cell>
          <cell r="BG250">
            <v>0</v>
          </cell>
          <cell r="BH250">
            <v>100</v>
          </cell>
        </row>
        <row r="251">
          <cell r="B251" t="str">
            <v>PO16814</v>
          </cell>
          <cell r="C251" t="str">
            <v>Vanney Chhim</v>
          </cell>
          <cell r="D251" t="str">
            <v>OPA S1- 1 &amp; 2</v>
          </cell>
          <cell r="E251" t="str">
            <v xml:space="preserve">Pocket                        </v>
          </cell>
          <cell r="F251">
            <v>42857</v>
          </cell>
          <cell r="G251" t="str">
            <v>01/01/2024-01/15/2024</v>
          </cell>
          <cell r="H251">
            <v>1</v>
          </cell>
          <cell r="I251">
            <v>1</v>
          </cell>
          <cell r="J251">
            <v>2</v>
          </cell>
          <cell r="K251">
            <v>204</v>
          </cell>
          <cell r="M251">
            <v>112</v>
          </cell>
          <cell r="N251">
            <v>8</v>
          </cell>
          <cell r="O251">
            <v>126</v>
          </cell>
          <cell r="P251">
            <v>0</v>
          </cell>
          <cell r="Q251">
            <v>0</v>
          </cell>
          <cell r="R251">
            <v>0</v>
          </cell>
          <cell r="S251">
            <v>6</v>
          </cell>
          <cell r="T251">
            <v>0</v>
          </cell>
          <cell r="U251">
            <v>6</v>
          </cell>
          <cell r="V251">
            <v>24.01</v>
          </cell>
          <cell r="W251">
            <v>0</v>
          </cell>
          <cell r="X251">
            <v>2.9437199999999999</v>
          </cell>
          <cell r="Y251">
            <v>0</v>
          </cell>
          <cell r="Z251">
            <v>2.9437199999999999</v>
          </cell>
          <cell r="AA251">
            <v>0</v>
          </cell>
          <cell r="AB251">
            <v>28.977440000000001</v>
          </cell>
          <cell r="AQ251">
            <v>0</v>
          </cell>
          <cell r="AR251">
            <v>100</v>
          </cell>
          <cell r="BG251">
            <v>0</v>
          </cell>
          <cell r="BH251">
            <v>100</v>
          </cell>
        </row>
        <row r="252">
          <cell r="B252" t="str">
            <v>PO16853</v>
          </cell>
          <cell r="C252" t="str">
            <v>Chann Sor</v>
          </cell>
          <cell r="D252" t="str">
            <v>SPS- D</v>
          </cell>
          <cell r="E252" t="str">
            <v xml:space="preserve">Collar Attach Only(A+)        </v>
          </cell>
          <cell r="F252">
            <v>42859</v>
          </cell>
          <cell r="G252" t="str">
            <v>01/01/2024-01/15/2024</v>
          </cell>
          <cell r="H252">
            <v>1</v>
          </cell>
          <cell r="I252">
            <v>2</v>
          </cell>
          <cell r="J252">
            <v>3</v>
          </cell>
          <cell r="K252">
            <v>204</v>
          </cell>
          <cell r="M252">
            <v>112</v>
          </cell>
          <cell r="N252">
            <v>8</v>
          </cell>
          <cell r="O252">
            <v>128</v>
          </cell>
          <cell r="P252">
            <v>0</v>
          </cell>
          <cell r="Q252">
            <v>0</v>
          </cell>
          <cell r="R252">
            <v>0</v>
          </cell>
          <cell r="S252">
            <v>8</v>
          </cell>
          <cell r="T252">
            <v>0</v>
          </cell>
          <cell r="U252">
            <v>8</v>
          </cell>
          <cell r="V252">
            <v>96.96</v>
          </cell>
          <cell r="W252">
            <v>0</v>
          </cell>
          <cell r="X252">
            <v>5.4252979999999997</v>
          </cell>
          <cell r="Y252">
            <v>0</v>
          </cell>
          <cell r="Z252">
            <v>5.4252979999999997</v>
          </cell>
          <cell r="AA252">
            <v>0</v>
          </cell>
          <cell r="AB252">
            <v>1.96248</v>
          </cell>
          <cell r="AQ252">
            <v>0</v>
          </cell>
          <cell r="AR252">
            <v>100</v>
          </cell>
          <cell r="BG252">
            <v>0</v>
          </cell>
          <cell r="BH252">
            <v>100</v>
          </cell>
        </row>
        <row r="253">
          <cell r="B253" t="str">
            <v>PO16948</v>
          </cell>
          <cell r="C253" t="str">
            <v>Thida Em</v>
          </cell>
          <cell r="D253" t="str">
            <v>SPS- F</v>
          </cell>
          <cell r="E253" t="str">
            <v xml:space="preserve">Cuff Attach(A+)               </v>
          </cell>
          <cell r="F253">
            <v>42879</v>
          </cell>
          <cell r="G253" t="str">
            <v>01/01/2024-01/15/2024</v>
          </cell>
          <cell r="H253">
            <v>0</v>
          </cell>
          <cell r="I253">
            <v>0</v>
          </cell>
          <cell r="J253">
            <v>0</v>
          </cell>
          <cell r="K253">
            <v>204</v>
          </cell>
          <cell r="M253">
            <v>112</v>
          </cell>
          <cell r="N253">
            <v>8</v>
          </cell>
          <cell r="O253">
            <v>132</v>
          </cell>
          <cell r="P253">
            <v>0</v>
          </cell>
          <cell r="Q253">
            <v>0</v>
          </cell>
          <cell r="R253">
            <v>0</v>
          </cell>
          <cell r="S253">
            <v>12</v>
          </cell>
          <cell r="T253">
            <v>0</v>
          </cell>
          <cell r="U253">
            <v>12</v>
          </cell>
          <cell r="V253">
            <v>88.21</v>
          </cell>
          <cell r="W253">
            <v>0</v>
          </cell>
          <cell r="X253">
            <v>7.8779450000000004</v>
          </cell>
          <cell r="Y253">
            <v>0</v>
          </cell>
          <cell r="Z253">
            <v>7.8779450000000004</v>
          </cell>
          <cell r="AA253">
            <v>0</v>
          </cell>
          <cell r="AB253">
            <v>0</v>
          </cell>
          <cell r="AQ253">
            <v>0</v>
          </cell>
          <cell r="AR253">
            <v>100</v>
          </cell>
          <cell r="BG253">
            <v>0</v>
          </cell>
          <cell r="BH253">
            <v>100</v>
          </cell>
        </row>
        <row r="254">
          <cell r="B254" t="str">
            <v>PO16985</v>
          </cell>
          <cell r="C254" t="str">
            <v>Sinuon Vuthy</v>
          </cell>
          <cell r="D254" t="str">
            <v>SPS- B</v>
          </cell>
          <cell r="E254" t="str">
            <v xml:space="preserve">Att.Body Dart(B)              </v>
          </cell>
          <cell r="F254">
            <v>42892</v>
          </cell>
          <cell r="G254" t="str">
            <v>01/01/2024-01/15/2024</v>
          </cell>
          <cell r="H254">
            <v>1</v>
          </cell>
          <cell r="I254">
            <v>0</v>
          </cell>
          <cell r="J254">
            <v>1</v>
          </cell>
          <cell r="K254">
            <v>204</v>
          </cell>
          <cell r="M254">
            <v>112</v>
          </cell>
          <cell r="N254">
            <v>8</v>
          </cell>
          <cell r="O254">
            <v>128</v>
          </cell>
          <cell r="P254">
            <v>0</v>
          </cell>
          <cell r="Q254">
            <v>0</v>
          </cell>
          <cell r="R254">
            <v>0</v>
          </cell>
          <cell r="S254">
            <v>8</v>
          </cell>
          <cell r="T254">
            <v>0</v>
          </cell>
          <cell r="U254">
            <v>8</v>
          </cell>
          <cell r="V254">
            <v>37.299999999999997</v>
          </cell>
          <cell r="W254">
            <v>0</v>
          </cell>
          <cell r="X254">
            <v>3.9637199999999999</v>
          </cell>
          <cell r="Y254">
            <v>0</v>
          </cell>
          <cell r="Z254">
            <v>3.9637199999999999</v>
          </cell>
          <cell r="AA254">
            <v>0</v>
          </cell>
          <cell r="AB254">
            <v>17.727440000000001</v>
          </cell>
          <cell r="AQ254">
            <v>0</v>
          </cell>
          <cell r="AR254">
            <v>100</v>
          </cell>
          <cell r="BG254">
            <v>0</v>
          </cell>
          <cell r="BH254">
            <v>100</v>
          </cell>
        </row>
        <row r="255">
          <cell r="B255" t="str">
            <v>PO17074</v>
          </cell>
          <cell r="C255" t="str">
            <v>Chantrea Soem</v>
          </cell>
          <cell r="D255" t="str">
            <v>SPS- A</v>
          </cell>
          <cell r="E255" t="str">
            <v xml:space="preserve">Set Gussett(A)                </v>
          </cell>
          <cell r="F255">
            <v>42914</v>
          </cell>
          <cell r="G255" t="str">
            <v>01/01/2024-01/15/2024</v>
          </cell>
          <cell r="H255">
            <v>0</v>
          </cell>
          <cell r="I255">
            <v>0</v>
          </cell>
          <cell r="J255">
            <v>0</v>
          </cell>
          <cell r="K255">
            <v>204</v>
          </cell>
          <cell r="M255">
            <v>112</v>
          </cell>
          <cell r="N255">
            <v>8</v>
          </cell>
          <cell r="O255">
            <v>126</v>
          </cell>
          <cell r="P255">
            <v>0</v>
          </cell>
          <cell r="Q255">
            <v>0</v>
          </cell>
          <cell r="R255">
            <v>0</v>
          </cell>
          <cell r="S255">
            <v>6</v>
          </cell>
          <cell r="T255">
            <v>0</v>
          </cell>
          <cell r="U255">
            <v>6</v>
          </cell>
          <cell r="V255">
            <v>30</v>
          </cell>
          <cell r="W255">
            <v>0</v>
          </cell>
          <cell r="X255">
            <v>2.9437199999999999</v>
          </cell>
          <cell r="Y255">
            <v>0</v>
          </cell>
          <cell r="Z255">
            <v>2.9437199999999999</v>
          </cell>
          <cell r="AA255">
            <v>0</v>
          </cell>
          <cell r="AB255">
            <v>22.987439999999999</v>
          </cell>
          <cell r="AQ255">
            <v>0</v>
          </cell>
          <cell r="AR255">
            <v>100</v>
          </cell>
          <cell r="BG255">
            <v>0</v>
          </cell>
          <cell r="BH255">
            <v>100</v>
          </cell>
        </row>
        <row r="256">
          <cell r="B256" t="str">
            <v>PO17076</v>
          </cell>
          <cell r="C256" t="str">
            <v>Sreyyim Cheng</v>
          </cell>
          <cell r="D256" t="str">
            <v>SPS- A</v>
          </cell>
          <cell r="E256" t="str">
            <v xml:space="preserve">Run Cuff(A)                   </v>
          </cell>
          <cell r="F256">
            <v>42914</v>
          </cell>
          <cell r="G256" t="str">
            <v>01/01/2024-01/15/2024</v>
          </cell>
          <cell r="H256">
            <v>1</v>
          </cell>
          <cell r="I256">
            <v>2</v>
          </cell>
          <cell r="J256">
            <v>3</v>
          </cell>
          <cell r="K256">
            <v>204</v>
          </cell>
          <cell r="M256">
            <v>112</v>
          </cell>
          <cell r="N256">
            <v>8</v>
          </cell>
          <cell r="O256">
            <v>122</v>
          </cell>
          <cell r="P256">
            <v>0</v>
          </cell>
          <cell r="Q256">
            <v>0</v>
          </cell>
          <cell r="R256">
            <v>0</v>
          </cell>
          <cell r="S256">
            <v>2</v>
          </cell>
          <cell r="T256">
            <v>0</v>
          </cell>
          <cell r="U256">
            <v>2</v>
          </cell>
          <cell r="V256">
            <v>25.18</v>
          </cell>
          <cell r="W256">
            <v>0</v>
          </cell>
          <cell r="X256">
            <v>0.98124</v>
          </cell>
          <cell r="Y256">
            <v>0</v>
          </cell>
          <cell r="Z256">
            <v>0.98124</v>
          </cell>
          <cell r="AA256">
            <v>0</v>
          </cell>
          <cell r="AB256">
            <v>23.882480000000001</v>
          </cell>
          <cell r="AQ256">
            <v>0</v>
          </cell>
          <cell r="AR256">
            <v>100</v>
          </cell>
          <cell r="BG256">
            <v>0</v>
          </cell>
          <cell r="BH256">
            <v>100</v>
          </cell>
        </row>
        <row r="257">
          <cell r="B257" t="str">
            <v>PO17083</v>
          </cell>
          <cell r="C257" t="str">
            <v>Sreysuoy Nhoeun</v>
          </cell>
          <cell r="D257" t="str">
            <v>SPS- D</v>
          </cell>
          <cell r="E257" t="str">
            <v xml:space="preserve">Collar Attach Only(A+)        </v>
          </cell>
          <cell r="F257">
            <v>42914</v>
          </cell>
          <cell r="G257" t="str">
            <v>01/01/2024-01/15/2024</v>
          </cell>
          <cell r="H257">
            <v>0</v>
          </cell>
          <cell r="I257">
            <v>0</v>
          </cell>
          <cell r="J257">
            <v>0</v>
          </cell>
          <cell r="K257">
            <v>204</v>
          </cell>
          <cell r="M257">
            <v>112</v>
          </cell>
          <cell r="N257">
            <v>8</v>
          </cell>
          <cell r="O257">
            <v>124.5</v>
          </cell>
          <cell r="P257">
            <v>3.5</v>
          </cell>
          <cell r="Q257">
            <v>0</v>
          </cell>
          <cell r="R257">
            <v>3.5</v>
          </cell>
          <cell r="S257">
            <v>8</v>
          </cell>
          <cell r="T257">
            <v>0</v>
          </cell>
          <cell r="U257">
            <v>8</v>
          </cell>
          <cell r="V257">
            <v>38.08</v>
          </cell>
          <cell r="W257">
            <v>3.43</v>
          </cell>
          <cell r="X257">
            <v>3.92496</v>
          </cell>
          <cell r="Y257">
            <v>0</v>
          </cell>
          <cell r="Z257">
            <v>3.92496</v>
          </cell>
          <cell r="AA257">
            <v>0</v>
          </cell>
          <cell r="AB257">
            <v>13.439920000000001</v>
          </cell>
          <cell r="AQ257">
            <v>0</v>
          </cell>
          <cell r="AR257">
            <v>100</v>
          </cell>
          <cell r="BG257">
            <v>0</v>
          </cell>
          <cell r="BH257">
            <v>100</v>
          </cell>
        </row>
        <row r="258">
          <cell r="B258" t="str">
            <v>PO17117</v>
          </cell>
          <cell r="C258" t="str">
            <v>Samnang Tuoch</v>
          </cell>
          <cell r="D258" t="str">
            <v>SPS- B</v>
          </cell>
          <cell r="E258" t="str">
            <v xml:space="preserve">Loading                       </v>
          </cell>
          <cell r="F258">
            <v>42920</v>
          </cell>
          <cell r="G258" t="str">
            <v>01/01/2024-01/15/2024</v>
          </cell>
          <cell r="H258">
            <v>0</v>
          </cell>
          <cell r="I258">
            <v>0</v>
          </cell>
          <cell r="J258">
            <v>0</v>
          </cell>
          <cell r="K258">
            <v>207</v>
          </cell>
          <cell r="M258">
            <v>112</v>
          </cell>
          <cell r="N258">
            <v>8</v>
          </cell>
          <cell r="O258">
            <v>122</v>
          </cell>
          <cell r="P258">
            <v>0</v>
          </cell>
          <cell r="Q258">
            <v>0</v>
          </cell>
          <cell r="R258">
            <v>0</v>
          </cell>
          <cell r="S258">
            <v>2</v>
          </cell>
          <cell r="T258">
            <v>0</v>
          </cell>
          <cell r="U258">
            <v>2</v>
          </cell>
          <cell r="V258">
            <v>31.86</v>
          </cell>
          <cell r="W258">
            <v>0</v>
          </cell>
          <cell r="X258">
            <v>0.99497999999999998</v>
          </cell>
          <cell r="Y258">
            <v>0</v>
          </cell>
          <cell r="Z258">
            <v>0.99497999999999998</v>
          </cell>
          <cell r="AA258">
            <v>0</v>
          </cell>
          <cell r="AB258">
            <v>9.6299600000000005</v>
          </cell>
          <cell r="AQ258">
            <v>0</v>
          </cell>
          <cell r="AR258">
            <v>100</v>
          </cell>
          <cell r="BG258">
            <v>0</v>
          </cell>
          <cell r="BH258">
            <v>100</v>
          </cell>
        </row>
        <row r="259">
          <cell r="B259" t="str">
            <v>PO17147</v>
          </cell>
          <cell r="C259" t="str">
            <v>Sokha You</v>
          </cell>
          <cell r="D259" t="str">
            <v>QC</v>
          </cell>
          <cell r="E259" t="str">
            <v xml:space="preserve">Examining(B)                  </v>
          </cell>
          <cell r="F259">
            <v>42923</v>
          </cell>
          <cell r="G259" t="str">
            <v>01/01/2024-01/15/2024</v>
          </cell>
          <cell r="H259">
            <v>1</v>
          </cell>
          <cell r="I259">
            <v>2</v>
          </cell>
          <cell r="J259">
            <v>3</v>
          </cell>
          <cell r="K259">
            <v>231</v>
          </cell>
          <cell r="M259">
            <v>112</v>
          </cell>
          <cell r="N259">
            <v>8</v>
          </cell>
          <cell r="O259">
            <v>128</v>
          </cell>
          <cell r="P259">
            <v>0</v>
          </cell>
          <cell r="Q259">
            <v>0</v>
          </cell>
          <cell r="R259">
            <v>0</v>
          </cell>
          <cell r="S259">
            <v>8</v>
          </cell>
          <cell r="T259">
            <v>0</v>
          </cell>
          <cell r="U259">
            <v>8</v>
          </cell>
          <cell r="V259">
            <v>47.63</v>
          </cell>
          <cell r="W259">
            <v>0</v>
          </cell>
          <cell r="X259">
            <v>4.4212800000000003</v>
          </cell>
          <cell r="Y259">
            <v>0</v>
          </cell>
          <cell r="Z259">
            <v>4.4212800000000003</v>
          </cell>
          <cell r="AA259">
            <v>0</v>
          </cell>
          <cell r="AB259">
            <v>6.6538579999999996</v>
          </cell>
          <cell r="AQ259">
            <v>0</v>
          </cell>
          <cell r="AR259">
            <v>100</v>
          </cell>
          <cell r="BG259">
            <v>0</v>
          </cell>
          <cell r="BH259">
            <v>100</v>
          </cell>
        </row>
        <row r="260">
          <cell r="B260" t="str">
            <v>PO1716</v>
          </cell>
          <cell r="C260" t="str">
            <v>Thy Sath</v>
          </cell>
          <cell r="D260" t="str">
            <v>SPS- B</v>
          </cell>
          <cell r="E260" t="str">
            <v xml:space="preserve">Collar attach                 </v>
          </cell>
          <cell r="F260">
            <v>39387</v>
          </cell>
          <cell r="G260" t="str">
            <v>01/01/2024-01/15/2024</v>
          </cell>
          <cell r="H260">
            <v>1</v>
          </cell>
          <cell r="I260">
            <v>3</v>
          </cell>
          <cell r="J260">
            <v>4</v>
          </cell>
          <cell r="K260">
            <v>204</v>
          </cell>
          <cell r="M260">
            <v>112</v>
          </cell>
          <cell r="N260">
            <v>8</v>
          </cell>
          <cell r="O260">
            <v>130</v>
          </cell>
          <cell r="P260">
            <v>0</v>
          </cell>
          <cell r="Q260">
            <v>0</v>
          </cell>
          <cell r="R260">
            <v>0</v>
          </cell>
          <cell r="S260">
            <v>10</v>
          </cell>
          <cell r="T260">
            <v>0</v>
          </cell>
          <cell r="U260">
            <v>10</v>
          </cell>
          <cell r="V260">
            <v>37.68</v>
          </cell>
          <cell r="W260">
            <v>0</v>
          </cell>
          <cell r="X260">
            <v>4.9062000000000001</v>
          </cell>
          <cell r="Y260">
            <v>0</v>
          </cell>
          <cell r="Z260">
            <v>4.9062000000000001</v>
          </cell>
          <cell r="AA260">
            <v>0</v>
          </cell>
          <cell r="AB260">
            <v>19.232399999999998</v>
          </cell>
          <cell r="AQ260">
            <v>0</v>
          </cell>
          <cell r="AR260">
            <v>100</v>
          </cell>
          <cell r="BG260">
            <v>0</v>
          </cell>
          <cell r="BH260">
            <v>100</v>
          </cell>
        </row>
        <row r="261">
          <cell r="B261" t="str">
            <v>PO17177</v>
          </cell>
          <cell r="C261" t="str">
            <v>Deoung Kao</v>
          </cell>
          <cell r="D261" t="str">
            <v>SPS- F</v>
          </cell>
          <cell r="E261" t="str">
            <v xml:space="preserve">Set Gussett(A)                </v>
          </cell>
          <cell r="F261">
            <v>42928</v>
          </cell>
          <cell r="G261" t="str">
            <v>01/01/2024-01/15/2024</v>
          </cell>
          <cell r="H261">
            <v>0</v>
          </cell>
          <cell r="I261">
            <v>0</v>
          </cell>
          <cell r="J261">
            <v>0</v>
          </cell>
          <cell r="K261">
            <v>204</v>
          </cell>
          <cell r="M261">
            <v>112</v>
          </cell>
          <cell r="N261">
            <v>8</v>
          </cell>
          <cell r="O261">
            <v>128</v>
          </cell>
          <cell r="P261">
            <v>0</v>
          </cell>
          <cell r="Q261">
            <v>0</v>
          </cell>
          <cell r="R261">
            <v>0</v>
          </cell>
          <cell r="S261">
            <v>8</v>
          </cell>
          <cell r="T261">
            <v>0</v>
          </cell>
          <cell r="U261">
            <v>8</v>
          </cell>
          <cell r="V261">
            <v>62.66</v>
          </cell>
          <cell r="W261">
            <v>0</v>
          </cell>
          <cell r="X261">
            <v>4.7731260000000004</v>
          </cell>
          <cell r="Y261">
            <v>0</v>
          </cell>
          <cell r="Z261">
            <v>4.7731260000000004</v>
          </cell>
          <cell r="AA261">
            <v>0</v>
          </cell>
          <cell r="AB261">
            <v>0</v>
          </cell>
          <cell r="AQ261">
            <v>0</v>
          </cell>
          <cell r="AR261">
            <v>100</v>
          </cell>
          <cell r="BG261">
            <v>0</v>
          </cell>
          <cell r="BH261">
            <v>100</v>
          </cell>
        </row>
        <row r="262">
          <cell r="B262" t="str">
            <v>PO17198</v>
          </cell>
          <cell r="C262" t="str">
            <v>Rin Kin</v>
          </cell>
          <cell r="D262" t="str">
            <v>CT</v>
          </cell>
          <cell r="E262" t="str">
            <v xml:space="preserve">Bundling(P)                   </v>
          </cell>
          <cell r="F262">
            <v>42933</v>
          </cell>
          <cell r="G262" t="str">
            <v>01/01/2024-01/15/2024</v>
          </cell>
          <cell r="H262">
            <v>1</v>
          </cell>
          <cell r="I262">
            <v>0</v>
          </cell>
          <cell r="J262">
            <v>1</v>
          </cell>
          <cell r="K262">
            <v>213</v>
          </cell>
          <cell r="M262">
            <v>112</v>
          </cell>
          <cell r="N262">
            <v>8</v>
          </cell>
          <cell r="O262">
            <v>126</v>
          </cell>
          <cell r="P262">
            <v>0</v>
          </cell>
          <cell r="Q262">
            <v>0</v>
          </cell>
          <cell r="R262">
            <v>0</v>
          </cell>
          <cell r="S262">
            <v>6</v>
          </cell>
          <cell r="T262">
            <v>0</v>
          </cell>
          <cell r="U262">
            <v>6</v>
          </cell>
          <cell r="V262">
            <v>59.89</v>
          </cell>
          <cell r="W262">
            <v>8.2799999999999994</v>
          </cell>
          <cell r="X262">
            <v>3.0550000000000002</v>
          </cell>
          <cell r="Y262">
            <v>0</v>
          </cell>
          <cell r="Z262">
            <v>3.0550000000000002</v>
          </cell>
          <cell r="AA262">
            <v>0</v>
          </cell>
          <cell r="AB262">
            <v>5.87</v>
          </cell>
          <cell r="AQ262">
            <v>0</v>
          </cell>
          <cell r="AR262">
            <v>100</v>
          </cell>
          <cell r="BG262">
            <v>0</v>
          </cell>
          <cell r="BH262">
            <v>100</v>
          </cell>
        </row>
        <row r="263">
          <cell r="B263" t="str">
            <v>PO17219</v>
          </cell>
          <cell r="C263" t="str">
            <v>Sros Sem</v>
          </cell>
          <cell r="D263" t="str">
            <v>SPS- B</v>
          </cell>
          <cell r="E263" t="str">
            <v xml:space="preserve">Trim and mark Collar(B)       </v>
          </cell>
          <cell r="F263">
            <v>42935</v>
          </cell>
          <cell r="G263" t="str">
            <v>01/01/2024-01/15/2024</v>
          </cell>
          <cell r="H263">
            <v>1</v>
          </cell>
          <cell r="I263">
            <v>3</v>
          </cell>
          <cell r="J263">
            <v>4</v>
          </cell>
          <cell r="K263">
            <v>204</v>
          </cell>
          <cell r="M263">
            <v>112</v>
          </cell>
          <cell r="N263">
            <v>8</v>
          </cell>
          <cell r="O263">
            <v>124</v>
          </cell>
          <cell r="P263">
            <v>0</v>
          </cell>
          <cell r="Q263">
            <v>0</v>
          </cell>
          <cell r="R263">
            <v>0</v>
          </cell>
          <cell r="S263">
            <v>4</v>
          </cell>
          <cell r="T263">
            <v>0</v>
          </cell>
          <cell r="U263">
            <v>4</v>
          </cell>
          <cell r="V263">
            <v>8.68</v>
          </cell>
          <cell r="W263">
            <v>0</v>
          </cell>
          <cell r="X263">
            <v>1.96248</v>
          </cell>
          <cell r="Y263">
            <v>0</v>
          </cell>
          <cell r="Z263">
            <v>1.96248</v>
          </cell>
          <cell r="AA263">
            <v>0</v>
          </cell>
          <cell r="AB263">
            <v>34.494959999999999</v>
          </cell>
          <cell r="AQ263">
            <v>0</v>
          </cell>
          <cell r="AR263">
            <v>100</v>
          </cell>
          <cell r="BG263">
            <v>0</v>
          </cell>
          <cell r="BH263">
            <v>100</v>
          </cell>
        </row>
        <row r="264">
          <cell r="B264" t="str">
            <v>PO17225</v>
          </cell>
          <cell r="C264" t="str">
            <v>Sokong Rin</v>
          </cell>
          <cell r="D264" t="str">
            <v>SPS- A</v>
          </cell>
          <cell r="E264" t="str">
            <v xml:space="preserve">Mark Button Down Collar       </v>
          </cell>
          <cell r="F264">
            <v>42936</v>
          </cell>
          <cell r="G264" t="str">
            <v>01/01/2024-01/15/2024</v>
          </cell>
          <cell r="H264">
            <v>1</v>
          </cell>
          <cell r="I264">
            <v>0</v>
          </cell>
          <cell r="J264">
            <v>1</v>
          </cell>
          <cell r="K264">
            <v>204</v>
          </cell>
          <cell r="M264">
            <v>112</v>
          </cell>
          <cell r="N264">
            <v>8</v>
          </cell>
          <cell r="O264">
            <v>132</v>
          </cell>
          <cell r="P264">
            <v>0</v>
          </cell>
          <cell r="Q264">
            <v>0</v>
          </cell>
          <cell r="R264">
            <v>0</v>
          </cell>
          <cell r="S264">
            <v>12</v>
          </cell>
          <cell r="T264">
            <v>0</v>
          </cell>
          <cell r="U264">
            <v>12</v>
          </cell>
          <cell r="V264">
            <v>83.91</v>
          </cell>
          <cell r="W264">
            <v>0</v>
          </cell>
          <cell r="X264">
            <v>7.4554479999999996</v>
          </cell>
          <cell r="Y264">
            <v>0</v>
          </cell>
          <cell r="Z264">
            <v>7.4554479999999996</v>
          </cell>
          <cell r="AA264">
            <v>0</v>
          </cell>
          <cell r="AB264">
            <v>0</v>
          </cell>
          <cell r="AQ264">
            <v>0</v>
          </cell>
          <cell r="AR264">
            <v>100</v>
          </cell>
          <cell r="BG264">
            <v>0</v>
          </cell>
          <cell r="BH264">
            <v>100</v>
          </cell>
        </row>
        <row r="265">
          <cell r="B265" t="str">
            <v>PO17236</v>
          </cell>
          <cell r="C265" t="str">
            <v>Khorn Va</v>
          </cell>
          <cell r="D265" t="str">
            <v>SPS- C</v>
          </cell>
          <cell r="E265" t="str">
            <v xml:space="preserve">Bottom Sew(B)                 </v>
          </cell>
          <cell r="F265">
            <v>42940</v>
          </cell>
          <cell r="G265" t="str">
            <v>01/01/2024-01/15/2024</v>
          </cell>
          <cell r="H265">
            <v>1</v>
          </cell>
          <cell r="I265">
            <v>1</v>
          </cell>
          <cell r="J265">
            <v>2</v>
          </cell>
          <cell r="K265">
            <v>204</v>
          </cell>
          <cell r="M265">
            <v>112</v>
          </cell>
          <cell r="N265">
            <v>8</v>
          </cell>
          <cell r="O265">
            <v>128</v>
          </cell>
          <cell r="P265">
            <v>0</v>
          </cell>
          <cell r="Q265">
            <v>0</v>
          </cell>
          <cell r="R265">
            <v>0</v>
          </cell>
          <cell r="S265">
            <v>8</v>
          </cell>
          <cell r="T265">
            <v>0</v>
          </cell>
          <cell r="U265">
            <v>8</v>
          </cell>
          <cell r="V265">
            <v>37.01</v>
          </cell>
          <cell r="W265">
            <v>0</v>
          </cell>
          <cell r="X265">
            <v>4.0269599999999999</v>
          </cell>
          <cell r="Y265">
            <v>0</v>
          </cell>
          <cell r="Z265">
            <v>4.0269599999999999</v>
          </cell>
          <cell r="AA265">
            <v>0</v>
          </cell>
          <cell r="AB265">
            <v>18.143920000000001</v>
          </cell>
          <cell r="AQ265">
            <v>0</v>
          </cell>
          <cell r="AR265">
            <v>100</v>
          </cell>
          <cell r="BG265">
            <v>0</v>
          </cell>
          <cell r="BH265">
            <v>100</v>
          </cell>
        </row>
        <row r="266">
          <cell r="B266" t="str">
            <v>PO17245</v>
          </cell>
          <cell r="C266" t="str">
            <v>Sreynou Khan</v>
          </cell>
          <cell r="D266" t="str">
            <v>SPS- C</v>
          </cell>
          <cell r="E266" t="str">
            <v xml:space="preserve">Bottom Sew(B)                 </v>
          </cell>
          <cell r="F266">
            <v>42941</v>
          </cell>
          <cell r="G266" t="str">
            <v>01/01/2024-01/15/2024</v>
          </cell>
          <cell r="H266">
            <v>0</v>
          </cell>
          <cell r="I266">
            <v>0</v>
          </cell>
          <cell r="J266">
            <v>0</v>
          </cell>
          <cell r="K266">
            <v>204</v>
          </cell>
          <cell r="M266">
            <v>112</v>
          </cell>
          <cell r="N266">
            <v>8</v>
          </cell>
          <cell r="O266">
            <v>126</v>
          </cell>
          <cell r="P266">
            <v>0</v>
          </cell>
          <cell r="Q266">
            <v>0</v>
          </cell>
          <cell r="R266">
            <v>0</v>
          </cell>
          <cell r="S266">
            <v>6</v>
          </cell>
          <cell r="T266">
            <v>0</v>
          </cell>
          <cell r="U266">
            <v>6</v>
          </cell>
          <cell r="V266">
            <v>35.28</v>
          </cell>
          <cell r="W266">
            <v>0</v>
          </cell>
          <cell r="X266">
            <v>2.9437199999999999</v>
          </cell>
          <cell r="Y266">
            <v>0</v>
          </cell>
          <cell r="Z266">
            <v>2.9437199999999999</v>
          </cell>
          <cell r="AA266">
            <v>0</v>
          </cell>
          <cell r="AB266">
            <v>17.707439999999998</v>
          </cell>
          <cell r="AQ266">
            <v>0</v>
          </cell>
          <cell r="AR266">
            <v>100</v>
          </cell>
          <cell r="BG266">
            <v>0</v>
          </cell>
          <cell r="BH266">
            <v>100</v>
          </cell>
        </row>
        <row r="267">
          <cell r="B267" t="str">
            <v>PO17257</v>
          </cell>
          <cell r="C267" t="str">
            <v>Sreynet Yim</v>
          </cell>
          <cell r="D267" t="str">
            <v>SPS- E</v>
          </cell>
          <cell r="E267" t="str">
            <v xml:space="preserve">French Seam(A)                </v>
          </cell>
          <cell r="F267">
            <v>42942</v>
          </cell>
          <cell r="G267" t="str">
            <v>01/01/2024-01/15/2024</v>
          </cell>
          <cell r="H267">
            <v>1</v>
          </cell>
          <cell r="I267">
            <v>2</v>
          </cell>
          <cell r="J267">
            <v>3</v>
          </cell>
          <cell r="K267">
            <v>204</v>
          </cell>
          <cell r="M267">
            <v>112</v>
          </cell>
          <cell r="N267">
            <v>8</v>
          </cell>
          <cell r="O267">
            <v>128</v>
          </cell>
          <cell r="P267">
            <v>0</v>
          </cell>
          <cell r="Q267">
            <v>0</v>
          </cell>
          <cell r="R267">
            <v>0</v>
          </cell>
          <cell r="S267">
            <v>8</v>
          </cell>
          <cell r="T267">
            <v>0</v>
          </cell>
          <cell r="U267">
            <v>8</v>
          </cell>
          <cell r="V267">
            <v>63.95</v>
          </cell>
          <cell r="W267">
            <v>0</v>
          </cell>
          <cell r="X267">
            <v>4.5912759999999997</v>
          </cell>
          <cell r="Y267">
            <v>0</v>
          </cell>
          <cell r="Z267">
            <v>4.5912759999999997</v>
          </cell>
          <cell r="AA267">
            <v>0</v>
          </cell>
          <cell r="AB267">
            <v>1.8613999999999999E-2</v>
          </cell>
          <cell r="AQ267">
            <v>0</v>
          </cell>
          <cell r="AR267">
            <v>100</v>
          </cell>
          <cell r="BG267">
            <v>0</v>
          </cell>
          <cell r="BH267">
            <v>100</v>
          </cell>
        </row>
        <row r="268">
          <cell r="B268" t="str">
            <v>PO17269</v>
          </cell>
          <cell r="C268" t="str">
            <v>Kimheang Hort</v>
          </cell>
          <cell r="D268" t="str">
            <v>SPS- D</v>
          </cell>
          <cell r="E268" t="str">
            <v xml:space="preserve">Collar Attach (A+)            </v>
          </cell>
          <cell r="F268">
            <v>42944</v>
          </cell>
          <cell r="G268" t="str">
            <v>01/01/2024-01/15/2024</v>
          </cell>
          <cell r="H268">
            <v>0</v>
          </cell>
          <cell r="I268">
            <v>0</v>
          </cell>
          <cell r="J268">
            <v>0</v>
          </cell>
          <cell r="K268">
            <v>204</v>
          </cell>
          <cell r="M268">
            <v>112</v>
          </cell>
          <cell r="N268">
            <v>8</v>
          </cell>
          <cell r="O268">
            <v>128</v>
          </cell>
          <cell r="P268">
            <v>0</v>
          </cell>
          <cell r="Q268">
            <v>0</v>
          </cell>
          <cell r="R268">
            <v>0</v>
          </cell>
          <cell r="S268">
            <v>8</v>
          </cell>
          <cell r="T268">
            <v>0</v>
          </cell>
          <cell r="U268">
            <v>8</v>
          </cell>
          <cell r="V268">
            <v>74.13</v>
          </cell>
          <cell r="W268">
            <v>0</v>
          </cell>
          <cell r="X268">
            <v>4.8316650000000001</v>
          </cell>
          <cell r="Y268">
            <v>0</v>
          </cell>
          <cell r="Z268">
            <v>4.8316650000000001</v>
          </cell>
          <cell r="AA268">
            <v>0</v>
          </cell>
          <cell r="AB268">
            <v>2.114E-3</v>
          </cell>
          <cell r="AQ268">
            <v>0</v>
          </cell>
          <cell r="AR268">
            <v>100</v>
          </cell>
          <cell r="BG268">
            <v>0</v>
          </cell>
          <cell r="BH268">
            <v>100</v>
          </cell>
        </row>
        <row r="269">
          <cell r="B269" t="str">
            <v>PO17340</v>
          </cell>
          <cell r="C269" t="str">
            <v>Kimly Prek</v>
          </cell>
          <cell r="D269" t="str">
            <v>SPS- B</v>
          </cell>
          <cell r="E269" t="str">
            <v xml:space="preserve">Unload Collar(B)              </v>
          </cell>
          <cell r="F269">
            <v>42957</v>
          </cell>
          <cell r="G269" t="str">
            <v>01/01/2024-01/15/2024</v>
          </cell>
          <cell r="H269">
            <v>1</v>
          </cell>
          <cell r="I269">
            <v>2</v>
          </cell>
          <cell r="J269">
            <v>3</v>
          </cell>
          <cell r="K269">
            <v>204</v>
          </cell>
          <cell r="M269">
            <v>112</v>
          </cell>
          <cell r="N269">
            <v>8</v>
          </cell>
          <cell r="O269">
            <v>122</v>
          </cell>
          <cell r="P269">
            <v>0</v>
          </cell>
          <cell r="Q269">
            <v>0</v>
          </cell>
          <cell r="R269">
            <v>0</v>
          </cell>
          <cell r="S269">
            <v>2</v>
          </cell>
          <cell r="T269">
            <v>0</v>
          </cell>
          <cell r="U269">
            <v>2</v>
          </cell>
          <cell r="V269">
            <v>27.84</v>
          </cell>
          <cell r="W269">
            <v>0</v>
          </cell>
          <cell r="X269">
            <v>0.98124</v>
          </cell>
          <cell r="Y269">
            <v>0</v>
          </cell>
          <cell r="Z269">
            <v>0.98124</v>
          </cell>
          <cell r="AA269">
            <v>0</v>
          </cell>
          <cell r="AB269">
            <v>13.372479999999999</v>
          </cell>
          <cell r="AQ269">
            <v>0</v>
          </cell>
          <cell r="AR269">
            <v>100</v>
          </cell>
          <cell r="BG269">
            <v>0</v>
          </cell>
          <cell r="BH269">
            <v>100</v>
          </cell>
        </row>
        <row r="270">
          <cell r="B270" t="str">
            <v>PO17345</v>
          </cell>
          <cell r="C270" t="str">
            <v>Reth Mao</v>
          </cell>
          <cell r="D270" t="str">
            <v>FUSING</v>
          </cell>
          <cell r="E270" t="str">
            <v xml:space="preserve">Fuse Cuff(B)                  </v>
          </cell>
          <cell r="F270">
            <v>42957</v>
          </cell>
          <cell r="G270" t="str">
            <v>01/01/2024-01/15/2024</v>
          </cell>
          <cell r="H270">
            <v>1</v>
          </cell>
          <cell r="I270">
            <v>3</v>
          </cell>
          <cell r="J270">
            <v>4</v>
          </cell>
          <cell r="K270">
            <v>204</v>
          </cell>
          <cell r="M270">
            <v>112</v>
          </cell>
          <cell r="N270">
            <v>8</v>
          </cell>
          <cell r="O270">
            <v>130</v>
          </cell>
          <cell r="P270">
            <v>0</v>
          </cell>
          <cell r="Q270">
            <v>0</v>
          </cell>
          <cell r="R270">
            <v>0</v>
          </cell>
          <cell r="S270">
            <v>10</v>
          </cell>
          <cell r="T270">
            <v>0</v>
          </cell>
          <cell r="U270">
            <v>10</v>
          </cell>
          <cell r="V270">
            <v>39.21</v>
          </cell>
          <cell r="W270">
            <v>6.15</v>
          </cell>
          <cell r="X270">
            <v>5.4511890000000003</v>
          </cell>
          <cell r="Y270">
            <v>0</v>
          </cell>
          <cell r="Z270">
            <v>5.4511890000000003</v>
          </cell>
          <cell r="AA270">
            <v>0</v>
          </cell>
          <cell r="AB270">
            <v>13.474959999999999</v>
          </cell>
          <cell r="AQ270">
            <v>0</v>
          </cell>
          <cell r="AR270">
            <v>100</v>
          </cell>
          <cell r="BG270">
            <v>0</v>
          </cell>
          <cell r="BH270">
            <v>100</v>
          </cell>
        </row>
        <row r="271">
          <cell r="B271" t="str">
            <v>PO17388</v>
          </cell>
          <cell r="C271" t="str">
            <v>Sopheap Moeun</v>
          </cell>
          <cell r="D271" t="str">
            <v>SPS- D</v>
          </cell>
          <cell r="E271" t="str">
            <v xml:space="preserve">Join Shoulder(A)              </v>
          </cell>
          <cell r="F271">
            <v>42963</v>
          </cell>
          <cell r="G271" t="str">
            <v>01/01/2024-01/15/2024</v>
          </cell>
          <cell r="H271">
            <v>1</v>
          </cell>
          <cell r="I271">
            <v>2</v>
          </cell>
          <cell r="J271">
            <v>3</v>
          </cell>
          <cell r="K271">
            <v>204</v>
          </cell>
          <cell r="M271">
            <v>112</v>
          </cell>
          <cell r="N271">
            <v>8</v>
          </cell>
          <cell r="O271">
            <v>134</v>
          </cell>
          <cell r="P271">
            <v>0</v>
          </cell>
          <cell r="Q271">
            <v>0</v>
          </cell>
          <cell r="R271">
            <v>0</v>
          </cell>
          <cell r="S271">
            <v>14</v>
          </cell>
          <cell r="T271">
            <v>0</v>
          </cell>
          <cell r="U271">
            <v>14</v>
          </cell>
          <cell r="V271">
            <v>120.33</v>
          </cell>
          <cell r="W271">
            <v>0</v>
          </cell>
          <cell r="X271">
            <v>10.203082</v>
          </cell>
          <cell r="Y271">
            <v>0</v>
          </cell>
          <cell r="Z271">
            <v>10.203082</v>
          </cell>
          <cell r="AA271">
            <v>0</v>
          </cell>
          <cell r="AB271">
            <v>12.067992</v>
          </cell>
          <cell r="AQ271">
            <v>0</v>
          </cell>
          <cell r="AR271">
            <v>100</v>
          </cell>
          <cell r="BG271">
            <v>0</v>
          </cell>
          <cell r="BH271">
            <v>100</v>
          </cell>
        </row>
        <row r="272">
          <cell r="B272" t="str">
            <v>PO17437</v>
          </cell>
          <cell r="C272" t="str">
            <v>Dina Sok</v>
          </cell>
          <cell r="D272" t="str">
            <v>S1- 2</v>
          </cell>
          <cell r="E272" t="str">
            <v xml:space="preserve">Cuff Attach(A+)               </v>
          </cell>
          <cell r="F272">
            <v>42975</v>
          </cell>
          <cell r="G272" t="str">
            <v>01/01/2024-01/15/2024</v>
          </cell>
          <cell r="H272">
            <v>0</v>
          </cell>
          <cell r="I272">
            <v>0</v>
          </cell>
          <cell r="J272">
            <v>0</v>
          </cell>
          <cell r="K272">
            <v>204</v>
          </cell>
          <cell r="M272">
            <v>112</v>
          </cell>
          <cell r="N272">
            <v>8</v>
          </cell>
          <cell r="O272">
            <v>132</v>
          </cell>
          <cell r="P272">
            <v>0</v>
          </cell>
          <cell r="Q272">
            <v>0</v>
          </cell>
          <cell r="R272">
            <v>0</v>
          </cell>
          <cell r="S272">
            <v>12</v>
          </cell>
          <cell r="T272">
            <v>0</v>
          </cell>
          <cell r="U272">
            <v>12</v>
          </cell>
          <cell r="V272">
            <v>46.55</v>
          </cell>
          <cell r="W272">
            <v>0</v>
          </cell>
          <cell r="X272">
            <v>6.1247210000000001</v>
          </cell>
          <cell r="Y272">
            <v>0</v>
          </cell>
          <cell r="Z272">
            <v>6.1247210000000001</v>
          </cell>
          <cell r="AA272">
            <v>0</v>
          </cell>
          <cell r="AB272">
            <v>12.799442000000001</v>
          </cell>
          <cell r="AQ272">
            <v>0</v>
          </cell>
          <cell r="AR272">
            <v>100</v>
          </cell>
          <cell r="BG272">
            <v>0</v>
          </cell>
          <cell r="BH272">
            <v>100</v>
          </cell>
        </row>
        <row r="273">
          <cell r="B273" t="str">
            <v>PO17467</v>
          </cell>
          <cell r="C273" t="str">
            <v>Salin Ro</v>
          </cell>
          <cell r="D273" t="str">
            <v>SPS- C</v>
          </cell>
          <cell r="E273" t="str">
            <v xml:space="preserve">Attach Side Label(B)          </v>
          </cell>
          <cell r="F273">
            <v>42984</v>
          </cell>
          <cell r="G273" t="str">
            <v>01/01/2024-01/15/2024</v>
          </cell>
          <cell r="H273">
            <v>1</v>
          </cell>
          <cell r="I273">
            <v>1</v>
          </cell>
          <cell r="J273">
            <v>2</v>
          </cell>
          <cell r="K273">
            <v>204</v>
          </cell>
          <cell r="M273">
            <v>112</v>
          </cell>
          <cell r="N273">
            <v>8</v>
          </cell>
          <cell r="O273">
            <v>124</v>
          </cell>
          <cell r="P273">
            <v>0</v>
          </cell>
          <cell r="Q273">
            <v>0</v>
          </cell>
          <cell r="R273">
            <v>0</v>
          </cell>
          <cell r="S273">
            <v>4</v>
          </cell>
          <cell r="T273">
            <v>0</v>
          </cell>
          <cell r="U273">
            <v>4</v>
          </cell>
          <cell r="V273">
            <v>58.62</v>
          </cell>
          <cell r="W273">
            <v>0</v>
          </cell>
          <cell r="X273">
            <v>2.1781799999999998</v>
          </cell>
          <cell r="Y273">
            <v>0</v>
          </cell>
          <cell r="Z273">
            <v>2.1781799999999998</v>
          </cell>
          <cell r="AA273">
            <v>0</v>
          </cell>
          <cell r="AB273">
            <v>0</v>
          </cell>
          <cell r="AQ273">
            <v>0</v>
          </cell>
          <cell r="AR273">
            <v>100</v>
          </cell>
          <cell r="BG273">
            <v>0</v>
          </cell>
          <cell r="BH273">
            <v>100</v>
          </cell>
        </row>
        <row r="274">
          <cell r="B274" t="str">
            <v>PO17474</v>
          </cell>
          <cell r="C274" t="str">
            <v>Kolab Lay</v>
          </cell>
          <cell r="D274" t="str">
            <v>SPS- B</v>
          </cell>
          <cell r="E274" t="str">
            <v xml:space="preserve">JOIN SPLITE YOKE STR          </v>
          </cell>
          <cell r="F274">
            <v>42989</v>
          </cell>
          <cell r="G274" t="str">
            <v>01/01/2024-01/15/2024</v>
          </cell>
          <cell r="H274">
            <v>1</v>
          </cell>
          <cell r="I274">
            <v>2</v>
          </cell>
          <cell r="J274">
            <v>3</v>
          </cell>
          <cell r="K274">
            <v>204</v>
          </cell>
          <cell r="M274">
            <v>112</v>
          </cell>
          <cell r="N274">
            <v>8</v>
          </cell>
          <cell r="O274">
            <v>128</v>
          </cell>
          <cell r="P274">
            <v>0</v>
          </cell>
          <cell r="Q274">
            <v>0</v>
          </cell>
          <cell r="R274">
            <v>0</v>
          </cell>
          <cell r="S274">
            <v>8</v>
          </cell>
          <cell r="T274">
            <v>0</v>
          </cell>
          <cell r="U274">
            <v>8</v>
          </cell>
          <cell r="V274">
            <v>21.65</v>
          </cell>
          <cell r="W274">
            <v>0</v>
          </cell>
          <cell r="X274">
            <v>3.92496</v>
          </cell>
          <cell r="Y274">
            <v>0</v>
          </cell>
          <cell r="Z274">
            <v>3.92496</v>
          </cell>
          <cell r="AA274">
            <v>1.56</v>
          </cell>
          <cell r="AB274">
            <v>23.88992</v>
          </cell>
          <cell r="AQ274">
            <v>0</v>
          </cell>
          <cell r="AR274">
            <v>100</v>
          </cell>
          <cell r="BG274">
            <v>0</v>
          </cell>
          <cell r="BH274">
            <v>100</v>
          </cell>
        </row>
        <row r="275">
          <cell r="B275" t="str">
            <v>PO17505</v>
          </cell>
          <cell r="C275" t="str">
            <v>Savoeurn Chaim</v>
          </cell>
          <cell r="D275" t="str">
            <v>SPS- D</v>
          </cell>
          <cell r="E275" t="str">
            <v xml:space="preserve">Sew close collar              </v>
          </cell>
          <cell r="F275">
            <v>43005</v>
          </cell>
          <cell r="G275" t="str">
            <v>01/01/2024-01/15/2024</v>
          </cell>
          <cell r="H275">
            <v>0</v>
          </cell>
          <cell r="I275">
            <v>2</v>
          </cell>
          <cell r="J275">
            <v>2</v>
          </cell>
          <cell r="K275">
            <v>204</v>
          </cell>
          <cell r="M275">
            <v>112</v>
          </cell>
          <cell r="N275">
            <v>8</v>
          </cell>
          <cell r="O275">
            <v>128</v>
          </cell>
          <cell r="P275">
            <v>0</v>
          </cell>
          <cell r="Q275">
            <v>0</v>
          </cell>
          <cell r="R275">
            <v>0</v>
          </cell>
          <cell r="S275">
            <v>8</v>
          </cell>
          <cell r="T275">
            <v>0</v>
          </cell>
          <cell r="U275">
            <v>8</v>
          </cell>
          <cell r="V275">
            <v>69.38</v>
          </cell>
          <cell r="W275">
            <v>0</v>
          </cell>
          <cell r="X275">
            <v>4.720796</v>
          </cell>
          <cell r="Y275">
            <v>0</v>
          </cell>
          <cell r="Z275">
            <v>4.720796</v>
          </cell>
          <cell r="AA275">
            <v>0</v>
          </cell>
          <cell r="AB275">
            <v>3.5424799999999999</v>
          </cell>
          <cell r="AQ275">
            <v>0</v>
          </cell>
          <cell r="AR275">
            <v>100</v>
          </cell>
          <cell r="BG275">
            <v>0</v>
          </cell>
          <cell r="BH275">
            <v>100</v>
          </cell>
        </row>
        <row r="276">
          <cell r="B276" t="str">
            <v>PO17535</v>
          </cell>
          <cell r="C276" t="str">
            <v>Sreymao Horn</v>
          </cell>
          <cell r="D276" t="str">
            <v>S1- 2</v>
          </cell>
          <cell r="E276" t="str">
            <v xml:space="preserve">Topstitch Side Seam(A)        </v>
          </cell>
          <cell r="F276">
            <v>43010</v>
          </cell>
          <cell r="G276" t="str">
            <v>01/01/2024-01/15/2024</v>
          </cell>
          <cell r="H276">
            <v>1</v>
          </cell>
          <cell r="I276">
            <v>2</v>
          </cell>
          <cell r="J276">
            <v>3</v>
          </cell>
          <cell r="K276">
            <v>204</v>
          </cell>
          <cell r="M276">
            <v>112</v>
          </cell>
          <cell r="N276">
            <v>8</v>
          </cell>
          <cell r="O276">
            <v>132</v>
          </cell>
          <cell r="P276">
            <v>0</v>
          </cell>
          <cell r="Q276">
            <v>0</v>
          </cell>
          <cell r="R276">
            <v>0</v>
          </cell>
          <cell r="S276">
            <v>12</v>
          </cell>
          <cell r="T276">
            <v>0</v>
          </cell>
          <cell r="U276">
            <v>12</v>
          </cell>
          <cell r="V276">
            <v>28.71</v>
          </cell>
          <cell r="W276">
            <v>0</v>
          </cell>
          <cell r="X276">
            <v>5.8874399999999998</v>
          </cell>
          <cell r="Y276">
            <v>0</v>
          </cell>
          <cell r="Z276">
            <v>5.8874399999999998</v>
          </cell>
          <cell r="AA276">
            <v>0</v>
          </cell>
          <cell r="AB276">
            <v>30.16488</v>
          </cell>
          <cell r="AQ276">
            <v>0</v>
          </cell>
          <cell r="AR276">
            <v>100</v>
          </cell>
          <cell r="BG276">
            <v>0</v>
          </cell>
          <cell r="BH276">
            <v>100</v>
          </cell>
        </row>
        <row r="277">
          <cell r="B277" t="str">
            <v>PO17536</v>
          </cell>
          <cell r="C277" t="str">
            <v>Sreynich Em</v>
          </cell>
          <cell r="D277" t="str">
            <v>SPS- A</v>
          </cell>
          <cell r="E277" t="str">
            <v xml:space="preserve">ATTACH BONE POCKET(B)         </v>
          </cell>
          <cell r="F277">
            <v>43010</v>
          </cell>
          <cell r="G277" t="str">
            <v>01/01/2024-01/15/2024</v>
          </cell>
          <cell r="H277">
            <v>1</v>
          </cell>
          <cell r="I277">
            <v>1</v>
          </cell>
          <cell r="J277">
            <v>2</v>
          </cell>
          <cell r="K277">
            <v>204</v>
          </cell>
          <cell r="M277">
            <v>112</v>
          </cell>
          <cell r="N277">
            <v>8</v>
          </cell>
          <cell r="O277">
            <v>124</v>
          </cell>
          <cell r="P277">
            <v>0</v>
          </cell>
          <cell r="Q277">
            <v>0</v>
          </cell>
          <cell r="R277">
            <v>0</v>
          </cell>
          <cell r="S277">
            <v>4</v>
          </cell>
          <cell r="T277">
            <v>0</v>
          </cell>
          <cell r="U277">
            <v>4</v>
          </cell>
          <cell r="V277">
            <v>16.8</v>
          </cell>
          <cell r="W277">
            <v>0</v>
          </cell>
          <cell r="X277">
            <v>1.96248</v>
          </cell>
          <cell r="Y277">
            <v>0</v>
          </cell>
          <cell r="Z277">
            <v>1.96248</v>
          </cell>
          <cell r="AA277">
            <v>0</v>
          </cell>
          <cell r="AB277">
            <v>18.52496</v>
          </cell>
          <cell r="AQ277">
            <v>0</v>
          </cell>
          <cell r="AR277">
            <v>100</v>
          </cell>
          <cell r="BG277">
            <v>0</v>
          </cell>
          <cell r="BH277">
            <v>100</v>
          </cell>
        </row>
        <row r="278">
          <cell r="B278" t="str">
            <v>PO17565</v>
          </cell>
          <cell r="C278" t="str">
            <v>Saphors Yann</v>
          </cell>
          <cell r="D278" t="str">
            <v>S1- 2</v>
          </cell>
          <cell r="E278" t="str">
            <v xml:space="preserve">Collar Attach Only(A+)        </v>
          </cell>
          <cell r="F278">
            <v>43010</v>
          </cell>
          <cell r="G278" t="str">
            <v>01/01/2024-01/15/2024</v>
          </cell>
          <cell r="H278">
            <v>1</v>
          </cell>
          <cell r="I278">
            <v>0</v>
          </cell>
          <cell r="J278">
            <v>1</v>
          </cell>
          <cell r="K278">
            <v>204</v>
          </cell>
          <cell r="M278">
            <v>112</v>
          </cell>
          <cell r="N278">
            <v>8</v>
          </cell>
          <cell r="O278">
            <v>130</v>
          </cell>
          <cell r="P278">
            <v>0</v>
          </cell>
          <cell r="Q278">
            <v>0</v>
          </cell>
          <cell r="R278">
            <v>0</v>
          </cell>
          <cell r="S278">
            <v>10</v>
          </cell>
          <cell r="T278">
            <v>0</v>
          </cell>
          <cell r="U278">
            <v>10</v>
          </cell>
          <cell r="V278">
            <v>31.49</v>
          </cell>
          <cell r="W278">
            <v>0</v>
          </cell>
          <cell r="X278">
            <v>4.9062000000000001</v>
          </cell>
          <cell r="Y278">
            <v>0</v>
          </cell>
          <cell r="Z278">
            <v>4.9062000000000001</v>
          </cell>
          <cell r="AA278">
            <v>0</v>
          </cell>
          <cell r="AB278">
            <v>25.4224</v>
          </cell>
          <cell r="AQ278">
            <v>0</v>
          </cell>
          <cell r="AR278">
            <v>100</v>
          </cell>
          <cell r="BG278">
            <v>0</v>
          </cell>
          <cell r="BH278">
            <v>100</v>
          </cell>
        </row>
        <row r="279">
          <cell r="B279" t="str">
            <v>PO17575</v>
          </cell>
          <cell r="C279" t="str">
            <v>Sreynet Vy</v>
          </cell>
          <cell r="D279" t="str">
            <v>SPS- F</v>
          </cell>
          <cell r="E279" t="str">
            <v xml:space="preserve">Bottom Hem(A)                 </v>
          </cell>
          <cell r="F279">
            <v>43010</v>
          </cell>
          <cell r="G279" t="str">
            <v>01/01/2024-01/15/2024</v>
          </cell>
          <cell r="H279">
            <v>1</v>
          </cell>
          <cell r="I279">
            <v>2</v>
          </cell>
          <cell r="J279">
            <v>3</v>
          </cell>
          <cell r="K279">
            <v>204</v>
          </cell>
          <cell r="M279">
            <v>112</v>
          </cell>
          <cell r="N279">
            <v>8</v>
          </cell>
          <cell r="O279">
            <v>122.08333333340001</v>
          </cell>
          <cell r="P279">
            <v>0</v>
          </cell>
          <cell r="Q279">
            <v>3.9166666665999998</v>
          </cell>
          <cell r="R279">
            <v>3.9166666665999998</v>
          </cell>
          <cell r="S279">
            <v>6</v>
          </cell>
          <cell r="T279">
            <v>0</v>
          </cell>
          <cell r="U279">
            <v>6</v>
          </cell>
          <cell r="V279">
            <v>43.65</v>
          </cell>
          <cell r="W279">
            <v>0</v>
          </cell>
          <cell r="X279">
            <v>2.9437199999999999</v>
          </cell>
          <cell r="Y279">
            <v>0</v>
          </cell>
          <cell r="Z279">
            <v>2.9437199999999999</v>
          </cell>
          <cell r="AA279">
            <v>0</v>
          </cell>
          <cell r="AB279">
            <v>6.3586239999999998</v>
          </cell>
          <cell r="AQ279">
            <v>0</v>
          </cell>
          <cell r="AR279">
            <v>100</v>
          </cell>
          <cell r="BG279">
            <v>0</v>
          </cell>
          <cell r="BH279">
            <v>100</v>
          </cell>
        </row>
        <row r="280">
          <cell r="B280" t="str">
            <v>PO17576</v>
          </cell>
          <cell r="C280" t="str">
            <v>Bopha Kry</v>
          </cell>
          <cell r="D280" t="str">
            <v>SPS- A</v>
          </cell>
          <cell r="E280" t="str">
            <v xml:space="preserve">Set Gauntlet(A)               </v>
          </cell>
          <cell r="F280">
            <v>43010</v>
          </cell>
          <cell r="G280" t="str">
            <v>01/01/2024-01/15/2024</v>
          </cell>
          <cell r="H280">
            <v>1</v>
          </cell>
          <cell r="I280">
            <v>1</v>
          </cell>
          <cell r="J280">
            <v>2</v>
          </cell>
          <cell r="K280">
            <v>204</v>
          </cell>
          <cell r="M280">
            <v>112</v>
          </cell>
          <cell r="N280">
            <v>8</v>
          </cell>
          <cell r="O280">
            <v>122</v>
          </cell>
          <cell r="P280">
            <v>0</v>
          </cell>
          <cell r="Q280">
            <v>0</v>
          </cell>
          <cell r="R280">
            <v>0</v>
          </cell>
          <cell r="S280">
            <v>2</v>
          </cell>
          <cell r="T280">
            <v>0</v>
          </cell>
          <cell r="U280">
            <v>2</v>
          </cell>
          <cell r="V280">
            <v>53.35</v>
          </cell>
          <cell r="W280">
            <v>0</v>
          </cell>
          <cell r="X280">
            <v>1.0353000000000001</v>
          </cell>
          <cell r="Y280">
            <v>0</v>
          </cell>
          <cell r="Z280">
            <v>1.0353000000000001</v>
          </cell>
          <cell r="AA280">
            <v>0</v>
          </cell>
          <cell r="AB280">
            <v>0.23</v>
          </cell>
          <cell r="AQ280">
            <v>0</v>
          </cell>
          <cell r="AR280">
            <v>100</v>
          </cell>
          <cell r="BG280">
            <v>0</v>
          </cell>
          <cell r="BH280">
            <v>100</v>
          </cell>
        </row>
        <row r="281">
          <cell r="B281" t="str">
            <v>PO17587</v>
          </cell>
          <cell r="C281" t="str">
            <v>Sokny Poch</v>
          </cell>
          <cell r="D281" t="str">
            <v>SPS- A</v>
          </cell>
          <cell r="E281" t="str">
            <v xml:space="preserve">Run Cuff(A)                   </v>
          </cell>
          <cell r="F281">
            <v>43010</v>
          </cell>
          <cell r="G281" t="str">
            <v>01/01/2024-01/15/2024</v>
          </cell>
          <cell r="H281">
            <v>1</v>
          </cell>
          <cell r="I281">
            <v>1</v>
          </cell>
          <cell r="J281">
            <v>2</v>
          </cell>
          <cell r="K281">
            <v>204</v>
          </cell>
          <cell r="M281">
            <v>112</v>
          </cell>
          <cell r="N281">
            <v>8</v>
          </cell>
          <cell r="O281">
            <v>122</v>
          </cell>
          <cell r="P281">
            <v>0</v>
          </cell>
          <cell r="Q281">
            <v>0</v>
          </cell>
          <cell r="R281">
            <v>0</v>
          </cell>
          <cell r="S281">
            <v>2</v>
          </cell>
          <cell r="T281">
            <v>0</v>
          </cell>
          <cell r="U281">
            <v>2</v>
          </cell>
          <cell r="V281">
            <v>29.95</v>
          </cell>
          <cell r="W281">
            <v>0</v>
          </cell>
          <cell r="X281">
            <v>1.3050299999999999</v>
          </cell>
          <cell r="Y281">
            <v>0</v>
          </cell>
          <cell r="Z281">
            <v>1.3050299999999999</v>
          </cell>
          <cell r="AA281">
            <v>0</v>
          </cell>
          <cell r="AB281">
            <v>19.760059999999999</v>
          </cell>
          <cell r="AQ281">
            <v>0</v>
          </cell>
          <cell r="AR281">
            <v>100</v>
          </cell>
          <cell r="BG281">
            <v>0</v>
          </cell>
          <cell r="BH281">
            <v>100</v>
          </cell>
        </row>
        <row r="282">
          <cell r="B282" t="str">
            <v>PO17603</v>
          </cell>
          <cell r="C282" t="str">
            <v>Chy Un</v>
          </cell>
          <cell r="D282" t="str">
            <v>SPS- F</v>
          </cell>
          <cell r="E282" t="str">
            <v xml:space="preserve">Bottom Hem(A)                 </v>
          </cell>
          <cell r="F282">
            <v>43012</v>
          </cell>
          <cell r="G282" t="str">
            <v>01/01/2024-01/15/2024</v>
          </cell>
          <cell r="H282">
            <v>1</v>
          </cell>
          <cell r="I282">
            <v>2</v>
          </cell>
          <cell r="J282">
            <v>3</v>
          </cell>
          <cell r="K282">
            <v>204</v>
          </cell>
          <cell r="M282">
            <v>112</v>
          </cell>
          <cell r="N282">
            <v>8</v>
          </cell>
          <cell r="O282">
            <v>116</v>
          </cell>
          <cell r="P282">
            <v>8</v>
          </cell>
          <cell r="Q282">
            <v>0</v>
          </cell>
          <cell r="R282">
            <v>8</v>
          </cell>
          <cell r="S282">
            <v>4</v>
          </cell>
          <cell r="T282">
            <v>0</v>
          </cell>
          <cell r="U282">
            <v>4</v>
          </cell>
          <cell r="V282">
            <v>36.200000000000003</v>
          </cell>
          <cell r="W282">
            <v>7.85</v>
          </cell>
          <cell r="X282">
            <v>2.0805720000000001</v>
          </cell>
          <cell r="Y282">
            <v>0</v>
          </cell>
          <cell r="Z282">
            <v>2.0805720000000001</v>
          </cell>
          <cell r="AA282">
            <v>3.62</v>
          </cell>
          <cell r="AB282">
            <v>4.933192</v>
          </cell>
          <cell r="AQ282">
            <v>0</v>
          </cell>
          <cell r="AR282">
            <v>100</v>
          </cell>
          <cell r="BG282">
            <v>0</v>
          </cell>
          <cell r="BH282">
            <v>100</v>
          </cell>
        </row>
        <row r="283">
          <cell r="B283" t="str">
            <v>PO17615</v>
          </cell>
          <cell r="C283" t="str">
            <v>Savoeun Neak</v>
          </cell>
          <cell r="D283" t="str">
            <v>SIT Checking</v>
          </cell>
          <cell r="E283" t="str">
            <v xml:space="preserve">Run Collar(A)                 </v>
          </cell>
          <cell r="F283">
            <v>43012</v>
          </cell>
          <cell r="G283" t="str">
            <v>01/01/2024-01/15/2024</v>
          </cell>
          <cell r="H283">
            <v>1</v>
          </cell>
          <cell r="I283">
            <v>2</v>
          </cell>
          <cell r="J283">
            <v>3</v>
          </cell>
          <cell r="K283">
            <v>204</v>
          </cell>
          <cell r="M283">
            <v>112</v>
          </cell>
          <cell r="N283">
            <v>8</v>
          </cell>
          <cell r="O283">
            <v>132</v>
          </cell>
          <cell r="P283">
            <v>0</v>
          </cell>
          <cell r="Q283">
            <v>0</v>
          </cell>
          <cell r="R283">
            <v>0</v>
          </cell>
          <cell r="S283">
            <v>12</v>
          </cell>
          <cell r="T283">
            <v>0</v>
          </cell>
          <cell r="U283">
            <v>12</v>
          </cell>
          <cell r="V283">
            <v>48</v>
          </cell>
          <cell r="W283">
            <v>0</v>
          </cell>
          <cell r="X283">
            <v>5.8874399999999998</v>
          </cell>
          <cell r="Y283">
            <v>0</v>
          </cell>
          <cell r="Z283">
            <v>5.8874399999999998</v>
          </cell>
          <cell r="AA283">
            <v>0</v>
          </cell>
          <cell r="AB283">
            <v>10.874879999999999</v>
          </cell>
          <cell r="AQ283">
            <v>0</v>
          </cell>
          <cell r="AR283">
            <v>100</v>
          </cell>
          <cell r="BG283">
            <v>0</v>
          </cell>
          <cell r="BH283">
            <v>100</v>
          </cell>
        </row>
        <row r="284">
          <cell r="B284" t="str">
            <v>PO17636</v>
          </cell>
          <cell r="C284" t="str">
            <v>Sotheary Moeun</v>
          </cell>
          <cell r="D284" t="str">
            <v>SPS- A</v>
          </cell>
          <cell r="E284" t="str">
            <v xml:space="preserve">Bottom Hem(A)                 </v>
          </cell>
          <cell r="F284">
            <v>43012</v>
          </cell>
          <cell r="G284" t="str">
            <v>01/01/2024-01/15/2024</v>
          </cell>
          <cell r="H284">
            <v>1</v>
          </cell>
          <cell r="I284">
            <v>1</v>
          </cell>
          <cell r="J284">
            <v>2</v>
          </cell>
          <cell r="K284">
            <v>204</v>
          </cell>
          <cell r="M284">
            <v>112</v>
          </cell>
          <cell r="N284">
            <v>8</v>
          </cell>
          <cell r="O284">
            <v>120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20.399999999999999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26.7</v>
          </cell>
          <cell r="AQ284">
            <v>0</v>
          </cell>
          <cell r="AR284">
            <v>100</v>
          </cell>
          <cell r="BG284">
            <v>0</v>
          </cell>
          <cell r="BH284">
            <v>100</v>
          </cell>
        </row>
        <row r="285">
          <cell r="B285" t="str">
            <v>PO17657</v>
          </cell>
          <cell r="C285" t="str">
            <v>Channra Soen</v>
          </cell>
          <cell r="D285" t="str">
            <v>SPS- A</v>
          </cell>
          <cell r="E285" t="str">
            <v xml:space="preserve">B/Hole Sleeve(B)              </v>
          </cell>
          <cell r="F285">
            <v>43017</v>
          </cell>
          <cell r="G285" t="str">
            <v>01/01/2024-01/15/2024</v>
          </cell>
          <cell r="H285">
            <v>0</v>
          </cell>
          <cell r="I285">
            <v>0</v>
          </cell>
          <cell r="J285">
            <v>0</v>
          </cell>
          <cell r="K285">
            <v>204</v>
          </cell>
          <cell r="M285">
            <v>112</v>
          </cell>
          <cell r="N285">
            <v>8</v>
          </cell>
          <cell r="O285">
            <v>128</v>
          </cell>
          <cell r="P285">
            <v>0</v>
          </cell>
          <cell r="Q285">
            <v>0</v>
          </cell>
          <cell r="R285">
            <v>0</v>
          </cell>
          <cell r="S285">
            <v>8</v>
          </cell>
          <cell r="T285">
            <v>0</v>
          </cell>
          <cell r="U285">
            <v>8</v>
          </cell>
          <cell r="V285">
            <v>22.22</v>
          </cell>
          <cell r="W285">
            <v>0</v>
          </cell>
          <cell r="X285">
            <v>3.92496</v>
          </cell>
          <cell r="Y285">
            <v>0</v>
          </cell>
          <cell r="Z285">
            <v>3.92496</v>
          </cell>
          <cell r="AA285">
            <v>0</v>
          </cell>
          <cell r="AB285">
            <v>32.72992</v>
          </cell>
          <cell r="AQ285">
            <v>0</v>
          </cell>
          <cell r="AR285">
            <v>100</v>
          </cell>
          <cell r="BG285">
            <v>0</v>
          </cell>
          <cell r="BH285">
            <v>100</v>
          </cell>
        </row>
        <row r="286">
          <cell r="B286" t="str">
            <v>PO17661</v>
          </cell>
          <cell r="C286" t="str">
            <v>Kimsr Meng</v>
          </cell>
          <cell r="D286" t="str">
            <v>SPS- B</v>
          </cell>
          <cell r="E286" t="str">
            <v xml:space="preserve">Turn+Press Collar(B)          </v>
          </cell>
          <cell r="F286">
            <v>43017</v>
          </cell>
          <cell r="G286" t="str">
            <v>01/01/2024-01/15/2024</v>
          </cell>
          <cell r="H286">
            <v>1</v>
          </cell>
          <cell r="I286">
            <v>2</v>
          </cell>
          <cell r="J286">
            <v>3</v>
          </cell>
          <cell r="K286">
            <v>204</v>
          </cell>
          <cell r="M286">
            <v>112</v>
          </cell>
          <cell r="N286">
            <v>8</v>
          </cell>
          <cell r="O286">
            <v>122</v>
          </cell>
          <cell r="P286">
            <v>0</v>
          </cell>
          <cell r="Q286">
            <v>0</v>
          </cell>
          <cell r="R286">
            <v>0</v>
          </cell>
          <cell r="S286">
            <v>2</v>
          </cell>
          <cell r="T286">
            <v>0</v>
          </cell>
          <cell r="U286">
            <v>2</v>
          </cell>
          <cell r="V286">
            <v>38.54</v>
          </cell>
          <cell r="W286">
            <v>0</v>
          </cell>
          <cell r="X286">
            <v>0.98124</v>
          </cell>
          <cell r="Y286">
            <v>0</v>
          </cell>
          <cell r="Z286">
            <v>0.98124</v>
          </cell>
          <cell r="AA286">
            <v>0</v>
          </cell>
          <cell r="AB286">
            <v>2.6724800000000002</v>
          </cell>
          <cell r="AQ286">
            <v>0</v>
          </cell>
          <cell r="AR286">
            <v>100</v>
          </cell>
          <cell r="BG286">
            <v>0</v>
          </cell>
          <cell r="BH286">
            <v>100</v>
          </cell>
        </row>
        <row r="287">
          <cell r="B287" t="str">
            <v>PO17670</v>
          </cell>
          <cell r="C287" t="str">
            <v>Ryna Ven</v>
          </cell>
          <cell r="D287" t="str">
            <v>SPS- B</v>
          </cell>
          <cell r="E287" t="str">
            <v xml:space="preserve">Set Pleats+W/Care(B)          </v>
          </cell>
          <cell r="F287">
            <v>43017</v>
          </cell>
          <cell r="G287" t="str">
            <v>01/01/2024-01/15/2024</v>
          </cell>
          <cell r="H287">
            <v>0</v>
          </cell>
          <cell r="I287">
            <v>0</v>
          </cell>
          <cell r="J287">
            <v>0</v>
          </cell>
          <cell r="K287">
            <v>204</v>
          </cell>
          <cell r="M287">
            <v>112</v>
          </cell>
          <cell r="N287">
            <v>8</v>
          </cell>
          <cell r="O287">
            <v>127</v>
          </cell>
          <cell r="P287">
            <v>1</v>
          </cell>
          <cell r="Q287">
            <v>0</v>
          </cell>
          <cell r="R287">
            <v>1</v>
          </cell>
          <cell r="S287">
            <v>8</v>
          </cell>
          <cell r="T287">
            <v>0</v>
          </cell>
          <cell r="U287">
            <v>8</v>
          </cell>
          <cell r="V287">
            <v>50.71</v>
          </cell>
          <cell r="W287">
            <v>0.98</v>
          </cell>
          <cell r="X287">
            <v>4.9003050000000004</v>
          </cell>
          <cell r="Y287">
            <v>0</v>
          </cell>
          <cell r="Z287">
            <v>4.9003050000000004</v>
          </cell>
          <cell r="AA287">
            <v>0</v>
          </cell>
          <cell r="AB287">
            <v>0.56106199999999995</v>
          </cell>
          <cell r="AQ287">
            <v>1.26</v>
          </cell>
          <cell r="AR287">
            <v>100</v>
          </cell>
          <cell r="BG287">
            <v>0</v>
          </cell>
          <cell r="BH287">
            <v>101.26</v>
          </cell>
        </row>
        <row r="288">
          <cell r="B288" t="str">
            <v>PO17673</v>
          </cell>
          <cell r="C288" t="str">
            <v>Saren Som</v>
          </cell>
          <cell r="D288" t="str">
            <v>QC</v>
          </cell>
          <cell r="E288" t="str">
            <v xml:space="preserve">Examiner(B)                   </v>
          </cell>
          <cell r="F288">
            <v>43017</v>
          </cell>
          <cell r="G288" t="str">
            <v>01/01/2024-01/15/2024</v>
          </cell>
          <cell r="H288">
            <v>0</v>
          </cell>
          <cell r="I288">
            <v>0</v>
          </cell>
          <cell r="J288">
            <v>0</v>
          </cell>
          <cell r="K288">
            <v>231</v>
          </cell>
          <cell r="M288">
            <v>112</v>
          </cell>
          <cell r="N288">
            <v>8</v>
          </cell>
          <cell r="O288">
            <v>130</v>
          </cell>
          <cell r="P288">
            <v>0</v>
          </cell>
          <cell r="Q288">
            <v>0</v>
          </cell>
          <cell r="R288">
            <v>0</v>
          </cell>
          <cell r="S288">
            <v>10</v>
          </cell>
          <cell r="T288">
            <v>0</v>
          </cell>
          <cell r="U288">
            <v>10</v>
          </cell>
          <cell r="V288">
            <v>40.79</v>
          </cell>
          <cell r="W288">
            <v>0</v>
          </cell>
          <cell r="X288">
            <v>5.5312799999999998</v>
          </cell>
          <cell r="Y288">
            <v>0</v>
          </cell>
          <cell r="Z288">
            <v>5.5312799999999998</v>
          </cell>
          <cell r="AA288">
            <v>0</v>
          </cell>
          <cell r="AB288">
            <v>14.52256</v>
          </cell>
          <cell r="AQ288">
            <v>0</v>
          </cell>
          <cell r="AR288">
            <v>100</v>
          </cell>
          <cell r="BG288">
            <v>0</v>
          </cell>
          <cell r="BH288">
            <v>100</v>
          </cell>
        </row>
        <row r="289">
          <cell r="B289" t="str">
            <v>PO17692</v>
          </cell>
          <cell r="C289" t="str">
            <v>Sreyleak Khlork</v>
          </cell>
          <cell r="D289" t="str">
            <v>OPA S1- 1 &amp; 2</v>
          </cell>
          <cell r="E289" t="str">
            <v xml:space="preserve">Run Collar(A)                 </v>
          </cell>
          <cell r="F289">
            <v>43017</v>
          </cell>
          <cell r="G289" t="str">
            <v>01/01/2024-01/15/2024</v>
          </cell>
          <cell r="H289">
            <v>1</v>
          </cell>
          <cell r="I289">
            <v>1</v>
          </cell>
          <cell r="J289">
            <v>2</v>
          </cell>
          <cell r="K289">
            <v>204</v>
          </cell>
          <cell r="M289">
            <v>112</v>
          </cell>
          <cell r="N289">
            <v>8</v>
          </cell>
          <cell r="O289">
            <v>132</v>
          </cell>
          <cell r="P289">
            <v>0</v>
          </cell>
          <cell r="Q289">
            <v>0</v>
          </cell>
          <cell r="R289">
            <v>0</v>
          </cell>
          <cell r="S289">
            <v>12</v>
          </cell>
          <cell r="T289">
            <v>0</v>
          </cell>
          <cell r="U289">
            <v>12</v>
          </cell>
          <cell r="V289">
            <v>44.4</v>
          </cell>
          <cell r="W289">
            <v>0</v>
          </cell>
          <cell r="X289">
            <v>5.8874399999999998</v>
          </cell>
          <cell r="Y289">
            <v>0</v>
          </cell>
          <cell r="Z289">
            <v>5.8874399999999998</v>
          </cell>
          <cell r="AA289">
            <v>0</v>
          </cell>
          <cell r="AB289">
            <v>14.474880000000001</v>
          </cell>
          <cell r="AQ289">
            <v>0</v>
          </cell>
          <cell r="AR289">
            <v>100</v>
          </cell>
          <cell r="BG289">
            <v>0</v>
          </cell>
          <cell r="BH289">
            <v>100</v>
          </cell>
        </row>
        <row r="290">
          <cell r="B290" t="str">
            <v>PO17736</v>
          </cell>
          <cell r="C290" t="str">
            <v>Sokhoeun Team</v>
          </cell>
          <cell r="D290" t="str">
            <v>SPS- C</v>
          </cell>
          <cell r="E290" t="str">
            <v xml:space="preserve">Set Yoke(A)                   </v>
          </cell>
          <cell r="F290">
            <v>43025</v>
          </cell>
          <cell r="G290" t="str">
            <v>01/01/2024-01/15/2024</v>
          </cell>
          <cell r="H290">
            <v>1</v>
          </cell>
          <cell r="I290">
            <v>4</v>
          </cell>
          <cell r="J290">
            <v>5</v>
          </cell>
          <cell r="K290">
            <v>204</v>
          </cell>
          <cell r="M290">
            <v>112</v>
          </cell>
          <cell r="N290">
            <v>8</v>
          </cell>
          <cell r="O290">
            <v>126</v>
          </cell>
          <cell r="P290">
            <v>0</v>
          </cell>
          <cell r="Q290">
            <v>0</v>
          </cell>
          <cell r="R290">
            <v>0</v>
          </cell>
          <cell r="S290">
            <v>6</v>
          </cell>
          <cell r="T290">
            <v>0</v>
          </cell>
          <cell r="U290">
            <v>6</v>
          </cell>
          <cell r="V290">
            <v>52.04</v>
          </cell>
          <cell r="W290">
            <v>0</v>
          </cell>
          <cell r="X290">
            <v>2.9437199999999999</v>
          </cell>
          <cell r="Y290">
            <v>0</v>
          </cell>
          <cell r="Z290">
            <v>2.9437199999999999</v>
          </cell>
          <cell r="AA290">
            <v>0</v>
          </cell>
          <cell r="AB290">
            <v>3.3589440000000002</v>
          </cell>
          <cell r="AQ290">
            <v>0</v>
          </cell>
          <cell r="AR290">
            <v>100</v>
          </cell>
          <cell r="BG290">
            <v>0</v>
          </cell>
          <cell r="BH290">
            <v>100</v>
          </cell>
        </row>
        <row r="291">
          <cell r="B291" t="str">
            <v>PO17746</v>
          </cell>
          <cell r="C291" t="str">
            <v>Kunthea Noem</v>
          </cell>
          <cell r="D291" t="str">
            <v>SPS- D</v>
          </cell>
          <cell r="E291" t="str">
            <v xml:space="preserve">Collar Attach Only(A+)        </v>
          </cell>
          <cell r="F291">
            <v>43025</v>
          </cell>
          <cell r="G291" t="str">
            <v>01/01/2024-01/15/2024</v>
          </cell>
          <cell r="H291">
            <v>1</v>
          </cell>
          <cell r="I291">
            <v>1</v>
          </cell>
          <cell r="J291">
            <v>2</v>
          </cell>
          <cell r="K291">
            <v>204</v>
          </cell>
          <cell r="M291">
            <v>112</v>
          </cell>
          <cell r="N291">
            <v>8</v>
          </cell>
          <cell r="O291">
            <v>126</v>
          </cell>
          <cell r="P291">
            <v>0</v>
          </cell>
          <cell r="Q291">
            <v>0</v>
          </cell>
          <cell r="R291">
            <v>0</v>
          </cell>
          <cell r="S291">
            <v>6</v>
          </cell>
          <cell r="T291">
            <v>0</v>
          </cell>
          <cell r="U291">
            <v>6</v>
          </cell>
          <cell r="V291">
            <v>90.61</v>
          </cell>
          <cell r="W291">
            <v>0</v>
          </cell>
          <cell r="X291">
            <v>3.7829100000000002</v>
          </cell>
          <cell r="Y291">
            <v>0</v>
          </cell>
          <cell r="Z291">
            <v>3.7829100000000002</v>
          </cell>
          <cell r="AA291">
            <v>0</v>
          </cell>
          <cell r="AB291">
            <v>0</v>
          </cell>
          <cell r="AQ291">
            <v>0</v>
          </cell>
          <cell r="AR291">
            <v>100</v>
          </cell>
          <cell r="BG291">
            <v>0</v>
          </cell>
          <cell r="BH291">
            <v>100</v>
          </cell>
        </row>
        <row r="292">
          <cell r="B292" t="str">
            <v>PO1775</v>
          </cell>
          <cell r="C292" t="str">
            <v>Set Bin</v>
          </cell>
          <cell r="D292" t="str">
            <v>SIT REPAIR</v>
          </cell>
          <cell r="E292" t="str">
            <v xml:space="preserve">BAND ATTACH(A+)               </v>
          </cell>
          <cell r="F292">
            <v>39455</v>
          </cell>
          <cell r="G292" t="str">
            <v>01/01/2024-01/15/2024</v>
          </cell>
          <cell r="H292">
            <v>1</v>
          </cell>
          <cell r="I292">
            <v>3</v>
          </cell>
          <cell r="J292">
            <v>4</v>
          </cell>
          <cell r="K292">
            <v>204</v>
          </cell>
          <cell r="M292">
            <v>112</v>
          </cell>
          <cell r="N292">
            <v>8</v>
          </cell>
          <cell r="O292">
            <v>130</v>
          </cell>
          <cell r="P292">
            <v>0</v>
          </cell>
          <cell r="Q292">
            <v>0</v>
          </cell>
          <cell r="R292">
            <v>0</v>
          </cell>
          <cell r="S292">
            <v>10</v>
          </cell>
          <cell r="T292">
            <v>0</v>
          </cell>
          <cell r="U292">
            <v>10</v>
          </cell>
          <cell r="V292">
            <v>13.44</v>
          </cell>
          <cell r="W292">
            <v>0</v>
          </cell>
          <cell r="X292">
            <v>4.9062000000000001</v>
          </cell>
          <cell r="Y292">
            <v>0</v>
          </cell>
          <cell r="Z292">
            <v>4.9062000000000001</v>
          </cell>
          <cell r="AA292">
            <v>0</v>
          </cell>
          <cell r="AB292">
            <v>43.4724</v>
          </cell>
          <cell r="AQ292">
            <v>0</v>
          </cell>
          <cell r="AR292">
            <v>100</v>
          </cell>
          <cell r="BG292">
            <v>0</v>
          </cell>
          <cell r="BH292">
            <v>100</v>
          </cell>
        </row>
        <row r="293">
          <cell r="B293" t="str">
            <v>PO17801</v>
          </cell>
          <cell r="C293" t="str">
            <v>Chenda Lang</v>
          </cell>
          <cell r="D293" t="str">
            <v>Finishing A</v>
          </cell>
          <cell r="E293" t="str">
            <v xml:space="preserve">Trim Thread(B)                </v>
          </cell>
          <cell r="F293">
            <v>43052</v>
          </cell>
          <cell r="G293" t="str">
            <v>01/01/2024-01/15/2024</v>
          </cell>
          <cell r="H293">
            <v>0</v>
          </cell>
          <cell r="I293">
            <v>0</v>
          </cell>
          <cell r="J293">
            <v>0</v>
          </cell>
          <cell r="K293">
            <v>213</v>
          </cell>
          <cell r="M293">
            <v>112</v>
          </cell>
          <cell r="N293">
            <v>8</v>
          </cell>
          <cell r="O293">
            <v>126</v>
          </cell>
          <cell r="P293">
            <v>0</v>
          </cell>
          <cell r="Q293">
            <v>0</v>
          </cell>
          <cell r="R293">
            <v>0</v>
          </cell>
          <cell r="S293">
            <v>6</v>
          </cell>
          <cell r="T293">
            <v>0</v>
          </cell>
          <cell r="U293">
            <v>6</v>
          </cell>
          <cell r="V293">
            <v>30.15</v>
          </cell>
          <cell r="W293">
            <v>0</v>
          </cell>
          <cell r="X293">
            <v>3.0713400000000002</v>
          </cell>
          <cell r="Y293">
            <v>0</v>
          </cell>
          <cell r="Z293">
            <v>3.0713400000000002</v>
          </cell>
          <cell r="AA293">
            <v>0</v>
          </cell>
          <cell r="AB293">
            <v>24.982679999999998</v>
          </cell>
          <cell r="AQ293">
            <v>0</v>
          </cell>
          <cell r="AR293">
            <v>100</v>
          </cell>
          <cell r="BG293">
            <v>0</v>
          </cell>
          <cell r="BH293">
            <v>100</v>
          </cell>
        </row>
        <row r="294">
          <cell r="B294" t="str">
            <v>PO17803</v>
          </cell>
          <cell r="C294" t="str">
            <v>Sreymeas Sem</v>
          </cell>
          <cell r="D294" t="str">
            <v>FUSING</v>
          </cell>
          <cell r="E294" t="str">
            <v xml:space="preserve">Lay lining                    </v>
          </cell>
          <cell r="F294">
            <v>43052</v>
          </cell>
          <cell r="G294" t="str">
            <v>01/01/2024-01/15/2024</v>
          </cell>
          <cell r="H294">
            <v>1</v>
          </cell>
          <cell r="I294">
            <v>1</v>
          </cell>
          <cell r="J294">
            <v>2</v>
          </cell>
          <cell r="K294">
            <v>204</v>
          </cell>
          <cell r="M294">
            <v>112</v>
          </cell>
          <cell r="N294">
            <v>8</v>
          </cell>
          <cell r="O294">
            <v>112</v>
          </cell>
          <cell r="P294">
            <v>8</v>
          </cell>
          <cell r="Q294">
            <v>0</v>
          </cell>
          <cell r="R294">
            <v>8</v>
          </cell>
          <cell r="S294">
            <v>0</v>
          </cell>
          <cell r="T294">
            <v>0</v>
          </cell>
          <cell r="U294">
            <v>0</v>
          </cell>
          <cell r="V294">
            <v>41.13</v>
          </cell>
          <cell r="W294">
            <v>7.85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Q294">
            <v>0</v>
          </cell>
          <cell r="AR294">
            <v>100</v>
          </cell>
          <cell r="BG294">
            <v>0</v>
          </cell>
          <cell r="BH294">
            <v>100</v>
          </cell>
        </row>
        <row r="295">
          <cell r="B295" t="str">
            <v>PO17805</v>
          </cell>
          <cell r="C295" t="str">
            <v>Yim Ben</v>
          </cell>
          <cell r="D295" t="str">
            <v>SPS- F</v>
          </cell>
          <cell r="E295" t="str">
            <v xml:space="preserve">Machinist                     </v>
          </cell>
          <cell r="F295">
            <v>43052</v>
          </cell>
          <cell r="G295" t="str">
            <v>01/01/2024-01/15/2024</v>
          </cell>
          <cell r="H295">
            <v>1</v>
          </cell>
          <cell r="I295">
            <v>2</v>
          </cell>
          <cell r="J295">
            <v>3</v>
          </cell>
          <cell r="K295">
            <v>204</v>
          </cell>
          <cell r="M295">
            <v>112</v>
          </cell>
          <cell r="N295">
            <v>8</v>
          </cell>
          <cell r="O295">
            <v>128</v>
          </cell>
          <cell r="P295">
            <v>0</v>
          </cell>
          <cell r="Q295">
            <v>0</v>
          </cell>
          <cell r="R295">
            <v>0</v>
          </cell>
          <cell r="S295">
            <v>8</v>
          </cell>
          <cell r="T295">
            <v>0</v>
          </cell>
          <cell r="U295">
            <v>8</v>
          </cell>
          <cell r="V295">
            <v>89.01</v>
          </cell>
          <cell r="W295">
            <v>0</v>
          </cell>
          <cell r="X295">
            <v>5.8542759999999996</v>
          </cell>
          <cell r="Y295">
            <v>0</v>
          </cell>
          <cell r="Z295">
            <v>5.8542759999999996</v>
          </cell>
          <cell r="AA295">
            <v>0</v>
          </cell>
          <cell r="AB295">
            <v>0</v>
          </cell>
          <cell r="AQ295">
            <v>0</v>
          </cell>
          <cell r="AR295">
            <v>100</v>
          </cell>
          <cell r="BG295">
            <v>0</v>
          </cell>
          <cell r="BH295">
            <v>100</v>
          </cell>
        </row>
        <row r="296">
          <cell r="B296" t="str">
            <v>PO17806</v>
          </cell>
          <cell r="C296" t="str">
            <v>Chantho Pat</v>
          </cell>
          <cell r="D296" t="str">
            <v>SPS- B</v>
          </cell>
          <cell r="E296" t="str">
            <v xml:space="preserve">Press Split Yoke(B)           </v>
          </cell>
          <cell r="F296">
            <v>43052</v>
          </cell>
          <cell r="G296" t="str">
            <v>01/01/2024-01/15/2024</v>
          </cell>
          <cell r="H296">
            <v>1</v>
          </cell>
          <cell r="I296">
            <v>2</v>
          </cell>
          <cell r="J296">
            <v>3</v>
          </cell>
          <cell r="K296">
            <v>204</v>
          </cell>
          <cell r="M296">
            <v>112</v>
          </cell>
          <cell r="N296">
            <v>8</v>
          </cell>
          <cell r="O296">
            <v>120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37.81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1.44</v>
          </cell>
          <cell r="AQ296">
            <v>0</v>
          </cell>
          <cell r="AR296">
            <v>100</v>
          </cell>
          <cell r="BG296">
            <v>0</v>
          </cell>
          <cell r="BH296">
            <v>100</v>
          </cell>
        </row>
        <row r="297">
          <cell r="B297" t="str">
            <v>PO17810</v>
          </cell>
          <cell r="C297" t="str">
            <v>Mary Chroeun</v>
          </cell>
          <cell r="D297" t="str">
            <v>SPS- A</v>
          </cell>
          <cell r="E297" t="str">
            <v xml:space="preserve">Hem Cuff(B)                   </v>
          </cell>
          <cell r="F297">
            <v>43052</v>
          </cell>
          <cell r="G297" t="str">
            <v>01/01/2024-01/15/2024</v>
          </cell>
          <cell r="H297">
            <v>0</v>
          </cell>
          <cell r="I297">
            <v>0</v>
          </cell>
          <cell r="J297">
            <v>0</v>
          </cell>
          <cell r="K297">
            <v>204</v>
          </cell>
          <cell r="M297">
            <v>112</v>
          </cell>
          <cell r="N297">
            <v>8</v>
          </cell>
          <cell r="O297">
            <v>122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2</v>
          </cell>
          <cell r="V297">
            <v>10.06</v>
          </cell>
          <cell r="W297">
            <v>0</v>
          </cell>
          <cell r="X297">
            <v>0.98124</v>
          </cell>
          <cell r="Y297">
            <v>0</v>
          </cell>
          <cell r="Z297">
            <v>0.98124</v>
          </cell>
          <cell r="AA297">
            <v>0</v>
          </cell>
          <cell r="AB297">
            <v>39.002479999999998</v>
          </cell>
          <cell r="AQ297">
            <v>0</v>
          </cell>
          <cell r="AR297">
            <v>100</v>
          </cell>
          <cell r="BG297">
            <v>0</v>
          </cell>
          <cell r="BH297">
            <v>100</v>
          </cell>
        </row>
        <row r="298">
          <cell r="B298" t="str">
            <v>PO17823</v>
          </cell>
          <cell r="C298" t="str">
            <v>Taivann Loch</v>
          </cell>
          <cell r="D298" t="str">
            <v>SPS- E</v>
          </cell>
          <cell r="E298" t="str">
            <v xml:space="preserve">Topstitch Side Seam(A)        </v>
          </cell>
          <cell r="F298">
            <v>43052</v>
          </cell>
          <cell r="G298" t="str">
            <v>01/01/2024-01/15/2024</v>
          </cell>
          <cell r="H298">
            <v>1</v>
          </cell>
          <cell r="I298">
            <v>1</v>
          </cell>
          <cell r="J298">
            <v>2</v>
          </cell>
          <cell r="K298">
            <v>204</v>
          </cell>
          <cell r="M298">
            <v>112</v>
          </cell>
          <cell r="N298">
            <v>8</v>
          </cell>
          <cell r="O298">
            <v>128</v>
          </cell>
          <cell r="P298">
            <v>0</v>
          </cell>
          <cell r="Q298">
            <v>0</v>
          </cell>
          <cell r="R298">
            <v>0</v>
          </cell>
          <cell r="S298">
            <v>8</v>
          </cell>
          <cell r="T298">
            <v>0</v>
          </cell>
          <cell r="U298">
            <v>8</v>
          </cell>
          <cell r="V298">
            <v>57.69</v>
          </cell>
          <cell r="W298">
            <v>0</v>
          </cell>
          <cell r="X298">
            <v>4.1801159999999999</v>
          </cell>
          <cell r="Y298">
            <v>0</v>
          </cell>
          <cell r="Z298">
            <v>4.1801159999999999</v>
          </cell>
          <cell r="AA298">
            <v>0</v>
          </cell>
          <cell r="AB298">
            <v>0.67247999999999997</v>
          </cell>
          <cell r="AQ298">
            <v>0</v>
          </cell>
          <cell r="AR298">
            <v>100</v>
          </cell>
          <cell r="BG298">
            <v>0</v>
          </cell>
          <cell r="BH298">
            <v>100</v>
          </cell>
        </row>
        <row r="299">
          <cell r="B299" t="str">
            <v>PO17843</v>
          </cell>
          <cell r="C299" t="str">
            <v>Mary Lang</v>
          </cell>
          <cell r="D299" t="str">
            <v>SPS- B</v>
          </cell>
          <cell r="E299" t="str">
            <v xml:space="preserve">Trim+Manual Mark(B)           </v>
          </cell>
          <cell r="F299">
            <v>43054</v>
          </cell>
          <cell r="G299" t="str">
            <v>01/01/2024-01/15/2024</v>
          </cell>
          <cell r="H299">
            <v>0</v>
          </cell>
          <cell r="I299">
            <v>1</v>
          </cell>
          <cell r="J299">
            <v>1</v>
          </cell>
          <cell r="K299">
            <v>204</v>
          </cell>
          <cell r="M299">
            <v>112</v>
          </cell>
          <cell r="N299">
            <v>8</v>
          </cell>
          <cell r="O299">
            <v>128</v>
          </cell>
          <cell r="P299">
            <v>0</v>
          </cell>
          <cell r="Q299">
            <v>0</v>
          </cell>
          <cell r="R299">
            <v>0</v>
          </cell>
          <cell r="S299">
            <v>8</v>
          </cell>
          <cell r="T299">
            <v>0</v>
          </cell>
          <cell r="U299">
            <v>8</v>
          </cell>
          <cell r="V299">
            <v>33.840000000000003</v>
          </cell>
          <cell r="W299">
            <v>0</v>
          </cell>
          <cell r="X299">
            <v>3.92496</v>
          </cell>
          <cell r="Y299">
            <v>0</v>
          </cell>
          <cell r="Z299">
            <v>3.92496</v>
          </cell>
          <cell r="AA299">
            <v>0</v>
          </cell>
          <cell r="AB299">
            <v>13.259919999999999</v>
          </cell>
          <cell r="AQ299">
            <v>0</v>
          </cell>
          <cell r="AR299">
            <v>100</v>
          </cell>
          <cell r="BG299">
            <v>0</v>
          </cell>
          <cell r="BH299">
            <v>100</v>
          </cell>
        </row>
        <row r="300">
          <cell r="B300" t="str">
            <v>PO17847</v>
          </cell>
          <cell r="C300" t="str">
            <v>Sreymao Sek</v>
          </cell>
          <cell r="D300" t="str">
            <v>S1- 2</v>
          </cell>
          <cell r="E300" t="str">
            <v xml:space="preserve">Hem Bottom(A)                 </v>
          </cell>
          <cell r="F300">
            <v>43054</v>
          </cell>
          <cell r="G300" t="str">
            <v>01/01/2024-01/15/2024</v>
          </cell>
          <cell r="H300">
            <v>1</v>
          </cell>
          <cell r="I300">
            <v>1</v>
          </cell>
          <cell r="J300">
            <v>2</v>
          </cell>
          <cell r="K300">
            <v>204</v>
          </cell>
          <cell r="M300">
            <v>112</v>
          </cell>
          <cell r="N300">
            <v>8</v>
          </cell>
          <cell r="O300">
            <v>132</v>
          </cell>
          <cell r="P300">
            <v>0</v>
          </cell>
          <cell r="Q300">
            <v>0</v>
          </cell>
          <cell r="R300">
            <v>0</v>
          </cell>
          <cell r="S300">
            <v>12</v>
          </cell>
          <cell r="T300">
            <v>0</v>
          </cell>
          <cell r="U300">
            <v>12</v>
          </cell>
          <cell r="V300">
            <v>32.380000000000003</v>
          </cell>
          <cell r="W300">
            <v>0</v>
          </cell>
          <cell r="X300">
            <v>5.8874399999999998</v>
          </cell>
          <cell r="Y300">
            <v>0</v>
          </cell>
          <cell r="Z300">
            <v>5.8874399999999998</v>
          </cell>
          <cell r="AA300">
            <v>0</v>
          </cell>
          <cell r="AB300">
            <v>26.494879999999998</v>
          </cell>
          <cell r="AQ300">
            <v>0</v>
          </cell>
          <cell r="AR300">
            <v>100</v>
          </cell>
          <cell r="BG300">
            <v>0</v>
          </cell>
          <cell r="BH300">
            <v>100</v>
          </cell>
        </row>
        <row r="301">
          <cell r="B301" t="str">
            <v>PO1785</v>
          </cell>
          <cell r="C301" t="str">
            <v>Leakkhena Phy</v>
          </cell>
          <cell r="D301" t="str">
            <v>SPS- E</v>
          </cell>
          <cell r="E301" t="str">
            <v xml:space="preserve">Lapseam Sides(A)              </v>
          </cell>
          <cell r="F301">
            <v>39455</v>
          </cell>
          <cell r="G301" t="str">
            <v>01/01/2024-01/15/2024</v>
          </cell>
          <cell r="H301">
            <v>1</v>
          </cell>
          <cell r="I301">
            <v>2</v>
          </cell>
          <cell r="J301">
            <v>3</v>
          </cell>
          <cell r="K301">
            <v>204</v>
          </cell>
          <cell r="M301">
            <v>112</v>
          </cell>
          <cell r="N301">
            <v>8</v>
          </cell>
          <cell r="O301">
            <v>132</v>
          </cell>
          <cell r="P301">
            <v>0</v>
          </cell>
          <cell r="Q301">
            <v>0</v>
          </cell>
          <cell r="R301">
            <v>0</v>
          </cell>
          <cell r="S301">
            <v>12</v>
          </cell>
          <cell r="T301">
            <v>0</v>
          </cell>
          <cell r="U301">
            <v>12</v>
          </cell>
          <cell r="V301">
            <v>50.75</v>
          </cell>
          <cell r="W301">
            <v>0</v>
          </cell>
          <cell r="X301">
            <v>5.9137199999999996</v>
          </cell>
          <cell r="Y301">
            <v>0</v>
          </cell>
          <cell r="Z301">
            <v>5.9137199999999996</v>
          </cell>
          <cell r="AA301">
            <v>0</v>
          </cell>
          <cell r="AB301">
            <v>8.1774400000000007</v>
          </cell>
          <cell r="AQ301">
            <v>0</v>
          </cell>
          <cell r="AR301">
            <v>100</v>
          </cell>
          <cell r="BG301">
            <v>0</v>
          </cell>
          <cell r="BH301">
            <v>100</v>
          </cell>
        </row>
        <row r="302">
          <cell r="B302" t="str">
            <v>PO17857</v>
          </cell>
          <cell r="C302" t="str">
            <v>Makara Horn</v>
          </cell>
          <cell r="D302" t="str">
            <v>SPS- E</v>
          </cell>
          <cell r="E302" t="str">
            <v xml:space="preserve">Topstitch Sleeve(A)           </v>
          </cell>
          <cell r="F302">
            <v>43054</v>
          </cell>
          <cell r="G302" t="str">
            <v>01/01/2024-01/15/2024</v>
          </cell>
          <cell r="H302">
            <v>0</v>
          </cell>
          <cell r="I302">
            <v>0</v>
          </cell>
          <cell r="J302">
            <v>0</v>
          </cell>
          <cell r="K302">
            <v>204</v>
          </cell>
          <cell r="M302">
            <v>112</v>
          </cell>
          <cell r="N302">
            <v>8</v>
          </cell>
          <cell r="O302">
            <v>120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67.75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Q302">
            <v>0</v>
          </cell>
          <cell r="AR302">
            <v>100</v>
          </cell>
          <cell r="BG302">
            <v>0</v>
          </cell>
          <cell r="BH302">
            <v>100</v>
          </cell>
        </row>
        <row r="303">
          <cell r="B303" t="str">
            <v>PO17866</v>
          </cell>
          <cell r="C303" t="str">
            <v>Noem Chanthy</v>
          </cell>
          <cell r="D303" t="str">
            <v>Finishing B</v>
          </cell>
          <cell r="E303" t="str">
            <v xml:space="preserve">Press Short Sleeves(B)        </v>
          </cell>
          <cell r="F303">
            <v>43059</v>
          </cell>
          <cell r="G303" t="str">
            <v>01/01/2024-01/15/2024</v>
          </cell>
          <cell r="H303">
            <v>0</v>
          </cell>
          <cell r="I303">
            <v>0</v>
          </cell>
          <cell r="J303">
            <v>0</v>
          </cell>
          <cell r="K303">
            <v>204</v>
          </cell>
          <cell r="M303">
            <v>112</v>
          </cell>
          <cell r="N303">
            <v>8</v>
          </cell>
          <cell r="O303">
            <v>130</v>
          </cell>
          <cell r="P303">
            <v>0</v>
          </cell>
          <cell r="Q303">
            <v>0</v>
          </cell>
          <cell r="R303">
            <v>0</v>
          </cell>
          <cell r="S303">
            <v>10</v>
          </cell>
          <cell r="T303">
            <v>0</v>
          </cell>
          <cell r="U303">
            <v>10</v>
          </cell>
          <cell r="V303">
            <v>65.16</v>
          </cell>
          <cell r="W303">
            <v>0</v>
          </cell>
          <cell r="X303">
            <v>5.3099259999999999</v>
          </cell>
          <cell r="Y303">
            <v>0</v>
          </cell>
          <cell r="Z303">
            <v>5.3099259999999999</v>
          </cell>
          <cell r="AA303">
            <v>0</v>
          </cell>
          <cell r="AB303">
            <v>0.40973399999999999</v>
          </cell>
          <cell r="AQ303">
            <v>0</v>
          </cell>
          <cell r="AR303">
            <v>100</v>
          </cell>
          <cell r="BG303">
            <v>0</v>
          </cell>
          <cell r="BH303">
            <v>100</v>
          </cell>
        </row>
        <row r="304">
          <cell r="B304" t="str">
            <v>PO17948</v>
          </cell>
          <cell r="C304" t="str">
            <v>Sinoun Chhoeb</v>
          </cell>
          <cell r="D304" t="str">
            <v>SPS- B</v>
          </cell>
          <cell r="E304" t="str">
            <v xml:space="preserve">Trim Thread(B)                </v>
          </cell>
          <cell r="F304">
            <v>43075</v>
          </cell>
          <cell r="G304" t="str">
            <v>01/01/2024-01/15/2024</v>
          </cell>
          <cell r="H304">
            <v>0</v>
          </cell>
          <cell r="I304">
            <v>2</v>
          </cell>
          <cell r="J304">
            <v>2</v>
          </cell>
          <cell r="K304">
            <v>213</v>
          </cell>
          <cell r="M304">
            <v>112</v>
          </cell>
          <cell r="N304">
            <v>8</v>
          </cell>
          <cell r="O304">
            <v>122</v>
          </cell>
          <cell r="P304">
            <v>0</v>
          </cell>
          <cell r="Q304">
            <v>0</v>
          </cell>
          <cell r="R304">
            <v>0</v>
          </cell>
          <cell r="S304">
            <v>2</v>
          </cell>
          <cell r="T304">
            <v>0</v>
          </cell>
          <cell r="U304">
            <v>2</v>
          </cell>
          <cell r="V304">
            <v>35.659999999999997</v>
          </cell>
          <cell r="W304">
            <v>0</v>
          </cell>
          <cell r="X304">
            <v>1.0237799999999999</v>
          </cell>
          <cell r="Y304">
            <v>0</v>
          </cell>
          <cell r="Z304">
            <v>1.0237799999999999</v>
          </cell>
          <cell r="AA304">
            <v>0</v>
          </cell>
          <cell r="AB304">
            <v>7.03756</v>
          </cell>
          <cell r="AQ304">
            <v>0</v>
          </cell>
          <cell r="AR304">
            <v>100</v>
          </cell>
          <cell r="BG304">
            <v>0</v>
          </cell>
          <cell r="BH304">
            <v>100</v>
          </cell>
        </row>
        <row r="305">
          <cell r="B305" t="str">
            <v>PO17950</v>
          </cell>
          <cell r="C305" t="str">
            <v>Sabbay Seab</v>
          </cell>
          <cell r="D305" t="str">
            <v>SIT Checking</v>
          </cell>
          <cell r="E305" t="str">
            <v xml:space="preserve">Examining(B)                  </v>
          </cell>
          <cell r="F305">
            <v>43075</v>
          </cell>
          <cell r="G305" t="str">
            <v>01/01/2024-01/15/2024</v>
          </cell>
          <cell r="H305">
            <v>1</v>
          </cell>
          <cell r="I305">
            <v>1</v>
          </cell>
          <cell r="J305">
            <v>2</v>
          </cell>
          <cell r="K305">
            <v>231</v>
          </cell>
          <cell r="M305">
            <v>112</v>
          </cell>
          <cell r="N305">
            <v>8</v>
          </cell>
          <cell r="O305">
            <v>132</v>
          </cell>
          <cell r="P305">
            <v>0</v>
          </cell>
          <cell r="Q305">
            <v>0</v>
          </cell>
          <cell r="R305">
            <v>0</v>
          </cell>
          <cell r="S305">
            <v>12</v>
          </cell>
          <cell r="T305">
            <v>0</v>
          </cell>
          <cell r="U305">
            <v>12</v>
          </cell>
          <cell r="V305">
            <v>48.94</v>
          </cell>
          <cell r="W305">
            <v>0</v>
          </cell>
          <cell r="X305">
            <v>6.6412800000000001</v>
          </cell>
          <cell r="Y305">
            <v>0</v>
          </cell>
          <cell r="Z305">
            <v>6.6412800000000001</v>
          </cell>
          <cell r="AA305">
            <v>0</v>
          </cell>
          <cell r="AB305">
            <v>17.472560000000001</v>
          </cell>
          <cell r="AQ305">
            <v>0</v>
          </cell>
          <cell r="AR305">
            <v>100</v>
          </cell>
          <cell r="BG305">
            <v>0</v>
          </cell>
          <cell r="BH305">
            <v>100</v>
          </cell>
        </row>
        <row r="306">
          <cell r="B306" t="str">
            <v>PO17980</v>
          </cell>
          <cell r="C306" t="str">
            <v>Rotana Ngan</v>
          </cell>
          <cell r="D306" t="str">
            <v>SPS- E</v>
          </cell>
          <cell r="E306" t="str">
            <v xml:space="preserve">Topstitch Sleeve(A)           </v>
          </cell>
          <cell r="F306">
            <v>43081</v>
          </cell>
          <cell r="G306" t="str">
            <v>01/01/2024-01/15/2024</v>
          </cell>
          <cell r="H306">
            <v>0</v>
          </cell>
          <cell r="I306">
            <v>0</v>
          </cell>
          <cell r="J306">
            <v>0</v>
          </cell>
          <cell r="K306">
            <v>204</v>
          </cell>
          <cell r="M306">
            <v>112</v>
          </cell>
          <cell r="N306">
            <v>8</v>
          </cell>
          <cell r="O306">
            <v>130</v>
          </cell>
          <cell r="P306">
            <v>0</v>
          </cell>
          <cell r="Q306">
            <v>0</v>
          </cell>
          <cell r="R306">
            <v>0</v>
          </cell>
          <cell r="S306">
            <v>10</v>
          </cell>
          <cell r="T306">
            <v>0</v>
          </cell>
          <cell r="U306">
            <v>10</v>
          </cell>
          <cell r="V306">
            <v>108.82</v>
          </cell>
          <cell r="W306">
            <v>0</v>
          </cell>
          <cell r="X306">
            <v>8.5470869999999994</v>
          </cell>
          <cell r="Y306">
            <v>0</v>
          </cell>
          <cell r="Z306">
            <v>8.5470869999999994</v>
          </cell>
          <cell r="AA306">
            <v>0</v>
          </cell>
          <cell r="AB306">
            <v>0</v>
          </cell>
          <cell r="AQ306">
            <v>0</v>
          </cell>
          <cell r="AR306">
            <v>100</v>
          </cell>
          <cell r="BG306">
            <v>0</v>
          </cell>
          <cell r="BH306">
            <v>100</v>
          </cell>
        </row>
        <row r="307">
          <cell r="B307" t="str">
            <v>PO17993</v>
          </cell>
          <cell r="C307" t="str">
            <v>Sothea Pao</v>
          </cell>
          <cell r="D307" t="str">
            <v>Finishing B</v>
          </cell>
          <cell r="E307" t="str">
            <v xml:space="preserve">Folding(B)                    </v>
          </cell>
          <cell r="F307">
            <v>43083</v>
          </cell>
          <cell r="G307" t="str">
            <v>01/01/2024-01/15/2024</v>
          </cell>
          <cell r="H307">
            <v>1</v>
          </cell>
          <cell r="I307">
            <v>1</v>
          </cell>
          <cell r="J307">
            <v>2</v>
          </cell>
          <cell r="K307">
            <v>204</v>
          </cell>
          <cell r="M307">
            <v>112</v>
          </cell>
          <cell r="N307">
            <v>8</v>
          </cell>
          <cell r="O307">
            <v>112</v>
          </cell>
          <cell r="P307">
            <v>8</v>
          </cell>
          <cell r="Q307">
            <v>0</v>
          </cell>
          <cell r="R307">
            <v>8</v>
          </cell>
          <cell r="S307">
            <v>0</v>
          </cell>
          <cell r="T307">
            <v>0</v>
          </cell>
          <cell r="U307">
            <v>0</v>
          </cell>
          <cell r="V307">
            <v>42.95</v>
          </cell>
          <cell r="W307">
            <v>7.85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Q307">
            <v>0</v>
          </cell>
          <cell r="AR307">
            <v>100</v>
          </cell>
          <cell r="BG307">
            <v>0</v>
          </cell>
          <cell r="BH307">
            <v>100</v>
          </cell>
        </row>
        <row r="308">
          <cell r="B308" t="str">
            <v>PO17994</v>
          </cell>
          <cell r="C308" t="str">
            <v>Ren Rus</v>
          </cell>
          <cell r="D308" t="str">
            <v>SIT Checking</v>
          </cell>
          <cell r="E308" t="str">
            <v xml:space="preserve">Examining(B)                  </v>
          </cell>
          <cell r="F308">
            <v>43083</v>
          </cell>
          <cell r="G308" t="str">
            <v>01/01/2024-01/15/2024</v>
          </cell>
          <cell r="H308">
            <v>0</v>
          </cell>
          <cell r="I308">
            <v>0</v>
          </cell>
          <cell r="J308">
            <v>0</v>
          </cell>
          <cell r="K308">
            <v>231</v>
          </cell>
          <cell r="M308">
            <v>112</v>
          </cell>
          <cell r="N308">
            <v>8</v>
          </cell>
          <cell r="O308">
            <v>130</v>
          </cell>
          <cell r="P308">
            <v>0</v>
          </cell>
          <cell r="Q308">
            <v>0</v>
          </cell>
          <cell r="R308">
            <v>0</v>
          </cell>
          <cell r="S308">
            <v>10</v>
          </cell>
          <cell r="T308">
            <v>0</v>
          </cell>
          <cell r="U308">
            <v>10</v>
          </cell>
          <cell r="V308">
            <v>47.28</v>
          </cell>
          <cell r="W308">
            <v>0</v>
          </cell>
          <cell r="X308">
            <v>5.5312799999999998</v>
          </cell>
          <cell r="Y308">
            <v>0</v>
          </cell>
          <cell r="Z308">
            <v>5.5312799999999998</v>
          </cell>
          <cell r="AA308">
            <v>0</v>
          </cell>
          <cell r="AB308">
            <v>16.912559999999999</v>
          </cell>
          <cell r="AQ308">
            <v>0</v>
          </cell>
          <cell r="AR308">
            <v>100</v>
          </cell>
          <cell r="BG308">
            <v>0</v>
          </cell>
          <cell r="BH308">
            <v>100</v>
          </cell>
        </row>
        <row r="309">
          <cell r="B309" t="str">
            <v>PO18012</v>
          </cell>
          <cell r="C309" t="str">
            <v>Sreyrath Sun</v>
          </cell>
          <cell r="D309" t="str">
            <v>S1- 2</v>
          </cell>
          <cell r="E309" t="str">
            <v xml:space="preserve">Cuff Attach(A+)               </v>
          </cell>
          <cell r="F309">
            <v>43083</v>
          </cell>
          <cell r="G309" t="str">
            <v>01/01/2024-01/15/2024</v>
          </cell>
          <cell r="H309">
            <v>0</v>
          </cell>
          <cell r="I309">
            <v>0</v>
          </cell>
          <cell r="J309">
            <v>0</v>
          </cell>
          <cell r="K309">
            <v>204</v>
          </cell>
          <cell r="M309">
            <v>112</v>
          </cell>
          <cell r="N309">
            <v>8</v>
          </cell>
          <cell r="O309">
            <v>132</v>
          </cell>
          <cell r="P309">
            <v>0</v>
          </cell>
          <cell r="Q309">
            <v>0</v>
          </cell>
          <cell r="R309">
            <v>0</v>
          </cell>
          <cell r="S309">
            <v>12</v>
          </cell>
          <cell r="T309">
            <v>0</v>
          </cell>
          <cell r="U309">
            <v>12</v>
          </cell>
          <cell r="V309">
            <v>48.01</v>
          </cell>
          <cell r="W309">
            <v>0</v>
          </cell>
          <cell r="X309">
            <v>6.2362970000000004</v>
          </cell>
          <cell r="Y309">
            <v>0</v>
          </cell>
          <cell r="Z309">
            <v>6.2362970000000004</v>
          </cell>
          <cell r="AA309">
            <v>0</v>
          </cell>
          <cell r="AB309">
            <v>11.562594000000001</v>
          </cell>
          <cell r="AQ309">
            <v>0</v>
          </cell>
          <cell r="AR309">
            <v>100</v>
          </cell>
          <cell r="BG309">
            <v>0</v>
          </cell>
          <cell r="BH309">
            <v>100</v>
          </cell>
        </row>
        <row r="310">
          <cell r="B310" t="str">
            <v>PO18035</v>
          </cell>
          <cell r="C310" t="str">
            <v>Vannrong Ny</v>
          </cell>
          <cell r="D310" t="str">
            <v>SPS- C</v>
          </cell>
          <cell r="E310" t="str">
            <v xml:space="preserve">Press Patch(B)                </v>
          </cell>
          <cell r="F310">
            <v>43089</v>
          </cell>
          <cell r="G310" t="str">
            <v>01/01/2024-01/15/2024</v>
          </cell>
          <cell r="H310">
            <v>0</v>
          </cell>
          <cell r="I310">
            <v>0</v>
          </cell>
          <cell r="J310">
            <v>0</v>
          </cell>
          <cell r="K310">
            <v>204</v>
          </cell>
          <cell r="M310">
            <v>112</v>
          </cell>
          <cell r="N310">
            <v>8</v>
          </cell>
          <cell r="O310">
            <v>120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23.37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23.73</v>
          </cell>
          <cell r="AQ310">
            <v>0</v>
          </cell>
          <cell r="AR310">
            <v>100</v>
          </cell>
          <cell r="BG310">
            <v>0</v>
          </cell>
          <cell r="BH310">
            <v>100</v>
          </cell>
        </row>
        <row r="311">
          <cell r="B311" t="str">
            <v>PO18046</v>
          </cell>
          <cell r="C311" t="str">
            <v>Koeun Thorn</v>
          </cell>
          <cell r="D311" t="str">
            <v>S1- 2</v>
          </cell>
          <cell r="E311" t="str">
            <v xml:space="preserve">French Seam(A)                </v>
          </cell>
          <cell r="F311">
            <v>43089</v>
          </cell>
          <cell r="G311" t="str">
            <v>01/01/2024-01/15/2024</v>
          </cell>
          <cell r="H311">
            <v>0</v>
          </cell>
          <cell r="I311">
            <v>2</v>
          </cell>
          <cell r="J311">
            <v>2</v>
          </cell>
          <cell r="K311">
            <v>204</v>
          </cell>
          <cell r="M311">
            <v>112</v>
          </cell>
          <cell r="N311">
            <v>8</v>
          </cell>
          <cell r="O311">
            <v>132</v>
          </cell>
          <cell r="P311">
            <v>0</v>
          </cell>
          <cell r="Q311">
            <v>0</v>
          </cell>
          <cell r="R311">
            <v>0</v>
          </cell>
          <cell r="S311">
            <v>12</v>
          </cell>
          <cell r="T311">
            <v>0</v>
          </cell>
          <cell r="U311">
            <v>12</v>
          </cell>
          <cell r="V311">
            <v>34.979999999999997</v>
          </cell>
          <cell r="W311">
            <v>0</v>
          </cell>
          <cell r="X311">
            <v>5.8874399999999998</v>
          </cell>
          <cell r="Y311">
            <v>0</v>
          </cell>
          <cell r="Z311">
            <v>5.8874399999999998</v>
          </cell>
          <cell r="AA311">
            <v>0</v>
          </cell>
          <cell r="AB311">
            <v>23.894880000000001</v>
          </cell>
          <cell r="AQ311">
            <v>0</v>
          </cell>
          <cell r="AR311">
            <v>100</v>
          </cell>
          <cell r="BG311">
            <v>0</v>
          </cell>
          <cell r="BH311">
            <v>100</v>
          </cell>
        </row>
        <row r="312">
          <cell r="B312" t="str">
            <v>PO18057</v>
          </cell>
          <cell r="C312" t="str">
            <v>Koemsorn Chre</v>
          </cell>
          <cell r="D312" t="str">
            <v>QC</v>
          </cell>
          <cell r="E312" t="str">
            <v xml:space="preserve">Examining(B)                  </v>
          </cell>
          <cell r="F312">
            <v>43089</v>
          </cell>
          <cell r="G312" t="str">
            <v>01/01/2024-01/15/2024</v>
          </cell>
          <cell r="H312">
            <v>0</v>
          </cell>
          <cell r="I312">
            <v>2</v>
          </cell>
          <cell r="J312">
            <v>2</v>
          </cell>
          <cell r="K312">
            <v>231</v>
          </cell>
          <cell r="M312">
            <v>112</v>
          </cell>
          <cell r="N312">
            <v>8</v>
          </cell>
          <cell r="O312">
            <v>128</v>
          </cell>
          <cell r="P312">
            <v>0</v>
          </cell>
          <cell r="Q312">
            <v>0</v>
          </cell>
          <cell r="R312">
            <v>0</v>
          </cell>
          <cell r="S312">
            <v>8</v>
          </cell>
          <cell r="T312">
            <v>0</v>
          </cell>
          <cell r="U312">
            <v>8</v>
          </cell>
          <cell r="V312">
            <v>47.8</v>
          </cell>
          <cell r="W312">
            <v>0</v>
          </cell>
          <cell r="X312">
            <v>4.4212800000000003</v>
          </cell>
          <cell r="Y312">
            <v>0</v>
          </cell>
          <cell r="Z312">
            <v>4.4212800000000003</v>
          </cell>
          <cell r="AA312">
            <v>0</v>
          </cell>
          <cell r="AB312">
            <v>5.2925599999999999</v>
          </cell>
          <cell r="AQ312">
            <v>0</v>
          </cell>
          <cell r="AR312">
            <v>100</v>
          </cell>
          <cell r="BG312">
            <v>0</v>
          </cell>
          <cell r="BH312">
            <v>100</v>
          </cell>
        </row>
        <row r="313">
          <cell r="B313" t="str">
            <v>PO1808</v>
          </cell>
          <cell r="C313" t="str">
            <v>Saron Em</v>
          </cell>
          <cell r="D313" t="str">
            <v>SPS- C</v>
          </cell>
          <cell r="E313" t="str">
            <v xml:space="preserve">Set Yoke(A)                   </v>
          </cell>
          <cell r="F313">
            <v>39475</v>
          </cell>
          <cell r="G313" t="str">
            <v>01/01/2024-01/15/2024</v>
          </cell>
          <cell r="H313">
            <v>1</v>
          </cell>
          <cell r="I313">
            <v>2</v>
          </cell>
          <cell r="J313">
            <v>3</v>
          </cell>
          <cell r="K313">
            <v>204</v>
          </cell>
          <cell r="M313">
            <v>112</v>
          </cell>
          <cell r="N313">
            <v>8</v>
          </cell>
          <cell r="O313">
            <v>132</v>
          </cell>
          <cell r="P313">
            <v>0</v>
          </cell>
          <cell r="Q313">
            <v>0</v>
          </cell>
          <cell r="R313">
            <v>0</v>
          </cell>
          <cell r="S313">
            <v>12</v>
          </cell>
          <cell r="T313">
            <v>0</v>
          </cell>
          <cell r="U313">
            <v>12</v>
          </cell>
          <cell r="V313">
            <v>99.84</v>
          </cell>
          <cell r="W313">
            <v>0</v>
          </cell>
          <cell r="X313">
            <v>9.5581209999999999</v>
          </cell>
          <cell r="Y313">
            <v>0</v>
          </cell>
          <cell r="Z313">
            <v>9.5581209999999999</v>
          </cell>
          <cell r="AA313">
            <v>0</v>
          </cell>
          <cell r="AB313">
            <v>0</v>
          </cell>
          <cell r="AQ313">
            <v>0</v>
          </cell>
          <cell r="AR313">
            <v>100</v>
          </cell>
          <cell r="BG313">
            <v>0</v>
          </cell>
          <cell r="BH313">
            <v>100</v>
          </cell>
        </row>
        <row r="314">
          <cell r="B314" t="str">
            <v>PO18081</v>
          </cell>
          <cell r="C314" t="str">
            <v>Pheaktra Sav</v>
          </cell>
          <cell r="D314" t="str">
            <v>SPS- F</v>
          </cell>
          <cell r="E314" t="str">
            <v xml:space="preserve">Press Gussett(B)              </v>
          </cell>
          <cell r="F314">
            <v>43094</v>
          </cell>
          <cell r="G314" t="str">
            <v>01/01/2024-01/15/2024</v>
          </cell>
          <cell r="H314">
            <v>0</v>
          </cell>
          <cell r="I314">
            <v>0</v>
          </cell>
          <cell r="J314">
            <v>0</v>
          </cell>
          <cell r="K314">
            <v>204</v>
          </cell>
          <cell r="M314">
            <v>112</v>
          </cell>
          <cell r="N314">
            <v>8</v>
          </cell>
          <cell r="O314">
            <v>122</v>
          </cell>
          <cell r="P314">
            <v>8</v>
          </cell>
          <cell r="Q314">
            <v>0</v>
          </cell>
          <cell r="R314">
            <v>8</v>
          </cell>
          <cell r="S314">
            <v>10</v>
          </cell>
          <cell r="T314">
            <v>0</v>
          </cell>
          <cell r="U314">
            <v>10</v>
          </cell>
          <cell r="V314">
            <v>99.71</v>
          </cell>
          <cell r="W314">
            <v>7.85</v>
          </cell>
          <cell r="X314">
            <v>7.5013199999999998</v>
          </cell>
          <cell r="Y314">
            <v>0</v>
          </cell>
          <cell r="Z314">
            <v>7.5013199999999998</v>
          </cell>
          <cell r="AA314">
            <v>0</v>
          </cell>
          <cell r="AB314">
            <v>0</v>
          </cell>
          <cell r="AQ314">
            <v>0</v>
          </cell>
          <cell r="AR314">
            <v>100</v>
          </cell>
          <cell r="BG314">
            <v>0</v>
          </cell>
          <cell r="BH314">
            <v>100</v>
          </cell>
        </row>
        <row r="315">
          <cell r="B315" t="str">
            <v>PO18084</v>
          </cell>
          <cell r="C315" t="str">
            <v>Soklim Thon</v>
          </cell>
          <cell r="D315" t="str">
            <v>SPS- C</v>
          </cell>
          <cell r="E315" t="str">
            <v xml:space="preserve">Set Main Label (B)            </v>
          </cell>
          <cell r="F315">
            <v>43094</v>
          </cell>
          <cell r="G315" t="str">
            <v>01/01/2024-01/15/2024</v>
          </cell>
          <cell r="H315">
            <v>0</v>
          </cell>
          <cell r="I315">
            <v>0</v>
          </cell>
          <cell r="J315">
            <v>0</v>
          </cell>
          <cell r="K315">
            <v>204</v>
          </cell>
          <cell r="M315">
            <v>112</v>
          </cell>
          <cell r="N315">
            <v>8</v>
          </cell>
          <cell r="O315">
            <v>128</v>
          </cell>
          <cell r="P315">
            <v>0</v>
          </cell>
          <cell r="Q315">
            <v>0</v>
          </cell>
          <cell r="R315">
            <v>0</v>
          </cell>
          <cell r="S315">
            <v>8</v>
          </cell>
          <cell r="T315">
            <v>0</v>
          </cell>
          <cell r="U315">
            <v>8</v>
          </cell>
          <cell r="V315">
            <v>28.59</v>
          </cell>
          <cell r="W315">
            <v>0</v>
          </cell>
          <cell r="X315">
            <v>3.92496</v>
          </cell>
          <cell r="Y315">
            <v>0</v>
          </cell>
          <cell r="Z315">
            <v>3.92496</v>
          </cell>
          <cell r="AA315">
            <v>0</v>
          </cell>
          <cell r="AB315">
            <v>26.359919999999999</v>
          </cell>
          <cell r="AQ315">
            <v>0</v>
          </cell>
          <cell r="AR315">
            <v>100</v>
          </cell>
          <cell r="BG315">
            <v>0</v>
          </cell>
          <cell r="BH315">
            <v>100</v>
          </cell>
        </row>
        <row r="316">
          <cell r="B316" t="str">
            <v>PO18092</v>
          </cell>
          <cell r="C316" t="str">
            <v>Channa Thang</v>
          </cell>
          <cell r="D316" t="str">
            <v>SPS- D</v>
          </cell>
          <cell r="E316" t="str">
            <v xml:space="preserve">Collar Attach Only(A+)        </v>
          </cell>
          <cell r="F316">
            <v>43094</v>
          </cell>
          <cell r="G316" t="str">
            <v>01/01/2024-01/15/2024</v>
          </cell>
          <cell r="H316">
            <v>1</v>
          </cell>
          <cell r="I316">
            <v>3</v>
          </cell>
          <cell r="J316">
            <v>4</v>
          </cell>
          <cell r="K316">
            <v>204</v>
          </cell>
          <cell r="M316">
            <v>112</v>
          </cell>
          <cell r="N316">
            <v>8</v>
          </cell>
          <cell r="O316">
            <v>130</v>
          </cell>
          <cell r="P316">
            <v>0</v>
          </cell>
          <cell r="Q316">
            <v>0</v>
          </cell>
          <cell r="R316">
            <v>0</v>
          </cell>
          <cell r="S316">
            <v>10</v>
          </cell>
          <cell r="T316">
            <v>0</v>
          </cell>
          <cell r="U316">
            <v>10</v>
          </cell>
          <cell r="V316">
            <v>57.69</v>
          </cell>
          <cell r="W316">
            <v>0</v>
          </cell>
          <cell r="X316">
            <v>4.9062000000000001</v>
          </cell>
          <cell r="Y316">
            <v>0</v>
          </cell>
          <cell r="Z316">
            <v>4.9062000000000001</v>
          </cell>
          <cell r="AA316">
            <v>0</v>
          </cell>
          <cell r="AB316">
            <v>1.4185939999999999</v>
          </cell>
          <cell r="AQ316">
            <v>0</v>
          </cell>
          <cell r="AR316">
            <v>100</v>
          </cell>
          <cell r="BG316">
            <v>0</v>
          </cell>
          <cell r="BH316">
            <v>100</v>
          </cell>
        </row>
        <row r="317">
          <cell r="B317" t="str">
            <v>PO18097</v>
          </cell>
          <cell r="C317" t="str">
            <v>Theary Sambath</v>
          </cell>
          <cell r="D317" t="str">
            <v>SPS- E</v>
          </cell>
          <cell r="E317" t="str">
            <v xml:space="preserve">Machinist                     </v>
          </cell>
          <cell r="F317">
            <v>43094</v>
          </cell>
          <cell r="G317" t="str">
            <v>01/01/2024-01/15/2024</v>
          </cell>
          <cell r="H317">
            <v>0</v>
          </cell>
          <cell r="I317">
            <v>0</v>
          </cell>
          <cell r="J317">
            <v>0</v>
          </cell>
          <cell r="K317">
            <v>204</v>
          </cell>
          <cell r="M317">
            <v>112</v>
          </cell>
          <cell r="N317">
            <v>8</v>
          </cell>
          <cell r="O317">
            <v>126</v>
          </cell>
          <cell r="P317">
            <v>0</v>
          </cell>
          <cell r="Q317">
            <v>0</v>
          </cell>
          <cell r="R317">
            <v>0</v>
          </cell>
          <cell r="S317">
            <v>6</v>
          </cell>
          <cell r="T317">
            <v>0</v>
          </cell>
          <cell r="U317">
            <v>6</v>
          </cell>
          <cell r="V317">
            <v>32.71</v>
          </cell>
          <cell r="W317">
            <v>0</v>
          </cell>
          <cell r="X317">
            <v>2.9437199999999999</v>
          </cell>
          <cell r="Y317">
            <v>0</v>
          </cell>
          <cell r="Z317">
            <v>2.9437199999999999</v>
          </cell>
          <cell r="AA317">
            <v>0</v>
          </cell>
          <cell r="AB317">
            <v>20.277439999999999</v>
          </cell>
          <cell r="AQ317">
            <v>0</v>
          </cell>
          <cell r="AR317">
            <v>100</v>
          </cell>
          <cell r="BG317">
            <v>0</v>
          </cell>
          <cell r="BH317">
            <v>100</v>
          </cell>
        </row>
        <row r="318">
          <cell r="B318" t="str">
            <v>PO18123</v>
          </cell>
          <cell r="C318" t="str">
            <v>Sreymol Aoeurn</v>
          </cell>
          <cell r="D318" t="str">
            <v>SIT REPAIR</v>
          </cell>
          <cell r="E318" t="str">
            <v xml:space="preserve">JOIN SPLITE YOKE STR          </v>
          </cell>
          <cell r="F318">
            <v>43109</v>
          </cell>
          <cell r="G318" t="str">
            <v>01/01/2024-01/15/2024</v>
          </cell>
          <cell r="H318">
            <v>1</v>
          </cell>
          <cell r="I318">
            <v>3</v>
          </cell>
          <cell r="J318">
            <v>4</v>
          </cell>
          <cell r="K318">
            <v>204</v>
          </cell>
          <cell r="M318">
            <v>112</v>
          </cell>
          <cell r="N318">
            <v>8</v>
          </cell>
          <cell r="O318">
            <v>126</v>
          </cell>
          <cell r="P318">
            <v>4</v>
          </cell>
          <cell r="Q318">
            <v>0</v>
          </cell>
          <cell r="R318">
            <v>4</v>
          </cell>
          <cell r="S318">
            <v>10</v>
          </cell>
          <cell r="T318">
            <v>0</v>
          </cell>
          <cell r="U318">
            <v>10</v>
          </cell>
          <cell r="V318">
            <v>13.44</v>
          </cell>
          <cell r="W318">
            <v>3.92</v>
          </cell>
          <cell r="X318">
            <v>4.9062000000000001</v>
          </cell>
          <cell r="Y318">
            <v>0</v>
          </cell>
          <cell r="Z318">
            <v>4.9062000000000001</v>
          </cell>
          <cell r="AA318">
            <v>0</v>
          </cell>
          <cell r="AB318">
            <v>39.552399999999999</v>
          </cell>
          <cell r="AQ318">
            <v>0</v>
          </cell>
          <cell r="AR318">
            <v>100</v>
          </cell>
          <cell r="BG318">
            <v>0</v>
          </cell>
          <cell r="BH318">
            <v>100</v>
          </cell>
        </row>
        <row r="319">
          <cell r="B319" t="str">
            <v>PO18133</v>
          </cell>
          <cell r="C319" t="str">
            <v>La Ly</v>
          </cell>
          <cell r="D319" t="str">
            <v>OPA S1- 1 &amp; 2</v>
          </cell>
          <cell r="E319" t="str">
            <v xml:space="preserve">Machinist                     </v>
          </cell>
          <cell r="F319">
            <v>43109</v>
          </cell>
          <cell r="G319" t="str">
            <v>01/01/2024-01/15/2024</v>
          </cell>
          <cell r="H319">
            <v>1</v>
          </cell>
          <cell r="I319">
            <v>1</v>
          </cell>
          <cell r="J319">
            <v>2</v>
          </cell>
          <cell r="K319">
            <v>204</v>
          </cell>
          <cell r="M319">
            <v>112</v>
          </cell>
          <cell r="N319">
            <v>8</v>
          </cell>
          <cell r="O319">
            <v>130</v>
          </cell>
          <cell r="P319">
            <v>0</v>
          </cell>
          <cell r="Q319">
            <v>0</v>
          </cell>
          <cell r="R319">
            <v>0</v>
          </cell>
          <cell r="S319">
            <v>10</v>
          </cell>
          <cell r="T319">
            <v>0</v>
          </cell>
          <cell r="U319">
            <v>10</v>
          </cell>
          <cell r="V319">
            <v>44.34</v>
          </cell>
          <cell r="W319">
            <v>0</v>
          </cell>
          <cell r="X319">
            <v>4.9062000000000001</v>
          </cell>
          <cell r="Y319">
            <v>0</v>
          </cell>
          <cell r="Z319">
            <v>4.9062000000000001</v>
          </cell>
          <cell r="AA319">
            <v>0</v>
          </cell>
          <cell r="AB319">
            <v>12.5724</v>
          </cell>
          <cell r="AQ319">
            <v>0</v>
          </cell>
          <cell r="AR319">
            <v>100</v>
          </cell>
          <cell r="BG319">
            <v>0</v>
          </cell>
          <cell r="BH319">
            <v>100</v>
          </cell>
        </row>
        <row r="320">
          <cell r="B320" t="str">
            <v>PO18142</v>
          </cell>
          <cell r="C320" t="str">
            <v>Phorn Chy</v>
          </cell>
          <cell r="D320" t="str">
            <v>SPS- D</v>
          </cell>
          <cell r="E320" t="str">
            <v xml:space="preserve">French Seam(A)                </v>
          </cell>
          <cell r="F320">
            <v>43111</v>
          </cell>
          <cell r="G320" t="str">
            <v>01/01/2024-01/15/2024</v>
          </cell>
          <cell r="H320">
            <v>0</v>
          </cell>
          <cell r="I320">
            <v>0</v>
          </cell>
          <cell r="J320">
            <v>0</v>
          </cell>
          <cell r="K320">
            <v>204</v>
          </cell>
          <cell r="M320">
            <v>112</v>
          </cell>
          <cell r="N320">
            <v>8</v>
          </cell>
          <cell r="O320">
            <v>124</v>
          </cell>
          <cell r="P320">
            <v>0</v>
          </cell>
          <cell r="Q320">
            <v>0</v>
          </cell>
          <cell r="R320">
            <v>0</v>
          </cell>
          <cell r="S320">
            <v>4</v>
          </cell>
          <cell r="T320">
            <v>0</v>
          </cell>
          <cell r="U320">
            <v>4</v>
          </cell>
          <cell r="V320">
            <v>30.17</v>
          </cell>
          <cell r="W320">
            <v>0</v>
          </cell>
          <cell r="X320">
            <v>1.96248</v>
          </cell>
          <cell r="Y320">
            <v>0</v>
          </cell>
          <cell r="Z320">
            <v>1.96248</v>
          </cell>
          <cell r="AA320">
            <v>0</v>
          </cell>
          <cell r="AB320">
            <v>20.854959999999998</v>
          </cell>
          <cell r="AQ320">
            <v>0</v>
          </cell>
          <cell r="AR320">
            <v>100</v>
          </cell>
          <cell r="BG320">
            <v>0</v>
          </cell>
          <cell r="BH320">
            <v>100</v>
          </cell>
        </row>
        <row r="321">
          <cell r="B321" t="str">
            <v>PO18179</v>
          </cell>
          <cell r="C321" t="str">
            <v>Kou San</v>
          </cell>
          <cell r="D321" t="str">
            <v>SPS- E</v>
          </cell>
          <cell r="E321" t="str">
            <v xml:space="preserve">Lapseam Sides(A)              </v>
          </cell>
          <cell r="F321">
            <v>43122</v>
          </cell>
          <cell r="G321" t="str">
            <v>01/01/2024-01/15/2024</v>
          </cell>
          <cell r="H321">
            <v>1</v>
          </cell>
          <cell r="I321">
            <v>0</v>
          </cell>
          <cell r="J321">
            <v>1</v>
          </cell>
          <cell r="K321">
            <v>204</v>
          </cell>
          <cell r="M321">
            <v>112</v>
          </cell>
          <cell r="N321">
            <v>8</v>
          </cell>
          <cell r="O321">
            <v>124</v>
          </cell>
          <cell r="P321">
            <v>0</v>
          </cell>
          <cell r="Q321">
            <v>0</v>
          </cell>
          <cell r="R321">
            <v>0</v>
          </cell>
          <cell r="S321">
            <v>4</v>
          </cell>
          <cell r="T321">
            <v>0</v>
          </cell>
          <cell r="U321">
            <v>4</v>
          </cell>
          <cell r="V321">
            <v>43.72</v>
          </cell>
          <cell r="W321">
            <v>0</v>
          </cell>
          <cell r="X321">
            <v>1.96248</v>
          </cell>
          <cell r="Y321">
            <v>0</v>
          </cell>
          <cell r="Z321">
            <v>1.96248</v>
          </cell>
          <cell r="AA321">
            <v>0</v>
          </cell>
          <cell r="AB321">
            <v>7.3049600000000003</v>
          </cell>
          <cell r="AQ321">
            <v>0</v>
          </cell>
          <cell r="AR321">
            <v>100</v>
          </cell>
          <cell r="BG321">
            <v>0</v>
          </cell>
          <cell r="BH321">
            <v>100</v>
          </cell>
        </row>
        <row r="322">
          <cell r="B322" t="str">
            <v>PO18196</v>
          </cell>
          <cell r="C322" t="str">
            <v>Rort  Toem</v>
          </cell>
          <cell r="D322" t="str">
            <v>SPS- C</v>
          </cell>
          <cell r="E322" t="str">
            <v xml:space="preserve">Set Main Label (B)            </v>
          </cell>
          <cell r="F322">
            <v>43124</v>
          </cell>
          <cell r="G322" t="str">
            <v>01/01/2024-01/15/2024</v>
          </cell>
          <cell r="H322">
            <v>0</v>
          </cell>
          <cell r="I322">
            <v>2</v>
          </cell>
          <cell r="J322">
            <v>2</v>
          </cell>
          <cell r="K322">
            <v>204</v>
          </cell>
          <cell r="M322">
            <v>112</v>
          </cell>
          <cell r="N322">
            <v>8</v>
          </cell>
          <cell r="O322">
            <v>126</v>
          </cell>
          <cell r="P322">
            <v>0</v>
          </cell>
          <cell r="Q322">
            <v>0</v>
          </cell>
          <cell r="R322">
            <v>0</v>
          </cell>
          <cell r="S322">
            <v>6</v>
          </cell>
          <cell r="T322">
            <v>0</v>
          </cell>
          <cell r="U322">
            <v>6</v>
          </cell>
          <cell r="V322">
            <v>31.17</v>
          </cell>
          <cell r="W322">
            <v>0</v>
          </cell>
          <cell r="X322">
            <v>3.0748799999999998</v>
          </cell>
          <cell r="Y322">
            <v>0</v>
          </cell>
          <cell r="Z322">
            <v>3.0748799999999998</v>
          </cell>
          <cell r="AA322">
            <v>0</v>
          </cell>
          <cell r="AB322">
            <v>22.07976</v>
          </cell>
          <cell r="AQ322">
            <v>0</v>
          </cell>
          <cell r="AR322">
            <v>100</v>
          </cell>
          <cell r="BG322">
            <v>0</v>
          </cell>
          <cell r="BH322">
            <v>100</v>
          </cell>
        </row>
        <row r="323">
          <cell r="B323" t="str">
            <v>PO18197</v>
          </cell>
          <cell r="C323" t="str">
            <v>Sreyneang Chhong</v>
          </cell>
          <cell r="D323" t="str">
            <v>SPS- A</v>
          </cell>
          <cell r="E323" t="str">
            <v xml:space="preserve">Topstitch Cuff(A)             </v>
          </cell>
          <cell r="F323">
            <v>43124</v>
          </cell>
          <cell r="G323" t="str">
            <v>01/01/2024-01/15/2024</v>
          </cell>
          <cell r="H323">
            <v>1</v>
          </cell>
          <cell r="I323">
            <v>1</v>
          </cell>
          <cell r="J323">
            <v>2</v>
          </cell>
          <cell r="K323">
            <v>204</v>
          </cell>
          <cell r="M323">
            <v>112</v>
          </cell>
          <cell r="N323">
            <v>8</v>
          </cell>
          <cell r="O323">
            <v>119</v>
          </cell>
          <cell r="P323">
            <v>1</v>
          </cell>
          <cell r="Q323">
            <v>0</v>
          </cell>
          <cell r="R323">
            <v>1</v>
          </cell>
          <cell r="S323">
            <v>0</v>
          </cell>
          <cell r="T323">
            <v>0</v>
          </cell>
          <cell r="U323">
            <v>0</v>
          </cell>
          <cell r="V323">
            <v>16.45</v>
          </cell>
          <cell r="W323">
            <v>0.98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29.67</v>
          </cell>
          <cell r="AQ323">
            <v>0</v>
          </cell>
          <cell r="AR323">
            <v>100</v>
          </cell>
          <cell r="BG323">
            <v>0</v>
          </cell>
          <cell r="BH323">
            <v>100</v>
          </cell>
        </row>
        <row r="324">
          <cell r="B324" t="str">
            <v>PO18201</v>
          </cell>
          <cell r="C324" t="str">
            <v>Sopheak Pheap</v>
          </cell>
          <cell r="D324" t="str">
            <v>SPS- A</v>
          </cell>
          <cell r="E324" t="str">
            <v xml:space="preserve">Topstitch Cuff(A)             </v>
          </cell>
          <cell r="F324">
            <v>43124</v>
          </cell>
          <cell r="G324" t="str">
            <v>01/01/2024-01/15/2024</v>
          </cell>
          <cell r="H324">
            <v>1</v>
          </cell>
          <cell r="I324">
            <v>2</v>
          </cell>
          <cell r="J324">
            <v>3</v>
          </cell>
          <cell r="K324">
            <v>204</v>
          </cell>
          <cell r="M324">
            <v>112</v>
          </cell>
          <cell r="N324">
            <v>8</v>
          </cell>
          <cell r="O324">
            <v>124</v>
          </cell>
          <cell r="P324">
            <v>0</v>
          </cell>
          <cell r="Q324">
            <v>0</v>
          </cell>
          <cell r="R324">
            <v>0</v>
          </cell>
          <cell r="S324">
            <v>4</v>
          </cell>
          <cell r="T324">
            <v>0</v>
          </cell>
          <cell r="U324">
            <v>4</v>
          </cell>
          <cell r="V324">
            <v>61.58</v>
          </cell>
          <cell r="W324">
            <v>0</v>
          </cell>
          <cell r="X324">
            <v>1.9909760000000001</v>
          </cell>
          <cell r="Y324">
            <v>0</v>
          </cell>
          <cell r="Z324">
            <v>1.9909760000000001</v>
          </cell>
          <cell r="AA324">
            <v>0</v>
          </cell>
          <cell r="AB324">
            <v>1.96248</v>
          </cell>
          <cell r="AQ324">
            <v>0</v>
          </cell>
          <cell r="AR324">
            <v>100</v>
          </cell>
          <cell r="BG324">
            <v>0</v>
          </cell>
          <cell r="BH324">
            <v>100</v>
          </cell>
        </row>
        <row r="325">
          <cell r="B325" t="str">
            <v>PO18206</v>
          </cell>
          <cell r="C325" t="str">
            <v>SreyAun Nuon</v>
          </cell>
          <cell r="D325" t="str">
            <v>Finishing A</v>
          </cell>
          <cell r="E325" t="str">
            <v xml:space="preserve">Cuffling(B)                   </v>
          </cell>
          <cell r="F325">
            <v>43124</v>
          </cell>
          <cell r="G325" t="str">
            <v>01/01/2024-01/15/2024</v>
          </cell>
          <cell r="H325">
            <v>0</v>
          </cell>
          <cell r="I325">
            <v>2</v>
          </cell>
          <cell r="J325">
            <v>2</v>
          </cell>
          <cell r="K325">
            <v>204</v>
          </cell>
          <cell r="M325">
            <v>112</v>
          </cell>
          <cell r="N325">
            <v>8</v>
          </cell>
          <cell r="O325">
            <v>128</v>
          </cell>
          <cell r="P325">
            <v>0</v>
          </cell>
          <cell r="Q325">
            <v>0</v>
          </cell>
          <cell r="R325">
            <v>0</v>
          </cell>
          <cell r="S325">
            <v>8</v>
          </cell>
          <cell r="T325">
            <v>0</v>
          </cell>
          <cell r="U325">
            <v>8</v>
          </cell>
          <cell r="V325">
            <v>78.489999999999995</v>
          </cell>
          <cell r="W325">
            <v>0</v>
          </cell>
          <cell r="X325">
            <v>5.8446239999999996</v>
          </cell>
          <cell r="Y325">
            <v>0</v>
          </cell>
          <cell r="Z325">
            <v>5.8446239999999996</v>
          </cell>
          <cell r="AA325">
            <v>0</v>
          </cell>
          <cell r="AB325">
            <v>0</v>
          </cell>
          <cell r="AQ325">
            <v>0</v>
          </cell>
          <cell r="AR325">
            <v>100</v>
          </cell>
          <cell r="BG325">
            <v>0</v>
          </cell>
          <cell r="BH325">
            <v>100</v>
          </cell>
        </row>
        <row r="326">
          <cell r="B326" t="str">
            <v>PO18217</v>
          </cell>
          <cell r="C326" t="str">
            <v>Phanny Ma</v>
          </cell>
          <cell r="D326" t="str">
            <v>SPS- A</v>
          </cell>
          <cell r="E326" t="str">
            <v xml:space="preserve">Loading                       </v>
          </cell>
          <cell r="F326">
            <v>43129</v>
          </cell>
          <cell r="G326" t="str">
            <v>01/01/2024-01/15/2024</v>
          </cell>
          <cell r="H326">
            <v>1</v>
          </cell>
          <cell r="I326">
            <v>1</v>
          </cell>
          <cell r="J326">
            <v>2</v>
          </cell>
          <cell r="K326">
            <v>204</v>
          </cell>
          <cell r="M326">
            <v>112</v>
          </cell>
          <cell r="N326">
            <v>8</v>
          </cell>
          <cell r="O326">
            <v>124</v>
          </cell>
          <cell r="P326">
            <v>0</v>
          </cell>
          <cell r="Q326">
            <v>0</v>
          </cell>
          <cell r="R326">
            <v>0</v>
          </cell>
          <cell r="S326">
            <v>4</v>
          </cell>
          <cell r="T326">
            <v>0</v>
          </cell>
          <cell r="U326">
            <v>4</v>
          </cell>
          <cell r="V326">
            <v>30.81</v>
          </cell>
          <cell r="W326">
            <v>0</v>
          </cell>
          <cell r="X326">
            <v>1.96248</v>
          </cell>
          <cell r="Y326">
            <v>0</v>
          </cell>
          <cell r="Z326">
            <v>1.96248</v>
          </cell>
          <cell r="AA326">
            <v>0</v>
          </cell>
          <cell r="AB326">
            <v>20.214960000000001</v>
          </cell>
          <cell r="AQ326">
            <v>0</v>
          </cell>
          <cell r="AR326">
            <v>100</v>
          </cell>
          <cell r="BG326">
            <v>0</v>
          </cell>
          <cell r="BH326">
            <v>100</v>
          </cell>
        </row>
        <row r="327">
          <cell r="B327" t="str">
            <v>PO18285</v>
          </cell>
          <cell r="C327" t="str">
            <v>Sovanphalla Voeurn</v>
          </cell>
          <cell r="D327" t="str">
            <v>SIT Checking</v>
          </cell>
          <cell r="E327" t="str">
            <v xml:space="preserve">Examining(B)                  </v>
          </cell>
          <cell r="F327">
            <v>43436</v>
          </cell>
          <cell r="G327" t="str">
            <v>01/01/2024-01/15/2024</v>
          </cell>
          <cell r="H327">
            <v>0</v>
          </cell>
          <cell r="I327">
            <v>0</v>
          </cell>
          <cell r="J327">
            <v>0</v>
          </cell>
          <cell r="K327">
            <v>204</v>
          </cell>
          <cell r="M327">
            <v>112</v>
          </cell>
          <cell r="N327">
            <v>8</v>
          </cell>
          <cell r="O327">
            <v>132</v>
          </cell>
          <cell r="P327">
            <v>0</v>
          </cell>
          <cell r="Q327">
            <v>0</v>
          </cell>
          <cell r="R327">
            <v>0</v>
          </cell>
          <cell r="S327">
            <v>12</v>
          </cell>
          <cell r="T327">
            <v>0</v>
          </cell>
          <cell r="U327">
            <v>12</v>
          </cell>
          <cell r="V327">
            <v>48.94</v>
          </cell>
          <cell r="W327">
            <v>0</v>
          </cell>
          <cell r="X327">
            <v>5.8874399999999998</v>
          </cell>
          <cell r="Y327">
            <v>0</v>
          </cell>
          <cell r="Z327">
            <v>5.8874399999999998</v>
          </cell>
          <cell r="AA327">
            <v>0</v>
          </cell>
          <cell r="AB327">
            <v>9.9348799999999997</v>
          </cell>
          <cell r="AQ327">
            <v>0</v>
          </cell>
          <cell r="AR327">
            <v>100</v>
          </cell>
          <cell r="BG327">
            <v>0</v>
          </cell>
          <cell r="BH327">
            <v>100</v>
          </cell>
        </row>
        <row r="328">
          <cell r="B328" t="str">
            <v>PO18286</v>
          </cell>
          <cell r="C328" t="str">
            <v>Kanha Nho</v>
          </cell>
          <cell r="D328" t="str">
            <v>SPS- C</v>
          </cell>
          <cell r="E328" t="str">
            <v xml:space="preserve">Attach Patch                  </v>
          </cell>
          <cell r="F328">
            <v>43144</v>
          </cell>
          <cell r="G328" t="str">
            <v>01/01/2024-01/15/2024</v>
          </cell>
          <cell r="H328">
            <v>1</v>
          </cell>
          <cell r="I328">
            <v>2</v>
          </cell>
          <cell r="J328">
            <v>3</v>
          </cell>
          <cell r="K328">
            <v>204</v>
          </cell>
          <cell r="M328">
            <v>112</v>
          </cell>
          <cell r="N328">
            <v>8</v>
          </cell>
          <cell r="O328">
            <v>126</v>
          </cell>
          <cell r="P328">
            <v>0</v>
          </cell>
          <cell r="Q328">
            <v>0</v>
          </cell>
          <cell r="R328">
            <v>0</v>
          </cell>
          <cell r="S328">
            <v>6</v>
          </cell>
          <cell r="T328">
            <v>0</v>
          </cell>
          <cell r="U328">
            <v>6</v>
          </cell>
          <cell r="V328">
            <v>32.549999999999997</v>
          </cell>
          <cell r="W328">
            <v>0</v>
          </cell>
          <cell r="X328">
            <v>3.06948</v>
          </cell>
          <cell r="Y328">
            <v>0</v>
          </cell>
          <cell r="Z328">
            <v>3.06948</v>
          </cell>
          <cell r="AA328">
            <v>0</v>
          </cell>
          <cell r="AB328">
            <v>20.688960000000002</v>
          </cell>
          <cell r="AQ328">
            <v>0</v>
          </cell>
          <cell r="AR328">
            <v>100</v>
          </cell>
          <cell r="BG328">
            <v>0</v>
          </cell>
          <cell r="BH328">
            <v>100</v>
          </cell>
        </row>
        <row r="329">
          <cell r="B329" t="str">
            <v>PO18310</v>
          </cell>
          <cell r="C329" t="str">
            <v>Thai Sorn</v>
          </cell>
          <cell r="D329" t="str">
            <v>SPS- F</v>
          </cell>
          <cell r="E329" t="str">
            <v xml:space="preserve">Cuff Attach(A+)               </v>
          </cell>
          <cell r="F329">
            <v>43146</v>
          </cell>
          <cell r="G329" t="str">
            <v>01/01/2024-01/15/2024</v>
          </cell>
          <cell r="H329">
            <v>1</v>
          </cell>
          <cell r="I329">
            <v>2</v>
          </cell>
          <cell r="J329">
            <v>3</v>
          </cell>
          <cell r="K329">
            <v>204</v>
          </cell>
          <cell r="M329">
            <v>112</v>
          </cell>
          <cell r="N329">
            <v>8</v>
          </cell>
          <cell r="O329">
            <v>106</v>
          </cell>
          <cell r="P329">
            <v>0</v>
          </cell>
          <cell r="Q329">
            <v>16</v>
          </cell>
          <cell r="R329">
            <v>16</v>
          </cell>
          <cell r="S329">
            <v>2</v>
          </cell>
          <cell r="T329">
            <v>0</v>
          </cell>
          <cell r="U329">
            <v>2</v>
          </cell>
          <cell r="V329">
            <v>35.43</v>
          </cell>
          <cell r="W329">
            <v>0</v>
          </cell>
          <cell r="X329">
            <v>1.125443</v>
          </cell>
          <cell r="Y329">
            <v>0</v>
          </cell>
          <cell r="Z329">
            <v>1.125443</v>
          </cell>
          <cell r="AA329">
            <v>0</v>
          </cell>
          <cell r="AB329">
            <v>1.56</v>
          </cell>
          <cell r="AQ329">
            <v>0</v>
          </cell>
          <cell r="AR329">
            <v>100</v>
          </cell>
          <cell r="BG329">
            <v>0</v>
          </cell>
          <cell r="BH329">
            <v>100</v>
          </cell>
        </row>
        <row r="330">
          <cell r="B330" t="str">
            <v>PO18321</v>
          </cell>
          <cell r="C330" t="str">
            <v>Sopheak Sam</v>
          </cell>
          <cell r="D330" t="str">
            <v>Finishing A</v>
          </cell>
          <cell r="E330" t="str">
            <v xml:space="preserve">PRESS FRONT&amp;BACK              </v>
          </cell>
          <cell r="F330">
            <v>43146</v>
          </cell>
          <cell r="G330" t="str">
            <v>01/01/2024-01/15/2024</v>
          </cell>
          <cell r="H330">
            <v>0</v>
          </cell>
          <cell r="I330">
            <v>0</v>
          </cell>
          <cell r="J330">
            <v>0</v>
          </cell>
          <cell r="K330">
            <v>204</v>
          </cell>
          <cell r="M330">
            <v>112</v>
          </cell>
          <cell r="N330">
            <v>8</v>
          </cell>
          <cell r="O330">
            <v>122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2</v>
          </cell>
          <cell r="V330">
            <v>40.74</v>
          </cell>
          <cell r="W330">
            <v>0</v>
          </cell>
          <cell r="X330">
            <v>0.98124</v>
          </cell>
          <cell r="Y330">
            <v>0</v>
          </cell>
          <cell r="Z330">
            <v>0.98124</v>
          </cell>
          <cell r="AA330">
            <v>0</v>
          </cell>
          <cell r="AB330">
            <v>8.3224800000000005</v>
          </cell>
          <cell r="AQ330">
            <v>0</v>
          </cell>
          <cell r="AR330">
            <v>100</v>
          </cell>
          <cell r="BG330">
            <v>0</v>
          </cell>
          <cell r="BH330">
            <v>100</v>
          </cell>
        </row>
        <row r="331">
          <cell r="B331" t="str">
            <v>PO1834</v>
          </cell>
          <cell r="C331" t="str">
            <v>Phallim Sok</v>
          </cell>
          <cell r="D331" t="str">
            <v>SPS- B</v>
          </cell>
          <cell r="E331" t="str">
            <v xml:space="preserve">BAND ATTACH(A+)               </v>
          </cell>
          <cell r="F331">
            <v>39489</v>
          </cell>
          <cell r="G331" t="str">
            <v>01/01/2024-01/15/2024</v>
          </cell>
          <cell r="H331">
            <v>1</v>
          </cell>
          <cell r="I331">
            <v>0</v>
          </cell>
          <cell r="J331">
            <v>1</v>
          </cell>
          <cell r="K331">
            <v>204</v>
          </cell>
          <cell r="M331">
            <v>112</v>
          </cell>
          <cell r="N331">
            <v>8</v>
          </cell>
          <cell r="O331">
            <v>122</v>
          </cell>
          <cell r="P331">
            <v>0</v>
          </cell>
          <cell r="Q331">
            <v>0</v>
          </cell>
          <cell r="R331">
            <v>0</v>
          </cell>
          <cell r="S331">
            <v>2</v>
          </cell>
          <cell r="T331">
            <v>0</v>
          </cell>
          <cell r="U331">
            <v>2</v>
          </cell>
          <cell r="V331">
            <v>20.23</v>
          </cell>
          <cell r="W331">
            <v>0</v>
          </cell>
          <cell r="X331">
            <v>0.98124</v>
          </cell>
          <cell r="Y331">
            <v>0</v>
          </cell>
          <cell r="Z331">
            <v>0.98124</v>
          </cell>
          <cell r="AA331">
            <v>0</v>
          </cell>
          <cell r="AB331">
            <v>20.982479999999999</v>
          </cell>
          <cell r="AQ331">
            <v>0</v>
          </cell>
          <cell r="AR331">
            <v>100</v>
          </cell>
          <cell r="BG331">
            <v>0</v>
          </cell>
          <cell r="BH331">
            <v>100</v>
          </cell>
        </row>
        <row r="332">
          <cell r="B332" t="str">
            <v>PO18347</v>
          </cell>
          <cell r="C332" t="str">
            <v>Sinat Pheng</v>
          </cell>
          <cell r="D332" t="str">
            <v>SIT REPAIR</v>
          </cell>
          <cell r="E332" t="str">
            <v xml:space="preserve">Examining(B)                  </v>
          </cell>
          <cell r="F332">
            <v>43151</v>
          </cell>
          <cell r="G332" t="str">
            <v>01/01/2024-01/15/2024</v>
          </cell>
          <cell r="H332">
            <v>1</v>
          </cell>
          <cell r="I332">
            <v>3</v>
          </cell>
          <cell r="J332">
            <v>4</v>
          </cell>
          <cell r="K332">
            <v>204</v>
          </cell>
          <cell r="M332">
            <v>112</v>
          </cell>
          <cell r="N332">
            <v>8</v>
          </cell>
          <cell r="O332">
            <v>118</v>
          </cell>
          <cell r="P332">
            <v>8</v>
          </cell>
          <cell r="Q332">
            <v>0</v>
          </cell>
          <cell r="R332">
            <v>8</v>
          </cell>
          <cell r="S332">
            <v>6</v>
          </cell>
          <cell r="T332">
            <v>0</v>
          </cell>
          <cell r="U332">
            <v>6</v>
          </cell>
          <cell r="V332">
            <v>25.44</v>
          </cell>
          <cell r="W332">
            <v>7.85</v>
          </cell>
          <cell r="X332">
            <v>2.9437199999999999</v>
          </cell>
          <cell r="Y332">
            <v>0</v>
          </cell>
          <cell r="Z332">
            <v>2.9437199999999999</v>
          </cell>
          <cell r="AA332">
            <v>0</v>
          </cell>
          <cell r="AB332">
            <v>19.69744</v>
          </cell>
          <cell r="AQ332">
            <v>0</v>
          </cell>
          <cell r="AR332">
            <v>100</v>
          </cell>
          <cell r="BG332">
            <v>0</v>
          </cell>
          <cell r="BH332">
            <v>100</v>
          </cell>
        </row>
        <row r="333">
          <cell r="B333" t="str">
            <v>PO18364</v>
          </cell>
          <cell r="C333" t="str">
            <v>Putheary Yan</v>
          </cell>
          <cell r="D333" t="str">
            <v>SPS- F</v>
          </cell>
          <cell r="E333" t="str">
            <v xml:space="preserve">Collar Attach Only(A+)        </v>
          </cell>
          <cell r="F333">
            <v>43153</v>
          </cell>
          <cell r="G333" t="str">
            <v>01/01/2024-01/15/2024</v>
          </cell>
          <cell r="H333">
            <v>1</v>
          </cell>
          <cell r="I333">
            <v>2</v>
          </cell>
          <cell r="J333">
            <v>3</v>
          </cell>
          <cell r="K333">
            <v>204</v>
          </cell>
          <cell r="M333">
            <v>112</v>
          </cell>
          <cell r="N333">
            <v>8</v>
          </cell>
          <cell r="O333">
            <v>122</v>
          </cell>
          <cell r="P333">
            <v>8</v>
          </cell>
          <cell r="Q333">
            <v>0</v>
          </cell>
          <cell r="R333">
            <v>8</v>
          </cell>
          <cell r="S333">
            <v>10</v>
          </cell>
          <cell r="T333">
            <v>0</v>
          </cell>
          <cell r="U333">
            <v>10</v>
          </cell>
          <cell r="V333">
            <v>67.5</v>
          </cell>
          <cell r="W333">
            <v>7.85</v>
          </cell>
          <cell r="X333">
            <v>5.9339279999999999</v>
          </cell>
          <cell r="Y333">
            <v>0</v>
          </cell>
          <cell r="Z333">
            <v>5.9339279999999999</v>
          </cell>
          <cell r="AA333">
            <v>0</v>
          </cell>
          <cell r="AB333">
            <v>0</v>
          </cell>
          <cell r="AQ333">
            <v>0</v>
          </cell>
          <cell r="AR333">
            <v>100</v>
          </cell>
          <cell r="BG333">
            <v>0</v>
          </cell>
          <cell r="BH333">
            <v>100</v>
          </cell>
        </row>
        <row r="334">
          <cell r="B334" t="str">
            <v>PO18380</v>
          </cell>
          <cell r="C334" t="str">
            <v>Sreyleak La</v>
          </cell>
          <cell r="D334" t="str">
            <v>SPS- B</v>
          </cell>
          <cell r="E334" t="str">
            <v xml:space="preserve">Topstitch Cuff(A)             </v>
          </cell>
          <cell r="F334">
            <v>43158</v>
          </cell>
          <cell r="G334" t="str">
            <v>01/01/2024-01/15/2024</v>
          </cell>
          <cell r="H334">
            <v>1</v>
          </cell>
          <cell r="I334">
            <v>1</v>
          </cell>
          <cell r="J334">
            <v>2</v>
          </cell>
          <cell r="K334">
            <v>204</v>
          </cell>
          <cell r="M334">
            <v>112</v>
          </cell>
          <cell r="N334">
            <v>8</v>
          </cell>
          <cell r="O334">
            <v>132</v>
          </cell>
          <cell r="P334">
            <v>0</v>
          </cell>
          <cell r="Q334">
            <v>0</v>
          </cell>
          <cell r="R334">
            <v>0</v>
          </cell>
          <cell r="S334">
            <v>12</v>
          </cell>
          <cell r="T334">
            <v>0</v>
          </cell>
          <cell r="U334">
            <v>12</v>
          </cell>
          <cell r="V334">
            <v>29.3</v>
          </cell>
          <cell r="W334">
            <v>0</v>
          </cell>
          <cell r="X334">
            <v>5.8874399999999998</v>
          </cell>
          <cell r="Y334">
            <v>0</v>
          </cell>
          <cell r="Z334">
            <v>5.8874399999999998</v>
          </cell>
          <cell r="AA334">
            <v>0</v>
          </cell>
          <cell r="AB334">
            <v>29.57488</v>
          </cell>
          <cell r="AQ334">
            <v>0</v>
          </cell>
          <cell r="AR334">
            <v>100</v>
          </cell>
          <cell r="BG334">
            <v>0</v>
          </cell>
          <cell r="BH334">
            <v>100</v>
          </cell>
        </row>
        <row r="335">
          <cell r="B335" t="str">
            <v>PO18385</v>
          </cell>
          <cell r="C335" t="str">
            <v>Sophea Khorn</v>
          </cell>
          <cell r="D335" t="str">
            <v>SPS- E</v>
          </cell>
          <cell r="E335" t="str">
            <v xml:space="preserve">Lapseam Sides(A)              </v>
          </cell>
          <cell r="F335">
            <v>43158</v>
          </cell>
          <cell r="G335" t="str">
            <v>01/01/2024-01/15/2024</v>
          </cell>
          <cell r="H335">
            <v>0</v>
          </cell>
          <cell r="I335">
            <v>1</v>
          </cell>
          <cell r="J335">
            <v>1</v>
          </cell>
          <cell r="K335">
            <v>204</v>
          </cell>
          <cell r="M335">
            <v>112</v>
          </cell>
          <cell r="N335">
            <v>8</v>
          </cell>
          <cell r="O335">
            <v>130</v>
          </cell>
          <cell r="P335">
            <v>0</v>
          </cell>
          <cell r="Q335">
            <v>0</v>
          </cell>
          <cell r="R335">
            <v>0</v>
          </cell>
          <cell r="S335">
            <v>10</v>
          </cell>
          <cell r="T335">
            <v>0</v>
          </cell>
          <cell r="U335">
            <v>10</v>
          </cell>
          <cell r="V335">
            <v>58.46</v>
          </cell>
          <cell r="W335">
            <v>0</v>
          </cell>
          <cell r="X335">
            <v>4.9062000000000001</v>
          </cell>
          <cell r="Y335">
            <v>0</v>
          </cell>
          <cell r="Z335">
            <v>4.9062000000000001</v>
          </cell>
          <cell r="AA335">
            <v>0</v>
          </cell>
          <cell r="AB335">
            <v>1.547472</v>
          </cell>
          <cell r="AQ335">
            <v>0</v>
          </cell>
          <cell r="AR335">
            <v>100</v>
          </cell>
          <cell r="BG335">
            <v>0</v>
          </cell>
          <cell r="BH335">
            <v>100</v>
          </cell>
        </row>
        <row r="336">
          <cell r="B336" t="str">
            <v>PO18394</v>
          </cell>
          <cell r="C336" t="str">
            <v>Thea Lorn</v>
          </cell>
          <cell r="D336" t="str">
            <v>SIT Checking</v>
          </cell>
          <cell r="E336" t="str">
            <v xml:space="preserve">Examining(B)                  </v>
          </cell>
          <cell r="F336">
            <v>43160</v>
          </cell>
          <cell r="G336" t="str">
            <v>01/01/2024-01/15/2024</v>
          </cell>
          <cell r="H336">
            <v>0</v>
          </cell>
          <cell r="I336">
            <v>1</v>
          </cell>
          <cell r="J336">
            <v>1</v>
          </cell>
          <cell r="K336">
            <v>204</v>
          </cell>
          <cell r="M336">
            <v>112</v>
          </cell>
          <cell r="N336">
            <v>8</v>
          </cell>
          <cell r="O336">
            <v>132</v>
          </cell>
          <cell r="P336">
            <v>0</v>
          </cell>
          <cell r="Q336">
            <v>0</v>
          </cell>
          <cell r="R336">
            <v>0</v>
          </cell>
          <cell r="S336">
            <v>12</v>
          </cell>
          <cell r="T336">
            <v>0</v>
          </cell>
          <cell r="U336">
            <v>12</v>
          </cell>
          <cell r="V336">
            <v>48.94</v>
          </cell>
          <cell r="W336">
            <v>0</v>
          </cell>
          <cell r="X336">
            <v>5.8874399999999998</v>
          </cell>
          <cell r="Y336">
            <v>0</v>
          </cell>
          <cell r="Z336">
            <v>5.8874399999999998</v>
          </cell>
          <cell r="AA336">
            <v>0</v>
          </cell>
          <cell r="AB336">
            <v>9.9348799999999997</v>
          </cell>
          <cell r="AQ336">
            <v>0</v>
          </cell>
          <cell r="AR336">
            <v>100</v>
          </cell>
          <cell r="BG336">
            <v>0</v>
          </cell>
          <cell r="BH336">
            <v>100</v>
          </cell>
        </row>
        <row r="337">
          <cell r="B337" t="str">
            <v>PO18411</v>
          </cell>
          <cell r="C337" t="str">
            <v>Sokhim Run</v>
          </cell>
          <cell r="D337" t="str">
            <v>SPS- B</v>
          </cell>
          <cell r="E337" t="str">
            <v xml:space="preserve">Hem front(B)                  </v>
          </cell>
          <cell r="F337">
            <v>43164</v>
          </cell>
          <cell r="G337" t="str">
            <v>01/01/2024-01/15/2024</v>
          </cell>
          <cell r="H337">
            <v>0</v>
          </cell>
          <cell r="I337">
            <v>0</v>
          </cell>
          <cell r="J337">
            <v>0</v>
          </cell>
          <cell r="K337">
            <v>204</v>
          </cell>
          <cell r="M337">
            <v>112</v>
          </cell>
          <cell r="N337">
            <v>8</v>
          </cell>
          <cell r="O337">
            <v>124</v>
          </cell>
          <cell r="P337">
            <v>0</v>
          </cell>
          <cell r="Q337">
            <v>0</v>
          </cell>
          <cell r="R337">
            <v>0</v>
          </cell>
          <cell r="S337">
            <v>4</v>
          </cell>
          <cell r="T337">
            <v>0</v>
          </cell>
          <cell r="U337">
            <v>4</v>
          </cell>
          <cell r="V337">
            <v>31.82</v>
          </cell>
          <cell r="W337">
            <v>0</v>
          </cell>
          <cell r="X337">
            <v>1.96248</v>
          </cell>
          <cell r="Y337">
            <v>0</v>
          </cell>
          <cell r="Z337">
            <v>1.96248</v>
          </cell>
          <cell r="AA337">
            <v>0</v>
          </cell>
          <cell r="AB337">
            <v>3.5049600000000001</v>
          </cell>
          <cell r="AQ337">
            <v>0</v>
          </cell>
          <cell r="AR337">
            <v>100</v>
          </cell>
          <cell r="BG337">
            <v>0</v>
          </cell>
          <cell r="BH337">
            <v>100</v>
          </cell>
        </row>
        <row r="338">
          <cell r="B338" t="str">
            <v>PO18429</v>
          </cell>
          <cell r="C338" t="str">
            <v>Kuntheary Chan</v>
          </cell>
          <cell r="D338" t="str">
            <v>OPA S1- 1 &amp; 2</v>
          </cell>
          <cell r="E338" t="str">
            <v xml:space="preserve">Set Yoke(A)                   </v>
          </cell>
          <cell r="F338">
            <v>43164</v>
          </cell>
          <cell r="G338" t="str">
            <v>01/01/2024-01/15/2024</v>
          </cell>
          <cell r="H338">
            <v>0</v>
          </cell>
          <cell r="I338">
            <v>0</v>
          </cell>
          <cell r="J338">
            <v>0</v>
          </cell>
          <cell r="K338">
            <v>204</v>
          </cell>
          <cell r="M338">
            <v>112</v>
          </cell>
          <cell r="N338">
            <v>8</v>
          </cell>
          <cell r="O338">
            <v>112</v>
          </cell>
          <cell r="P338">
            <v>0</v>
          </cell>
          <cell r="Q338">
            <v>16</v>
          </cell>
          <cell r="R338">
            <v>16</v>
          </cell>
          <cell r="S338">
            <v>8</v>
          </cell>
          <cell r="T338">
            <v>0</v>
          </cell>
          <cell r="U338">
            <v>8</v>
          </cell>
          <cell r="V338">
            <v>58.12</v>
          </cell>
          <cell r="W338">
            <v>0</v>
          </cell>
          <cell r="X338">
            <v>5.6081799999999999</v>
          </cell>
          <cell r="Y338">
            <v>0</v>
          </cell>
          <cell r="Z338">
            <v>5.6081799999999999</v>
          </cell>
          <cell r="AA338">
            <v>0</v>
          </cell>
          <cell r="AB338">
            <v>0</v>
          </cell>
          <cell r="AQ338">
            <v>0</v>
          </cell>
          <cell r="AR338">
            <v>85</v>
          </cell>
          <cell r="BG338">
            <v>0</v>
          </cell>
          <cell r="BH338">
            <v>85</v>
          </cell>
        </row>
        <row r="339">
          <cell r="B339" t="str">
            <v>PO18443</v>
          </cell>
          <cell r="C339" t="str">
            <v>Nget Vong</v>
          </cell>
          <cell r="D339" t="str">
            <v>SPS- C</v>
          </cell>
          <cell r="E339" t="str">
            <v xml:space="preserve">Set Yoke(A)                   </v>
          </cell>
          <cell r="F339">
            <v>43171</v>
          </cell>
          <cell r="G339" t="str">
            <v>01/01/2024-01/15/2024</v>
          </cell>
          <cell r="H339">
            <v>0</v>
          </cell>
          <cell r="I339">
            <v>2</v>
          </cell>
          <cell r="J339">
            <v>2</v>
          </cell>
          <cell r="K339">
            <v>204</v>
          </cell>
          <cell r="M339">
            <v>112</v>
          </cell>
          <cell r="N339">
            <v>8</v>
          </cell>
          <cell r="O339">
            <v>128</v>
          </cell>
          <cell r="P339">
            <v>0</v>
          </cell>
          <cell r="Q339">
            <v>0</v>
          </cell>
          <cell r="R339">
            <v>0</v>
          </cell>
          <cell r="S339">
            <v>8</v>
          </cell>
          <cell r="T339">
            <v>0</v>
          </cell>
          <cell r="U339">
            <v>8</v>
          </cell>
          <cell r="V339">
            <v>56.96</v>
          </cell>
          <cell r="W339">
            <v>0</v>
          </cell>
          <cell r="X339">
            <v>4.1099649999999999</v>
          </cell>
          <cell r="Y339">
            <v>0</v>
          </cell>
          <cell r="Z339">
            <v>4.1099649999999999</v>
          </cell>
          <cell r="AA339">
            <v>0</v>
          </cell>
          <cell r="AB339">
            <v>0.28636400000000001</v>
          </cell>
          <cell r="AQ339">
            <v>0</v>
          </cell>
          <cell r="AR339">
            <v>100</v>
          </cell>
          <cell r="BG339">
            <v>0</v>
          </cell>
          <cell r="BH339">
            <v>100</v>
          </cell>
        </row>
        <row r="340">
          <cell r="B340" t="str">
            <v>PO18450</v>
          </cell>
          <cell r="C340" t="str">
            <v>Sreynay Sat</v>
          </cell>
          <cell r="D340" t="str">
            <v>SPS- F</v>
          </cell>
          <cell r="E340" t="str">
            <v xml:space="preserve">Unpick Side vent              </v>
          </cell>
          <cell r="F340">
            <v>43171</v>
          </cell>
          <cell r="G340" t="str">
            <v>01/01/2024-01/15/2024</v>
          </cell>
          <cell r="H340">
            <v>1</v>
          </cell>
          <cell r="I340">
            <v>2</v>
          </cell>
          <cell r="J340">
            <v>3</v>
          </cell>
          <cell r="K340">
            <v>204</v>
          </cell>
          <cell r="M340">
            <v>112</v>
          </cell>
          <cell r="N340">
            <v>8</v>
          </cell>
          <cell r="O340">
            <v>124</v>
          </cell>
          <cell r="P340">
            <v>0</v>
          </cell>
          <cell r="Q340">
            <v>0</v>
          </cell>
          <cell r="R340">
            <v>0</v>
          </cell>
          <cell r="S340">
            <v>4</v>
          </cell>
          <cell r="T340">
            <v>0</v>
          </cell>
          <cell r="U340">
            <v>4</v>
          </cell>
          <cell r="V340">
            <v>80.25</v>
          </cell>
          <cell r="W340">
            <v>0</v>
          </cell>
          <cell r="X340">
            <v>2.564829</v>
          </cell>
          <cell r="Y340">
            <v>0</v>
          </cell>
          <cell r="Z340">
            <v>2.564829</v>
          </cell>
          <cell r="AA340">
            <v>0</v>
          </cell>
          <cell r="AB340">
            <v>0</v>
          </cell>
          <cell r="AQ340">
            <v>0</v>
          </cell>
          <cell r="AR340">
            <v>100</v>
          </cell>
          <cell r="BG340">
            <v>0</v>
          </cell>
          <cell r="BH340">
            <v>100</v>
          </cell>
        </row>
        <row r="341">
          <cell r="B341" t="str">
            <v>PO18458</v>
          </cell>
          <cell r="C341" t="str">
            <v>Saren Sary</v>
          </cell>
          <cell r="D341" t="str">
            <v>SPS- B</v>
          </cell>
          <cell r="E341" t="str">
            <v xml:space="preserve">Press Collar(B)               </v>
          </cell>
          <cell r="F341">
            <v>43174</v>
          </cell>
          <cell r="G341" t="str">
            <v>01/01/2024-01/15/2024</v>
          </cell>
          <cell r="H341">
            <v>0</v>
          </cell>
          <cell r="I341">
            <v>0</v>
          </cell>
          <cell r="J341">
            <v>0</v>
          </cell>
          <cell r="K341">
            <v>204</v>
          </cell>
          <cell r="M341">
            <v>112</v>
          </cell>
          <cell r="N341">
            <v>8</v>
          </cell>
          <cell r="O341">
            <v>124</v>
          </cell>
          <cell r="P341">
            <v>0</v>
          </cell>
          <cell r="Q341">
            <v>0</v>
          </cell>
          <cell r="R341">
            <v>0</v>
          </cell>
          <cell r="S341">
            <v>4</v>
          </cell>
          <cell r="T341">
            <v>0</v>
          </cell>
          <cell r="U341">
            <v>4</v>
          </cell>
          <cell r="V341">
            <v>22.36</v>
          </cell>
          <cell r="W341">
            <v>0</v>
          </cell>
          <cell r="X341">
            <v>1.96248</v>
          </cell>
          <cell r="Y341">
            <v>0</v>
          </cell>
          <cell r="Z341">
            <v>1.96248</v>
          </cell>
          <cell r="AA341">
            <v>0</v>
          </cell>
          <cell r="AB341">
            <v>20.814959999999999</v>
          </cell>
          <cell r="AQ341">
            <v>0</v>
          </cell>
          <cell r="AR341">
            <v>100</v>
          </cell>
          <cell r="BG341">
            <v>0</v>
          </cell>
          <cell r="BH341">
            <v>100</v>
          </cell>
        </row>
        <row r="342">
          <cell r="B342" t="str">
            <v>PO18471</v>
          </cell>
          <cell r="C342" t="str">
            <v>Sopheap Sun</v>
          </cell>
          <cell r="D342" t="str">
            <v>Finishing A</v>
          </cell>
          <cell r="E342" t="str">
            <v xml:space="preserve">PRESS FRONT&amp;BACK              </v>
          </cell>
          <cell r="F342">
            <v>43181</v>
          </cell>
          <cell r="G342" t="str">
            <v>01/01/2024-01/15/2024</v>
          </cell>
          <cell r="H342">
            <v>1</v>
          </cell>
          <cell r="I342">
            <v>2</v>
          </cell>
          <cell r="J342">
            <v>3</v>
          </cell>
          <cell r="K342">
            <v>204</v>
          </cell>
          <cell r="M342">
            <v>112</v>
          </cell>
          <cell r="N342">
            <v>8</v>
          </cell>
          <cell r="O342">
            <v>130</v>
          </cell>
          <cell r="P342">
            <v>0</v>
          </cell>
          <cell r="Q342">
            <v>0</v>
          </cell>
          <cell r="R342">
            <v>0</v>
          </cell>
          <cell r="S342">
            <v>10</v>
          </cell>
          <cell r="T342">
            <v>0</v>
          </cell>
          <cell r="U342">
            <v>10</v>
          </cell>
          <cell r="V342">
            <v>55.64</v>
          </cell>
          <cell r="W342">
            <v>0</v>
          </cell>
          <cell r="X342">
            <v>5.3905580000000004</v>
          </cell>
          <cell r="Y342">
            <v>0</v>
          </cell>
          <cell r="Z342">
            <v>5.3905580000000004</v>
          </cell>
          <cell r="AA342">
            <v>0</v>
          </cell>
          <cell r="AB342">
            <v>2.2411159999999999</v>
          </cell>
          <cell r="AQ342">
            <v>0</v>
          </cell>
          <cell r="AR342">
            <v>100</v>
          </cell>
          <cell r="BG342">
            <v>0</v>
          </cell>
          <cell r="BH342">
            <v>100</v>
          </cell>
        </row>
        <row r="343">
          <cell r="B343" t="str">
            <v>PO1848</v>
          </cell>
          <cell r="C343" t="str">
            <v>Phanny Sem</v>
          </cell>
          <cell r="D343" t="str">
            <v>SPS- B</v>
          </cell>
          <cell r="E343" t="str">
            <v xml:space="preserve">BAND ATTACH(A+)               </v>
          </cell>
          <cell r="F343">
            <v>39490</v>
          </cell>
          <cell r="G343" t="str">
            <v>01/01/2024-01/15/2024</v>
          </cell>
          <cell r="H343">
            <v>1</v>
          </cell>
          <cell r="I343">
            <v>1</v>
          </cell>
          <cell r="J343">
            <v>2</v>
          </cell>
          <cell r="K343">
            <v>204</v>
          </cell>
          <cell r="M343">
            <v>112</v>
          </cell>
          <cell r="N343">
            <v>8</v>
          </cell>
          <cell r="O343">
            <v>124</v>
          </cell>
          <cell r="P343">
            <v>0</v>
          </cell>
          <cell r="Q343">
            <v>0</v>
          </cell>
          <cell r="R343">
            <v>0</v>
          </cell>
          <cell r="S343">
            <v>4</v>
          </cell>
          <cell r="T343">
            <v>0</v>
          </cell>
          <cell r="U343">
            <v>4</v>
          </cell>
          <cell r="V343">
            <v>46.83</v>
          </cell>
          <cell r="W343">
            <v>0</v>
          </cell>
          <cell r="X343">
            <v>2.3106719999999998</v>
          </cell>
          <cell r="Y343">
            <v>0</v>
          </cell>
          <cell r="Z343">
            <v>2.3106719999999998</v>
          </cell>
          <cell r="AA343">
            <v>0</v>
          </cell>
          <cell r="AB343">
            <v>0</v>
          </cell>
          <cell r="AQ343">
            <v>0</v>
          </cell>
          <cell r="AR343">
            <v>100</v>
          </cell>
          <cell r="BG343">
            <v>0</v>
          </cell>
          <cell r="BH343">
            <v>100</v>
          </cell>
        </row>
        <row r="344">
          <cell r="B344" t="str">
            <v>PO18573</v>
          </cell>
          <cell r="C344" t="str">
            <v>Vannak Pom</v>
          </cell>
          <cell r="D344" t="str">
            <v>Washing Garments</v>
          </cell>
          <cell r="E344" t="str">
            <v xml:space="preserve">Counting garment              </v>
          </cell>
          <cell r="F344">
            <v>43224</v>
          </cell>
          <cell r="G344" t="str">
            <v>01/01/2024-01/15/2024</v>
          </cell>
          <cell r="H344">
            <v>1</v>
          </cell>
          <cell r="I344">
            <v>2</v>
          </cell>
          <cell r="J344">
            <v>3</v>
          </cell>
          <cell r="K344">
            <v>204</v>
          </cell>
          <cell r="M344">
            <v>112</v>
          </cell>
          <cell r="N344">
            <v>8</v>
          </cell>
          <cell r="O344">
            <v>128</v>
          </cell>
          <cell r="P344">
            <v>0</v>
          </cell>
          <cell r="Q344">
            <v>0</v>
          </cell>
          <cell r="R344">
            <v>0</v>
          </cell>
          <cell r="S344">
            <v>8</v>
          </cell>
          <cell r="T344">
            <v>0</v>
          </cell>
          <cell r="U344">
            <v>8</v>
          </cell>
          <cell r="V344">
            <v>26.16</v>
          </cell>
          <cell r="W344">
            <v>0</v>
          </cell>
          <cell r="X344">
            <v>3.92496</v>
          </cell>
          <cell r="Y344">
            <v>0</v>
          </cell>
          <cell r="Z344">
            <v>3.92496</v>
          </cell>
          <cell r="AA344">
            <v>0</v>
          </cell>
          <cell r="AB344">
            <v>28.789919999999999</v>
          </cell>
          <cell r="AQ344">
            <v>11.08</v>
          </cell>
          <cell r="AR344">
            <v>100</v>
          </cell>
          <cell r="BG344">
            <v>0</v>
          </cell>
          <cell r="BH344">
            <v>111.08</v>
          </cell>
        </row>
        <row r="345">
          <cell r="B345" t="str">
            <v>PO18711</v>
          </cell>
          <cell r="C345" t="str">
            <v>Siyen Dam</v>
          </cell>
          <cell r="D345" t="str">
            <v>Washing Garments</v>
          </cell>
          <cell r="E345" t="str">
            <v xml:space="preserve">Counting garment              </v>
          </cell>
          <cell r="F345">
            <v>43256</v>
          </cell>
          <cell r="G345" t="str">
            <v>01/01/2024-01/15/2024</v>
          </cell>
          <cell r="H345">
            <v>1</v>
          </cell>
          <cell r="I345">
            <v>1</v>
          </cell>
          <cell r="J345">
            <v>2</v>
          </cell>
          <cell r="K345">
            <v>204</v>
          </cell>
          <cell r="M345">
            <v>112</v>
          </cell>
          <cell r="N345">
            <v>8</v>
          </cell>
          <cell r="O345">
            <v>120</v>
          </cell>
          <cell r="P345">
            <v>8</v>
          </cell>
          <cell r="Q345">
            <v>0</v>
          </cell>
          <cell r="R345">
            <v>8</v>
          </cell>
          <cell r="S345">
            <v>8</v>
          </cell>
          <cell r="T345">
            <v>0</v>
          </cell>
          <cell r="U345">
            <v>8</v>
          </cell>
          <cell r="V345">
            <v>70.14</v>
          </cell>
          <cell r="W345">
            <v>7.85</v>
          </cell>
          <cell r="X345">
            <v>6.0766340000000003</v>
          </cell>
          <cell r="Y345">
            <v>0</v>
          </cell>
          <cell r="Z345">
            <v>6.0766340000000003</v>
          </cell>
          <cell r="AA345">
            <v>0</v>
          </cell>
          <cell r="AB345">
            <v>0</v>
          </cell>
          <cell r="AQ345">
            <v>25.87</v>
          </cell>
          <cell r="AR345">
            <v>100</v>
          </cell>
          <cell r="BG345">
            <v>0</v>
          </cell>
          <cell r="BH345">
            <v>125.87</v>
          </cell>
        </row>
        <row r="346">
          <cell r="B346" t="str">
            <v>PO1873</v>
          </cell>
          <cell r="C346" t="str">
            <v>Saem In</v>
          </cell>
          <cell r="D346" t="str">
            <v>SPS- B</v>
          </cell>
          <cell r="E346" t="str">
            <v xml:space="preserve">BAND ATTACH(A+)               </v>
          </cell>
          <cell r="F346">
            <v>39496</v>
          </cell>
          <cell r="G346" t="str">
            <v>01/01/2024-01/15/2024</v>
          </cell>
          <cell r="H346">
            <v>1</v>
          </cell>
          <cell r="I346">
            <v>2</v>
          </cell>
          <cell r="J346">
            <v>3</v>
          </cell>
          <cell r="K346">
            <v>204</v>
          </cell>
          <cell r="M346">
            <v>112</v>
          </cell>
          <cell r="N346">
            <v>8</v>
          </cell>
          <cell r="O346">
            <v>130</v>
          </cell>
          <cell r="P346">
            <v>0</v>
          </cell>
          <cell r="Q346">
            <v>0</v>
          </cell>
          <cell r="R346">
            <v>0</v>
          </cell>
          <cell r="S346">
            <v>10</v>
          </cell>
          <cell r="T346">
            <v>0</v>
          </cell>
          <cell r="U346">
            <v>10</v>
          </cell>
          <cell r="V346">
            <v>74.84</v>
          </cell>
          <cell r="W346">
            <v>0</v>
          </cell>
          <cell r="X346">
            <v>6.4064519999999998</v>
          </cell>
          <cell r="Y346">
            <v>0</v>
          </cell>
          <cell r="Z346">
            <v>6.4064519999999998</v>
          </cell>
          <cell r="AA346">
            <v>13.77</v>
          </cell>
          <cell r="AB346">
            <v>0</v>
          </cell>
          <cell r="AQ346">
            <v>2.2799999999999998</v>
          </cell>
          <cell r="AR346">
            <v>100</v>
          </cell>
          <cell r="BG346">
            <v>0</v>
          </cell>
          <cell r="BH346">
            <v>102.28</v>
          </cell>
        </row>
        <row r="347">
          <cell r="B347" t="str">
            <v>PO18781</v>
          </cell>
          <cell r="C347" t="str">
            <v>Tyda Seun</v>
          </cell>
          <cell r="D347" t="str">
            <v>S1- 2</v>
          </cell>
          <cell r="E347" t="str">
            <v xml:space="preserve">Machinist                     </v>
          </cell>
          <cell r="F347">
            <v>43283</v>
          </cell>
          <cell r="G347" t="str">
            <v>01/01/2024-01/15/2024</v>
          </cell>
          <cell r="H347">
            <v>1</v>
          </cell>
          <cell r="I347">
            <v>0</v>
          </cell>
          <cell r="J347">
            <v>1</v>
          </cell>
          <cell r="K347">
            <v>204</v>
          </cell>
          <cell r="M347">
            <v>112</v>
          </cell>
          <cell r="N347">
            <v>8</v>
          </cell>
          <cell r="O347">
            <v>116</v>
          </cell>
          <cell r="P347">
            <v>0</v>
          </cell>
          <cell r="Q347">
            <v>8</v>
          </cell>
          <cell r="R347">
            <v>8</v>
          </cell>
          <cell r="S347">
            <v>4</v>
          </cell>
          <cell r="T347">
            <v>0</v>
          </cell>
          <cell r="U347">
            <v>4</v>
          </cell>
          <cell r="V347">
            <v>19.32</v>
          </cell>
          <cell r="W347">
            <v>0</v>
          </cell>
          <cell r="X347">
            <v>1.96248</v>
          </cell>
          <cell r="Y347">
            <v>0</v>
          </cell>
          <cell r="Z347">
            <v>1.96248</v>
          </cell>
          <cell r="AA347">
            <v>0</v>
          </cell>
          <cell r="AB347">
            <v>23.854959999999998</v>
          </cell>
          <cell r="AQ347">
            <v>0</v>
          </cell>
          <cell r="AR347">
            <v>100</v>
          </cell>
          <cell r="BG347">
            <v>0</v>
          </cell>
          <cell r="BH347">
            <v>100</v>
          </cell>
        </row>
        <row r="348">
          <cell r="B348" t="str">
            <v>PO1886</v>
          </cell>
          <cell r="C348" t="str">
            <v>Sokkeng Naing</v>
          </cell>
          <cell r="D348" t="str">
            <v>SPS- E</v>
          </cell>
          <cell r="E348" t="str">
            <v xml:space="preserve">Unpick Side vent              </v>
          </cell>
          <cell r="F348">
            <v>39496</v>
          </cell>
          <cell r="G348" t="str">
            <v>01/01/2024-01/15/2024</v>
          </cell>
          <cell r="H348">
            <v>0</v>
          </cell>
          <cell r="I348">
            <v>0</v>
          </cell>
          <cell r="J348">
            <v>0</v>
          </cell>
          <cell r="K348">
            <v>204</v>
          </cell>
          <cell r="M348">
            <v>112</v>
          </cell>
          <cell r="N348">
            <v>8</v>
          </cell>
          <cell r="O348">
            <v>128</v>
          </cell>
          <cell r="P348">
            <v>0</v>
          </cell>
          <cell r="Q348">
            <v>0</v>
          </cell>
          <cell r="R348">
            <v>0</v>
          </cell>
          <cell r="S348">
            <v>8</v>
          </cell>
          <cell r="T348">
            <v>0</v>
          </cell>
          <cell r="U348">
            <v>8</v>
          </cell>
          <cell r="V348">
            <v>58.51</v>
          </cell>
          <cell r="W348">
            <v>0</v>
          </cell>
          <cell r="X348">
            <v>4.1479359999999996</v>
          </cell>
          <cell r="Y348">
            <v>0</v>
          </cell>
          <cell r="Z348">
            <v>4.1479359999999996</v>
          </cell>
          <cell r="AA348">
            <v>0</v>
          </cell>
          <cell r="AB348">
            <v>0.21798400000000001</v>
          </cell>
          <cell r="AQ348">
            <v>0</v>
          </cell>
          <cell r="AR348">
            <v>100</v>
          </cell>
          <cell r="BG348">
            <v>0</v>
          </cell>
          <cell r="BH348">
            <v>100</v>
          </cell>
        </row>
        <row r="349">
          <cell r="B349" t="str">
            <v>PO18981</v>
          </cell>
          <cell r="C349" t="str">
            <v>Chanthy Pok</v>
          </cell>
          <cell r="D349" t="str">
            <v>SPS- E</v>
          </cell>
          <cell r="E349" t="str">
            <v xml:space="preserve">Lapseam Sides(A)              </v>
          </cell>
          <cell r="F349">
            <v>43389</v>
          </cell>
          <cell r="G349" t="str">
            <v>01/01/2024-01/15/2024</v>
          </cell>
          <cell r="H349">
            <v>0</v>
          </cell>
          <cell r="I349">
            <v>0</v>
          </cell>
          <cell r="J349">
            <v>0</v>
          </cell>
          <cell r="K349">
            <v>204</v>
          </cell>
          <cell r="M349">
            <v>112</v>
          </cell>
          <cell r="N349">
            <v>8</v>
          </cell>
          <cell r="O349">
            <v>128</v>
          </cell>
          <cell r="P349">
            <v>0</v>
          </cell>
          <cell r="Q349">
            <v>0</v>
          </cell>
          <cell r="R349">
            <v>0</v>
          </cell>
          <cell r="S349">
            <v>8</v>
          </cell>
          <cell r="T349">
            <v>0</v>
          </cell>
          <cell r="U349">
            <v>8</v>
          </cell>
          <cell r="V349">
            <v>52.81</v>
          </cell>
          <cell r="W349">
            <v>0</v>
          </cell>
          <cell r="X349">
            <v>3.92496</v>
          </cell>
          <cell r="Y349">
            <v>0</v>
          </cell>
          <cell r="Z349">
            <v>3.92496</v>
          </cell>
          <cell r="AA349">
            <v>0</v>
          </cell>
          <cell r="AB349">
            <v>2.899648</v>
          </cell>
          <cell r="AQ349">
            <v>0</v>
          </cell>
          <cell r="AR349">
            <v>100</v>
          </cell>
          <cell r="BG349">
            <v>0</v>
          </cell>
          <cell r="BH349">
            <v>100</v>
          </cell>
        </row>
        <row r="350">
          <cell r="B350" t="str">
            <v>PO1903</v>
          </cell>
          <cell r="C350" t="str">
            <v>Sorporn Yim</v>
          </cell>
          <cell r="D350" t="str">
            <v>SIT Checking</v>
          </cell>
          <cell r="E350" t="str">
            <v xml:space="preserve">Examining(B)                  </v>
          </cell>
          <cell r="F350">
            <v>39503</v>
          </cell>
          <cell r="G350" t="str">
            <v>01/01/2024-01/15/2024</v>
          </cell>
          <cell r="H350">
            <v>0</v>
          </cell>
          <cell r="I350">
            <v>0</v>
          </cell>
          <cell r="J350">
            <v>0</v>
          </cell>
          <cell r="K350">
            <v>204</v>
          </cell>
          <cell r="M350">
            <v>112</v>
          </cell>
          <cell r="N350">
            <v>8</v>
          </cell>
          <cell r="O350">
            <v>120</v>
          </cell>
          <cell r="P350">
            <v>10</v>
          </cell>
          <cell r="Q350">
            <v>0</v>
          </cell>
          <cell r="R350">
            <v>10</v>
          </cell>
          <cell r="S350">
            <v>10</v>
          </cell>
          <cell r="T350">
            <v>0</v>
          </cell>
          <cell r="U350">
            <v>10</v>
          </cell>
          <cell r="V350">
            <v>39.72</v>
          </cell>
          <cell r="W350">
            <v>9.81</v>
          </cell>
          <cell r="X350">
            <v>4.9062000000000001</v>
          </cell>
          <cell r="Y350">
            <v>0</v>
          </cell>
          <cell r="Z350">
            <v>4.9062000000000001</v>
          </cell>
          <cell r="AA350">
            <v>0</v>
          </cell>
          <cell r="AB350">
            <v>7.3823999999999996</v>
          </cell>
          <cell r="AQ350">
            <v>0</v>
          </cell>
          <cell r="AR350">
            <v>100</v>
          </cell>
          <cell r="BG350">
            <v>0</v>
          </cell>
          <cell r="BH350">
            <v>100</v>
          </cell>
        </row>
        <row r="351">
          <cell r="B351" t="str">
            <v>PO19169</v>
          </cell>
          <cell r="C351" t="str">
            <v>Sat Son</v>
          </cell>
          <cell r="D351" t="str">
            <v>SPS- E</v>
          </cell>
          <cell r="E351" t="str">
            <v xml:space="preserve">French Seam(A)                </v>
          </cell>
          <cell r="F351">
            <v>43747</v>
          </cell>
          <cell r="G351" t="str">
            <v>01/01/2024-01/15/2024</v>
          </cell>
          <cell r="H351">
            <v>1</v>
          </cell>
          <cell r="I351">
            <v>0</v>
          </cell>
          <cell r="J351">
            <v>1</v>
          </cell>
          <cell r="K351">
            <v>204</v>
          </cell>
          <cell r="M351">
            <v>112</v>
          </cell>
          <cell r="N351">
            <v>8</v>
          </cell>
          <cell r="O351">
            <v>130</v>
          </cell>
          <cell r="P351">
            <v>0</v>
          </cell>
          <cell r="Q351">
            <v>0</v>
          </cell>
          <cell r="R351">
            <v>0</v>
          </cell>
          <cell r="S351">
            <v>10</v>
          </cell>
          <cell r="T351">
            <v>0</v>
          </cell>
          <cell r="U351">
            <v>10</v>
          </cell>
          <cell r="V351">
            <v>79.16</v>
          </cell>
          <cell r="W351">
            <v>0</v>
          </cell>
          <cell r="X351">
            <v>6.5132120000000002</v>
          </cell>
          <cell r="Y351">
            <v>0</v>
          </cell>
          <cell r="Z351">
            <v>6.5132120000000002</v>
          </cell>
          <cell r="AA351">
            <v>0</v>
          </cell>
          <cell r="AB351">
            <v>0</v>
          </cell>
          <cell r="AQ351">
            <v>0</v>
          </cell>
          <cell r="AR351">
            <v>100</v>
          </cell>
          <cell r="BG351">
            <v>0</v>
          </cell>
          <cell r="BH351">
            <v>100</v>
          </cell>
        </row>
        <row r="352">
          <cell r="B352" t="str">
            <v>PO19206</v>
          </cell>
          <cell r="C352" t="str">
            <v>Sophun Heang</v>
          </cell>
          <cell r="D352" t="str">
            <v>SPS- D</v>
          </cell>
          <cell r="E352" t="str">
            <v xml:space="preserve">Collar attach                 </v>
          </cell>
          <cell r="F352">
            <v>43815</v>
          </cell>
          <cell r="G352" t="str">
            <v>01/01/2024-01/15/2024</v>
          </cell>
          <cell r="H352">
            <v>1</v>
          </cell>
          <cell r="I352">
            <v>1</v>
          </cell>
          <cell r="J352">
            <v>2</v>
          </cell>
          <cell r="K352">
            <v>204</v>
          </cell>
          <cell r="M352">
            <v>112</v>
          </cell>
          <cell r="N352">
            <v>8</v>
          </cell>
          <cell r="O352">
            <v>124</v>
          </cell>
          <cell r="P352">
            <v>0</v>
          </cell>
          <cell r="Q352">
            <v>0</v>
          </cell>
          <cell r="R352">
            <v>0</v>
          </cell>
          <cell r="S352">
            <v>4</v>
          </cell>
          <cell r="T352">
            <v>0</v>
          </cell>
          <cell r="U352">
            <v>4</v>
          </cell>
          <cell r="V352">
            <v>94.93</v>
          </cell>
          <cell r="W352">
            <v>0</v>
          </cell>
          <cell r="X352">
            <v>2.5299450000000001</v>
          </cell>
          <cell r="Y352">
            <v>0</v>
          </cell>
          <cell r="Z352">
            <v>2.5299450000000001</v>
          </cell>
          <cell r="AA352">
            <v>0</v>
          </cell>
          <cell r="AB352">
            <v>1.96248</v>
          </cell>
          <cell r="AQ352">
            <v>0</v>
          </cell>
          <cell r="AR352">
            <v>100</v>
          </cell>
          <cell r="BG352">
            <v>0</v>
          </cell>
          <cell r="BH352">
            <v>100</v>
          </cell>
        </row>
        <row r="353">
          <cell r="B353" t="str">
            <v>PO19221</v>
          </cell>
          <cell r="C353" t="str">
            <v>Kungkea Seng</v>
          </cell>
          <cell r="D353" t="str">
            <v>SPS- F</v>
          </cell>
          <cell r="E353" t="str">
            <v xml:space="preserve">Collar Attach Only(A+)        </v>
          </cell>
          <cell r="F353">
            <v>43904</v>
          </cell>
          <cell r="G353" t="str">
            <v>01/01/2024-01/15/2024</v>
          </cell>
          <cell r="H353">
            <v>1</v>
          </cell>
          <cell r="I353">
            <v>1</v>
          </cell>
          <cell r="J353">
            <v>2</v>
          </cell>
          <cell r="K353">
            <v>204</v>
          </cell>
          <cell r="M353">
            <v>112</v>
          </cell>
          <cell r="N353">
            <v>8</v>
          </cell>
          <cell r="O353">
            <v>118</v>
          </cell>
          <cell r="P353">
            <v>8</v>
          </cell>
          <cell r="Q353">
            <v>0</v>
          </cell>
          <cell r="R353">
            <v>8</v>
          </cell>
          <cell r="S353">
            <v>6</v>
          </cell>
          <cell r="T353">
            <v>0</v>
          </cell>
          <cell r="U353">
            <v>6</v>
          </cell>
          <cell r="V353">
            <v>39.549999999999997</v>
          </cell>
          <cell r="W353">
            <v>7.84</v>
          </cell>
          <cell r="X353">
            <v>2.9830800000000002</v>
          </cell>
          <cell r="Y353">
            <v>0</v>
          </cell>
          <cell r="Z353">
            <v>2.9830800000000002</v>
          </cell>
          <cell r="AA353">
            <v>0</v>
          </cell>
          <cell r="AB353">
            <v>5.6761600000000003</v>
          </cell>
          <cell r="AQ353">
            <v>0</v>
          </cell>
          <cell r="AR353">
            <v>100</v>
          </cell>
          <cell r="BG353">
            <v>0</v>
          </cell>
          <cell r="BH353">
            <v>100</v>
          </cell>
        </row>
        <row r="354">
          <cell r="B354" t="str">
            <v>PO19298</v>
          </cell>
          <cell r="C354" t="str">
            <v>Sinoeun Cheng</v>
          </cell>
          <cell r="D354" t="str">
            <v>SPS- A</v>
          </cell>
          <cell r="E354" t="str">
            <v xml:space="preserve">Machinist                     </v>
          </cell>
          <cell r="F354">
            <v>44364</v>
          </cell>
          <cell r="G354" t="str">
            <v>01/01/2024-01/15/2024</v>
          </cell>
          <cell r="H354">
            <v>1</v>
          </cell>
          <cell r="I354">
            <v>1</v>
          </cell>
          <cell r="J354">
            <v>2</v>
          </cell>
          <cell r="K354">
            <v>204</v>
          </cell>
          <cell r="M354">
            <v>112</v>
          </cell>
          <cell r="N354">
            <v>8</v>
          </cell>
          <cell r="O354">
            <v>130</v>
          </cell>
          <cell r="P354">
            <v>0</v>
          </cell>
          <cell r="Q354">
            <v>0</v>
          </cell>
          <cell r="R354">
            <v>0</v>
          </cell>
          <cell r="S354">
            <v>10</v>
          </cell>
          <cell r="T354">
            <v>0</v>
          </cell>
          <cell r="U354">
            <v>10</v>
          </cell>
          <cell r="V354">
            <v>32.880000000000003</v>
          </cell>
          <cell r="W354">
            <v>0</v>
          </cell>
          <cell r="X354">
            <v>4.9062000000000001</v>
          </cell>
          <cell r="Y354">
            <v>0</v>
          </cell>
          <cell r="Z354">
            <v>4.9062000000000001</v>
          </cell>
          <cell r="AA354">
            <v>0</v>
          </cell>
          <cell r="AB354">
            <v>16.182400000000001</v>
          </cell>
          <cell r="AQ354">
            <v>0</v>
          </cell>
          <cell r="AR354">
            <v>100</v>
          </cell>
          <cell r="BG354">
            <v>0</v>
          </cell>
          <cell r="BH354">
            <v>100</v>
          </cell>
        </row>
        <row r="355">
          <cell r="B355" t="str">
            <v>PO19302</v>
          </cell>
          <cell r="C355" t="str">
            <v>Sivorn Teth</v>
          </cell>
          <cell r="D355" t="str">
            <v>Finishing A</v>
          </cell>
          <cell r="E355" t="str">
            <v xml:space="preserve">B/Sew B/Down(B)               </v>
          </cell>
          <cell r="F355">
            <v>44370</v>
          </cell>
          <cell r="G355" t="str">
            <v>01/01/2024-01/15/2024</v>
          </cell>
          <cell r="H355">
            <v>1</v>
          </cell>
          <cell r="I355">
            <v>2</v>
          </cell>
          <cell r="J355">
            <v>3</v>
          </cell>
          <cell r="K355">
            <v>204</v>
          </cell>
          <cell r="M355">
            <v>112</v>
          </cell>
          <cell r="N355">
            <v>8</v>
          </cell>
          <cell r="O355">
            <v>120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47.1</v>
          </cell>
          <cell r="AQ355">
            <v>0</v>
          </cell>
          <cell r="AR355">
            <v>100</v>
          </cell>
          <cell r="BG355">
            <v>0</v>
          </cell>
          <cell r="BH355">
            <v>100</v>
          </cell>
        </row>
        <row r="356">
          <cell r="B356" t="str">
            <v>PO19329</v>
          </cell>
          <cell r="C356" t="str">
            <v>Theary Ouk</v>
          </cell>
          <cell r="D356" t="str">
            <v>SPS- B</v>
          </cell>
          <cell r="E356" t="str">
            <v xml:space="preserve">Press Collar(B)               </v>
          </cell>
          <cell r="F356">
            <v>44398</v>
          </cell>
          <cell r="G356" t="str">
            <v>01/01/2024-01/15/2024</v>
          </cell>
          <cell r="H356">
            <v>1</v>
          </cell>
          <cell r="I356">
            <v>1</v>
          </cell>
          <cell r="J356">
            <v>2</v>
          </cell>
          <cell r="K356">
            <v>204</v>
          </cell>
          <cell r="M356">
            <v>112</v>
          </cell>
          <cell r="N356">
            <v>8</v>
          </cell>
          <cell r="O356">
            <v>120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12.9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26.35</v>
          </cell>
          <cell r="AQ356">
            <v>0</v>
          </cell>
          <cell r="AR356">
            <v>100</v>
          </cell>
          <cell r="BG356">
            <v>0</v>
          </cell>
          <cell r="BH356">
            <v>100</v>
          </cell>
        </row>
        <row r="357">
          <cell r="B357" t="str">
            <v>PO19345</v>
          </cell>
          <cell r="C357" t="str">
            <v>Seng Samnang</v>
          </cell>
          <cell r="D357" t="str">
            <v>SPS- E</v>
          </cell>
          <cell r="E357" t="str">
            <v xml:space="preserve">French Seam(A)                </v>
          </cell>
          <cell r="F357">
            <v>44412</v>
          </cell>
          <cell r="G357" t="str">
            <v>01/01/2024-01/15/2024</v>
          </cell>
          <cell r="H357">
            <v>1</v>
          </cell>
          <cell r="I357">
            <v>4</v>
          </cell>
          <cell r="J357">
            <v>5</v>
          </cell>
          <cell r="K357">
            <v>204</v>
          </cell>
          <cell r="M357">
            <v>112</v>
          </cell>
          <cell r="N357">
            <v>8</v>
          </cell>
          <cell r="O357">
            <v>130</v>
          </cell>
          <cell r="P357">
            <v>0</v>
          </cell>
          <cell r="Q357">
            <v>0</v>
          </cell>
          <cell r="R357">
            <v>0</v>
          </cell>
          <cell r="S357">
            <v>10</v>
          </cell>
          <cell r="T357">
            <v>0</v>
          </cell>
          <cell r="U357">
            <v>10</v>
          </cell>
          <cell r="V357">
            <v>71.92</v>
          </cell>
          <cell r="W357">
            <v>0</v>
          </cell>
          <cell r="X357">
            <v>5.9451989999999997</v>
          </cell>
          <cell r="Y357">
            <v>0</v>
          </cell>
          <cell r="Z357">
            <v>5.9451989999999997</v>
          </cell>
          <cell r="AA357">
            <v>0</v>
          </cell>
          <cell r="AB357">
            <v>0</v>
          </cell>
          <cell r="AQ357">
            <v>0</v>
          </cell>
          <cell r="AR357">
            <v>100</v>
          </cell>
          <cell r="BG357">
            <v>0</v>
          </cell>
          <cell r="BH357">
            <v>100</v>
          </cell>
        </row>
        <row r="358">
          <cell r="B358" t="str">
            <v>PO19357</v>
          </cell>
          <cell r="C358" t="str">
            <v>Chea Srors</v>
          </cell>
          <cell r="D358" t="str">
            <v>SPS- F</v>
          </cell>
          <cell r="E358" t="str">
            <v xml:space="preserve">Machinist                     </v>
          </cell>
          <cell r="F358">
            <v>44419</v>
          </cell>
          <cell r="G358" t="str">
            <v>01/01/2024-01/15/2024</v>
          </cell>
          <cell r="H358">
            <v>1</v>
          </cell>
          <cell r="I358">
            <v>3</v>
          </cell>
          <cell r="J358">
            <v>4</v>
          </cell>
          <cell r="K358">
            <v>204</v>
          </cell>
          <cell r="M358">
            <v>112</v>
          </cell>
          <cell r="N358">
            <v>8</v>
          </cell>
          <cell r="O358">
            <v>110</v>
          </cell>
          <cell r="P358">
            <v>0</v>
          </cell>
          <cell r="Q358">
            <v>16</v>
          </cell>
          <cell r="R358">
            <v>16</v>
          </cell>
          <cell r="S358">
            <v>6</v>
          </cell>
          <cell r="T358">
            <v>0</v>
          </cell>
          <cell r="U358">
            <v>6</v>
          </cell>
          <cell r="V358">
            <v>50.12</v>
          </cell>
          <cell r="W358">
            <v>0</v>
          </cell>
          <cell r="X358">
            <v>3.6573389999999999</v>
          </cell>
          <cell r="Y358">
            <v>0</v>
          </cell>
          <cell r="Z358">
            <v>3.6573389999999999</v>
          </cell>
          <cell r="AA358">
            <v>0</v>
          </cell>
          <cell r="AB358">
            <v>0</v>
          </cell>
          <cell r="AQ358">
            <v>0</v>
          </cell>
          <cell r="AR358">
            <v>100</v>
          </cell>
          <cell r="BG358">
            <v>0</v>
          </cell>
          <cell r="BH358">
            <v>100</v>
          </cell>
        </row>
        <row r="359">
          <cell r="B359" t="str">
            <v>PO19385</v>
          </cell>
          <cell r="C359" t="str">
            <v>Bo Vien</v>
          </cell>
          <cell r="D359" t="str">
            <v>Finishing A</v>
          </cell>
          <cell r="E359" t="str">
            <v xml:space="preserve">Hand Press(B)                 </v>
          </cell>
          <cell r="F359">
            <v>44489</v>
          </cell>
          <cell r="G359" t="str">
            <v>01/01/2024-01/15/2024</v>
          </cell>
          <cell r="H359">
            <v>0</v>
          </cell>
          <cell r="I359">
            <v>0</v>
          </cell>
          <cell r="J359">
            <v>0</v>
          </cell>
          <cell r="K359">
            <v>204</v>
          </cell>
          <cell r="M359">
            <v>112</v>
          </cell>
          <cell r="N359">
            <v>8</v>
          </cell>
          <cell r="O359">
            <v>132</v>
          </cell>
          <cell r="P359">
            <v>0</v>
          </cell>
          <cell r="Q359">
            <v>0</v>
          </cell>
          <cell r="R359">
            <v>0</v>
          </cell>
          <cell r="S359">
            <v>12</v>
          </cell>
          <cell r="T359">
            <v>0</v>
          </cell>
          <cell r="U359">
            <v>12</v>
          </cell>
          <cell r="V359">
            <v>79.25</v>
          </cell>
          <cell r="W359">
            <v>0</v>
          </cell>
          <cell r="X359">
            <v>8.7935639999999999</v>
          </cell>
          <cell r="Y359">
            <v>0</v>
          </cell>
          <cell r="Z359">
            <v>8.7935639999999999</v>
          </cell>
          <cell r="AA359">
            <v>0</v>
          </cell>
          <cell r="AB359">
            <v>0</v>
          </cell>
          <cell r="AQ359">
            <v>0</v>
          </cell>
          <cell r="AR359">
            <v>100</v>
          </cell>
          <cell r="BG359">
            <v>0</v>
          </cell>
          <cell r="BH359">
            <v>100</v>
          </cell>
        </row>
        <row r="360">
          <cell r="B360" t="str">
            <v>PO19450</v>
          </cell>
          <cell r="C360" t="str">
            <v>Eub Sopheak</v>
          </cell>
          <cell r="D360" t="str">
            <v>OPA S1- 1 &amp; 2</v>
          </cell>
          <cell r="E360" t="str">
            <v xml:space="preserve">B/Sew B/Down(B)               </v>
          </cell>
          <cell r="F360">
            <v>44522</v>
          </cell>
          <cell r="G360" t="str">
            <v>01/01/2024-01/15/2024</v>
          </cell>
          <cell r="H360">
            <v>1</v>
          </cell>
          <cell r="I360">
            <v>0</v>
          </cell>
          <cell r="J360">
            <v>1</v>
          </cell>
          <cell r="K360">
            <v>204</v>
          </cell>
          <cell r="M360">
            <v>112</v>
          </cell>
          <cell r="N360">
            <v>8</v>
          </cell>
          <cell r="O360">
            <v>128</v>
          </cell>
          <cell r="P360">
            <v>2</v>
          </cell>
          <cell r="Q360">
            <v>0</v>
          </cell>
          <cell r="R360">
            <v>2</v>
          </cell>
          <cell r="S360">
            <v>10</v>
          </cell>
          <cell r="T360">
            <v>0</v>
          </cell>
          <cell r="U360">
            <v>10</v>
          </cell>
          <cell r="V360">
            <v>21.76</v>
          </cell>
          <cell r="W360">
            <v>1.96</v>
          </cell>
          <cell r="X360">
            <v>4.9062000000000001</v>
          </cell>
          <cell r="Y360">
            <v>0</v>
          </cell>
          <cell r="Z360">
            <v>4.9062000000000001</v>
          </cell>
          <cell r="AA360">
            <v>0</v>
          </cell>
          <cell r="AB360">
            <v>33.192399999999999</v>
          </cell>
          <cell r="AQ360">
            <v>0</v>
          </cell>
          <cell r="AR360">
            <v>100</v>
          </cell>
          <cell r="BG360">
            <v>0</v>
          </cell>
          <cell r="BH360">
            <v>100</v>
          </cell>
        </row>
        <row r="361">
          <cell r="B361" t="str">
            <v>PO19511</v>
          </cell>
          <cell r="C361" t="str">
            <v>Has Sreyuy</v>
          </cell>
          <cell r="D361" t="str">
            <v>S1- 1</v>
          </cell>
          <cell r="E361" t="str">
            <v xml:space="preserve">Topstitch Sides(A)            </v>
          </cell>
          <cell r="F361">
            <v>44539</v>
          </cell>
          <cell r="G361" t="str">
            <v>01/01/2024-01/15/2024</v>
          </cell>
          <cell r="H361">
            <v>0</v>
          </cell>
          <cell r="I361">
            <v>0</v>
          </cell>
          <cell r="J361">
            <v>0</v>
          </cell>
          <cell r="K361">
            <v>204</v>
          </cell>
          <cell r="M361">
            <v>112</v>
          </cell>
          <cell r="N361">
            <v>8</v>
          </cell>
          <cell r="O361">
            <v>126</v>
          </cell>
          <cell r="P361">
            <v>4</v>
          </cell>
          <cell r="Q361">
            <v>0</v>
          </cell>
          <cell r="R361">
            <v>4</v>
          </cell>
          <cell r="S361">
            <v>10</v>
          </cell>
          <cell r="T361">
            <v>0</v>
          </cell>
          <cell r="U361">
            <v>10</v>
          </cell>
          <cell r="V361">
            <v>43.19</v>
          </cell>
          <cell r="W361">
            <v>3.92</v>
          </cell>
          <cell r="X361">
            <v>5.0360370000000003</v>
          </cell>
          <cell r="Y361">
            <v>0</v>
          </cell>
          <cell r="Z361">
            <v>5.0360370000000003</v>
          </cell>
          <cell r="AA361">
            <v>0</v>
          </cell>
          <cell r="AB361">
            <v>10.062074000000001</v>
          </cell>
          <cell r="AQ361">
            <v>0</v>
          </cell>
          <cell r="AR361">
            <v>100</v>
          </cell>
          <cell r="BG361">
            <v>0</v>
          </cell>
          <cell r="BH361">
            <v>100</v>
          </cell>
        </row>
        <row r="362">
          <cell r="B362" t="str">
            <v>PO19524</v>
          </cell>
          <cell r="C362" t="str">
            <v>Khean Sokhea</v>
          </cell>
          <cell r="D362" t="str">
            <v>Finishing B</v>
          </cell>
          <cell r="E362" t="str">
            <v xml:space="preserve">Bagging                       </v>
          </cell>
          <cell r="F362">
            <v>44545</v>
          </cell>
          <cell r="G362" t="str">
            <v>01/01/2024-01/15/2024</v>
          </cell>
          <cell r="H362">
            <v>1</v>
          </cell>
          <cell r="I362">
            <v>2</v>
          </cell>
          <cell r="J362">
            <v>3</v>
          </cell>
          <cell r="K362">
            <v>204</v>
          </cell>
          <cell r="M362">
            <v>112</v>
          </cell>
          <cell r="N362">
            <v>8</v>
          </cell>
          <cell r="O362">
            <v>130</v>
          </cell>
          <cell r="P362">
            <v>0</v>
          </cell>
          <cell r="Q362">
            <v>0</v>
          </cell>
          <cell r="R362">
            <v>0</v>
          </cell>
          <cell r="S362">
            <v>10</v>
          </cell>
          <cell r="T362">
            <v>0</v>
          </cell>
          <cell r="U362">
            <v>10</v>
          </cell>
          <cell r="V362">
            <v>65.16</v>
          </cell>
          <cell r="W362">
            <v>0</v>
          </cell>
          <cell r="X362">
            <v>5.3099259999999999</v>
          </cell>
          <cell r="Y362">
            <v>0</v>
          </cell>
          <cell r="Z362">
            <v>5.3099259999999999</v>
          </cell>
          <cell r="AA362">
            <v>0</v>
          </cell>
          <cell r="AB362">
            <v>0.40973399999999999</v>
          </cell>
          <cell r="AQ362">
            <v>0</v>
          </cell>
          <cell r="AR362">
            <v>100</v>
          </cell>
          <cell r="BG362">
            <v>0</v>
          </cell>
          <cell r="BH362">
            <v>100</v>
          </cell>
        </row>
        <row r="363">
          <cell r="B363" t="str">
            <v>PO19529</v>
          </cell>
          <cell r="C363" t="str">
            <v>Nel Someng</v>
          </cell>
          <cell r="D363" t="str">
            <v>SPS- B</v>
          </cell>
          <cell r="E363" t="str">
            <v xml:space="preserve">Machinist                     </v>
          </cell>
          <cell r="F363">
            <v>44551</v>
          </cell>
          <cell r="G363" t="str">
            <v>01/01/2024-01/15/2024</v>
          </cell>
          <cell r="H363">
            <v>1</v>
          </cell>
          <cell r="I363">
            <v>2</v>
          </cell>
          <cell r="J363">
            <v>3</v>
          </cell>
          <cell r="K363">
            <v>204</v>
          </cell>
          <cell r="M363">
            <v>112</v>
          </cell>
          <cell r="N363">
            <v>8</v>
          </cell>
          <cell r="O363">
            <v>126</v>
          </cell>
          <cell r="P363">
            <v>0</v>
          </cell>
          <cell r="Q363">
            <v>0</v>
          </cell>
          <cell r="R363">
            <v>0</v>
          </cell>
          <cell r="S363">
            <v>6</v>
          </cell>
          <cell r="T363">
            <v>0</v>
          </cell>
          <cell r="U363">
            <v>6</v>
          </cell>
          <cell r="V363">
            <v>47.66</v>
          </cell>
          <cell r="W363">
            <v>0</v>
          </cell>
          <cell r="X363">
            <v>3.3439920000000001</v>
          </cell>
          <cell r="Y363">
            <v>0</v>
          </cell>
          <cell r="Z363">
            <v>3.3439920000000001</v>
          </cell>
          <cell r="AA363">
            <v>22.49</v>
          </cell>
          <cell r="AB363">
            <v>1.99248</v>
          </cell>
          <cell r="AQ363">
            <v>0</v>
          </cell>
          <cell r="AR363">
            <v>100</v>
          </cell>
          <cell r="BG363">
            <v>0</v>
          </cell>
          <cell r="BH363">
            <v>100</v>
          </cell>
        </row>
        <row r="364">
          <cell r="B364" t="str">
            <v>PO19570</v>
          </cell>
          <cell r="C364" t="str">
            <v>Nil Chen</v>
          </cell>
          <cell r="D364" t="str">
            <v>SHIRT-2. BOXING</v>
          </cell>
          <cell r="E364" t="str">
            <v xml:space="preserve">Boxing                        </v>
          </cell>
          <cell r="F364">
            <v>44574</v>
          </cell>
          <cell r="G364" t="str">
            <v>01/01/2024-01/15/2024</v>
          </cell>
          <cell r="H364">
            <v>1</v>
          </cell>
          <cell r="I364">
            <v>2</v>
          </cell>
          <cell r="J364">
            <v>3</v>
          </cell>
          <cell r="K364">
            <v>204</v>
          </cell>
          <cell r="M364">
            <v>112</v>
          </cell>
          <cell r="N364">
            <v>8</v>
          </cell>
          <cell r="O364">
            <v>130</v>
          </cell>
          <cell r="P364">
            <v>0</v>
          </cell>
          <cell r="Q364">
            <v>0</v>
          </cell>
          <cell r="R364">
            <v>0</v>
          </cell>
          <cell r="S364">
            <v>10</v>
          </cell>
          <cell r="T364">
            <v>0</v>
          </cell>
          <cell r="U364">
            <v>10</v>
          </cell>
          <cell r="V364">
            <v>62.63</v>
          </cell>
          <cell r="W364">
            <v>0</v>
          </cell>
          <cell r="X364">
            <v>5.1932010000000002</v>
          </cell>
          <cell r="Y364">
            <v>0</v>
          </cell>
          <cell r="Z364">
            <v>5.1932010000000002</v>
          </cell>
          <cell r="AA364">
            <v>0</v>
          </cell>
          <cell r="AB364">
            <v>0.54541200000000001</v>
          </cell>
          <cell r="AQ364">
            <v>0</v>
          </cell>
          <cell r="AR364">
            <v>100</v>
          </cell>
          <cell r="BG364">
            <v>0</v>
          </cell>
          <cell r="BH364">
            <v>100</v>
          </cell>
        </row>
        <row r="365">
          <cell r="B365" t="str">
            <v>PO19580</v>
          </cell>
          <cell r="C365" t="str">
            <v>Vin Phally</v>
          </cell>
          <cell r="D365" t="str">
            <v>Finishing A</v>
          </cell>
          <cell r="E365" t="str">
            <v xml:space="preserve">Hand Press(B)                 </v>
          </cell>
          <cell r="F365">
            <v>44580</v>
          </cell>
          <cell r="G365" t="str">
            <v>01/01/2024-01/15/2024</v>
          </cell>
          <cell r="H365">
            <v>1</v>
          </cell>
          <cell r="I365">
            <v>2</v>
          </cell>
          <cell r="J365">
            <v>3</v>
          </cell>
          <cell r="K365">
            <v>204</v>
          </cell>
          <cell r="M365">
            <v>112</v>
          </cell>
          <cell r="N365">
            <v>8</v>
          </cell>
          <cell r="O365">
            <v>112</v>
          </cell>
          <cell r="P365">
            <v>8</v>
          </cell>
          <cell r="Q365">
            <v>8</v>
          </cell>
          <cell r="R365">
            <v>16</v>
          </cell>
          <cell r="S365">
            <v>8</v>
          </cell>
          <cell r="T365">
            <v>0</v>
          </cell>
          <cell r="U365">
            <v>8</v>
          </cell>
          <cell r="V365">
            <v>56.89</v>
          </cell>
          <cell r="W365">
            <v>7.85</v>
          </cell>
          <cell r="X365">
            <v>5.2950559999999998</v>
          </cell>
          <cell r="Y365">
            <v>0</v>
          </cell>
          <cell r="Z365">
            <v>5.2950559999999998</v>
          </cell>
          <cell r="AA365">
            <v>0</v>
          </cell>
          <cell r="AB365">
            <v>0</v>
          </cell>
          <cell r="AQ365">
            <v>0</v>
          </cell>
          <cell r="AR365">
            <v>100</v>
          </cell>
          <cell r="BG365">
            <v>0</v>
          </cell>
          <cell r="BH365">
            <v>100</v>
          </cell>
        </row>
        <row r="366">
          <cell r="B366" t="str">
            <v>PO19588</v>
          </cell>
          <cell r="C366" t="str">
            <v>Re Sreyka</v>
          </cell>
          <cell r="D366" t="str">
            <v>Finishing B</v>
          </cell>
          <cell r="E366" t="str">
            <v xml:space="preserve">Presentation Examiner(B)      </v>
          </cell>
          <cell r="F366">
            <v>44587</v>
          </cell>
          <cell r="G366" t="str">
            <v>01/01/2024-01/15/2024</v>
          </cell>
          <cell r="H366">
            <v>0</v>
          </cell>
          <cell r="I366">
            <v>0</v>
          </cell>
          <cell r="J366">
            <v>0</v>
          </cell>
          <cell r="K366">
            <v>204</v>
          </cell>
          <cell r="M366">
            <v>112</v>
          </cell>
          <cell r="N366">
            <v>8</v>
          </cell>
          <cell r="O366">
            <v>128</v>
          </cell>
          <cell r="P366">
            <v>0</v>
          </cell>
          <cell r="Q366">
            <v>0</v>
          </cell>
          <cell r="R366">
            <v>0</v>
          </cell>
          <cell r="S366">
            <v>8</v>
          </cell>
          <cell r="T366">
            <v>0</v>
          </cell>
          <cell r="U366">
            <v>8</v>
          </cell>
          <cell r="V366">
            <v>62.82</v>
          </cell>
          <cell r="W366">
            <v>0</v>
          </cell>
          <cell r="X366">
            <v>4.137823</v>
          </cell>
          <cell r="Y366">
            <v>0</v>
          </cell>
          <cell r="Z366">
            <v>4.137823</v>
          </cell>
          <cell r="AA366">
            <v>0</v>
          </cell>
          <cell r="AB366">
            <v>0.40973399999999999</v>
          </cell>
          <cell r="AQ366">
            <v>0</v>
          </cell>
          <cell r="AR366">
            <v>100</v>
          </cell>
          <cell r="BG366">
            <v>0</v>
          </cell>
          <cell r="BH366">
            <v>100</v>
          </cell>
        </row>
        <row r="367">
          <cell r="B367" t="str">
            <v>PO19589</v>
          </cell>
          <cell r="C367" t="str">
            <v>Seak Vanlyda</v>
          </cell>
          <cell r="D367" t="str">
            <v>Finishing A</v>
          </cell>
          <cell r="E367" t="str">
            <v xml:space="preserve">Presentation Examiner(B)      </v>
          </cell>
          <cell r="F367">
            <v>44587</v>
          </cell>
          <cell r="G367" t="str">
            <v>01/01/2024-01/15/2024</v>
          </cell>
          <cell r="H367">
            <v>1</v>
          </cell>
          <cell r="I367">
            <v>0</v>
          </cell>
          <cell r="J367">
            <v>1</v>
          </cell>
          <cell r="K367">
            <v>204</v>
          </cell>
          <cell r="M367">
            <v>112</v>
          </cell>
          <cell r="N367">
            <v>8</v>
          </cell>
          <cell r="O367">
            <v>130</v>
          </cell>
          <cell r="P367">
            <v>0</v>
          </cell>
          <cell r="Q367">
            <v>0</v>
          </cell>
          <cell r="R367">
            <v>0</v>
          </cell>
          <cell r="S367">
            <v>10</v>
          </cell>
          <cell r="T367">
            <v>0</v>
          </cell>
          <cell r="U367">
            <v>10</v>
          </cell>
          <cell r="V367">
            <v>0</v>
          </cell>
          <cell r="W367">
            <v>0</v>
          </cell>
          <cell r="X367">
            <v>4.9062000000000001</v>
          </cell>
          <cell r="Y367">
            <v>0</v>
          </cell>
          <cell r="Z367">
            <v>4.9062000000000001</v>
          </cell>
          <cell r="AA367">
            <v>0</v>
          </cell>
          <cell r="AB367">
            <v>56.912399999999998</v>
          </cell>
          <cell r="AQ367">
            <v>0</v>
          </cell>
          <cell r="AR367">
            <v>100</v>
          </cell>
          <cell r="BG367">
            <v>0</v>
          </cell>
          <cell r="BH367">
            <v>100</v>
          </cell>
        </row>
        <row r="368">
          <cell r="B368" t="str">
            <v>PO19598</v>
          </cell>
          <cell r="C368" t="str">
            <v>Pann Sophors</v>
          </cell>
          <cell r="D368" t="str">
            <v>Finishing B</v>
          </cell>
          <cell r="E368" t="str">
            <v xml:space="preserve">Presentation Examiner(B)      </v>
          </cell>
          <cell r="F368">
            <v>44593</v>
          </cell>
          <cell r="G368" t="str">
            <v>01/01/2024-01/15/2024</v>
          </cell>
          <cell r="H368">
            <v>0</v>
          </cell>
          <cell r="I368">
            <v>0</v>
          </cell>
          <cell r="J368">
            <v>0</v>
          </cell>
          <cell r="K368">
            <v>204</v>
          </cell>
          <cell r="M368">
            <v>112</v>
          </cell>
          <cell r="N368">
            <v>8</v>
          </cell>
          <cell r="O368">
            <v>130</v>
          </cell>
          <cell r="P368">
            <v>0</v>
          </cell>
          <cell r="Q368">
            <v>0</v>
          </cell>
          <cell r="R368">
            <v>0</v>
          </cell>
          <cell r="S368">
            <v>10</v>
          </cell>
          <cell r="T368">
            <v>0</v>
          </cell>
          <cell r="U368">
            <v>10</v>
          </cell>
          <cell r="V368">
            <v>65.16</v>
          </cell>
          <cell r="W368">
            <v>0</v>
          </cell>
          <cell r="X368">
            <v>5.3099259999999999</v>
          </cell>
          <cell r="Y368">
            <v>0</v>
          </cell>
          <cell r="Z368">
            <v>5.3099259999999999</v>
          </cell>
          <cell r="AA368">
            <v>0</v>
          </cell>
          <cell r="AB368">
            <v>0.40973399999999999</v>
          </cell>
          <cell r="AQ368">
            <v>0</v>
          </cell>
          <cell r="AR368">
            <v>100</v>
          </cell>
          <cell r="BG368">
            <v>0</v>
          </cell>
          <cell r="BH368">
            <v>100</v>
          </cell>
        </row>
        <row r="369">
          <cell r="B369" t="str">
            <v>PO1967</v>
          </cell>
          <cell r="C369" t="str">
            <v>Trouk Chhun</v>
          </cell>
          <cell r="D369" t="str">
            <v>SPS- A</v>
          </cell>
          <cell r="E369" t="str">
            <v xml:space="preserve">Turn+Press Cuff(B)            </v>
          </cell>
          <cell r="F369">
            <v>39524</v>
          </cell>
          <cell r="G369" t="str">
            <v>01/01/2024-01/15/2024</v>
          </cell>
          <cell r="H369">
            <v>1</v>
          </cell>
          <cell r="I369">
            <v>0</v>
          </cell>
          <cell r="J369">
            <v>1</v>
          </cell>
          <cell r="K369">
            <v>204</v>
          </cell>
          <cell r="M369">
            <v>112</v>
          </cell>
          <cell r="N369">
            <v>8</v>
          </cell>
          <cell r="O369">
            <v>124</v>
          </cell>
          <cell r="P369">
            <v>0</v>
          </cell>
          <cell r="Q369">
            <v>0</v>
          </cell>
          <cell r="R369">
            <v>0</v>
          </cell>
          <cell r="S369">
            <v>4</v>
          </cell>
          <cell r="T369">
            <v>0</v>
          </cell>
          <cell r="U369">
            <v>4</v>
          </cell>
          <cell r="V369">
            <v>31.01</v>
          </cell>
          <cell r="W369">
            <v>0</v>
          </cell>
          <cell r="X369">
            <v>1.96248</v>
          </cell>
          <cell r="Y369">
            <v>0</v>
          </cell>
          <cell r="Z369">
            <v>1.96248</v>
          </cell>
          <cell r="AA369">
            <v>0</v>
          </cell>
          <cell r="AB369">
            <v>20.014959999999999</v>
          </cell>
          <cell r="AQ369">
            <v>0</v>
          </cell>
          <cell r="AR369">
            <v>100</v>
          </cell>
          <cell r="BG369">
            <v>0</v>
          </cell>
          <cell r="BH369">
            <v>100</v>
          </cell>
        </row>
        <row r="370">
          <cell r="B370" t="str">
            <v>PO19803</v>
          </cell>
          <cell r="C370" t="str">
            <v>Nakry Samphors</v>
          </cell>
          <cell r="D370" t="str">
            <v>Cutting 2</v>
          </cell>
          <cell r="E370" t="str">
            <v xml:space="preserve">Panel Inspection(B)           </v>
          </cell>
          <cell r="F370">
            <v>44725</v>
          </cell>
          <cell r="G370" t="str">
            <v>01/01/2024-01/15/2024</v>
          </cell>
          <cell r="H370">
            <v>0</v>
          </cell>
          <cell r="I370">
            <v>0</v>
          </cell>
          <cell r="J370">
            <v>0</v>
          </cell>
          <cell r="K370">
            <v>204</v>
          </cell>
          <cell r="M370">
            <v>112</v>
          </cell>
          <cell r="N370">
            <v>8</v>
          </cell>
          <cell r="O370">
            <v>128</v>
          </cell>
          <cell r="P370">
            <v>0</v>
          </cell>
          <cell r="Q370">
            <v>0</v>
          </cell>
          <cell r="R370">
            <v>0</v>
          </cell>
          <cell r="S370">
            <v>8</v>
          </cell>
          <cell r="T370">
            <v>0</v>
          </cell>
          <cell r="U370">
            <v>8</v>
          </cell>
          <cell r="V370">
            <v>79.72</v>
          </cell>
          <cell r="W370">
            <v>1.96</v>
          </cell>
          <cell r="X370">
            <v>6.4176390000000003</v>
          </cell>
          <cell r="Y370">
            <v>0</v>
          </cell>
          <cell r="Z370">
            <v>6.4176390000000003</v>
          </cell>
          <cell r="AA370">
            <v>0</v>
          </cell>
          <cell r="AB370">
            <v>1.96496</v>
          </cell>
          <cell r="AQ370">
            <v>0</v>
          </cell>
          <cell r="AR370">
            <v>100</v>
          </cell>
          <cell r="BG370">
            <v>0</v>
          </cell>
          <cell r="BH370">
            <v>100</v>
          </cell>
        </row>
        <row r="371">
          <cell r="B371" t="str">
            <v>PO19807</v>
          </cell>
          <cell r="C371" t="str">
            <v>Morm Vorng</v>
          </cell>
          <cell r="D371" t="str">
            <v>Cutting 2</v>
          </cell>
          <cell r="E371" t="str">
            <v xml:space="preserve">Panel Inspection(B)           </v>
          </cell>
          <cell r="F371">
            <v>44725</v>
          </cell>
          <cell r="G371" t="str">
            <v>01/01/2024-01/15/2024</v>
          </cell>
          <cell r="H371">
            <v>0</v>
          </cell>
          <cell r="I371">
            <v>0</v>
          </cell>
          <cell r="J371">
            <v>0</v>
          </cell>
          <cell r="K371">
            <v>204</v>
          </cell>
          <cell r="M371">
            <v>112</v>
          </cell>
          <cell r="N371">
            <v>8</v>
          </cell>
          <cell r="O371">
            <v>122</v>
          </cell>
          <cell r="P371">
            <v>0</v>
          </cell>
          <cell r="Q371">
            <v>0</v>
          </cell>
          <cell r="R371">
            <v>0</v>
          </cell>
          <cell r="S371">
            <v>2</v>
          </cell>
          <cell r="T371">
            <v>0</v>
          </cell>
          <cell r="U371">
            <v>2</v>
          </cell>
          <cell r="V371">
            <v>82.63</v>
          </cell>
          <cell r="W371">
            <v>0</v>
          </cell>
          <cell r="X371">
            <v>1.444374</v>
          </cell>
          <cell r="Y371">
            <v>0</v>
          </cell>
          <cell r="Z371">
            <v>1.444374</v>
          </cell>
          <cell r="AA371">
            <v>0</v>
          </cell>
          <cell r="AB371">
            <v>0</v>
          </cell>
          <cell r="AQ371">
            <v>0</v>
          </cell>
          <cell r="AR371">
            <v>100</v>
          </cell>
          <cell r="BG371">
            <v>0</v>
          </cell>
          <cell r="BH371">
            <v>100</v>
          </cell>
        </row>
        <row r="372">
          <cell r="B372" t="str">
            <v>PO1981</v>
          </cell>
          <cell r="C372" t="str">
            <v>Sinoeun Mom</v>
          </cell>
          <cell r="D372" t="str">
            <v>FUSING</v>
          </cell>
          <cell r="E372" t="str">
            <v xml:space="preserve">Unload Collar(B)              </v>
          </cell>
          <cell r="F372">
            <v>39559</v>
          </cell>
          <cell r="G372" t="str">
            <v>01/01/2024-01/15/2024</v>
          </cell>
          <cell r="H372">
            <v>0</v>
          </cell>
          <cell r="I372">
            <v>0</v>
          </cell>
          <cell r="J372">
            <v>0</v>
          </cell>
          <cell r="K372">
            <v>204</v>
          </cell>
          <cell r="M372">
            <v>112</v>
          </cell>
          <cell r="N372">
            <v>8</v>
          </cell>
          <cell r="O372">
            <v>128</v>
          </cell>
          <cell r="P372">
            <v>0</v>
          </cell>
          <cell r="Q372">
            <v>0</v>
          </cell>
          <cell r="R372">
            <v>0</v>
          </cell>
          <cell r="S372">
            <v>8</v>
          </cell>
          <cell r="T372">
            <v>0</v>
          </cell>
          <cell r="U372">
            <v>8</v>
          </cell>
          <cell r="V372">
            <v>37.51</v>
          </cell>
          <cell r="W372">
            <v>7.24</v>
          </cell>
          <cell r="X372">
            <v>4.3562289999999999</v>
          </cell>
          <cell r="Y372">
            <v>0</v>
          </cell>
          <cell r="Z372">
            <v>4.3562289999999999</v>
          </cell>
          <cell r="AA372">
            <v>0</v>
          </cell>
          <cell r="AB372">
            <v>12.38496</v>
          </cell>
          <cell r="AQ372">
            <v>0</v>
          </cell>
          <cell r="AR372">
            <v>100</v>
          </cell>
          <cell r="BG372">
            <v>0</v>
          </cell>
          <cell r="BH372">
            <v>100</v>
          </cell>
        </row>
        <row r="373">
          <cell r="B373" t="str">
            <v>PO19816</v>
          </cell>
          <cell r="C373" t="str">
            <v>Leoun Savorn</v>
          </cell>
          <cell r="D373" t="str">
            <v>Finishing B</v>
          </cell>
          <cell r="E373" t="str">
            <v xml:space="preserve">Close Bottom Poly Bag (B)     </v>
          </cell>
          <cell r="F373">
            <v>44727</v>
          </cell>
          <cell r="G373" t="str">
            <v>01/01/2024-01/15/2024</v>
          </cell>
          <cell r="H373">
            <v>0</v>
          </cell>
          <cell r="I373">
            <v>0</v>
          </cell>
          <cell r="J373">
            <v>0</v>
          </cell>
          <cell r="K373">
            <v>204</v>
          </cell>
          <cell r="M373">
            <v>112</v>
          </cell>
          <cell r="N373">
            <v>8</v>
          </cell>
          <cell r="O373">
            <v>130</v>
          </cell>
          <cell r="P373">
            <v>0</v>
          </cell>
          <cell r="Q373">
            <v>0</v>
          </cell>
          <cell r="R373">
            <v>0</v>
          </cell>
          <cell r="S373">
            <v>10</v>
          </cell>
          <cell r="T373">
            <v>0</v>
          </cell>
          <cell r="U373">
            <v>10</v>
          </cell>
          <cell r="V373">
            <v>65.16</v>
          </cell>
          <cell r="W373">
            <v>0</v>
          </cell>
          <cell r="X373">
            <v>5.3099259999999999</v>
          </cell>
          <cell r="Y373">
            <v>0</v>
          </cell>
          <cell r="Z373">
            <v>5.3099259999999999</v>
          </cell>
          <cell r="AA373">
            <v>0</v>
          </cell>
          <cell r="AB373">
            <v>0.40973399999999999</v>
          </cell>
          <cell r="AQ373">
            <v>0</v>
          </cell>
          <cell r="AR373">
            <v>100</v>
          </cell>
          <cell r="BG373">
            <v>0</v>
          </cell>
          <cell r="BH373">
            <v>100</v>
          </cell>
        </row>
        <row r="374">
          <cell r="B374" t="str">
            <v>PO1987</v>
          </cell>
          <cell r="C374" t="str">
            <v>Leap Phorn</v>
          </cell>
          <cell r="D374" t="str">
            <v>S1- 1</v>
          </cell>
          <cell r="E374" t="str">
            <v xml:space="preserve">Hem Bottom(A)                 </v>
          </cell>
          <cell r="F374">
            <v>39559</v>
          </cell>
          <cell r="G374" t="str">
            <v>01/01/2024-01/15/2024</v>
          </cell>
          <cell r="H374">
            <v>1</v>
          </cell>
          <cell r="I374">
            <v>2</v>
          </cell>
          <cell r="J374">
            <v>3</v>
          </cell>
          <cell r="K374">
            <v>204</v>
          </cell>
          <cell r="M374">
            <v>112</v>
          </cell>
          <cell r="N374">
            <v>8</v>
          </cell>
          <cell r="O374">
            <v>88</v>
          </cell>
          <cell r="P374">
            <v>0</v>
          </cell>
          <cell r="Q374">
            <v>32</v>
          </cell>
          <cell r="R374">
            <v>32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15.7</v>
          </cell>
          <cell r="AQ374">
            <v>0</v>
          </cell>
          <cell r="AR374">
            <v>50</v>
          </cell>
          <cell r="BG374">
            <v>0</v>
          </cell>
          <cell r="BH374">
            <v>50</v>
          </cell>
        </row>
        <row r="375">
          <cell r="B375" t="str">
            <v>PO20018</v>
          </cell>
          <cell r="C375" t="str">
            <v>Rong Sreypor</v>
          </cell>
          <cell r="D375" t="str">
            <v>SIT Checking</v>
          </cell>
          <cell r="E375" t="str">
            <v xml:space="preserve">Examining(B)                  </v>
          </cell>
          <cell r="F375">
            <v>44795</v>
          </cell>
          <cell r="G375" t="str">
            <v>01/01/2024-01/15/2024</v>
          </cell>
          <cell r="H375">
            <v>0</v>
          </cell>
          <cell r="I375">
            <v>0</v>
          </cell>
          <cell r="J375">
            <v>0</v>
          </cell>
          <cell r="K375">
            <v>204</v>
          </cell>
          <cell r="M375">
            <v>112</v>
          </cell>
          <cell r="N375">
            <v>8</v>
          </cell>
          <cell r="O375">
            <v>132</v>
          </cell>
          <cell r="P375">
            <v>0</v>
          </cell>
          <cell r="Q375">
            <v>0</v>
          </cell>
          <cell r="R375">
            <v>0</v>
          </cell>
          <cell r="S375">
            <v>12</v>
          </cell>
          <cell r="T375">
            <v>0</v>
          </cell>
          <cell r="U375">
            <v>12</v>
          </cell>
          <cell r="V375">
            <v>48.94</v>
          </cell>
          <cell r="W375">
            <v>0</v>
          </cell>
          <cell r="X375">
            <v>5.8874399999999998</v>
          </cell>
          <cell r="Y375">
            <v>0</v>
          </cell>
          <cell r="Z375">
            <v>5.8874399999999998</v>
          </cell>
          <cell r="AA375">
            <v>0</v>
          </cell>
          <cell r="AB375">
            <v>9.9348799999999997</v>
          </cell>
          <cell r="AQ375">
            <v>0</v>
          </cell>
          <cell r="AR375">
            <v>100</v>
          </cell>
          <cell r="BG375">
            <v>0</v>
          </cell>
          <cell r="BH375">
            <v>100</v>
          </cell>
        </row>
        <row r="376">
          <cell r="B376" t="str">
            <v>PO20047</v>
          </cell>
          <cell r="C376" t="str">
            <v>Kun Samnang</v>
          </cell>
          <cell r="D376" t="str">
            <v>SPS- B</v>
          </cell>
          <cell r="E376" t="str">
            <v xml:space="preserve">Run Collar(A)                 </v>
          </cell>
          <cell r="F376">
            <v>44799</v>
          </cell>
          <cell r="G376" t="str">
            <v>01/01/2024-01/15/2024</v>
          </cell>
          <cell r="H376">
            <v>1</v>
          </cell>
          <cell r="I376">
            <v>2</v>
          </cell>
          <cell r="J376">
            <v>3</v>
          </cell>
          <cell r="K376">
            <v>204</v>
          </cell>
          <cell r="M376">
            <v>112</v>
          </cell>
          <cell r="N376">
            <v>8</v>
          </cell>
          <cell r="O376">
            <v>122</v>
          </cell>
          <cell r="P376">
            <v>4</v>
          </cell>
          <cell r="Q376">
            <v>0</v>
          </cell>
          <cell r="R376">
            <v>4</v>
          </cell>
          <cell r="S376">
            <v>6</v>
          </cell>
          <cell r="T376">
            <v>0</v>
          </cell>
          <cell r="U376">
            <v>6</v>
          </cell>
          <cell r="V376">
            <v>38.31</v>
          </cell>
          <cell r="W376">
            <v>3.92</v>
          </cell>
          <cell r="X376">
            <v>2.9437199999999999</v>
          </cell>
          <cell r="Y376">
            <v>0</v>
          </cell>
          <cell r="Z376">
            <v>2.9437199999999999</v>
          </cell>
          <cell r="AA376">
            <v>0</v>
          </cell>
          <cell r="AB376">
            <v>10.757440000000001</v>
          </cell>
          <cell r="AQ376">
            <v>3.85</v>
          </cell>
          <cell r="AR376">
            <v>100</v>
          </cell>
          <cell r="BG376">
            <v>0</v>
          </cell>
          <cell r="BH376">
            <v>103.85</v>
          </cell>
        </row>
        <row r="377">
          <cell r="B377" t="str">
            <v>PO20089</v>
          </cell>
          <cell r="C377" t="str">
            <v>Koem Sary</v>
          </cell>
          <cell r="D377" t="str">
            <v>SPS- E</v>
          </cell>
          <cell r="E377" t="str">
            <v xml:space="preserve">French Seam(A)                </v>
          </cell>
          <cell r="F377">
            <v>44811</v>
          </cell>
          <cell r="G377" t="str">
            <v>01/01/2024-01/15/2024</v>
          </cell>
          <cell r="H377">
            <v>1</v>
          </cell>
          <cell r="I377">
            <v>1</v>
          </cell>
          <cell r="J377">
            <v>2</v>
          </cell>
          <cell r="K377">
            <v>204</v>
          </cell>
          <cell r="M377">
            <v>112</v>
          </cell>
          <cell r="N377">
            <v>8</v>
          </cell>
          <cell r="O377">
            <v>124</v>
          </cell>
          <cell r="P377">
            <v>0</v>
          </cell>
          <cell r="Q377">
            <v>8</v>
          </cell>
          <cell r="R377">
            <v>8</v>
          </cell>
          <cell r="S377">
            <v>12</v>
          </cell>
          <cell r="T377">
            <v>0</v>
          </cell>
          <cell r="U377">
            <v>12</v>
          </cell>
          <cell r="V377">
            <v>86.29</v>
          </cell>
          <cell r="W377">
            <v>0</v>
          </cell>
          <cell r="X377">
            <v>7.7717229999999997</v>
          </cell>
          <cell r="Y377">
            <v>0</v>
          </cell>
          <cell r="Z377">
            <v>7.7717229999999997</v>
          </cell>
          <cell r="AA377">
            <v>0</v>
          </cell>
          <cell r="AB377">
            <v>0</v>
          </cell>
          <cell r="AQ377">
            <v>0</v>
          </cell>
          <cell r="AR377">
            <v>100</v>
          </cell>
          <cell r="BG377">
            <v>0</v>
          </cell>
          <cell r="BH377">
            <v>100</v>
          </cell>
        </row>
        <row r="378">
          <cell r="B378" t="str">
            <v>PO2012</v>
          </cell>
          <cell r="C378" t="str">
            <v>Danang Chhun</v>
          </cell>
          <cell r="D378" t="str">
            <v>SPS- C</v>
          </cell>
          <cell r="E378" t="str">
            <v xml:space="preserve">B/S FRONT MANUAL(B)           </v>
          </cell>
          <cell r="F378">
            <v>39566</v>
          </cell>
          <cell r="G378" t="str">
            <v>01/01/2024-01/15/2024</v>
          </cell>
          <cell r="H378">
            <v>0</v>
          </cell>
          <cell r="I378">
            <v>0</v>
          </cell>
          <cell r="J378">
            <v>0</v>
          </cell>
          <cell r="K378">
            <v>204</v>
          </cell>
          <cell r="M378">
            <v>112</v>
          </cell>
          <cell r="N378">
            <v>8</v>
          </cell>
          <cell r="O378">
            <v>128</v>
          </cell>
          <cell r="P378">
            <v>0</v>
          </cell>
          <cell r="Q378">
            <v>0</v>
          </cell>
          <cell r="R378">
            <v>0</v>
          </cell>
          <cell r="S378">
            <v>8</v>
          </cell>
          <cell r="T378">
            <v>0</v>
          </cell>
          <cell r="U378">
            <v>8</v>
          </cell>
          <cell r="V378">
            <v>41.32</v>
          </cell>
          <cell r="W378">
            <v>0</v>
          </cell>
          <cell r="X378">
            <v>3.92496</v>
          </cell>
          <cell r="Y378">
            <v>0</v>
          </cell>
          <cell r="Z378">
            <v>3.92496</v>
          </cell>
          <cell r="AA378">
            <v>0</v>
          </cell>
          <cell r="AB378">
            <v>13.62992</v>
          </cell>
          <cell r="AQ378">
            <v>0</v>
          </cell>
          <cell r="AR378">
            <v>100</v>
          </cell>
          <cell r="BG378">
            <v>0</v>
          </cell>
          <cell r="BH378">
            <v>100</v>
          </cell>
        </row>
        <row r="379">
          <cell r="B379" t="str">
            <v>PO2021</v>
          </cell>
          <cell r="C379" t="str">
            <v>phearun Svay</v>
          </cell>
          <cell r="D379" t="str">
            <v>Washing Garments</v>
          </cell>
          <cell r="E379" t="str">
            <v xml:space="preserve">Counting garment              </v>
          </cell>
          <cell r="F379">
            <v>39546</v>
          </cell>
          <cell r="G379" t="str">
            <v>01/01/2024-01/15/2024</v>
          </cell>
          <cell r="H379">
            <v>1</v>
          </cell>
          <cell r="I379">
            <v>2</v>
          </cell>
          <cell r="J379">
            <v>3</v>
          </cell>
          <cell r="K379">
            <v>224</v>
          </cell>
          <cell r="M379">
            <v>112</v>
          </cell>
          <cell r="N379">
            <v>8</v>
          </cell>
          <cell r="O379">
            <v>130</v>
          </cell>
          <cell r="P379">
            <v>0</v>
          </cell>
          <cell r="Q379">
            <v>0</v>
          </cell>
          <cell r="R379">
            <v>0</v>
          </cell>
          <cell r="S379">
            <v>10</v>
          </cell>
          <cell r="T379">
            <v>0</v>
          </cell>
          <cell r="U379">
            <v>10</v>
          </cell>
          <cell r="V379">
            <v>20.16</v>
          </cell>
          <cell r="W379">
            <v>0</v>
          </cell>
          <cell r="X379">
            <v>5.3474399999999997</v>
          </cell>
          <cell r="Y379">
            <v>0</v>
          </cell>
          <cell r="Z379">
            <v>5.3474399999999997</v>
          </cell>
          <cell r="AA379">
            <v>0</v>
          </cell>
          <cell r="AB379">
            <v>41.93488</v>
          </cell>
          <cell r="AQ379">
            <v>12.11</v>
          </cell>
          <cell r="AR379">
            <v>100</v>
          </cell>
          <cell r="BG379">
            <v>0</v>
          </cell>
          <cell r="BH379">
            <v>112.11</v>
          </cell>
        </row>
        <row r="380">
          <cell r="B380" t="str">
            <v>PO20324</v>
          </cell>
          <cell r="C380" t="str">
            <v>Ean Phanit</v>
          </cell>
          <cell r="D380" t="str">
            <v>Finishing A</v>
          </cell>
          <cell r="E380" t="str">
            <v xml:space="preserve">Machinist                     </v>
          </cell>
          <cell r="F380">
            <v>44889</v>
          </cell>
          <cell r="G380" t="str">
            <v>01/01/2024-01/15/2024</v>
          </cell>
          <cell r="H380">
            <v>1</v>
          </cell>
          <cell r="I380">
            <v>1</v>
          </cell>
          <cell r="J380">
            <v>2</v>
          </cell>
          <cell r="K380">
            <v>204</v>
          </cell>
          <cell r="M380">
            <v>112</v>
          </cell>
          <cell r="N380">
            <v>8</v>
          </cell>
          <cell r="O380">
            <v>111.6666666667</v>
          </cell>
          <cell r="P380">
            <v>0</v>
          </cell>
          <cell r="Q380">
            <v>16.333333333300001</v>
          </cell>
          <cell r="R380">
            <v>16.333333333300001</v>
          </cell>
          <cell r="S380">
            <v>8</v>
          </cell>
          <cell r="T380">
            <v>0</v>
          </cell>
          <cell r="U380">
            <v>8</v>
          </cell>
          <cell r="V380">
            <v>0</v>
          </cell>
          <cell r="W380">
            <v>0</v>
          </cell>
          <cell r="X380">
            <v>3.92496</v>
          </cell>
          <cell r="Y380">
            <v>0</v>
          </cell>
          <cell r="Z380">
            <v>3.92496</v>
          </cell>
          <cell r="AA380">
            <v>0</v>
          </cell>
          <cell r="AB380">
            <v>39.249920000000003</v>
          </cell>
          <cell r="AQ380">
            <v>0</v>
          </cell>
          <cell r="AR380">
            <v>100</v>
          </cell>
          <cell r="BG380">
            <v>0</v>
          </cell>
          <cell r="BH380">
            <v>100</v>
          </cell>
        </row>
        <row r="381">
          <cell r="B381" t="str">
            <v>PO20361</v>
          </cell>
          <cell r="C381" t="str">
            <v>Choeum Chanleab</v>
          </cell>
          <cell r="D381" t="str">
            <v>SPS- B</v>
          </cell>
          <cell r="E381" t="str">
            <v xml:space="preserve">Loading                       </v>
          </cell>
          <cell r="F381">
            <v>44900</v>
          </cell>
          <cell r="G381" t="str">
            <v>01/01/2024-01/15/2024</v>
          </cell>
          <cell r="H381">
            <v>1</v>
          </cell>
          <cell r="I381">
            <v>2</v>
          </cell>
          <cell r="J381">
            <v>3</v>
          </cell>
          <cell r="K381">
            <v>204</v>
          </cell>
          <cell r="M381">
            <v>112</v>
          </cell>
          <cell r="N381">
            <v>8</v>
          </cell>
          <cell r="O381">
            <v>120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33.130000000000003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6.12</v>
          </cell>
          <cell r="AQ381">
            <v>0</v>
          </cell>
          <cell r="AR381">
            <v>100</v>
          </cell>
          <cell r="BG381">
            <v>0</v>
          </cell>
          <cell r="BH381">
            <v>100</v>
          </cell>
        </row>
        <row r="382">
          <cell r="B382" t="str">
            <v>PO20454</v>
          </cell>
          <cell r="C382" t="str">
            <v>In Sreypong</v>
          </cell>
          <cell r="D382" t="str">
            <v>SPS- B</v>
          </cell>
          <cell r="E382" t="str">
            <v xml:space="preserve">Button Hole                   </v>
          </cell>
          <cell r="F382">
            <v>45065</v>
          </cell>
          <cell r="G382" t="str">
            <v>01/01/2024-01/15/2024</v>
          </cell>
          <cell r="H382">
            <v>0</v>
          </cell>
          <cell r="I382">
            <v>0</v>
          </cell>
          <cell r="J382">
            <v>0</v>
          </cell>
          <cell r="K382">
            <v>204</v>
          </cell>
          <cell r="M382">
            <v>112</v>
          </cell>
          <cell r="N382">
            <v>8</v>
          </cell>
          <cell r="O382">
            <v>128</v>
          </cell>
          <cell r="P382">
            <v>0</v>
          </cell>
          <cell r="Q382">
            <v>0</v>
          </cell>
          <cell r="R382">
            <v>0</v>
          </cell>
          <cell r="S382">
            <v>8</v>
          </cell>
          <cell r="T382">
            <v>0</v>
          </cell>
          <cell r="U382">
            <v>8</v>
          </cell>
          <cell r="V382">
            <v>37.65</v>
          </cell>
          <cell r="W382">
            <v>0</v>
          </cell>
          <cell r="X382">
            <v>3.974796</v>
          </cell>
          <cell r="Y382">
            <v>0</v>
          </cell>
          <cell r="Z382">
            <v>3.974796</v>
          </cell>
          <cell r="AA382">
            <v>1.6</v>
          </cell>
          <cell r="AB382">
            <v>7.949592</v>
          </cell>
          <cell r="AQ382">
            <v>0</v>
          </cell>
          <cell r="AR382">
            <v>100</v>
          </cell>
          <cell r="BG382">
            <v>0</v>
          </cell>
          <cell r="BH382">
            <v>100</v>
          </cell>
        </row>
        <row r="383">
          <cell r="B383" t="str">
            <v>PO20456</v>
          </cell>
          <cell r="C383" t="str">
            <v>Vun Samoeun</v>
          </cell>
          <cell r="D383" t="str">
            <v>S1- 2</v>
          </cell>
          <cell r="E383" t="str">
            <v xml:space="preserve">French Seam(A)                </v>
          </cell>
          <cell r="F383">
            <v>45070</v>
          </cell>
          <cell r="G383" t="str">
            <v>01/01/2024-01/15/2024</v>
          </cell>
          <cell r="H383">
            <v>1</v>
          </cell>
          <cell r="I383">
            <v>2</v>
          </cell>
          <cell r="J383">
            <v>3</v>
          </cell>
          <cell r="K383">
            <v>204</v>
          </cell>
          <cell r="M383">
            <v>112</v>
          </cell>
          <cell r="N383">
            <v>8</v>
          </cell>
          <cell r="O383">
            <v>132</v>
          </cell>
          <cell r="P383">
            <v>0</v>
          </cell>
          <cell r="Q383">
            <v>0</v>
          </cell>
          <cell r="R383">
            <v>0</v>
          </cell>
          <cell r="S383">
            <v>12</v>
          </cell>
          <cell r="T383">
            <v>0</v>
          </cell>
          <cell r="U383">
            <v>12</v>
          </cell>
          <cell r="V383">
            <v>33.76</v>
          </cell>
          <cell r="W383">
            <v>0</v>
          </cell>
          <cell r="X383">
            <v>5.8874399999999998</v>
          </cell>
          <cell r="Y383">
            <v>0</v>
          </cell>
          <cell r="Z383">
            <v>5.8874399999999998</v>
          </cell>
          <cell r="AA383">
            <v>0</v>
          </cell>
          <cell r="AB383">
            <v>25.114879999999999</v>
          </cell>
          <cell r="AQ383">
            <v>0</v>
          </cell>
          <cell r="AR383">
            <v>100</v>
          </cell>
          <cell r="BG383">
            <v>0</v>
          </cell>
          <cell r="BH383">
            <v>100</v>
          </cell>
        </row>
        <row r="384">
          <cell r="B384" t="str">
            <v>PO20457</v>
          </cell>
          <cell r="C384" t="str">
            <v>Chhoem Khounphara</v>
          </cell>
          <cell r="D384" t="str">
            <v>SPS- E</v>
          </cell>
          <cell r="E384" t="str">
            <v xml:space="preserve">French Seam(A)                </v>
          </cell>
          <cell r="F384">
            <v>45070</v>
          </cell>
          <cell r="G384" t="str">
            <v>01/01/2024-01/15/2024</v>
          </cell>
          <cell r="H384">
            <v>1</v>
          </cell>
          <cell r="I384">
            <v>2</v>
          </cell>
          <cell r="J384">
            <v>3</v>
          </cell>
          <cell r="K384">
            <v>204</v>
          </cell>
          <cell r="M384">
            <v>112</v>
          </cell>
          <cell r="N384">
            <v>8</v>
          </cell>
          <cell r="O384">
            <v>120</v>
          </cell>
          <cell r="P384">
            <v>0</v>
          </cell>
          <cell r="Q384">
            <v>8</v>
          </cell>
          <cell r="R384">
            <v>8</v>
          </cell>
          <cell r="S384">
            <v>8</v>
          </cell>
          <cell r="T384">
            <v>0</v>
          </cell>
          <cell r="U384">
            <v>8</v>
          </cell>
          <cell r="V384">
            <v>68.150000000000006</v>
          </cell>
          <cell r="W384">
            <v>0</v>
          </cell>
          <cell r="X384">
            <v>4.9353990000000003</v>
          </cell>
          <cell r="Y384">
            <v>0</v>
          </cell>
          <cell r="Z384">
            <v>4.9353990000000003</v>
          </cell>
          <cell r="AA384">
            <v>0</v>
          </cell>
          <cell r="AB384">
            <v>0</v>
          </cell>
          <cell r="AQ384">
            <v>0</v>
          </cell>
          <cell r="AR384">
            <v>100</v>
          </cell>
          <cell r="BG384">
            <v>0</v>
          </cell>
          <cell r="BH384">
            <v>100</v>
          </cell>
        </row>
        <row r="385">
          <cell r="B385" t="str">
            <v>PO20458</v>
          </cell>
          <cell r="C385" t="str">
            <v>Mao Nalen</v>
          </cell>
          <cell r="D385" t="str">
            <v>SPS- F</v>
          </cell>
          <cell r="E385" t="str">
            <v xml:space="preserve">Hem front(B)                  </v>
          </cell>
          <cell r="F385">
            <v>45070</v>
          </cell>
          <cell r="G385" t="str">
            <v>01/01/2024-01/15/2024</v>
          </cell>
          <cell r="H385">
            <v>1</v>
          </cell>
          <cell r="I385">
            <v>1</v>
          </cell>
          <cell r="J385">
            <v>2</v>
          </cell>
          <cell r="K385">
            <v>204</v>
          </cell>
          <cell r="M385">
            <v>112</v>
          </cell>
          <cell r="N385">
            <v>8</v>
          </cell>
          <cell r="O385">
            <v>130</v>
          </cell>
          <cell r="P385">
            <v>0</v>
          </cell>
          <cell r="Q385">
            <v>0</v>
          </cell>
          <cell r="R385">
            <v>0</v>
          </cell>
          <cell r="S385">
            <v>10</v>
          </cell>
          <cell r="T385">
            <v>0</v>
          </cell>
          <cell r="U385">
            <v>10</v>
          </cell>
          <cell r="V385">
            <v>37.28</v>
          </cell>
          <cell r="W385">
            <v>0</v>
          </cell>
          <cell r="X385">
            <v>4.9062000000000001</v>
          </cell>
          <cell r="Y385">
            <v>0</v>
          </cell>
          <cell r="Z385">
            <v>4.9062000000000001</v>
          </cell>
          <cell r="AA385">
            <v>0</v>
          </cell>
          <cell r="AB385">
            <v>19.632400000000001</v>
          </cell>
          <cell r="AQ385">
            <v>0</v>
          </cell>
          <cell r="AR385">
            <v>100</v>
          </cell>
          <cell r="BG385">
            <v>0</v>
          </cell>
          <cell r="BH385">
            <v>100</v>
          </cell>
        </row>
        <row r="386">
          <cell r="B386" t="str">
            <v>PO20463</v>
          </cell>
          <cell r="C386" t="str">
            <v>Chun Kunthea</v>
          </cell>
          <cell r="D386" t="str">
            <v>SIT REPAIR</v>
          </cell>
          <cell r="E386" t="str">
            <v xml:space="preserve">Button Hole                   </v>
          </cell>
          <cell r="F386">
            <v>45078</v>
          </cell>
          <cell r="G386" t="str">
            <v>01/01/2024-01/15/2024</v>
          </cell>
          <cell r="H386">
            <v>1</v>
          </cell>
          <cell r="I386">
            <v>0</v>
          </cell>
          <cell r="J386">
            <v>1</v>
          </cell>
          <cell r="K386">
            <v>204</v>
          </cell>
          <cell r="M386">
            <v>112</v>
          </cell>
          <cell r="N386">
            <v>8</v>
          </cell>
          <cell r="O386">
            <v>132</v>
          </cell>
          <cell r="P386">
            <v>0</v>
          </cell>
          <cell r="Q386">
            <v>0</v>
          </cell>
          <cell r="R386">
            <v>0</v>
          </cell>
          <cell r="S386">
            <v>12</v>
          </cell>
          <cell r="T386">
            <v>0</v>
          </cell>
          <cell r="U386">
            <v>12</v>
          </cell>
          <cell r="V386">
            <v>57.18</v>
          </cell>
          <cell r="W386">
            <v>0</v>
          </cell>
          <cell r="X386">
            <v>6.4443200000000003</v>
          </cell>
          <cell r="Y386">
            <v>0</v>
          </cell>
          <cell r="Z386">
            <v>6.4443200000000003</v>
          </cell>
          <cell r="AA386">
            <v>0</v>
          </cell>
          <cell r="AB386">
            <v>7.0383300000000002</v>
          </cell>
          <cell r="AQ386">
            <v>0</v>
          </cell>
          <cell r="AR386">
            <v>100</v>
          </cell>
          <cell r="BG386">
            <v>0</v>
          </cell>
          <cell r="BH386">
            <v>100</v>
          </cell>
        </row>
        <row r="387">
          <cell r="B387" t="str">
            <v>PO20465</v>
          </cell>
          <cell r="C387" t="str">
            <v>Ith Sreytouch</v>
          </cell>
          <cell r="D387" t="str">
            <v>SPS- A</v>
          </cell>
          <cell r="E387" t="str">
            <v xml:space="preserve">ATT TAPE POCKET(B)            </v>
          </cell>
          <cell r="F387">
            <v>45078</v>
          </cell>
          <cell r="G387" t="str">
            <v>01/01/2024-01/15/2024</v>
          </cell>
          <cell r="H387">
            <v>1</v>
          </cell>
          <cell r="I387">
            <v>2</v>
          </cell>
          <cell r="J387">
            <v>3</v>
          </cell>
          <cell r="K387">
            <v>204</v>
          </cell>
          <cell r="M387">
            <v>112</v>
          </cell>
          <cell r="N387">
            <v>8</v>
          </cell>
          <cell r="O387">
            <v>126</v>
          </cell>
          <cell r="P387">
            <v>0</v>
          </cell>
          <cell r="Q387">
            <v>0</v>
          </cell>
          <cell r="R387">
            <v>0</v>
          </cell>
          <cell r="S387">
            <v>6</v>
          </cell>
          <cell r="T387">
            <v>0</v>
          </cell>
          <cell r="U387">
            <v>6</v>
          </cell>
          <cell r="V387">
            <v>32.18</v>
          </cell>
          <cell r="W387">
            <v>0</v>
          </cell>
          <cell r="X387">
            <v>2.9437199999999999</v>
          </cell>
          <cell r="Y387">
            <v>0</v>
          </cell>
          <cell r="Z387">
            <v>2.9437199999999999</v>
          </cell>
          <cell r="AA387">
            <v>0</v>
          </cell>
          <cell r="AB387">
            <v>20.80744</v>
          </cell>
          <cell r="AQ387">
            <v>0</v>
          </cell>
          <cell r="AR387">
            <v>100</v>
          </cell>
          <cell r="BG387">
            <v>0</v>
          </cell>
          <cell r="BH387">
            <v>100</v>
          </cell>
        </row>
        <row r="388">
          <cell r="B388" t="str">
            <v>PO20467</v>
          </cell>
          <cell r="C388" t="str">
            <v>Brey Maisam</v>
          </cell>
          <cell r="D388" t="str">
            <v>SIT REPAIR</v>
          </cell>
          <cell r="E388" t="str">
            <v xml:space="preserve">Examining(B)                  </v>
          </cell>
          <cell r="F388">
            <v>45078</v>
          </cell>
          <cell r="G388" t="str">
            <v>01/01/2024-01/15/2024</v>
          </cell>
          <cell r="H388">
            <v>1</v>
          </cell>
          <cell r="I388">
            <v>0</v>
          </cell>
          <cell r="J388">
            <v>1</v>
          </cell>
          <cell r="K388">
            <v>204</v>
          </cell>
          <cell r="M388">
            <v>112</v>
          </cell>
          <cell r="N388">
            <v>8</v>
          </cell>
          <cell r="O388">
            <v>118</v>
          </cell>
          <cell r="P388">
            <v>8</v>
          </cell>
          <cell r="Q388">
            <v>0</v>
          </cell>
          <cell r="R388">
            <v>8</v>
          </cell>
          <cell r="S388">
            <v>6</v>
          </cell>
          <cell r="T388">
            <v>0</v>
          </cell>
          <cell r="U388">
            <v>6</v>
          </cell>
          <cell r="V388">
            <v>13.44</v>
          </cell>
          <cell r="W388">
            <v>7.85</v>
          </cell>
          <cell r="X388">
            <v>2.9437199999999999</v>
          </cell>
          <cell r="Y388">
            <v>0</v>
          </cell>
          <cell r="Z388">
            <v>2.9437199999999999</v>
          </cell>
          <cell r="AA388">
            <v>0</v>
          </cell>
          <cell r="AB388">
            <v>31.69744</v>
          </cell>
          <cell r="AQ388">
            <v>0</v>
          </cell>
          <cell r="AR388">
            <v>100</v>
          </cell>
          <cell r="BG388">
            <v>0</v>
          </cell>
          <cell r="BH388">
            <v>100</v>
          </cell>
        </row>
        <row r="389">
          <cell r="B389" t="str">
            <v>PO20468</v>
          </cell>
          <cell r="C389" t="str">
            <v>Heng TangIm</v>
          </cell>
          <cell r="D389" t="str">
            <v>Finishing A</v>
          </cell>
          <cell r="E389" t="str">
            <v xml:space="preserve">Examining(B)                  </v>
          </cell>
          <cell r="F389">
            <v>45078</v>
          </cell>
          <cell r="G389" t="str">
            <v>01/01/2024-01/15/2024</v>
          </cell>
          <cell r="H389">
            <v>1</v>
          </cell>
          <cell r="I389">
            <v>0</v>
          </cell>
          <cell r="J389">
            <v>1</v>
          </cell>
          <cell r="K389">
            <v>204</v>
          </cell>
          <cell r="M389">
            <v>112</v>
          </cell>
          <cell r="N389">
            <v>8</v>
          </cell>
          <cell r="O389">
            <v>130</v>
          </cell>
          <cell r="P389">
            <v>0</v>
          </cell>
          <cell r="Q389">
            <v>0</v>
          </cell>
          <cell r="R389">
            <v>0</v>
          </cell>
          <cell r="S389">
            <v>10</v>
          </cell>
          <cell r="T389">
            <v>0</v>
          </cell>
          <cell r="U389">
            <v>10</v>
          </cell>
          <cell r="V389">
            <v>0</v>
          </cell>
          <cell r="W389">
            <v>0</v>
          </cell>
          <cell r="X389">
            <v>4.9062000000000001</v>
          </cell>
          <cell r="Y389">
            <v>0</v>
          </cell>
          <cell r="Z389">
            <v>4.9062000000000001</v>
          </cell>
          <cell r="AA389">
            <v>0</v>
          </cell>
          <cell r="AB389">
            <v>56.912399999999998</v>
          </cell>
          <cell r="AQ389">
            <v>0</v>
          </cell>
          <cell r="AR389">
            <v>100</v>
          </cell>
          <cell r="BG389">
            <v>0</v>
          </cell>
          <cell r="BH389">
            <v>100</v>
          </cell>
        </row>
        <row r="390">
          <cell r="B390" t="str">
            <v>PO20469</v>
          </cell>
          <cell r="C390" t="str">
            <v>Dann Ratny</v>
          </cell>
          <cell r="D390" t="str">
            <v>SPS- A</v>
          </cell>
          <cell r="E390" t="str">
            <v xml:space="preserve">B/Hole Cuff(B)                </v>
          </cell>
          <cell r="F390">
            <v>45078</v>
          </cell>
          <cell r="G390" t="str">
            <v>01/01/2024-01/15/2024</v>
          </cell>
          <cell r="H390">
            <v>0</v>
          </cell>
          <cell r="I390">
            <v>0</v>
          </cell>
          <cell r="J390">
            <v>0</v>
          </cell>
          <cell r="K390">
            <v>204</v>
          </cell>
          <cell r="M390">
            <v>112</v>
          </cell>
          <cell r="N390">
            <v>8</v>
          </cell>
          <cell r="O390">
            <v>120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19.62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11.78</v>
          </cell>
          <cell r="AQ390">
            <v>0</v>
          </cell>
          <cell r="AR390">
            <v>100</v>
          </cell>
          <cell r="BG390">
            <v>0</v>
          </cell>
          <cell r="BH390">
            <v>100</v>
          </cell>
        </row>
        <row r="391">
          <cell r="B391" t="str">
            <v>PO20470</v>
          </cell>
          <cell r="C391" t="str">
            <v>Sim Sophorn</v>
          </cell>
          <cell r="D391" t="str">
            <v>Finishing A</v>
          </cell>
          <cell r="E391" t="str">
            <v xml:space="preserve">Hand Press(B)                 </v>
          </cell>
          <cell r="F391">
            <v>45078</v>
          </cell>
          <cell r="G391" t="str">
            <v>01/01/2024-01/15/2024</v>
          </cell>
          <cell r="H391">
            <v>1</v>
          </cell>
          <cell r="I391">
            <v>1</v>
          </cell>
          <cell r="J391">
            <v>2</v>
          </cell>
          <cell r="K391">
            <v>204</v>
          </cell>
          <cell r="M391">
            <v>112</v>
          </cell>
          <cell r="N391">
            <v>8</v>
          </cell>
          <cell r="O391">
            <v>126</v>
          </cell>
          <cell r="P391">
            <v>0</v>
          </cell>
          <cell r="Q391">
            <v>0</v>
          </cell>
          <cell r="R391">
            <v>0</v>
          </cell>
          <cell r="S391">
            <v>6</v>
          </cell>
          <cell r="T391">
            <v>0</v>
          </cell>
          <cell r="U391">
            <v>6</v>
          </cell>
          <cell r="V391">
            <v>73.5</v>
          </cell>
          <cell r="W391">
            <v>0</v>
          </cell>
          <cell r="X391">
            <v>3.9412799999999999</v>
          </cell>
          <cell r="Y391">
            <v>0</v>
          </cell>
          <cell r="Z391">
            <v>3.9412799999999999</v>
          </cell>
          <cell r="AA391">
            <v>0</v>
          </cell>
          <cell r="AB391">
            <v>0</v>
          </cell>
          <cell r="AQ391">
            <v>0</v>
          </cell>
          <cell r="AR391">
            <v>100</v>
          </cell>
          <cell r="BG391">
            <v>0</v>
          </cell>
          <cell r="BH391">
            <v>100</v>
          </cell>
        </row>
        <row r="392">
          <cell r="B392" t="str">
            <v>PO20471</v>
          </cell>
          <cell r="C392" t="str">
            <v>Choeun Leakhena</v>
          </cell>
          <cell r="D392" t="str">
            <v>Finishing A</v>
          </cell>
          <cell r="E392" t="str">
            <v xml:space="preserve">Hand Press(B)                 </v>
          </cell>
          <cell r="F392">
            <v>45078</v>
          </cell>
          <cell r="G392" t="str">
            <v>01/01/2024-01/15/2024</v>
          </cell>
          <cell r="H392">
            <v>1</v>
          </cell>
          <cell r="I392">
            <v>3</v>
          </cell>
          <cell r="J392">
            <v>4</v>
          </cell>
          <cell r="K392">
            <v>204</v>
          </cell>
          <cell r="M392">
            <v>112</v>
          </cell>
          <cell r="N392">
            <v>8</v>
          </cell>
          <cell r="O392">
            <v>132</v>
          </cell>
          <cell r="P392">
            <v>0</v>
          </cell>
          <cell r="Q392">
            <v>0</v>
          </cell>
          <cell r="R392">
            <v>0</v>
          </cell>
          <cell r="S392">
            <v>12</v>
          </cell>
          <cell r="T392">
            <v>0</v>
          </cell>
          <cell r="U392">
            <v>12</v>
          </cell>
          <cell r="V392">
            <v>76.17</v>
          </cell>
          <cell r="W392">
            <v>0</v>
          </cell>
          <cell r="X392">
            <v>7.875712</v>
          </cell>
          <cell r="Y392">
            <v>0</v>
          </cell>
          <cell r="Z392">
            <v>7.875712</v>
          </cell>
          <cell r="AA392">
            <v>0</v>
          </cell>
          <cell r="AB392">
            <v>0</v>
          </cell>
          <cell r="AQ392">
            <v>0</v>
          </cell>
          <cell r="AR392">
            <v>100</v>
          </cell>
          <cell r="BG392">
            <v>0</v>
          </cell>
          <cell r="BH392">
            <v>100</v>
          </cell>
        </row>
        <row r="393">
          <cell r="B393" t="str">
            <v>PO20472</v>
          </cell>
          <cell r="C393" t="str">
            <v>Kem Chantrea</v>
          </cell>
          <cell r="D393" t="str">
            <v>Finishing A</v>
          </cell>
          <cell r="E393" t="str">
            <v xml:space="preserve">Hand Press(B)                 </v>
          </cell>
          <cell r="F393">
            <v>45078</v>
          </cell>
          <cell r="G393" t="str">
            <v>01/01/2024-01/15/2024</v>
          </cell>
          <cell r="H393">
            <v>1</v>
          </cell>
          <cell r="I393">
            <v>2</v>
          </cell>
          <cell r="J393">
            <v>3</v>
          </cell>
          <cell r="K393">
            <v>204</v>
          </cell>
          <cell r="M393">
            <v>112</v>
          </cell>
          <cell r="N393">
            <v>8</v>
          </cell>
          <cell r="O393">
            <v>126.33333333340001</v>
          </cell>
          <cell r="P393">
            <v>0</v>
          </cell>
          <cell r="Q393">
            <v>3.6666666665999998</v>
          </cell>
          <cell r="R393">
            <v>3.6666666665999998</v>
          </cell>
          <cell r="S393">
            <v>10</v>
          </cell>
          <cell r="T393">
            <v>0</v>
          </cell>
          <cell r="U393">
            <v>10</v>
          </cell>
          <cell r="V393">
            <v>72.739999999999995</v>
          </cell>
          <cell r="W393">
            <v>0</v>
          </cell>
          <cell r="X393">
            <v>6.74336</v>
          </cell>
          <cell r="Y393">
            <v>0</v>
          </cell>
          <cell r="Z393">
            <v>6.74336</v>
          </cell>
          <cell r="AA393">
            <v>0</v>
          </cell>
          <cell r="AB393">
            <v>0</v>
          </cell>
          <cell r="AQ393">
            <v>0</v>
          </cell>
          <cell r="AR393">
            <v>100</v>
          </cell>
          <cell r="BG393">
            <v>0</v>
          </cell>
          <cell r="BH393">
            <v>100</v>
          </cell>
        </row>
        <row r="394">
          <cell r="B394" t="str">
            <v>PO20474</v>
          </cell>
          <cell r="C394" t="str">
            <v>Sek Vanna</v>
          </cell>
          <cell r="D394" t="str">
            <v>FUSING</v>
          </cell>
          <cell r="E394" t="str">
            <v xml:space="preserve">Panel Inspection(B)           </v>
          </cell>
          <cell r="F394">
            <v>45078</v>
          </cell>
          <cell r="G394" t="str">
            <v>01/01/2024-01/15/2024</v>
          </cell>
          <cell r="H394">
            <v>1</v>
          </cell>
          <cell r="I394">
            <v>2</v>
          </cell>
          <cell r="J394">
            <v>3</v>
          </cell>
          <cell r="K394">
            <v>204</v>
          </cell>
          <cell r="M394">
            <v>112</v>
          </cell>
          <cell r="N394">
            <v>8</v>
          </cell>
          <cell r="O394">
            <v>118</v>
          </cell>
          <cell r="P394">
            <v>8</v>
          </cell>
          <cell r="Q394">
            <v>0</v>
          </cell>
          <cell r="R394">
            <v>8</v>
          </cell>
          <cell r="S394">
            <v>6</v>
          </cell>
          <cell r="T394">
            <v>0</v>
          </cell>
          <cell r="U394">
            <v>6</v>
          </cell>
          <cell r="V394">
            <v>27.66</v>
          </cell>
          <cell r="W394">
            <v>18.09</v>
          </cell>
          <cell r="X394">
            <v>3.3322150000000001</v>
          </cell>
          <cell r="Y394">
            <v>0</v>
          </cell>
          <cell r="Z394">
            <v>3.3322150000000001</v>
          </cell>
          <cell r="AA394">
            <v>0</v>
          </cell>
          <cell r="AB394">
            <v>9.3849599999999995</v>
          </cell>
          <cell r="AQ394">
            <v>0</v>
          </cell>
          <cell r="AR394">
            <v>100</v>
          </cell>
          <cell r="BG394">
            <v>0</v>
          </cell>
          <cell r="BH394">
            <v>100</v>
          </cell>
        </row>
        <row r="395">
          <cell r="B395" t="str">
            <v>PO20475</v>
          </cell>
          <cell r="C395" t="str">
            <v>Pok Cheavon</v>
          </cell>
          <cell r="D395" t="str">
            <v>Cutting 2</v>
          </cell>
          <cell r="E395" t="str">
            <v xml:space="preserve">Recut Panel                   </v>
          </cell>
          <cell r="F395">
            <v>45078</v>
          </cell>
          <cell r="G395" t="str">
            <v>01/01/2024-01/15/2024</v>
          </cell>
          <cell r="H395">
            <v>1</v>
          </cell>
          <cell r="I395">
            <v>2</v>
          </cell>
          <cell r="J395">
            <v>3</v>
          </cell>
          <cell r="K395">
            <v>204</v>
          </cell>
          <cell r="M395">
            <v>112</v>
          </cell>
          <cell r="N395">
            <v>8</v>
          </cell>
          <cell r="O395">
            <v>130</v>
          </cell>
          <cell r="P395">
            <v>0</v>
          </cell>
          <cell r="Q395">
            <v>0</v>
          </cell>
          <cell r="R395">
            <v>0</v>
          </cell>
          <cell r="S395">
            <v>10</v>
          </cell>
          <cell r="T395">
            <v>0</v>
          </cell>
          <cell r="U395">
            <v>10</v>
          </cell>
          <cell r="V395">
            <v>65.16</v>
          </cell>
          <cell r="W395">
            <v>9.8000000000000007</v>
          </cell>
          <cell r="X395">
            <v>4.9062000000000001</v>
          </cell>
          <cell r="Y395">
            <v>0</v>
          </cell>
          <cell r="Z395">
            <v>4.9062000000000001</v>
          </cell>
          <cell r="AA395">
            <v>0</v>
          </cell>
          <cell r="AB395">
            <v>1.24E-2</v>
          </cell>
          <cell r="AQ395">
            <v>0</v>
          </cell>
          <cell r="AR395">
            <v>100</v>
          </cell>
          <cell r="BG395">
            <v>0</v>
          </cell>
          <cell r="BH395">
            <v>100</v>
          </cell>
        </row>
        <row r="396">
          <cell r="B396" t="str">
            <v>PO20481</v>
          </cell>
          <cell r="C396" t="str">
            <v>Chea Phalla</v>
          </cell>
          <cell r="D396" t="str">
            <v>SPS- D</v>
          </cell>
          <cell r="E396" t="str">
            <v xml:space="preserve">B/Sew Sleeve(B)               </v>
          </cell>
          <cell r="F396">
            <v>45082</v>
          </cell>
          <cell r="G396" t="str">
            <v>01/01/2024-01/15/2024</v>
          </cell>
          <cell r="H396">
            <v>1</v>
          </cell>
          <cell r="I396">
            <v>2</v>
          </cell>
          <cell r="J396">
            <v>3</v>
          </cell>
          <cell r="K396">
            <v>204</v>
          </cell>
          <cell r="M396">
            <v>112</v>
          </cell>
          <cell r="N396">
            <v>8</v>
          </cell>
          <cell r="O396">
            <v>126</v>
          </cell>
          <cell r="P396">
            <v>0</v>
          </cell>
          <cell r="Q396">
            <v>0</v>
          </cell>
          <cell r="R396">
            <v>0</v>
          </cell>
          <cell r="S396">
            <v>6</v>
          </cell>
          <cell r="T396">
            <v>0</v>
          </cell>
          <cell r="U396">
            <v>6</v>
          </cell>
          <cell r="V396">
            <v>79.290000000000006</v>
          </cell>
          <cell r="W396">
            <v>0</v>
          </cell>
          <cell r="X396">
            <v>4.2531600000000003</v>
          </cell>
          <cell r="Y396">
            <v>0</v>
          </cell>
          <cell r="Z396">
            <v>4.2531600000000003</v>
          </cell>
          <cell r="AA396">
            <v>0</v>
          </cell>
          <cell r="AB396">
            <v>0</v>
          </cell>
          <cell r="AQ396">
            <v>0</v>
          </cell>
          <cell r="AR396">
            <v>100</v>
          </cell>
          <cell r="BG396">
            <v>0</v>
          </cell>
          <cell r="BH396">
            <v>100</v>
          </cell>
        </row>
        <row r="397">
          <cell r="B397" t="str">
            <v>PO20485</v>
          </cell>
          <cell r="C397" t="str">
            <v>Men Dany</v>
          </cell>
          <cell r="D397" t="str">
            <v>Cutting 2</v>
          </cell>
          <cell r="E397" t="str">
            <v xml:space="preserve">Machinist                     </v>
          </cell>
          <cell r="F397">
            <v>45084</v>
          </cell>
          <cell r="G397" t="str">
            <v>01/01/2024-01/15/2024</v>
          </cell>
          <cell r="H397">
            <v>0</v>
          </cell>
          <cell r="I397">
            <v>0</v>
          </cell>
          <cell r="J397">
            <v>0</v>
          </cell>
          <cell r="K397">
            <v>204</v>
          </cell>
          <cell r="M397">
            <v>112</v>
          </cell>
          <cell r="N397">
            <v>8</v>
          </cell>
          <cell r="O397">
            <v>126</v>
          </cell>
          <cell r="P397">
            <v>0</v>
          </cell>
          <cell r="Q397">
            <v>0</v>
          </cell>
          <cell r="R397">
            <v>0</v>
          </cell>
          <cell r="S397">
            <v>6</v>
          </cell>
          <cell r="T397">
            <v>0</v>
          </cell>
          <cell r="U397">
            <v>6</v>
          </cell>
          <cell r="V397">
            <v>53.59</v>
          </cell>
          <cell r="W397">
            <v>0</v>
          </cell>
          <cell r="X397">
            <v>3.3055650000000001</v>
          </cell>
          <cell r="Y397">
            <v>0</v>
          </cell>
          <cell r="Z397">
            <v>3.3055650000000001</v>
          </cell>
          <cell r="AA397">
            <v>0</v>
          </cell>
          <cell r="AB397">
            <v>0.56496000000000002</v>
          </cell>
          <cell r="AQ397">
            <v>0</v>
          </cell>
          <cell r="AR397">
            <v>100</v>
          </cell>
          <cell r="BG397">
            <v>0</v>
          </cell>
          <cell r="BH397">
            <v>100</v>
          </cell>
        </row>
        <row r="398">
          <cell r="B398" t="str">
            <v>PO20489</v>
          </cell>
          <cell r="C398" t="str">
            <v>Phann Kagnarey</v>
          </cell>
          <cell r="D398" t="str">
            <v>SPS- D</v>
          </cell>
          <cell r="E398" t="str">
            <v xml:space="preserve">Topstitch Sleeve(A)           </v>
          </cell>
          <cell r="F398">
            <v>45086</v>
          </cell>
          <cell r="G398" t="str">
            <v>01/01/2024-01/15/2024</v>
          </cell>
          <cell r="H398">
            <v>1</v>
          </cell>
          <cell r="I398">
            <v>2</v>
          </cell>
          <cell r="J398">
            <v>3</v>
          </cell>
          <cell r="K398">
            <v>204</v>
          </cell>
          <cell r="M398">
            <v>112</v>
          </cell>
          <cell r="N398">
            <v>8</v>
          </cell>
          <cell r="O398">
            <v>116</v>
          </cell>
          <cell r="P398">
            <v>8</v>
          </cell>
          <cell r="Q398">
            <v>0</v>
          </cell>
          <cell r="R398">
            <v>8</v>
          </cell>
          <cell r="S398">
            <v>4</v>
          </cell>
          <cell r="T398">
            <v>0</v>
          </cell>
          <cell r="U398">
            <v>4</v>
          </cell>
          <cell r="V398">
            <v>37.46</v>
          </cell>
          <cell r="W398">
            <v>7.85</v>
          </cell>
          <cell r="X398">
            <v>2.1157919999999999</v>
          </cell>
          <cell r="Y398">
            <v>0</v>
          </cell>
          <cell r="Z398">
            <v>2.1157919999999999</v>
          </cell>
          <cell r="AA398">
            <v>0</v>
          </cell>
          <cell r="AB398">
            <v>0</v>
          </cell>
          <cell r="AQ398">
            <v>0</v>
          </cell>
          <cell r="AR398">
            <v>100</v>
          </cell>
          <cell r="BG398">
            <v>0</v>
          </cell>
          <cell r="BH398">
            <v>100</v>
          </cell>
        </row>
        <row r="399">
          <cell r="B399" t="str">
            <v>PO20495</v>
          </cell>
          <cell r="C399" t="str">
            <v>An Saren</v>
          </cell>
          <cell r="D399" t="str">
            <v>SPS- A</v>
          </cell>
          <cell r="E399" t="str">
            <v xml:space="preserve">Machinist                     </v>
          </cell>
          <cell r="F399">
            <v>45090</v>
          </cell>
          <cell r="G399" t="str">
            <v>01/01/2024-01/15/2024</v>
          </cell>
          <cell r="H399">
            <v>1</v>
          </cell>
          <cell r="I399">
            <v>1</v>
          </cell>
          <cell r="J399">
            <v>2</v>
          </cell>
          <cell r="K399">
            <v>204</v>
          </cell>
          <cell r="M399">
            <v>112</v>
          </cell>
          <cell r="N399">
            <v>8</v>
          </cell>
          <cell r="O399">
            <v>128</v>
          </cell>
          <cell r="P399">
            <v>0</v>
          </cell>
          <cell r="Q399">
            <v>0</v>
          </cell>
          <cell r="R399">
            <v>0</v>
          </cell>
          <cell r="S399">
            <v>8</v>
          </cell>
          <cell r="T399">
            <v>0</v>
          </cell>
          <cell r="U399">
            <v>8</v>
          </cell>
          <cell r="V399">
            <v>43.35</v>
          </cell>
          <cell r="W399">
            <v>0</v>
          </cell>
          <cell r="X399">
            <v>3.9758499999999999</v>
          </cell>
          <cell r="Y399">
            <v>0</v>
          </cell>
          <cell r="Z399">
            <v>3.9758499999999999</v>
          </cell>
          <cell r="AA399">
            <v>0</v>
          </cell>
          <cell r="AB399">
            <v>11.701700000000001</v>
          </cell>
          <cell r="AQ399">
            <v>0</v>
          </cell>
          <cell r="AR399">
            <v>100</v>
          </cell>
          <cell r="BG399">
            <v>0</v>
          </cell>
          <cell r="BH399">
            <v>100</v>
          </cell>
        </row>
        <row r="400">
          <cell r="B400" t="str">
            <v>PO20497</v>
          </cell>
          <cell r="C400" t="str">
            <v>Prom  Ana</v>
          </cell>
          <cell r="D400" t="str">
            <v>SIT Checking</v>
          </cell>
          <cell r="E400" t="str">
            <v xml:space="preserve">Examining(B)                  </v>
          </cell>
          <cell r="F400">
            <v>45091</v>
          </cell>
          <cell r="G400" t="str">
            <v>01/01/2024-01/15/2024</v>
          </cell>
          <cell r="H400">
            <v>0</v>
          </cell>
          <cell r="I400">
            <v>1</v>
          </cell>
          <cell r="J400">
            <v>1</v>
          </cell>
          <cell r="K400">
            <v>204</v>
          </cell>
          <cell r="M400">
            <v>112</v>
          </cell>
          <cell r="N400">
            <v>8</v>
          </cell>
          <cell r="O400">
            <v>130</v>
          </cell>
          <cell r="P400">
            <v>0</v>
          </cell>
          <cell r="Q400">
            <v>0</v>
          </cell>
          <cell r="R400">
            <v>0</v>
          </cell>
          <cell r="S400">
            <v>10</v>
          </cell>
          <cell r="T400">
            <v>0</v>
          </cell>
          <cell r="U400">
            <v>10</v>
          </cell>
          <cell r="V400">
            <v>39.549999999999997</v>
          </cell>
          <cell r="W400">
            <v>0</v>
          </cell>
          <cell r="X400">
            <v>4.9062000000000001</v>
          </cell>
          <cell r="Y400">
            <v>0</v>
          </cell>
          <cell r="Z400">
            <v>4.9062000000000001</v>
          </cell>
          <cell r="AA400">
            <v>0</v>
          </cell>
          <cell r="AB400">
            <v>9.5123999999999995</v>
          </cell>
          <cell r="AQ400">
            <v>0</v>
          </cell>
          <cell r="AR400">
            <v>100</v>
          </cell>
          <cell r="BG400">
            <v>0</v>
          </cell>
          <cell r="BH400">
            <v>100</v>
          </cell>
        </row>
        <row r="401">
          <cell r="B401" t="str">
            <v>PO20498</v>
          </cell>
          <cell r="C401" t="str">
            <v>Phun  Phanny</v>
          </cell>
          <cell r="D401" t="str">
            <v>SIT Checking</v>
          </cell>
          <cell r="E401" t="str">
            <v xml:space="preserve">Examining(B)                  </v>
          </cell>
          <cell r="F401">
            <v>45091</v>
          </cell>
          <cell r="G401" t="str">
            <v>01/01/2024-01/15/2024</v>
          </cell>
          <cell r="H401">
            <v>0</v>
          </cell>
          <cell r="I401">
            <v>0</v>
          </cell>
          <cell r="J401">
            <v>0</v>
          </cell>
          <cell r="K401">
            <v>204</v>
          </cell>
          <cell r="M401">
            <v>112</v>
          </cell>
          <cell r="N401">
            <v>8</v>
          </cell>
          <cell r="O401">
            <v>132</v>
          </cell>
          <cell r="P401">
            <v>0</v>
          </cell>
          <cell r="Q401">
            <v>0</v>
          </cell>
          <cell r="R401">
            <v>0</v>
          </cell>
          <cell r="S401">
            <v>12</v>
          </cell>
          <cell r="T401">
            <v>0</v>
          </cell>
          <cell r="U401">
            <v>12</v>
          </cell>
          <cell r="V401">
            <v>48.94</v>
          </cell>
          <cell r="W401">
            <v>0</v>
          </cell>
          <cell r="X401">
            <v>5.8874399999999998</v>
          </cell>
          <cell r="Y401">
            <v>0</v>
          </cell>
          <cell r="Z401">
            <v>5.8874399999999998</v>
          </cell>
          <cell r="AA401">
            <v>0</v>
          </cell>
          <cell r="AB401">
            <v>9.9348799999999997</v>
          </cell>
          <cell r="AQ401">
            <v>0</v>
          </cell>
          <cell r="AR401">
            <v>100</v>
          </cell>
          <cell r="BG401">
            <v>0</v>
          </cell>
          <cell r="BH401">
            <v>100</v>
          </cell>
        </row>
        <row r="402">
          <cell r="B402" t="str">
            <v>PO20499</v>
          </cell>
          <cell r="C402" t="str">
            <v>Phun  Phanna</v>
          </cell>
          <cell r="D402" t="str">
            <v>SIT Checking</v>
          </cell>
          <cell r="E402" t="str">
            <v xml:space="preserve">Examining(B)                  </v>
          </cell>
          <cell r="F402">
            <v>45091</v>
          </cell>
          <cell r="G402" t="str">
            <v>01/01/2024-01/15/2024</v>
          </cell>
          <cell r="H402">
            <v>0</v>
          </cell>
          <cell r="I402">
            <v>0</v>
          </cell>
          <cell r="J402">
            <v>0</v>
          </cell>
          <cell r="K402">
            <v>204</v>
          </cell>
          <cell r="M402">
            <v>112</v>
          </cell>
          <cell r="N402">
            <v>8</v>
          </cell>
          <cell r="O402">
            <v>132</v>
          </cell>
          <cell r="P402">
            <v>0</v>
          </cell>
          <cell r="Q402">
            <v>0</v>
          </cell>
          <cell r="R402">
            <v>0</v>
          </cell>
          <cell r="S402">
            <v>12</v>
          </cell>
          <cell r="T402">
            <v>0</v>
          </cell>
          <cell r="U402">
            <v>12</v>
          </cell>
          <cell r="V402">
            <v>48.94</v>
          </cell>
          <cell r="W402">
            <v>0</v>
          </cell>
          <cell r="X402">
            <v>5.8874399999999998</v>
          </cell>
          <cell r="Y402">
            <v>0</v>
          </cell>
          <cell r="Z402">
            <v>5.8874399999999998</v>
          </cell>
          <cell r="AA402">
            <v>0</v>
          </cell>
          <cell r="AB402">
            <v>9.9348799999999997</v>
          </cell>
          <cell r="AQ402">
            <v>0</v>
          </cell>
          <cell r="AR402">
            <v>100</v>
          </cell>
          <cell r="BG402">
            <v>0</v>
          </cell>
          <cell r="BH402">
            <v>100</v>
          </cell>
        </row>
        <row r="403">
          <cell r="B403" t="str">
            <v>PO20500</v>
          </cell>
          <cell r="C403" t="str">
            <v>Brang  Nisa</v>
          </cell>
          <cell r="D403" t="str">
            <v>SIT Checking</v>
          </cell>
          <cell r="E403" t="str">
            <v xml:space="preserve">Examining(B)                  </v>
          </cell>
          <cell r="F403">
            <v>45091</v>
          </cell>
          <cell r="G403" t="str">
            <v>01/01/2024-01/15/2024</v>
          </cell>
          <cell r="H403">
            <v>0</v>
          </cell>
          <cell r="I403">
            <v>0</v>
          </cell>
          <cell r="J403">
            <v>0</v>
          </cell>
          <cell r="K403">
            <v>204</v>
          </cell>
          <cell r="M403">
            <v>112</v>
          </cell>
          <cell r="N403">
            <v>8</v>
          </cell>
          <cell r="O403">
            <v>130</v>
          </cell>
          <cell r="P403">
            <v>0</v>
          </cell>
          <cell r="Q403">
            <v>0</v>
          </cell>
          <cell r="R403">
            <v>0</v>
          </cell>
          <cell r="S403">
            <v>10</v>
          </cell>
          <cell r="T403">
            <v>0</v>
          </cell>
          <cell r="U403">
            <v>10</v>
          </cell>
          <cell r="V403">
            <v>47.33</v>
          </cell>
          <cell r="W403">
            <v>0</v>
          </cell>
          <cell r="X403">
            <v>4.9062000000000001</v>
          </cell>
          <cell r="Y403">
            <v>0</v>
          </cell>
          <cell r="Z403">
            <v>4.9062000000000001</v>
          </cell>
          <cell r="AA403">
            <v>0</v>
          </cell>
          <cell r="AB403">
            <v>9.5823999999999998</v>
          </cell>
          <cell r="AQ403">
            <v>0</v>
          </cell>
          <cell r="AR403">
            <v>100</v>
          </cell>
          <cell r="BG403">
            <v>0</v>
          </cell>
          <cell r="BH403">
            <v>100</v>
          </cell>
        </row>
        <row r="404">
          <cell r="B404" t="str">
            <v>PO20501</v>
          </cell>
          <cell r="C404" t="str">
            <v>Some Sitouch</v>
          </cell>
          <cell r="D404" t="str">
            <v>SPS- D</v>
          </cell>
          <cell r="E404" t="str">
            <v xml:space="preserve">Collar attach                 </v>
          </cell>
          <cell r="F404">
            <v>45091</v>
          </cell>
          <cell r="G404" t="str">
            <v>01/01/2024-01/15/2024</v>
          </cell>
          <cell r="H404">
            <v>1</v>
          </cell>
          <cell r="I404">
            <v>1</v>
          </cell>
          <cell r="J404">
            <v>2</v>
          </cell>
          <cell r="K404">
            <v>204</v>
          </cell>
          <cell r="M404">
            <v>112</v>
          </cell>
          <cell r="N404">
            <v>8</v>
          </cell>
          <cell r="O404">
            <v>128</v>
          </cell>
          <cell r="P404">
            <v>0</v>
          </cell>
          <cell r="Q404">
            <v>0</v>
          </cell>
          <cell r="R404">
            <v>0</v>
          </cell>
          <cell r="S404">
            <v>8</v>
          </cell>
          <cell r="T404">
            <v>0</v>
          </cell>
          <cell r="U404">
            <v>8</v>
          </cell>
          <cell r="V404">
            <v>83.45</v>
          </cell>
          <cell r="W404">
            <v>0</v>
          </cell>
          <cell r="X404">
            <v>5.521058</v>
          </cell>
          <cell r="Y404">
            <v>0</v>
          </cell>
          <cell r="Z404">
            <v>5.521058</v>
          </cell>
          <cell r="AA404">
            <v>0</v>
          </cell>
          <cell r="AB404">
            <v>0</v>
          </cell>
          <cell r="AQ404">
            <v>0</v>
          </cell>
          <cell r="AR404">
            <v>100</v>
          </cell>
          <cell r="BG404">
            <v>0</v>
          </cell>
          <cell r="BH404">
            <v>100</v>
          </cell>
        </row>
        <row r="405">
          <cell r="B405" t="str">
            <v>PO20504</v>
          </cell>
          <cell r="C405" t="str">
            <v>Dy Sopheap</v>
          </cell>
          <cell r="D405" t="str">
            <v>Cutting 2</v>
          </cell>
          <cell r="E405" t="str">
            <v xml:space="preserve">Panel Inspection(B)           </v>
          </cell>
          <cell r="F405">
            <v>45093</v>
          </cell>
          <cell r="G405" t="str">
            <v>01/01/2024-01/15/2024</v>
          </cell>
          <cell r="H405">
            <v>0</v>
          </cell>
          <cell r="I405">
            <v>0</v>
          </cell>
          <cell r="J405">
            <v>0</v>
          </cell>
          <cell r="K405">
            <v>204</v>
          </cell>
          <cell r="M405">
            <v>112</v>
          </cell>
          <cell r="N405">
            <v>8</v>
          </cell>
          <cell r="O405">
            <v>126</v>
          </cell>
          <cell r="P405">
            <v>0</v>
          </cell>
          <cell r="Q405">
            <v>2</v>
          </cell>
          <cell r="R405">
            <v>2</v>
          </cell>
          <cell r="S405">
            <v>8</v>
          </cell>
          <cell r="T405">
            <v>0</v>
          </cell>
          <cell r="U405">
            <v>8</v>
          </cell>
          <cell r="V405">
            <v>16.920000000000002</v>
          </cell>
          <cell r="W405">
            <v>17.690000000000001</v>
          </cell>
          <cell r="X405">
            <v>3.9671630000000002</v>
          </cell>
          <cell r="Y405">
            <v>0</v>
          </cell>
          <cell r="Z405">
            <v>3.9671630000000002</v>
          </cell>
          <cell r="AA405">
            <v>0</v>
          </cell>
          <cell r="AB405">
            <v>10.614326</v>
          </cell>
          <cell r="AQ405">
            <v>0</v>
          </cell>
          <cell r="AR405">
            <v>100</v>
          </cell>
          <cell r="BG405">
            <v>0</v>
          </cell>
          <cell r="BH405">
            <v>100</v>
          </cell>
        </row>
        <row r="406">
          <cell r="B406" t="str">
            <v>PO20506</v>
          </cell>
          <cell r="C406" t="str">
            <v>Ken Sophanit</v>
          </cell>
          <cell r="D406" t="str">
            <v>SPS- A</v>
          </cell>
          <cell r="E406" t="str">
            <v xml:space="preserve">Press Pocket Lip              </v>
          </cell>
          <cell r="F406">
            <v>45104</v>
          </cell>
          <cell r="G406" t="str">
            <v>01/01/2024-01/15/2024</v>
          </cell>
          <cell r="H406">
            <v>0</v>
          </cell>
          <cell r="I406">
            <v>0</v>
          </cell>
          <cell r="J406">
            <v>0</v>
          </cell>
          <cell r="K406">
            <v>204</v>
          </cell>
          <cell r="M406">
            <v>112</v>
          </cell>
          <cell r="N406">
            <v>8</v>
          </cell>
          <cell r="O406">
            <v>120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16.100000000000001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31</v>
          </cell>
          <cell r="AQ406">
            <v>0</v>
          </cell>
          <cell r="AR406">
            <v>100</v>
          </cell>
          <cell r="BG406">
            <v>0</v>
          </cell>
          <cell r="BH406">
            <v>100</v>
          </cell>
        </row>
        <row r="407">
          <cell r="B407" t="str">
            <v>PO20507</v>
          </cell>
          <cell r="C407" t="str">
            <v>Hut Sreynich</v>
          </cell>
          <cell r="D407" t="str">
            <v>SPS- A</v>
          </cell>
          <cell r="E407" t="str">
            <v xml:space="preserve">Attach Pocket.(A)             </v>
          </cell>
          <cell r="F407">
            <v>45105</v>
          </cell>
          <cell r="G407" t="str">
            <v>01/01/2024-01/15/2024</v>
          </cell>
          <cell r="H407">
            <v>0</v>
          </cell>
          <cell r="I407">
            <v>0</v>
          </cell>
          <cell r="J407">
            <v>0</v>
          </cell>
          <cell r="K407">
            <v>204</v>
          </cell>
          <cell r="M407">
            <v>112</v>
          </cell>
          <cell r="N407">
            <v>8</v>
          </cell>
          <cell r="O407">
            <v>122</v>
          </cell>
          <cell r="P407">
            <v>0</v>
          </cell>
          <cell r="Q407">
            <v>0</v>
          </cell>
          <cell r="R407">
            <v>0</v>
          </cell>
          <cell r="S407">
            <v>2</v>
          </cell>
          <cell r="T407">
            <v>0</v>
          </cell>
          <cell r="U407">
            <v>2</v>
          </cell>
          <cell r="V407">
            <v>14.44</v>
          </cell>
          <cell r="W407">
            <v>0</v>
          </cell>
          <cell r="X407">
            <v>0.98124</v>
          </cell>
          <cell r="Y407">
            <v>0</v>
          </cell>
          <cell r="Z407">
            <v>0.98124</v>
          </cell>
          <cell r="AA407">
            <v>0</v>
          </cell>
          <cell r="AB407">
            <v>34.622480000000003</v>
          </cell>
          <cell r="AQ407">
            <v>0</v>
          </cell>
          <cell r="AR407">
            <v>100</v>
          </cell>
          <cell r="BG407">
            <v>0</v>
          </cell>
          <cell r="BH407">
            <v>100</v>
          </cell>
        </row>
        <row r="408">
          <cell r="B408" t="str">
            <v>PO20508</v>
          </cell>
          <cell r="C408" t="str">
            <v>Tab Tangorn</v>
          </cell>
          <cell r="D408" t="str">
            <v>SPS- A</v>
          </cell>
          <cell r="E408" t="str">
            <v xml:space="preserve">Attach Pocket Bone(B)         </v>
          </cell>
          <cell r="F408">
            <v>45105</v>
          </cell>
          <cell r="G408" t="str">
            <v>01/01/2024-01/15/2024</v>
          </cell>
          <cell r="H408">
            <v>0</v>
          </cell>
          <cell r="I408">
            <v>0</v>
          </cell>
          <cell r="J408">
            <v>0</v>
          </cell>
          <cell r="K408">
            <v>204</v>
          </cell>
          <cell r="M408">
            <v>112</v>
          </cell>
          <cell r="N408">
            <v>8</v>
          </cell>
          <cell r="O408">
            <v>128</v>
          </cell>
          <cell r="P408">
            <v>0</v>
          </cell>
          <cell r="Q408">
            <v>0</v>
          </cell>
          <cell r="R408">
            <v>0</v>
          </cell>
          <cell r="S408">
            <v>8</v>
          </cell>
          <cell r="T408">
            <v>0</v>
          </cell>
          <cell r="U408">
            <v>8</v>
          </cell>
          <cell r="V408">
            <v>27.66</v>
          </cell>
          <cell r="W408">
            <v>0</v>
          </cell>
          <cell r="X408">
            <v>3.92496</v>
          </cell>
          <cell r="Y408">
            <v>0</v>
          </cell>
          <cell r="Z408">
            <v>3.92496</v>
          </cell>
          <cell r="AA408">
            <v>0</v>
          </cell>
          <cell r="AB408">
            <v>27.289919999999999</v>
          </cell>
          <cell r="AQ408">
            <v>0</v>
          </cell>
          <cell r="AR408">
            <v>100</v>
          </cell>
          <cell r="BG408">
            <v>0</v>
          </cell>
          <cell r="BH408">
            <v>100</v>
          </cell>
        </row>
        <row r="409">
          <cell r="B409" t="str">
            <v>PO20510</v>
          </cell>
          <cell r="C409" t="str">
            <v>Oeurn Hoeurn</v>
          </cell>
          <cell r="D409" t="str">
            <v>SPS- E</v>
          </cell>
          <cell r="E409" t="str">
            <v xml:space="preserve">Folder Side Seam(A)           </v>
          </cell>
          <cell r="F409">
            <v>45195</v>
          </cell>
          <cell r="G409" t="str">
            <v>01/01/2024-01/15/2024</v>
          </cell>
          <cell r="H409">
            <v>1</v>
          </cell>
          <cell r="I409">
            <v>2</v>
          </cell>
          <cell r="J409">
            <v>3</v>
          </cell>
          <cell r="K409">
            <v>202</v>
          </cell>
          <cell r="M409">
            <v>112</v>
          </cell>
          <cell r="N409">
            <v>8</v>
          </cell>
          <cell r="O409">
            <v>128</v>
          </cell>
          <cell r="P409">
            <v>0</v>
          </cell>
          <cell r="Q409">
            <v>0</v>
          </cell>
          <cell r="R409">
            <v>0</v>
          </cell>
          <cell r="S409">
            <v>8</v>
          </cell>
          <cell r="T409">
            <v>0</v>
          </cell>
          <cell r="U409">
            <v>8</v>
          </cell>
          <cell r="V409">
            <v>37.64</v>
          </cell>
          <cell r="W409">
            <v>0</v>
          </cell>
          <cell r="X409">
            <v>3.8851200000000001</v>
          </cell>
          <cell r="Y409">
            <v>0</v>
          </cell>
          <cell r="Z409">
            <v>3.8851200000000001</v>
          </cell>
          <cell r="AA409">
            <v>0</v>
          </cell>
          <cell r="AB409">
            <v>16.750240000000002</v>
          </cell>
          <cell r="AQ409">
            <v>0</v>
          </cell>
          <cell r="AR409">
            <v>100</v>
          </cell>
          <cell r="BG409">
            <v>0</v>
          </cell>
          <cell r="BH409">
            <v>100</v>
          </cell>
        </row>
        <row r="410">
          <cell r="B410" t="str">
            <v>PO20511</v>
          </cell>
          <cell r="C410" t="str">
            <v>Choem Sreyny</v>
          </cell>
          <cell r="D410" t="str">
            <v>SPS- A</v>
          </cell>
          <cell r="E410" t="str">
            <v xml:space="preserve">Set Guantlet                  </v>
          </cell>
          <cell r="F410">
            <v>45195</v>
          </cell>
          <cell r="G410" t="str">
            <v>01/01/2024-01/15/2024</v>
          </cell>
          <cell r="H410">
            <v>1</v>
          </cell>
          <cell r="I410">
            <v>2</v>
          </cell>
          <cell r="J410">
            <v>3</v>
          </cell>
          <cell r="K410">
            <v>202</v>
          </cell>
          <cell r="M410">
            <v>112</v>
          </cell>
          <cell r="N410">
            <v>8</v>
          </cell>
          <cell r="O410">
            <v>120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25.45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13.4</v>
          </cell>
          <cell r="AQ410">
            <v>0</v>
          </cell>
          <cell r="AR410">
            <v>100</v>
          </cell>
          <cell r="BG410">
            <v>0</v>
          </cell>
          <cell r="BH410">
            <v>100</v>
          </cell>
        </row>
        <row r="411">
          <cell r="B411" t="str">
            <v>PO20513</v>
          </cell>
          <cell r="C411" t="str">
            <v>BanThuna</v>
          </cell>
          <cell r="D411" t="str">
            <v>SPS- F</v>
          </cell>
          <cell r="E411" t="str">
            <v xml:space="preserve">Cuff Attach(A+)               </v>
          </cell>
          <cell r="F411">
            <v>45195</v>
          </cell>
          <cell r="G411" t="str">
            <v>01/01/2024-01/15/2024</v>
          </cell>
          <cell r="H411">
            <v>1</v>
          </cell>
          <cell r="I411">
            <v>1</v>
          </cell>
          <cell r="J411">
            <v>2</v>
          </cell>
          <cell r="K411">
            <v>202</v>
          </cell>
          <cell r="M411">
            <v>112</v>
          </cell>
          <cell r="N411">
            <v>8</v>
          </cell>
          <cell r="O411">
            <v>128</v>
          </cell>
          <cell r="P411">
            <v>0</v>
          </cell>
          <cell r="Q411">
            <v>0</v>
          </cell>
          <cell r="R411">
            <v>0</v>
          </cell>
          <cell r="S411">
            <v>8</v>
          </cell>
          <cell r="T411">
            <v>0</v>
          </cell>
          <cell r="U411">
            <v>8</v>
          </cell>
          <cell r="V411">
            <v>52.89</v>
          </cell>
          <cell r="W411">
            <v>0</v>
          </cell>
          <cell r="X411">
            <v>3.8851200000000001</v>
          </cell>
          <cell r="Y411">
            <v>0</v>
          </cell>
          <cell r="Z411">
            <v>3.8851200000000001</v>
          </cell>
          <cell r="AA411">
            <v>0</v>
          </cell>
          <cell r="AB411">
            <v>2.8108819999999999</v>
          </cell>
          <cell r="AQ411">
            <v>0</v>
          </cell>
          <cell r="AR411">
            <v>100</v>
          </cell>
          <cell r="BG411">
            <v>0</v>
          </cell>
          <cell r="BH411">
            <v>100</v>
          </cell>
        </row>
        <row r="412">
          <cell r="B412" t="str">
            <v>PO20515</v>
          </cell>
          <cell r="C412" t="str">
            <v>Choem Den</v>
          </cell>
          <cell r="D412" t="str">
            <v>Finishing A</v>
          </cell>
          <cell r="E412" t="str">
            <v xml:space="preserve">Hand Press(B)                 </v>
          </cell>
          <cell r="F412">
            <v>45202</v>
          </cell>
          <cell r="G412" t="str">
            <v>01/01/2024-01/15/2024</v>
          </cell>
          <cell r="H412">
            <v>1</v>
          </cell>
          <cell r="I412">
            <v>1</v>
          </cell>
          <cell r="J412">
            <v>2</v>
          </cell>
          <cell r="K412">
            <v>202</v>
          </cell>
          <cell r="M412">
            <v>112</v>
          </cell>
          <cell r="N412">
            <v>8</v>
          </cell>
          <cell r="O412">
            <v>132</v>
          </cell>
          <cell r="P412">
            <v>0</v>
          </cell>
          <cell r="Q412">
            <v>0</v>
          </cell>
          <cell r="R412">
            <v>0</v>
          </cell>
          <cell r="S412">
            <v>12</v>
          </cell>
          <cell r="T412">
            <v>0</v>
          </cell>
          <cell r="U412">
            <v>12</v>
          </cell>
          <cell r="V412">
            <v>75.08</v>
          </cell>
          <cell r="W412">
            <v>0</v>
          </cell>
          <cell r="X412">
            <v>7.5944320000000003</v>
          </cell>
          <cell r="Y412">
            <v>0</v>
          </cell>
          <cell r="Z412">
            <v>7.5944320000000003</v>
          </cell>
          <cell r="AA412">
            <v>0</v>
          </cell>
          <cell r="AB412">
            <v>0</v>
          </cell>
          <cell r="AQ412">
            <v>0</v>
          </cell>
          <cell r="AR412">
            <v>100</v>
          </cell>
          <cell r="BG412">
            <v>0</v>
          </cell>
          <cell r="BH412">
            <v>100</v>
          </cell>
        </row>
        <row r="413">
          <cell r="B413" t="str">
            <v>PO20516</v>
          </cell>
          <cell r="C413" t="str">
            <v>Nov  Sreyoun</v>
          </cell>
          <cell r="D413" t="str">
            <v>Finishing A</v>
          </cell>
          <cell r="E413" t="str">
            <v xml:space="preserve">Hand Press(B)                 </v>
          </cell>
          <cell r="F413">
            <v>45222</v>
          </cell>
          <cell r="G413" t="str">
            <v>01/01/2024-01/15/2024</v>
          </cell>
          <cell r="H413">
            <v>1</v>
          </cell>
          <cell r="I413">
            <v>2</v>
          </cell>
          <cell r="J413">
            <v>3</v>
          </cell>
          <cell r="K413">
            <v>202</v>
          </cell>
          <cell r="M413">
            <v>112</v>
          </cell>
          <cell r="N413">
            <v>8</v>
          </cell>
          <cell r="O413">
            <v>128</v>
          </cell>
          <cell r="P413">
            <v>0</v>
          </cell>
          <cell r="Q413">
            <v>0</v>
          </cell>
          <cell r="R413">
            <v>0</v>
          </cell>
          <cell r="S413">
            <v>8</v>
          </cell>
          <cell r="T413">
            <v>0</v>
          </cell>
          <cell r="U413">
            <v>8</v>
          </cell>
          <cell r="V413">
            <v>8.9600000000000009</v>
          </cell>
          <cell r="W413">
            <v>0</v>
          </cell>
          <cell r="X413">
            <v>3.8851200000000001</v>
          </cell>
          <cell r="Y413">
            <v>0</v>
          </cell>
          <cell r="Z413">
            <v>3.8851200000000001</v>
          </cell>
          <cell r="AA413">
            <v>0</v>
          </cell>
          <cell r="AB413">
            <v>45.430239999999998</v>
          </cell>
          <cell r="AQ413">
            <v>0</v>
          </cell>
          <cell r="AR413">
            <v>100</v>
          </cell>
          <cell r="BG413">
            <v>0</v>
          </cell>
          <cell r="BH413">
            <v>100</v>
          </cell>
        </row>
        <row r="414">
          <cell r="B414" t="str">
            <v>PO20517</v>
          </cell>
          <cell r="C414" t="str">
            <v>Srin Pharo</v>
          </cell>
          <cell r="D414" t="str">
            <v>Finishing A</v>
          </cell>
          <cell r="E414" t="str">
            <v xml:space="preserve">Hand Press(B)                 </v>
          </cell>
          <cell r="F414">
            <v>45222</v>
          </cell>
          <cell r="G414" t="str">
            <v>01/01/2024-01/15/2024</v>
          </cell>
          <cell r="H414">
            <v>1</v>
          </cell>
          <cell r="I414">
            <v>1</v>
          </cell>
          <cell r="J414">
            <v>2</v>
          </cell>
          <cell r="K414">
            <v>202</v>
          </cell>
          <cell r="M414">
            <v>112</v>
          </cell>
          <cell r="N414">
            <v>8</v>
          </cell>
          <cell r="O414">
            <v>110</v>
          </cell>
          <cell r="P414">
            <v>0</v>
          </cell>
          <cell r="Q414">
            <v>16</v>
          </cell>
          <cell r="R414">
            <v>16</v>
          </cell>
          <cell r="S414">
            <v>6</v>
          </cell>
          <cell r="T414">
            <v>0</v>
          </cell>
          <cell r="U414">
            <v>6</v>
          </cell>
          <cell r="V414">
            <v>56.03</v>
          </cell>
          <cell r="W414">
            <v>0</v>
          </cell>
          <cell r="X414">
            <v>3.937856</v>
          </cell>
          <cell r="Y414">
            <v>0</v>
          </cell>
          <cell r="Z414">
            <v>3.937856</v>
          </cell>
          <cell r="AA414">
            <v>0</v>
          </cell>
          <cell r="AB414">
            <v>0</v>
          </cell>
          <cell r="AQ414">
            <v>0</v>
          </cell>
          <cell r="AR414">
            <v>85</v>
          </cell>
          <cell r="BG414">
            <v>0</v>
          </cell>
          <cell r="BH414">
            <v>85</v>
          </cell>
        </row>
        <row r="415">
          <cell r="B415" t="str">
            <v>PO20518</v>
          </cell>
          <cell r="C415" t="str">
            <v>Yem Nimol</v>
          </cell>
          <cell r="D415" t="str">
            <v>Finishing A</v>
          </cell>
          <cell r="E415" t="str">
            <v xml:space="preserve">Hand Press(B)                 </v>
          </cell>
          <cell r="F415">
            <v>45222</v>
          </cell>
          <cell r="G415" t="str">
            <v>01/01/2024-01/15/2024</v>
          </cell>
          <cell r="H415">
            <v>1</v>
          </cell>
          <cell r="I415">
            <v>2</v>
          </cell>
          <cell r="J415">
            <v>3</v>
          </cell>
          <cell r="K415">
            <v>202</v>
          </cell>
          <cell r="M415">
            <v>112</v>
          </cell>
          <cell r="N415">
            <v>8</v>
          </cell>
          <cell r="O415">
            <v>130</v>
          </cell>
          <cell r="P415">
            <v>0</v>
          </cell>
          <cell r="Q415">
            <v>0</v>
          </cell>
          <cell r="R415">
            <v>0</v>
          </cell>
          <cell r="S415">
            <v>10</v>
          </cell>
          <cell r="T415">
            <v>0</v>
          </cell>
          <cell r="U415">
            <v>10</v>
          </cell>
          <cell r="V415">
            <v>67.56</v>
          </cell>
          <cell r="W415">
            <v>0</v>
          </cell>
          <cell r="X415">
            <v>6.1120799999999997</v>
          </cell>
          <cell r="Y415">
            <v>0</v>
          </cell>
          <cell r="Z415">
            <v>6.1120799999999997</v>
          </cell>
          <cell r="AA415">
            <v>0</v>
          </cell>
          <cell r="AB415">
            <v>0</v>
          </cell>
          <cell r="AQ415">
            <v>5.18</v>
          </cell>
          <cell r="AR415">
            <v>100</v>
          </cell>
          <cell r="BG415">
            <v>0</v>
          </cell>
          <cell r="BH415">
            <v>105.18</v>
          </cell>
        </row>
        <row r="416">
          <cell r="B416" t="str">
            <v>PO20519</v>
          </cell>
          <cell r="C416" t="str">
            <v>Voeurn Long</v>
          </cell>
          <cell r="D416" t="str">
            <v>Finishing A</v>
          </cell>
          <cell r="E416" t="str">
            <v xml:space="preserve">Hand Press(B)                 </v>
          </cell>
          <cell r="F416">
            <v>45223</v>
          </cell>
          <cell r="G416" t="str">
            <v>01/01/2024-01/15/2024</v>
          </cell>
          <cell r="H416">
            <v>0</v>
          </cell>
          <cell r="I416">
            <v>0</v>
          </cell>
          <cell r="J416">
            <v>0</v>
          </cell>
          <cell r="K416">
            <v>202</v>
          </cell>
          <cell r="M416">
            <v>112</v>
          </cell>
          <cell r="N416">
            <v>8</v>
          </cell>
          <cell r="O416">
            <v>130</v>
          </cell>
          <cell r="P416">
            <v>0</v>
          </cell>
          <cell r="Q416">
            <v>0</v>
          </cell>
          <cell r="R416">
            <v>0</v>
          </cell>
          <cell r="S416">
            <v>10</v>
          </cell>
          <cell r="T416">
            <v>0</v>
          </cell>
          <cell r="U416">
            <v>10</v>
          </cell>
          <cell r="V416">
            <v>42.2</v>
          </cell>
          <cell r="W416">
            <v>0</v>
          </cell>
          <cell r="X416">
            <v>5.8793759999999997</v>
          </cell>
          <cell r="Y416">
            <v>0</v>
          </cell>
          <cell r="Z416">
            <v>5.8793759999999997</v>
          </cell>
          <cell r="AA416">
            <v>0</v>
          </cell>
          <cell r="AB416">
            <v>16.534351999999998</v>
          </cell>
          <cell r="AQ416">
            <v>0</v>
          </cell>
          <cell r="AR416">
            <v>100</v>
          </cell>
          <cell r="BG416">
            <v>0</v>
          </cell>
          <cell r="BH416">
            <v>100</v>
          </cell>
        </row>
        <row r="417">
          <cell r="B417" t="str">
            <v>PO20520</v>
          </cell>
          <cell r="C417" t="str">
            <v>Heng Vechit</v>
          </cell>
          <cell r="D417" t="str">
            <v>Finishing A</v>
          </cell>
          <cell r="E417" t="str">
            <v xml:space="preserve">Hand Press(B)                 </v>
          </cell>
          <cell r="F417">
            <v>45223</v>
          </cell>
          <cell r="G417" t="str">
            <v>01/01/2024-01/15/2024</v>
          </cell>
          <cell r="H417">
            <v>1</v>
          </cell>
          <cell r="I417">
            <v>1</v>
          </cell>
          <cell r="J417">
            <v>2</v>
          </cell>
          <cell r="K417">
            <v>202</v>
          </cell>
          <cell r="M417">
            <v>112</v>
          </cell>
          <cell r="N417">
            <v>8</v>
          </cell>
          <cell r="O417">
            <v>130</v>
          </cell>
          <cell r="P417">
            <v>0</v>
          </cell>
          <cell r="Q417">
            <v>0</v>
          </cell>
          <cell r="R417">
            <v>0</v>
          </cell>
          <cell r="S417">
            <v>10</v>
          </cell>
          <cell r="T417">
            <v>0</v>
          </cell>
          <cell r="U417">
            <v>10</v>
          </cell>
          <cell r="V417">
            <v>43.41</v>
          </cell>
          <cell r="W417">
            <v>0</v>
          </cell>
          <cell r="X417">
            <v>5.7895200000000004</v>
          </cell>
          <cell r="Y417">
            <v>0</v>
          </cell>
          <cell r="Z417">
            <v>5.7895200000000004</v>
          </cell>
          <cell r="AA417">
            <v>0</v>
          </cell>
          <cell r="AB417">
            <v>16.064495999999998</v>
          </cell>
          <cell r="AQ417">
            <v>0</v>
          </cell>
          <cell r="AR417">
            <v>100</v>
          </cell>
          <cell r="BG417">
            <v>0</v>
          </cell>
          <cell r="BH417">
            <v>100</v>
          </cell>
        </row>
        <row r="418">
          <cell r="B418" t="str">
            <v>PO20522</v>
          </cell>
          <cell r="C418" t="str">
            <v>Dorn Sinang</v>
          </cell>
          <cell r="D418" t="str">
            <v>Finishing A</v>
          </cell>
          <cell r="E418" t="str">
            <v xml:space="preserve">Hand Press(B)                 </v>
          </cell>
          <cell r="F418">
            <v>45223</v>
          </cell>
          <cell r="G418" t="str">
            <v>01/01/2024-01/15/2024</v>
          </cell>
          <cell r="H418">
            <v>1</v>
          </cell>
          <cell r="I418">
            <v>1</v>
          </cell>
          <cell r="J418">
            <v>2</v>
          </cell>
          <cell r="K418">
            <v>202</v>
          </cell>
          <cell r="M418">
            <v>112</v>
          </cell>
          <cell r="N418">
            <v>8</v>
          </cell>
          <cell r="O418">
            <v>132</v>
          </cell>
          <cell r="P418">
            <v>0</v>
          </cell>
          <cell r="Q418">
            <v>0</v>
          </cell>
          <cell r="R418">
            <v>0</v>
          </cell>
          <cell r="S418">
            <v>12</v>
          </cell>
          <cell r="T418">
            <v>0</v>
          </cell>
          <cell r="U418">
            <v>12</v>
          </cell>
          <cell r="V418">
            <v>64.739999999999995</v>
          </cell>
          <cell r="W418">
            <v>0</v>
          </cell>
          <cell r="X418">
            <v>7.4877120000000001</v>
          </cell>
          <cell r="Y418">
            <v>0</v>
          </cell>
          <cell r="Z418">
            <v>7.4877120000000001</v>
          </cell>
          <cell r="AA418">
            <v>0</v>
          </cell>
          <cell r="AB418">
            <v>1.9425600000000001</v>
          </cell>
          <cell r="AQ418">
            <v>0</v>
          </cell>
          <cell r="AR418">
            <v>100</v>
          </cell>
          <cell r="BG418">
            <v>0</v>
          </cell>
          <cell r="BH418">
            <v>100</v>
          </cell>
        </row>
        <row r="419">
          <cell r="B419" t="str">
            <v>PO20523</v>
          </cell>
          <cell r="C419" t="str">
            <v>Oeun Sreytouch</v>
          </cell>
          <cell r="D419" t="str">
            <v>Finishing A</v>
          </cell>
          <cell r="E419" t="str">
            <v xml:space="preserve">Hand Press(B)                 </v>
          </cell>
          <cell r="F419">
            <v>45223</v>
          </cell>
          <cell r="G419" t="str">
            <v>01/01/2024-01/15/2024</v>
          </cell>
          <cell r="H419">
            <v>1</v>
          </cell>
          <cell r="I419">
            <v>2</v>
          </cell>
          <cell r="J419">
            <v>3</v>
          </cell>
          <cell r="K419">
            <v>202</v>
          </cell>
          <cell r="M419">
            <v>112</v>
          </cell>
          <cell r="N419">
            <v>8</v>
          </cell>
          <cell r="O419">
            <v>130</v>
          </cell>
          <cell r="P419">
            <v>0</v>
          </cell>
          <cell r="Q419">
            <v>0</v>
          </cell>
          <cell r="R419">
            <v>0</v>
          </cell>
          <cell r="S419">
            <v>10</v>
          </cell>
          <cell r="T419">
            <v>0</v>
          </cell>
          <cell r="U419">
            <v>10</v>
          </cell>
          <cell r="V419">
            <v>40.799999999999997</v>
          </cell>
          <cell r="W419">
            <v>0</v>
          </cell>
          <cell r="X419">
            <v>4.8563999999999998</v>
          </cell>
          <cell r="Y419">
            <v>0</v>
          </cell>
          <cell r="Z419">
            <v>4.8563999999999998</v>
          </cell>
          <cell r="AA419">
            <v>0</v>
          </cell>
          <cell r="AB419">
            <v>15.5328</v>
          </cell>
          <cell r="AQ419">
            <v>0</v>
          </cell>
          <cell r="AR419">
            <v>100</v>
          </cell>
          <cell r="BG419">
            <v>0</v>
          </cell>
          <cell r="BH419">
            <v>100</v>
          </cell>
        </row>
        <row r="420">
          <cell r="B420" t="str">
            <v>PO20524</v>
          </cell>
          <cell r="C420" t="str">
            <v>Soeun Kolab</v>
          </cell>
          <cell r="D420" t="str">
            <v>Finishing A</v>
          </cell>
          <cell r="E420" t="str">
            <v xml:space="preserve">Hand Press(B)                 </v>
          </cell>
          <cell r="F420">
            <v>45223</v>
          </cell>
          <cell r="G420" t="str">
            <v>01/01/2024-01/15/2024</v>
          </cell>
          <cell r="H420">
            <v>0</v>
          </cell>
          <cell r="I420">
            <v>0</v>
          </cell>
          <cell r="J420">
            <v>0</v>
          </cell>
          <cell r="K420">
            <v>202</v>
          </cell>
          <cell r="M420">
            <v>112</v>
          </cell>
          <cell r="N420">
            <v>8</v>
          </cell>
          <cell r="O420">
            <v>130</v>
          </cell>
          <cell r="P420">
            <v>0</v>
          </cell>
          <cell r="Q420">
            <v>0</v>
          </cell>
          <cell r="R420">
            <v>0</v>
          </cell>
          <cell r="S420">
            <v>10</v>
          </cell>
          <cell r="T420">
            <v>0</v>
          </cell>
          <cell r="U420">
            <v>10</v>
          </cell>
          <cell r="V420">
            <v>73.31</v>
          </cell>
          <cell r="W420">
            <v>0</v>
          </cell>
          <cell r="X420">
            <v>6.2023520000000003</v>
          </cell>
          <cell r="Y420">
            <v>0</v>
          </cell>
          <cell r="Z420">
            <v>6.2023520000000003</v>
          </cell>
          <cell r="AA420">
            <v>0</v>
          </cell>
          <cell r="AB420">
            <v>0.176064</v>
          </cell>
          <cell r="AQ420">
            <v>0</v>
          </cell>
          <cell r="AR420">
            <v>100</v>
          </cell>
          <cell r="BG420">
            <v>0</v>
          </cell>
          <cell r="BH420">
            <v>100</v>
          </cell>
        </row>
        <row r="421">
          <cell r="B421" t="str">
            <v>PO20525</v>
          </cell>
          <cell r="C421" t="str">
            <v>Sieng Yorn</v>
          </cell>
          <cell r="D421" t="str">
            <v>Finishing A</v>
          </cell>
          <cell r="E421" t="str">
            <v xml:space="preserve">Hand Press(B)                 </v>
          </cell>
          <cell r="F421">
            <v>45224</v>
          </cell>
          <cell r="G421" t="str">
            <v>01/01/2024-01/15/2024</v>
          </cell>
          <cell r="H421">
            <v>1</v>
          </cell>
          <cell r="I421">
            <v>1</v>
          </cell>
          <cell r="J421">
            <v>2</v>
          </cell>
          <cell r="K421">
            <v>202</v>
          </cell>
          <cell r="M421">
            <v>112</v>
          </cell>
          <cell r="N421">
            <v>8</v>
          </cell>
          <cell r="O421">
            <v>130</v>
          </cell>
          <cell r="P421">
            <v>0</v>
          </cell>
          <cell r="Q421">
            <v>0</v>
          </cell>
          <cell r="R421">
            <v>0</v>
          </cell>
          <cell r="S421">
            <v>10</v>
          </cell>
          <cell r="T421">
            <v>0</v>
          </cell>
          <cell r="U421">
            <v>10</v>
          </cell>
          <cell r="V421">
            <v>46.57</v>
          </cell>
          <cell r="W421">
            <v>0</v>
          </cell>
          <cell r="X421">
            <v>6.1305120000000004</v>
          </cell>
          <cell r="Y421">
            <v>0</v>
          </cell>
          <cell r="Z421">
            <v>6.1305120000000004</v>
          </cell>
          <cell r="AA421">
            <v>0</v>
          </cell>
          <cell r="AB421">
            <v>15.186624</v>
          </cell>
          <cell r="AQ421">
            <v>0</v>
          </cell>
          <cell r="AR421">
            <v>100</v>
          </cell>
          <cell r="BG421">
            <v>0</v>
          </cell>
          <cell r="BH421">
            <v>100</v>
          </cell>
        </row>
        <row r="422">
          <cell r="B422" t="str">
            <v>PO20526</v>
          </cell>
          <cell r="C422" t="str">
            <v>Chrun Srors</v>
          </cell>
          <cell r="D422" t="str">
            <v>Finishing A</v>
          </cell>
          <cell r="E422" t="str">
            <v xml:space="preserve">Hand Press(B)                 </v>
          </cell>
          <cell r="F422">
            <v>45224</v>
          </cell>
          <cell r="G422" t="str">
            <v>01/01/2024-01/15/2024</v>
          </cell>
          <cell r="H422">
            <v>1</v>
          </cell>
          <cell r="I422">
            <v>1</v>
          </cell>
          <cell r="J422">
            <v>2</v>
          </cell>
          <cell r="K422">
            <v>202</v>
          </cell>
          <cell r="M422">
            <v>112</v>
          </cell>
          <cell r="N422">
            <v>8</v>
          </cell>
          <cell r="O422">
            <v>130</v>
          </cell>
          <cell r="P422">
            <v>0</v>
          </cell>
          <cell r="Q422">
            <v>0</v>
          </cell>
          <cell r="R422">
            <v>0</v>
          </cell>
          <cell r="S422">
            <v>10</v>
          </cell>
          <cell r="T422">
            <v>0</v>
          </cell>
          <cell r="U422">
            <v>10</v>
          </cell>
          <cell r="V422">
            <v>71.73</v>
          </cell>
          <cell r="W422">
            <v>0</v>
          </cell>
          <cell r="X422">
            <v>6.3367199999999997</v>
          </cell>
          <cell r="Y422">
            <v>0</v>
          </cell>
          <cell r="Z422">
            <v>6.3367199999999997</v>
          </cell>
          <cell r="AA422">
            <v>0</v>
          </cell>
          <cell r="AB422">
            <v>0</v>
          </cell>
          <cell r="AQ422">
            <v>0</v>
          </cell>
          <cell r="AR422">
            <v>100</v>
          </cell>
          <cell r="BG422">
            <v>0</v>
          </cell>
          <cell r="BH422">
            <v>100</v>
          </cell>
        </row>
        <row r="423">
          <cell r="B423" t="str">
            <v>PO20528</v>
          </cell>
          <cell r="C423" t="str">
            <v>Voeun Phally</v>
          </cell>
          <cell r="D423" t="str">
            <v>SIT Checking</v>
          </cell>
          <cell r="E423" t="str">
            <v xml:space="preserve">Examining(B)                  </v>
          </cell>
          <cell r="F423">
            <v>45278</v>
          </cell>
          <cell r="G423" t="str">
            <v>01/01/2024-01/15/2024</v>
          </cell>
          <cell r="H423">
            <v>0</v>
          </cell>
          <cell r="I423">
            <v>0</v>
          </cell>
          <cell r="J423">
            <v>0</v>
          </cell>
          <cell r="K423">
            <v>202</v>
          </cell>
          <cell r="M423">
            <v>112</v>
          </cell>
          <cell r="N423">
            <v>8</v>
          </cell>
          <cell r="O423">
            <v>132</v>
          </cell>
          <cell r="P423">
            <v>0</v>
          </cell>
          <cell r="Q423">
            <v>0</v>
          </cell>
          <cell r="R423">
            <v>0</v>
          </cell>
          <cell r="S423">
            <v>12</v>
          </cell>
          <cell r="T423">
            <v>0</v>
          </cell>
          <cell r="U423">
            <v>12</v>
          </cell>
          <cell r="V423">
            <v>48.94</v>
          </cell>
          <cell r="W423">
            <v>0</v>
          </cell>
          <cell r="X423">
            <v>5.82768</v>
          </cell>
          <cell r="Y423">
            <v>0</v>
          </cell>
          <cell r="Z423">
            <v>5.82768</v>
          </cell>
          <cell r="AA423">
            <v>0</v>
          </cell>
          <cell r="AB423">
            <v>9.3531060000000004</v>
          </cell>
          <cell r="AQ423">
            <v>0</v>
          </cell>
          <cell r="AR423">
            <v>100</v>
          </cell>
          <cell r="BG423">
            <v>0</v>
          </cell>
          <cell r="BH423">
            <v>100</v>
          </cell>
        </row>
        <row r="424">
          <cell r="B424" t="str">
            <v>PO20529</v>
          </cell>
          <cell r="C424" t="str">
            <v>Pon  Saody</v>
          </cell>
          <cell r="D424" t="str">
            <v>SIT Checking</v>
          </cell>
          <cell r="E424" t="str">
            <v xml:space="preserve">Examining(B)                  </v>
          </cell>
          <cell r="F424">
            <v>45280</v>
          </cell>
          <cell r="G424" t="str">
            <v>01/01/2024-01/15/2024</v>
          </cell>
          <cell r="H424">
            <v>0</v>
          </cell>
          <cell r="I424">
            <v>0</v>
          </cell>
          <cell r="J424">
            <v>0</v>
          </cell>
          <cell r="K424">
            <v>202</v>
          </cell>
          <cell r="M424">
            <v>112</v>
          </cell>
          <cell r="N424">
            <v>8</v>
          </cell>
          <cell r="O424">
            <v>132</v>
          </cell>
          <cell r="P424">
            <v>0</v>
          </cell>
          <cell r="Q424">
            <v>0</v>
          </cell>
          <cell r="R424">
            <v>0</v>
          </cell>
          <cell r="S424">
            <v>12</v>
          </cell>
          <cell r="T424">
            <v>0</v>
          </cell>
          <cell r="U424">
            <v>12</v>
          </cell>
          <cell r="V424">
            <v>48.94</v>
          </cell>
          <cell r="W424">
            <v>0</v>
          </cell>
          <cell r="X424">
            <v>5.82768</v>
          </cell>
          <cell r="Y424">
            <v>0</v>
          </cell>
          <cell r="Z424">
            <v>5.82768</v>
          </cell>
          <cell r="AA424">
            <v>0</v>
          </cell>
          <cell r="AB424">
            <v>9.3531060000000004</v>
          </cell>
          <cell r="AQ424">
            <v>0</v>
          </cell>
          <cell r="AR424">
            <v>100</v>
          </cell>
          <cell r="BG424">
            <v>0</v>
          </cell>
          <cell r="BH424">
            <v>100</v>
          </cell>
        </row>
        <row r="425">
          <cell r="B425" t="str">
            <v>PO20531</v>
          </cell>
          <cell r="C425" t="str">
            <v>Oeurn Sreyly</v>
          </cell>
          <cell r="D425" t="str">
            <v>SIT Checking</v>
          </cell>
          <cell r="E425" t="str">
            <v xml:space="preserve">Examining(B)                  </v>
          </cell>
          <cell r="F425">
            <v>45280</v>
          </cell>
          <cell r="G425" t="str">
            <v>01/01/2024-01/15/2024</v>
          </cell>
          <cell r="H425">
            <v>1</v>
          </cell>
          <cell r="I425">
            <v>0</v>
          </cell>
          <cell r="J425">
            <v>1</v>
          </cell>
          <cell r="K425">
            <v>202</v>
          </cell>
          <cell r="M425">
            <v>112</v>
          </cell>
          <cell r="N425">
            <v>8</v>
          </cell>
          <cell r="O425">
            <v>132</v>
          </cell>
          <cell r="P425">
            <v>0</v>
          </cell>
          <cell r="Q425">
            <v>0</v>
          </cell>
          <cell r="R425">
            <v>0</v>
          </cell>
          <cell r="S425">
            <v>12</v>
          </cell>
          <cell r="T425">
            <v>0</v>
          </cell>
          <cell r="U425">
            <v>12</v>
          </cell>
          <cell r="V425">
            <v>48.94</v>
          </cell>
          <cell r="W425">
            <v>0</v>
          </cell>
          <cell r="X425">
            <v>5.82768</v>
          </cell>
          <cell r="Y425">
            <v>0</v>
          </cell>
          <cell r="Z425">
            <v>5.82768</v>
          </cell>
          <cell r="AA425">
            <v>0</v>
          </cell>
          <cell r="AB425">
            <v>9.3531060000000004</v>
          </cell>
          <cell r="AQ425">
            <v>0</v>
          </cell>
          <cell r="AR425">
            <v>100</v>
          </cell>
          <cell r="BG425">
            <v>0</v>
          </cell>
          <cell r="BH425">
            <v>100</v>
          </cell>
        </row>
        <row r="426">
          <cell r="B426" t="str">
            <v>PO20532</v>
          </cell>
          <cell r="C426" t="str">
            <v>Pork Samnang</v>
          </cell>
          <cell r="D426" t="str">
            <v>SIT Checking</v>
          </cell>
          <cell r="E426" t="str">
            <v xml:space="preserve">Examining(B)                  </v>
          </cell>
          <cell r="F426">
            <v>45280</v>
          </cell>
          <cell r="G426" t="str">
            <v>01/01/2024-01/15/2024</v>
          </cell>
          <cell r="H426">
            <v>0</v>
          </cell>
          <cell r="I426">
            <v>0</v>
          </cell>
          <cell r="J426">
            <v>0</v>
          </cell>
          <cell r="K426">
            <v>202</v>
          </cell>
          <cell r="M426">
            <v>112</v>
          </cell>
          <cell r="N426">
            <v>8</v>
          </cell>
          <cell r="O426">
            <v>132</v>
          </cell>
          <cell r="P426">
            <v>0</v>
          </cell>
          <cell r="Q426">
            <v>0</v>
          </cell>
          <cell r="R426">
            <v>0</v>
          </cell>
          <cell r="S426">
            <v>12</v>
          </cell>
          <cell r="T426">
            <v>0</v>
          </cell>
          <cell r="U426">
            <v>12</v>
          </cell>
          <cell r="V426">
            <v>48.94</v>
          </cell>
          <cell r="W426">
            <v>0</v>
          </cell>
          <cell r="X426">
            <v>5.82768</v>
          </cell>
          <cell r="Y426">
            <v>0</v>
          </cell>
          <cell r="Z426">
            <v>5.82768</v>
          </cell>
          <cell r="AA426">
            <v>0</v>
          </cell>
          <cell r="AB426">
            <v>9.3531060000000004</v>
          </cell>
          <cell r="AQ426">
            <v>0</v>
          </cell>
          <cell r="AR426">
            <v>100</v>
          </cell>
          <cell r="BG426">
            <v>0</v>
          </cell>
          <cell r="BH426">
            <v>100</v>
          </cell>
        </row>
        <row r="427">
          <cell r="B427" t="str">
            <v>PO20533</v>
          </cell>
          <cell r="C427" t="str">
            <v>Yuon Chanthou</v>
          </cell>
          <cell r="D427" t="str">
            <v>SIT Checking</v>
          </cell>
          <cell r="E427" t="str">
            <v xml:space="preserve">Examining(B)                  </v>
          </cell>
          <cell r="F427">
            <v>45280</v>
          </cell>
          <cell r="G427" t="str">
            <v>01/01/2024-01/15/2024</v>
          </cell>
          <cell r="H427">
            <v>0</v>
          </cell>
          <cell r="I427">
            <v>0</v>
          </cell>
          <cell r="J427">
            <v>0</v>
          </cell>
          <cell r="K427">
            <v>202</v>
          </cell>
          <cell r="M427">
            <v>112</v>
          </cell>
          <cell r="N427">
            <v>8</v>
          </cell>
          <cell r="O427">
            <v>132</v>
          </cell>
          <cell r="P427">
            <v>0</v>
          </cell>
          <cell r="Q427">
            <v>0</v>
          </cell>
          <cell r="R427">
            <v>0</v>
          </cell>
          <cell r="S427">
            <v>12</v>
          </cell>
          <cell r="T427">
            <v>0</v>
          </cell>
          <cell r="U427">
            <v>12</v>
          </cell>
          <cell r="V427">
            <v>48.94</v>
          </cell>
          <cell r="W427">
            <v>0</v>
          </cell>
          <cell r="X427">
            <v>5.82768</v>
          </cell>
          <cell r="Y427">
            <v>0</v>
          </cell>
          <cell r="Z427">
            <v>5.82768</v>
          </cell>
          <cell r="AA427">
            <v>0</v>
          </cell>
          <cell r="AB427">
            <v>9.3531060000000004</v>
          </cell>
          <cell r="AQ427">
            <v>0</v>
          </cell>
          <cell r="AR427">
            <v>100</v>
          </cell>
          <cell r="BG427">
            <v>0</v>
          </cell>
          <cell r="BH427">
            <v>100</v>
          </cell>
        </row>
        <row r="428">
          <cell r="B428" t="str">
            <v>PO2102</v>
          </cell>
          <cell r="C428" t="str">
            <v>Na Sok</v>
          </cell>
          <cell r="D428" t="str">
            <v>FUSING</v>
          </cell>
          <cell r="E428" t="str">
            <v xml:space="preserve">Fuse Collar(B)                </v>
          </cell>
          <cell r="F428">
            <v>39608</v>
          </cell>
          <cell r="G428" t="str">
            <v>01/01/2024-01/15/2024</v>
          </cell>
          <cell r="H428">
            <v>0</v>
          </cell>
          <cell r="I428">
            <v>0</v>
          </cell>
          <cell r="J428">
            <v>0</v>
          </cell>
          <cell r="K428">
            <v>204</v>
          </cell>
          <cell r="M428">
            <v>112</v>
          </cell>
          <cell r="N428">
            <v>8</v>
          </cell>
          <cell r="O428">
            <v>130</v>
          </cell>
          <cell r="P428">
            <v>0</v>
          </cell>
          <cell r="Q428">
            <v>0</v>
          </cell>
          <cell r="R428">
            <v>0</v>
          </cell>
          <cell r="S428">
            <v>10</v>
          </cell>
          <cell r="T428">
            <v>0</v>
          </cell>
          <cell r="U428">
            <v>10</v>
          </cell>
          <cell r="V428">
            <v>55.81</v>
          </cell>
          <cell r="W428">
            <v>2.87</v>
          </cell>
          <cell r="X428">
            <v>6.2468870000000001</v>
          </cell>
          <cell r="Y428">
            <v>0</v>
          </cell>
          <cell r="Z428">
            <v>6.2468870000000001</v>
          </cell>
          <cell r="AA428">
            <v>0</v>
          </cell>
          <cell r="AB428">
            <v>6.9424799999999998</v>
          </cell>
          <cell r="AQ428">
            <v>0</v>
          </cell>
          <cell r="AR428">
            <v>100</v>
          </cell>
          <cell r="BG428">
            <v>0</v>
          </cell>
          <cell r="BH428">
            <v>100</v>
          </cell>
        </row>
        <row r="429">
          <cell r="B429" t="str">
            <v>PO2130</v>
          </cell>
          <cell r="C429" t="str">
            <v>Nary Khun</v>
          </cell>
          <cell r="D429" t="str">
            <v>SPS- B</v>
          </cell>
          <cell r="E429" t="str">
            <v xml:space="preserve">2nd Midle row(B)              </v>
          </cell>
          <cell r="F429">
            <v>39615</v>
          </cell>
          <cell r="G429" t="str">
            <v>01/01/2024-01/15/2024</v>
          </cell>
          <cell r="H429">
            <v>1</v>
          </cell>
          <cell r="I429">
            <v>3</v>
          </cell>
          <cell r="J429">
            <v>4</v>
          </cell>
          <cell r="K429">
            <v>204</v>
          </cell>
          <cell r="M429">
            <v>112</v>
          </cell>
          <cell r="N429">
            <v>8</v>
          </cell>
          <cell r="O429">
            <v>132</v>
          </cell>
          <cell r="P429">
            <v>0</v>
          </cell>
          <cell r="Q429">
            <v>0</v>
          </cell>
          <cell r="R429">
            <v>0</v>
          </cell>
          <cell r="S429">
            <v>12</v>
          </cell>
          <cell r="T429">
            <v>0</v>
          </cell>
          <cell r="U429">
            <v>12</v>
          </cell>
          <cell r="V429">
            <v>41.2</v>
          </cell>
          <cell r="W429">
            <v>0</v>
          </cell>
          <cell r="X429">
            <v>7.9878359999999997</v>
          </cell>
          <cell r="Y429">
            <v>0</v>
          </cell>
          <cell r="Z429">
            <v>7.9878359999999997</v>
          </cell>
          <cell r="AA429">
            <v>0</v>
          </cell>
          <cell r="AB429">
            <v>21.875672000000002</v>
          </cell>
          <cell r="AQ429">
            <v>0</v>
          </cell>
          <cell r="AR429">
            <v>100</v>
          </cell>
          <cell r="BG429">
            <v>0</v>
          </cell>
          <cell r="BH429">
            <v>100</v>
          </cell>
        </row>
        <row r="430">
          <cell r="B430" t="str">
            <v>PO2189</v>
          </cell>
          <cell r="C430" t="str">
            <v>Seng Phal</v>
          </cell>
          <cell r="D430" t="str">
            <v>Finishing A</v>
          </cell>
          <cell r="E430" t="str">
            <v xml:space="preserve">Trim Thread(B)                </v>
          </cell>
          <cell r="F430">
            <v>39638</v>
          </cell>
          <cell r="G430" t="str">
            <v>01/01/2024-01/15/2024</v>
          </cell>
          <cell r="H430">
            <v>0</v>
          </cell>
          <cell r="I430">
            <v>0</v>
          </cell>
          <cell r="J430">
            <v>0</v>
          </cell>
          <cell r="K430">
            <v>204</v>
          </cell>
          <cell r="M430">
            <v>112</v>
          </cell>
          <cell r="N430">
            <v>8</v>
          </cell>
          <cell r="O430">
            <v>132</v>
          </cell>
          <cell r="P430">
            <v>0</v>
          </cell>
          <cell r="Q430">
            <v>0</v>
          </cell>
          <cell r="R430">
            <v>0</v>
          </cell>
          <cell r="S430">
            <v>12</v>
          </cell>
          <cell r="T430">
            <v>0</v>
          </cell>
          <cell r="U430">
            <v>12</v>
          </cell>
          <cell r="V430">
            <v>83.19</v>
          </cell>
          <cell r="W430">
            <v>0</v>
          </cell>
          <cell r="X430">
            <v>7.9452720000000001</v>
          </cell>
          <cell r="Y430">
            <v>0</v>
          </cell>
          <cell r="Z430">
            <v>7.9452720000000001</v>
          </cell>
          <cell r="AA430">
            <v>0</v>
          </cell>
          <cell r="AB430">
            <v>0.75248000000000004</v>
          </cell>
          <cell r="AQ430">
            <v>0</v>
          </cell>
          <cell r="AR430">
            <v>100</v>
          </cell>
          <cell r="BG430">
            <v>0</v>
          </cell>
          <cell r="BH430">
            <v>100</v>
          </cell>
        </row>
        <row r="431">
          <cell r="B431" t="str">
            <v>PO2225</v>
          </cell>
          <cell r="C431" t="str">
            <v>Sreyluch Khun</v>
          </cell>
          <cell r="D431" t="str">
            <v>Washing Garments</v>
          </cell>
          <cell r="E431" t="str">
            <v xml:space="preserve">Counting garment              </v>
          </cell>
          <cell r="F431">
            <v>39650</v>
          </cell>
          <cell r="G431" t="str">
            <v>01/01/2024-01/15/2024</v>
          </cell>
          <cell r="H431">
            <v>0</v>
          </cell>
          <cell r="I431">
            <v>0</v>
          </cell>
          <cell r="J431">
            <v>0</v>
          </cell>
          <cell r="K431">
            <v>204</v>
          </cell>
          <cell r="M431">
            <v>112</v>
          </cell>
          <cell r="N431">
            <v>8</v>
          </cell>
          <cell r="O431">
            <v>116</v>
          </cell>
          <cell r="P431">
            <v>4</v>
          </cell>
          <cell r="Q431">
            <v>0</v>
          </cell>
          <cell r="R431">
            <v>4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3.92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43.18</v>
          </cell>
          <cell r="AQ431">
            <v>7.69</v>
          </cell>
          <cell r="AR431">
            <v>100</v>
          </cell>
          <cell r="BG431">
            <v>0</v>
          </cell>
          <cell r="BH431">
            <v>107.69</v>
          </cell>
        </row>
        <row r="432">
          <cell r="B432" t="str">
            <v>PO2230</v>
          </cell>
          <cell r="C432" t="str">
            <v>Theary Las</v>
          </cell>
          <cell r="D432" t="str">
            <v>SPS- B</v>
          </cell>
          <cell r="E432" t="str">
            <v xml:space="preserve">Button Hole                   </v>
          </cell>
          <cell r="F432">
            <v>39651</v>
          </cell>
          <cell r="G432" t="str">
            <v>01/01/2024-01/15/2024</v>
          </cell>
          <cell r="H432">
            <v>1</v>
          </cell>
          <cell r="I432">
            <v>2</v>
          </cell>
          <cell r="J432">
            <v>3</v>
          </cell>
          <cell r="K432">
            <v>204</v>
          </cell>
          <cell r="M432">
            <v>112</v>
          </cell>
          <cell r="N432">
            <v>8</v>
          </cell>
          <cell r="O432">
            <v>132</v>
          </cell>
          <cell r="P432">
            <v>0</v>
          </cell>
          <cell r="Q432">
            <v>0</v>
          </cell>
          <cell r="R432">
            <v>0</v>
          </cell>
          <cell r="S432">
            <v>12</v>
          </cell>
          <cell r="T432">
            <v>0</v>
          </cell>
          <cell r="U432">
            <v>12</v>
          </cell>
          <cell r="V432">
            <v>56.3</v>
          </cell>
          <cell r="W432">
            <v>0</v>
          </cell>
          <cell r="X432">
            <v>6.7558920000000002</v>
          </cell>
          <cell r="Y432">
            <v>0</v>
          </cell>
          <cell r="Z432">
            <v>6.7558920000000002</v>
          </cell>
          <cell r="AA432">
            <v>8.36</v>
          </cell>
          <cell r="AB432">
            <v>0.142896</v>
          </cell>
          <cell r="AQ432">
            <v>0</v>
          </cell>
          <cell r="AR432">
            <v>100</v>
          </cell>
          <cell r="BG432">
            <v>0</v>
          </cell>
          <cell r="BH432">
            <v>100</v>
          </cell>
        </row>
        <row r="433">
          <cell r="B433" t="str">
            <v>PO2289</v>
          </cell>
          <cell r="C433" t="str">
            <v>Sophy Khie</v>
          </cell>
          <cell r="D433" t="str">
            <v>Cutting 2</v>
          </cell>
          <cell r="E433" t="str">
            <v xml:space="preserve">Bundling(P)                   </v>
          </cell>
          <cell r="F433">
            <v>39678</v>
          </cell>
          <cell r="G433" t="str">
            <v>01/01/2024-01/15/2024</v>
          </cell>
          <cell r="H433">
            <v>1</v>
          </cell>
          <cell r="I433">
            <v>2</v>
          </cell>
          <cell r="J433">
            <v>3</v>
          </cell>
          <cell r="K433">
            <v>204</v>
          </cell>
          <cell r="M433">
            <v>112</v>
          </cell>
          <cell r="N433">
            <v>8</v>
          </cell>
          <cell r="O433">
            <v>130</v>
          </cell>
          <cell r="P433">
            <v>0</v>
          </cell>
          <cell r="Q433">
            <v>0</v>
          </cell>
          <cell r="R433">
            <v>0</v>
          </cell>
          <cell r="S433">
            <v>10</v>
          </cell>
          <cell r="T433">
            <v>0</v>
          </cell>
          <cell r="U433">
            <v>10</v>
          </cell>
          <cell r="V433">
            <v>59.89</v>
          </cell>
          <cell r="W433">
            <v>11.97</v>
          </cell>
          <cell r="X433">
            <v>4.9062000000000001</v>
          </cell>
          <cell r="Y433">
            <v>0</v>
          </cell>
          <cell r="Z433">
            <v>4.9062000000000001</v>
          </cell>
          <cell r="AA433">
            <v>0</v>
          </cell>
          <cell r="AB433">
            <v>5.6924000000000001</v>
          </cell>
          <cell r="AQ433">
            <v>0</v>
          </cell>
          <cell r="AR433">
            <v>100</v>
          </cell>
          <cell r="BG433">
            <v>0</v>
          </cell>
          <cell r="BH433">
            <v>100</v>
          </cell>
        </row>
        <row r="434">
          <cell r="B434" t="str">
            <v>PO2352</v>
          </cell>
          <cell r="C434" t="str">
            <v>Samoeun In</v>
          </cell>
          <cell r="D434" t="str">
            <v>SPS- D</v>
          </cell>
          <cell r="E434" t="str">
            <v xml:space="preserve">Collar Attach (A+)            </v>
          </cell>
          <cell r="F434">
            <v>39699</v>
          </cell>
          <cell r="G434" t="str">
            <v>01/01/2024-01/15/2024</v>
          </cell>
          <cell r="H434">
            <v>1</v>
          </cell>
          <cell r="I434">
            <v>2</v>
          </cell>
          <cell r="J434">
            <v>3</v>
          </cell>
          <cell r="K434">
            <v>204</v>
          </cell>
          <cell r="M434">
            <v>112</v>
          </cell>
          <cell r="N434">
            <v>8</v>
          </cell>
          <cell r="O434">
            <v>130</v>
          </cell>
          <cell r="P434">
            <v>0</v>
          </cell>
          <cell r="Q434">
            <v>0</v>
          </cell>
          <cell r="R434">
            <v>0</v>
          </cell>
          <cell r="S434">
            <v>10</v>
          </cell>
          <cell r="T434">
            <v>0</v>
          </cell>
          <cell r="U434">
            <v>10</v>
          </cell>
          <cell r="V434">
            <v>89.05</v>
          </cell>
          <cell r="W434">
            <v>0</v>
          </cell>
          <cell r="X434">
            <v>6.879518</v>
          </cell>
          <cell r="Y434">
            <v>0</v>
          </cell>
          <cell r="Z434">
            <v>6.879518</v>
          </cell>
          <cell r="AA434">
            <v>0</v>
          </cell>
          <cell r="AB434">
            <v>0</v>
          </cell>
          <cell r="AQ434">
            <v>0</v>
          </cell>
          <cell r="AR434">
            <v>100</v>
          </cell>
          <cell r="BG434">
            <v>0</v>
          </cell>
          <cell r="BH434">
            <v>100</v>
          </cell>
        </row>
        <row r="435">
          <cell r="B435" t="str">
            <v>PO2403</v>
          </cell>
          <cell r="C435" t="str">
            <v>Sreynet Suon</v>
          </cell>
          <cell r="D435" t="str">
            <v>SPS- C</v>
          </cell>
          <cell r="E435" t="str">
            <v xml:space="preserve">Hem front(B)                  </v>
          </cell>
          <cell r="F435">
            <v>39727</v>
          </cell>
          <cell r="G435" t="str">
            <v>01/01/2024-01/15/2024</v>
          </cell>
          <cell r="H435">
            <v>1</v>
          </cell>
          <cell r="I435">
            <v>2</v>
          </cell>
          <cell r="J435">
            <v>3</v>
          </cell>
          <cell r="K435">
            <v>204</v>
          </cell>
          <cell r="M435">
            <v>112</v>
          </cell>
          <cell r="N435">
            <v>8</v>
          </cell>
          <cell r="O435">
            <v>120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30.6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16.5</v>
          </cell>
          <cell r="AQ435">
            <v>0</v>
          </cell>
          <cell r="AR435">
            <v>100</v>
          </cell>
          <cell r="BG435">
            <v>0</v>
          </cell>
          <cell r="BH435">
            <v>100</v>
          </cell>
        </row>
        <row r="436">
          <cell r="B436" t="str">
            <v>PO2432</v>
          </cell>
          <cell r="C436" t="str">
            <v>Senghong Lun</v>
          </cell>
          <cell r="D436" t="str">
            <v>SPS- A</v>
          </cell>
          <cell r="E436" t="str">
            <v xml:space="preserve">Set Gauntlet(A)               </v>
          </cell>
          <cell r="F436">
            <v>39734</v>
          </cell>
          <cell r="G436" t="str">
            <v>01/01/2024-01/15/2024</v>
          </cell>
          <cell r="H436">
            <v>0</v>
          </cell>
          <cell r="I436">
            <v>1</v>
          </cell>
          <cell r="J436">
            <v>1</v>
          </cell>
          <cell r="K436">
            <v>204</v>
          </cell>
          <cell r="M436">
            <v>112</v>
          </cell>
          <cell r="N436">
            <v>8</v>
          </cell>
          <cell r="O436">
            <v>128</v>
          </cell>
          <cell r="P436">
            <v>0</v>
          </cell>
          <cell r="Q436">
            <v>0</v>
          </cell>
          <cell r="R436">
            <v>0</v>
          </cell>
          <cell r="S436">
            <v>8</v>
          </cell>
          <cell r="T436">
            <v>0</v>
          </cell>
          <cell r="U436">
            <v>8</v>
          </cell>
          <cell r="V436">
            <v>31.64</v>
          </cell>
          <cell r="W436">
            <v>0</v>
          </cell>
          <cell r="X436">
            <v>3.92496</v>
          </cell>
          <cell r="Y436">
            <v>0</v>
          </cell>
          <cell r="Z436">
            <v>3.92496</v>
          </cell>
          <cell r="AA436">
            <v>0</v>
          </cell>
          <cell r="AB436">
            <v>23.309920000000002</v>
          </cell>
          <cell r="AQ436">
            <v>0</v>
          </cell>
          <cell r="AR436">
            <v>100</v>
          </cell>
          <cell r="BG436">
            <v>0</v>
          </cell>
          <cell r="BH436">
            <v>100</v>
          </cell>
        </row>
        <row r="437">
          <cell r="B437" t="str">
            <v>PO2630</v>
          </cell>
          <cell r="C437" t="str">
            <v>Som Sok</v>
          </cell>
          <cell r="D437" t="str">
            <v>SPS- C</v>
          </cell>
          <cell r="E437" t="str">
            <v xml:space="preserve">Fuse front strap(B)           </v>
          </cell>
          <cell r="F437">
            <v>39839</v>
          </cell>
          <cell r="G437" t="str">
            <v>01/01/2024-01/15/2024</v>
          </cell>
          <cell r="H437">
            <v>1</v>
          </cell>
          <cell r="I437">
            <v>3</v>
          </cell>
          <cell r="J437">
            <v>4</v>
          </cell>
          <cell r="K437">
            <v>204</v>
          </cell>
          <cell r="M437">
            <v>112</v>
          </cell>
          <cell r="N437">
            <v>8</v>
          </cell>
          <cell r="O437">
            <v>126</v>
          </cell>
          <cell r="P437">
            <v>0</v>
          </cell>
          <cell r="Q437">
            <v>0</v>
          </cell>
          <cell r="R437">
            <v>0</v>
          </cell>
          <cell r="S437">
            <v>6</v>
          </cell>
          <cell r="T437">
            <v>0</v>
          </cell>
          <cell r="U437">
            <v>6</v>
          </cell>
          <cell r="V437">
            <v>32.549999999999997</v>
          </cell>
          <cell r="W437">
            <v>0</v>
          </cell>
          <cell r="X437">
            <v>2.9437199999999999</v>
          </cell>
          <cell r="Y437">
            <v>0</v>
          </cell>
          <cell r="Z437">
            <v>2.9437199999999999</v>
          </cell>
          <cell r="AA437">
            <v>0</v>
          </cell>
          <cell r="AB437">
            <v>20.437439999999999</v>
          </cell>
          <cell r="AQ437">
            <v>0</v>
          </cell>
          <cell r="AR437">
            <v>100</v>
          </cell>
          <cell r="BG437">
            <v>0</v>
          </cell>
          <cell r="BH437">
            <v>100</v>
          </cell>
        </row>
        <row r="438">
          <cell r="B438" t="str">
            <v>PO2678</v>
          </cell>
          <cell r="C438" t="str">
            <v>Sakou Gnov</v>
          </cell>
          <cell r="D438" t="str">
            <v>QC</v>
          </cell>
          <cell r="E438" t="str">
            <v xml:space="preserve">Examining(B)                  </v>
          </cell>
          <cell r="F438">
            <v>39854</v>
          </cell>
          <cell r="G438" t="str">
            <v>01/01/2024-01/15/2024</v>
          </cell>
          <cell r="H438">
            <v>0</v>
          </cell>
          <cell r="I438">
            <v>0</v>
          </cell>
          <cell r="J438">
            <v>0</v>
          </cell>
          <cell r="K438">
            <v>231</v>
          </cell>
          <cell r="M438">
            <v>112</v>
          </cell>
          <cell r="N438">
            <v>8</v>
          </cell>
          <cell r="O438">
            <v>128</v>
          </cell>
          <cell r="P438">
            <v>0</v>
          </cell>
          <cell r="Q438">
            <v>0</v>
          </cell>
          <cell r="R438">
            <v>0</v>
          </cell>
          <cell r="S438">
            <v>8</v>
          </cell>
          <cell r="T438">
            <v>0</v>
          </cell>
          <cell r="U438">
            <v>8</v>
          </cell>
          <cell r="V438">
            <v>46.88</v>
          </cell>
          <cell r="W438">
            <v>0</v>
          </cell>
          <cell r="X438">
            <v>4.4212800000000003</v>
          </cell>
          <cell r="Y438">
            <v>0</v>
          </cell>
          <cell r="Z438">
            <v>4.4212800000000003</v>
          </cell>
          <cell r="AA438">
            <v>0</v>
          </cell>
          <cell r="AB438">
            <v>6.2125599999999999</v>
          </cell>
          <cell r="AQ438">
            <v>0</v>
          </cell>
          <cell r="AR438">
            <v>100</v>
          </cell>
          <cell r="BG438">
            <v>0</v>
          </cell>
          <cell r="BH438">
            <v>100</v>
          </cell>
        </row>
        <row r="439">
          <cell r="B439" t="str">
            <v>PO2782</v>
          </cell>
          <cell r="C439" t="str">
            <v>Sreyran My</v>
          </cell>
          <cell r="D439" t="str">
            <v>SPS- B</v>
          </cell>
          <cell r="E439" t="str">
            <v xml:space="preserve">Attach Patch                  </v>
          </cell>
          <cell r="F439">
            <v>39923</v>
          </cell>
          <cell r="G439" t="str">
            <v>01/01/2024-01/15/2024</v>
          </cell>
          <cell r="H439">
            <v>1</v>
          </cell>
          <cell r="I439">
            <v>1</v>
          </cell>
          <cell r="J439">
            <v>2</v>
          </cell>
          <cell r="K439">
            <v>204</v>
          </cell>
          <cell r="M439">
            <v>112</v>
          </cell>
          <cell r="N439">
            <v>8</v>
          </cell>
          <cell r="O439">
            <v>124</v>
          </cell>
          <cell r="P439">
            <v>0</v>
          </cell>
          <cell r="Q439">
            <v>0</v>
          </cell>
          <cell r="R439">
            <v>0</v>
          </cell>
          <cell r="S439">
            <v>4</v>
          </cell>
          <cell r="T439">
            <v>0</v>
          </cell>
          <cell r="U439">
            <v>4</v>
          </cell>
          <cell r="V439">
            <v>44.74</v>
          </cell>
          <cell r="W439">
            <v>0</v>
          </cell>
          <cell r="X439">
            <v>2.6690399999999999</v>
          </cell>
          <cell r="Y439">
            <v>0</v>
          </cell>
          <cell r="Z439">
            <v>2.6690399999999999</v>
          </cell>
          <cell r="AA439">
            <v>0</v>
          </cell>
          <cell r="AB439">
            <v>0</v>
          </cell>
          <cell r="AQ439">
            <v>0</v>
          </cell>
          <cell r="AR439">
            <v>100</v>
          </cell>
          <cell r="BG439">
            <v>0</v>
          </cell>
          <cell r="BH439">
            <v>100</v>
          </cell>
        </row>
        <row r="440">
          <cell r="B440" t="str">
            <v>PO2821</v>
          </cell>
          <cell r="C440" t="str">
            <v>Lynate Chea</v>
          </cell>
          <cell r="D440" t="str">
            <v>SPS- C</v>
          </cell>
          <cell r="E440" t="str">
            <v xml:space="preserve">B/S FRONT MANUAL(B)           </v>
          </cell>
          <cell r="F440">
            <v>39951</v>
          </cell>
          <cell r="G440" t="str">
            <v>01/01/2024-01/15/2024</v>
          </cell>
          <cell r="H440">
            <v>1</v>
          </cell>
          <cell r="I440">
            <v>0</v>
          </cell>
          <cell r="J440">
            <v>1</v>
          </cell>
          <cell r="K440">
            <v>204</v>
          </cell>
          <cell r="M440">
            <v>112</v>
          </cell>
          <cell r="N440">
            <v>8</v>
          </cell>
          <cell r="O440">
            <v>124</v>
          </cell>
          <cell r="P440">
            <v>0</v>
          </cell>
          <cell r="Q440">
            <v>0</v>
          </cell>
          <cell r="R440">
            <v>0</v>
          </cell>
          <cell r="S440">
            <v>4</v>
          </cell>
          <cell r="T440">
            <v>0</v>
          </cell>
          <cell r="U440">
            <v>4</v>
          </cell>
          <cell r="V440">
            <v>22.77</v>
          </cell>
          <cell r="W440">
            <v>0</v>
          </cell>
          <cell r="X440">
            <v>1.96248</v>
          </cell>
          <cell r="Y440">
            <v>0</v>
          </cell>
          <cell r="Z440">
            <v>1.96248</v>
          </cell>
          <cell r="AA440">
            <v>0</v>
          </cell>
          <cell r="AB440">
            <v>28.254960000000001</v>
          </cell>
          <cell r="AQ440">
            <v>0</v>
          </cell>
          <cell r="AR440">
            <v>100</v>
          </cell>
          <cell r="BG440">
            <v>0</v>
          </cell>
          <cell r="BH440">
            <v>100</v>
          </cell>
        </row>
        <row r="441">
          <cell r="B441" t="str">
            <v>PO2839</v>
          </cell>
          <cell r="C441" t="str">
            <v>Kimly Heng</v>
          </cell>
          <cell r="D441" t="str">
            <v>SPS- C</v>
          </cell>
          <cell r="E441" t="str">
            <v xml:space="preserve">Hem front(B)                  </v>
          </cell>
          <cell r="F441">
            <v>39952</v>
          </cell>
          <cell r="G441" t="str">
            <v>01/01/2024-01/15/2024</v>
          </cell>
          <cell r="H441">
            <v>0</v>
          </cell>
          <cell r="I441">
            <v>0</v>
          </cell>
          <cell r="J441">
            <v>0</v>
          </cell>
          <cell r="K441">
            <v>204</v>
          </cell>
          <cell r="M441">
            <v>112</v>
          </cell>
          <cell r="N441">
            <v>8</v>
          </cell>
          <cell r="O441">
            <v>126</v>
          </cell>
          <cell r="P441">
            <v>0</v>
          </cell>
          <cell r="Q441">
            <v>0</v>
          </cell>
          <cell r="R441">
            <v>0</v>
          </cell>
          <cell r="S441">
            <v>6</v>
          </cell>
          <cell r="T441">
            <v>0</v>
          </cell>
          <cell r="U441">
            <v>6</v>
          </cell>
          <cell r="V441">
            <v>53.24</v>
          </cell>
          <cell r="W441">
            <v>0</v>
          </cell>
          <cell r="X441">
            <v>2.9437199999999999</v>
          </cell>
          <cell r="Y441">
            <v>0</v>
          </cell>
          <cell r="Z441">
            <v>2.9437199999999999</v>
          </cell>
          <cell r="AA441">
            <v>0</v>
          </cell>
          <cell r="AB441">
            <v>2.3418459999999999</v>
          </cell>
          <cell r="AQ441">
            <v>0</v>
          </cell>
          <cell r="AR441">
            <v>100</v>
          </cell>
          <cell r="BG441">
            <v>0</v>
          </cell>
          <cell r="BH441">
            <v>100</v>
          </cell>
        </row>
        <row r="442">
          <cell r="B442" t="str">
            <v>PO2884</v>
          </cell>
          <cell r="C442" t="str">
            <v>Sreylek Va</v>
          </cell>
          <cell r="D442" t="str">
            <v>SPS- A</v>
          </cell>
          <cell r="E442" t="str">
            <v xml:space="preserve">Att tape to gauntlet(B)       </v>
          </cell>
          <cell r="F442">
            <v>39979</v>
          </cell>
          <cell r="G442" t="str">
            <v>01/01/2024-01/15/2024</v>
          </cell>
          <cell r="H442">
            <v>1</v>
          </cell>
          <cell r="I442">
            <v>1</v>
          </cell>
          <cell r="J442">
            <v>2</v>
          </cell>
          <cell r="K442">
            <v>204</v>
          </cell>
          <cell r="M442">
            <v>112</v>
          </cell>
          <cell r="N442">
            <v>8</v>
          </cell>
          <cell r="O442">
            <v>124</v>
          </cell>
          <cell r="P442">
            <v>0</v>
          </cell>
          <cell r="Q442">
            <v>0</v>
          </cell>
          <cell r="R442">
            <v>0</v>
          </cell>
          <cell r="S442">
            <v>4</v>
          </cell>
          <cell r="T442">
            <v>0</v>
          </cell>
          <cell r="U442">
            <v>4</v>
          </cell>
          <cell r="V442">
            <v>79.930000000000007</v>
          </cell>
          <cell r="W442">
            <v>0</v>
          </cell>
          <cell r="X442">
            <v>2.6856550000000001</v>
          </cell>
          <cell r="Y442">
            <v>0</v>
          </cell>
          <cell r="Z442">
            <v>2.6856550000000001</v>
          </cell>
          <cell r="AA442">
            <v>0</v>
          </cell>
          <cell r="AB442">
            <v>0</v>
          </cell>
          <cell r="AQ442">
            <v>0</v>
          </cell>
          <cell r="AR442">
            <v>100</v>
          </cell>
          <cell r="BG442">
            <v>0</v>
          </cell>
          <cell r="BH442">
            <v>100</v>
          </cell>
        </row>
        <row r="443">
          <cell r="B443" t="str">
            <v>PO2937</v>
          </cell>
          <cell r="C443" t="str">
            <v>Aun Seang</v>
          </cell>
          <cell r="D443" t="str">
            <v>QC</v>
          </cell>
          <cell r="E443" t="str">
            <v xml:space="preserve">Examiner(B)                   </v>
          </cell>
          <cell r="F443">
            <v>39995</v>
          </cell>
          <cell r="G443" t="str">
            <v>01/01/2024-01/15/2024</v>
          </cell>
          <cell r="H443">
            <v>0</v>
          </cell>
          <cell r="I443">
            <v>0</v>
          </cell>
          <cell r="J443">
            <v>0</v>
          </cell>
          <cell r="K443">
            <v>231</v>
          </cell>
          <cell r="M443">
            <v>112</v>
          </cell>
          <cell r="N443">
            <v>8</v>
          </cell>
          <cell r="O443">
            <v>124</v>
          </cell>
          <cell r="P443">
            <v>0</v>
          </cell>
          <cell r="Q443">
            <v>0</v>
          </cell>
          <cell r="R443">
            <v>0</v>
          </cell>
          <cell r="S443">
            <v>4</v>
          </cell>
          <cell r="T443">
            <v>0</v>
          </cell>
          <cell r="U443">
            <v>4</v>
          </cell>
          <cell r="V443">
            <v>40.409999999999997</v>
          </cell>
          <cell r="W443">
            <v>0</v>
          </cell>
          <cell r="X443">
            <v>2.2012800000000001</v>
          </cell>
          <cell r="Y443">
            <v>0</v>
          </cell>
          <cell r="Z443">
            <v>2.2012800000000001</v>
          </cell>
          <cell r="AA443">
            <v>0</v>
          </cell>
          <cell r="AB443">
            <v>8.2425599999999992</v>
          </cell>
          <cell r="AQ443">
            <v>0</v>
          </cell>
          <cell r="AR443">
            <v>100</v>
          </cell>
          <cell r="BG443">
            <v>0</v>
          </cell>
          <cell r="BH443">
            <v>100</v>
          </cell>
        </row>
        <row r="444">
          <cell r="B444" t="str">
            <v>PO2941</v>
          </cell>
          <cell r="C444" t="str">
            <v>Mom Neang</v>
          </cell>
          <cell r="D444" t="str">
            <v>S1- 2</v>
          </cell>
          <cell r="E444" t="str">
            <v xml:space="preserve">Hem Bottom(A)                 </v>
          </cell>
          <cell r="F444">
            <v>39995</v>
          </cell>
          <cell r="G444" t="str">
            <v>01/01/2024-01/15/2024</v>
          </cell>
          <cell r="H444">
            <v>1</v>
          </cell>
          <cell r="I444">
            <v>2</v>
          </cell>
          <cell r="J444">
            <v>3</v>
          </cell>
          <cell r="K444">
            <v>204</v>
          </cell>
          <cell r="M444">
            <v>112</v>
          </cell>
          <cell r="N444">
            <v>8</v>
          </cell>
          <cell r="O444">
            <v>130</v>
          </cell>
          <cell r="P444">
            <v>0</v>
          </cell>
          <cell r="Q444">
            <v>0</v>
          </cell>
          <cell r="R444">
            <v>0</v>
          </cell>
          <cell r="S444">
            <v>10</v>
          </cell>
          <cell r="T444">
            <v>0</v>
          </cell>
          <cell r="U444">
            <v>10</v>
          </cell>
          <cell r="V444">
            <v>28.5</v>
          </cell>
          <cell r="W444">
            <v>0</v>
          </cell>
          <cell r="X444">
            <v>4.9062000000000001</v>
          </cell>
          <cell r="Y444">
            <v>0</v>
          </cell>
          <cell r="Z444">
            <v>4.9062000000000001</v>
          </cell>
          <cell r="AA444">
            <v>0</v>
          </cell>
          <cell r="AB444">
            <v>28.412400000000002</v>
          </cell>
          <cell r="AQ444">
            <v>0</v>
          </cell>
          <cell r="AR444">
            <v>100</v>
          </cell>
          <cell r="BG444">
            <v>0</v>
          </cell>
          <cell r="BH444">
            <v>100</v>
          </cell>
        </row>
        <row r="445">
          <cell r="B445" t="str">
            <v>PO2984</v>
          </cell>
          <cell r="C445" t="str">
            <v>Sonath Chea</v>
          </cell>
          <cell r="D445" t="str">
            <v>Finishing A</v>
          </cell>
          <cell r="E445" t="str">
            <v xml:space="preserve">INSERT BONE col(B)            </v>
          </cell>
          <cell r="F445">
            <v>40007</v>
          </cell>
          <cell r="G445" t="str">
            <v>01/01/2024-01/15/2024</v>
          </cell>
          <cell r="H445">
            <v>1</v>
          </cell>
          <cell r="I445">
            <v>1</v>
          </cell>
          <cell r="J445">
            <v>2</v>
          </cell>
          <cell r="K445">
            <v>204</v>
          </cell>
          <cell r="M445">
            <v>112</v>
          </cell>
          <cell r="N445">
            <v>8</v>
          </cell>
          <cell r="O445">
            <v>120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49.35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1.63</v>
          </cell>
          <cell r="AQ445">
            <v>0</v>
          </cell>
          <cell r="AR445">
            <v>100</v>
          </cell>
          <cell r="BG445">
            <v>0</v>
          </cell>
          <cell r="BH445">
            <v>100</v>
          </cell>
        </row>
        <row r="446">
          <cell r="B446" t="str">
            <v>PO3072</v>
          </cell>
          <cell r="C446" t="str">
            <v>Thoeun Soeun</v>
          </cell>
          <cell r="D446" t="str">
            <v>S1- 2</v>
          </cell>
          <cell r="E446" t="str">
            <v xml:space="preserve">Lapseam Sides(A)              </v>
          </cell>
          <cell r="F446">
            <v>40037</v>
          </cell>
          <cell r="G446" t="str">
            <v>01/01/2024-01/15/2024</v>
          </cell>
          <cell r="H446">
            <v>1</v>
          </cell>
          <cell r="I446">
            <v>3</v>
          </cell>
          <cell r="J446">
            <v>4</v>
          </cell>
          <cell r="K446">
            <v>204</v>
          </cell>
          <cell r="M446">
            <v>112</v>
          </cell>
          <cell r="N446">
            <v>8</v>
          </cell>
          <cell r="O446">
            <v>132</v>
          </cell>
          <cell r="P446">
            <v>0</v>
          </cell>
          <cell r="Q446">
            <v>0</v>
          </cell>
          <cell r="R446">
            <v>0</v>
          </cell>
          <cell r="S446">
            <v>12</v>
          </cell>
          <cell r="T446">
            <v>0</v>
          </cell>
          <cell r="U446">
            <v>12</v>
          </cell>
          <cell r="V446">
            <v>39.76</v>
          </cell>
          <cell r="W446">
            <v>0</v>
          </cell>
          <cell r="X446">
            <v>5.9056730000000002</v>
          </cell>
          <cell r="Y446">
            <v>0</v>
          </cell>
          <cell r="Z446">
            <v>5.9056730000000002</v>
          </cell>
          <cell r="AA446">
            <v>0</v>
          </cell>
          <cell r="AB446">
            <v>19.151346</v>
          </cell>
          <cell r="AQ446">
            <v>0</v>
          </cell>
          <cell r="AR446">
            <v>100</v>
          </cell>
          <cell r="BG446">
            <v>0</v>
          </cell>
          <cell r="BH446">
            <v>100</v>
          </cell>
        </row>
        <row r="447">
          <cell r="B447" t="str">
            <v>PO3110</v>
          </cell>
          <cell r="C447" t="str">
            <v>Channy Chhon</v>
          </cell>
          <cell r="D447" t="str">
            <v>SPS- F</v>
          </cell>
          <cell r="E447" t="str">
            <v xml:space="preserve">Hem Bottom(A)                 </v>
          </cell>
          <cell r="F447">
            <v>40049</v>
          </cell>
          <cell r="G447" t="str">
            <v>01/01/2024-01/15/2024</v>
          </cell>
          <cell r="H447">
            <v>1</v>
          </cell>
          <cell r="I447">
            <v>2</v>
          </cell>
          <cell r="J447">
            <v>3</v>
          </cell>
          <cell r="K447">
            <v>204</v>
          </cell>
          <cell r="M447">
            <v>112</v>
          </cell>
          <cell r="N447">
            <v>8</v>
          </cell>
          <cell r="O447">
            <v>128</v>
          </cell>
          <cell r="P447">
            <v>0</v>
          </cell>
          <cell r="Q447">
            <v>0</v>
          </cell>
          <cell r="R447">
            <v>0</v>
          </cell>
          <cell r="S447">
            <v>8</v>
          </cell>
          <cell r="T447">
            <v>0</v>
          </cell>
          <cell r="U447">
            <v>8</v>
          </cell>
          <cell r="V447">
            <v>74.680000000000007</v>
          </cell>
          <cell r="W447">
            <v>0</v>
          </cell>
          <cell r="X447">
            <v>4.5863589999999999</v>
          </cell>
          <cell r="Y447">
            <v>0</v>
          </cell>
          <cell r="Z447">
            <v>4.5863589999999999</v>
          </cell>
          <cell r="AA447">
            <v>0</v>
          </cell>
          <cell r="AB447">
            <v>1.0694E-2</v>
          </cell>
          <cell r="AQ447">
            <v>0</v>
          </cell>
          <cell r="AR447">
            <v>100</v>
          </cell>
          <cell r="BG447">
            <v>0</v>
          </cell>
          <cell r="BH447">
            <v>100</v>
          </cell>
        </row>
        <row r="448">
          <cell r="B448" t="str">
            <v>PO3172</v>
          </cell>
          <cell r="C448" t="str">
            <v>Sreytauch Khy</v>
          </cell>
          <cell r="D448" t="str">
            <v>QC</v>
          </cell>
          <cell r="E448" t="str">
            <v xml:space="preserve">Examiner(B)                   </v>
          </cell>
          <cell r="F448">
            <v>40063</v>
          </cell>
          <cell r="G448" t="str">
            <v>01/01/2024-01/15/2024</v>
          </cell>
          <cell r="H448">
            <v>1</v>
          </cell>
          <cell r="I448">
            <v>1</v>
          </cell>
          <cell r="J448">
            <v>2</v>
          </cell>
          <cell r="K448">
            <v>231</v>
          </cell>
          <cell r="M448">
            <v>112</v>
          </cell>
          <cell r="N448">
            <v>8</v>
          </cell>
          <cell r="O448">
            <v>124</v>
          </cell>
          <cell r="P448">
            <v>0</v>
          </cell>
          <cell r="Q448">
            <v>0</v>
          </cell>
          <cell r="R448">
            <v>0</v>
          </cell>
          <cell r="S448">
            <v>4</v>
          </cell>
          <cell r="T448">
            <v>0</v>
          </cell>
          <cell r="U448">
            <v>4</v>
          </cell>
          <cell r="V448">
            <v>42.68</v>
          </cell>
          <cell r="W448">
            <v>0</v>
          </cell>
          <cell r="X448">
            <v>2.2012800000000001</v>
          </cell>
          <cell r="Y448">
            <v>0</v>
          </cell>
          <cell r="Z448">
            <v>2.2012800000000001</v>
          </cell>
          <cell r="AA448">
            <v>0</v>
          </cell>
          <cell r="AB448">
            <v>5.9725599999999996</v>
          </cell>
          <cell r="AQ448">
            <v>0</v>
          </cell>
          <cell r="AR448">
            <v>100</v>
          </cell>
          <cell r="BG448">
            <v>0</v>
          </cell>
          <cell r="BH448">
            <v>100</v>
          </cell>
        </row>
        <row r="449">
          <cell r="B449" t="str">
            <v>PO3174</v>
          </cell>
          <cell r="C449" t="str">
            <v>Chanty Soy</v>
          </cell>
          <cell r="D449" t="str">
            <v>SPS- E</v>
          </cell>
          <cell r="E449" t="str">
            <v xml:space="preserve">French Seam(A)                </v>
          </cell>
          <cell r="F449">
            <v>40063</v>
          </cell>
          <cell r="G449" t="str">
            <v>01/01/2024-01/15/2024</v>
          </cell>
          <cell r="H449">
            <v>1</v>
          </cell>
          <cell r="I449">
            <v>0</v>
          </cell>
          <cell r="J449">
            <v>1</v>
          </cell>
          <cell r="K449">
            <v>204</v>
          </cell>
          <cell r="M449">
            <v>112</v>
          </cell>
          <cell r="N449">
            <v>8</v>
          </cell>
          <cell r="O449">
            <v>120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50.73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Q449">
            <v>0</v>
          </cell>
          <cell r="AR449">
            <v>100</v>
          </cell>
          <cell r="BG449">
            <v>0</v>
          </cell>
          <cell r="BH449">
            <v>100</v>
          </cell>
        </row>
        <row r="450">
          <cell r="B450" t="str">
            <v>PO3189</v>
          </cell>
          <cell r="C450" t="str">
            <v>Soklim Say</v>
          </cell>
          <cell r="D450" t="str">
            <v>QC</v>
          </cell>
          <cell r="E450" t="str">
            <v xml:space="preserve">Examining(B)                  </v>
          </cell>
          <cell r="F450">
            <v>40070</v>
          </cell>
          <cell r="G450" t="str">
            <v>01/01/2024-01/15/2024</v>
          </cell>
          <cell r="H450">
            <v>1</v>
          </cell>
          <cell r="I450">
            <v>2</v>
          </cell>
          <cell r="J450">
            <v>3</v>
          </cell>
          <cell r="K450">
            <v>231</v>
          </cell>
          <cell r="M450">
            <v>112</v>
          </cell>
          <cell r="N450">
            <v>8</v>
          </cell>
          <cell r="O450">
            <v>116</v>
          </cell>
          <cell r="P450">
            <v>0</v>
          </cell>
          <cell r="Q450">
            <v>8</v>
          </cell>
          <cell r="R450">
            <v>8</v>
          </cell>
          <cell r="S450">
            <v>4</v>
          </cell>
          <cell r="T450">
            <v>0</v>
          </cell>
          <cell r="U450">
            <v>4</v>
          </cell>
          <cell r="V450">
            <v>42.27</v>
          </cell>
          <cell r="W450">
            <v>0</v>
          </cell>
          <cell r="X450">
            <v>2.2012800000000001</v>
          </cell>
          <cell r="Y450">
            <v>0</v>
          </cell>
          <cell r="Z450">
            <v>2.2012800000000001</v>
          </cell>
          <cell r="AA450">
            <v>0</v>
          </cell>
          <cell r="AB450">
            <v>6.3825599999999998</v>
          </cell>
          <cell r="AQ450">
            <v>0</v>
          </cell>
          <cell r="AR450">
            <v>100</v>
          </cell>
          <cell r="BG450">
            <v>0</v>
          </cell>
          <cell r="BH450">
            <v>100</v>
          </cell>
        </row>
        <row r="451">
          <cell r="B451" t="str">
            <v>PO3193</v>
          </cell>
          <cell r="C451" t="str">
            <v>Phally Chann</v>
          </cell>
          <cell r="D451" t="str">
            <v>SPS- A</v>
          </cell>
          <cell r="E451" t="str">
            <v xml:space="preserve">Mark Button Down Collar       </v>
          </cell>
          <cell r="F451">
            <v>40070</v>
          </cell>
          <cell r="G451" t="str">
            <v>01/01/2024-01/15/2024</v>
          </cell>
          <cell r="H451">
            <v>0</v>
          </cell>
          <cell r="I451">
            <v>0</v>
          </cell>
          <cell r="J451">
            <v>0</v>
          </cell>
          <cell r="K451">
            <v>204</v>
          </cell>
          <cell r="M451">
            <v>112</v>
          </cell>
          <cell r="N451">
            <v>8</v>
          </cell>
          <cell r="O451">
            <v>122</v>
          </cell>
          <cell r="P451">
            <v>0</v>
          </cell>
          <cell r="Q451">
            <v>0</v>
          </cell>
          <cell r="R451">
            <v>0</v>
          </cell>
          <cell r="S451">
            <v>2</v>
          </cell>
          <cell r="T451">
            <v>0</v>
          </cell>
          <cell r="U451">
            <v>2</v>
          </cell>
          <cell r="V451">
            <v>19.170000000000002</v>
          </cell>
          <cell r="W451">
            <v>0</v>
          </cell>
          <cell r="X451">
            <v>0.98124</v>
          </cell>
          <cell r="Y451">
            <v>0</v>
          </cell>
          <cell r="Z451">
            <v>0.98124</v>
          </cell>
          <cell r="AA451">
            <v>0</v>
          </cell>
          <cell r="AB451">
            <v>29.892479999999999</v>
          </cell>
          <cell r="AQ451">
            <v>0</v>
          </cell>
          <cell r="AR451">
            <v>100</v>
          </cell>
          <cell r="BG451">
            <v>0</v>
          </cell>
          <cell r="BH451">
            <v>100</v>
          </cell>
        </row>
        <row r="452">
          <cell r="B452" t="str">
            <v>PO3261</v>
          </cell>
          <cell r="C452" t="str">
            <v>Chariya Von</v>
          </cell>
          <cell r="D452" t="str">
            <v>SIT REPAIR</v>
          </cell>
          <cell r="E452" t="str">
            <v xml:space="preserve">Examining(B)                  </v>
          </cell>
          <cell r="F452">
            <v>40105</v>
          </cell>
          <cell r="G452" t="str">
            <v>01/01/2024-01/15/2024</v>
          </cell>
          <cell r="H452">
            <v>1</v>
          </cell>
          <cell r="I452">
            <v>2</v>
          </cell>
          <cell r="J452">
            <v>3</v>
          </cell>
          <cell r="K452">
            <v>204</v>
          </cell>
          <cell r="M452">
            <v>112</v>
          </cell>
          <cell r="N452">
            <v>8</v>
          </cell>
          <cell r="O452">
            <v>132</v>
          </cell>
          <cell r="P452">
            <v>0</v>
          </cell>
          <cell r="Q452">
            <v>0</v>
          </cell>
          <cell r="R452">
            <v>0</v>
          </cell>
          <cell r="S452">
            <v>12</v>
          </cell>
          <cell r="T452">
            <v>0</v>
          </cell>
          <cell r="U452">
            <v>12</v>
          </cell>
          <cell r="V452">
            <v>13.44</v>
          </cell>
          <cell r="W452">
            <v>0</v>
          </cell>
          <cell r="X452">
            <v>5.8874399999999998</v>
          </cell>
          <cell r="Y452">
            <v>0</v>
          </cell>
          <cell r="Z452">
            <v>5.8874399999999998</v>
          </cell>
          <cell r="AA452">
            <v>0</v>
          </cell>
          <cell r="AB452">
            <v>45.43488</v>
          </cell>
          <cell r="AQ452">
            <v>0</v>
          </cell>
          <cell r="AR452">
            <v>100</v>
          </cell>
          <cell r="BG452">
            <v>0</v>
          </cell>
          <cell r="BH452">
            <v>100</v>
          </cell>
        </row>
        <row r="453">
          <cell r="B453" t="str">
            <v>PO3273</v>
          </cell>
          <cell r="C453" t="str">
            <v>Ratha Launh</v>
          </cell>
          <cell r="D453" t="str">
            <v>SPS- A</v>
          </cell>
          <cell r="E453" t="str">
            <v xml:space="preserve">Hem Lux Vent(B)               </v>
          </cell>
          <cell r="F453">
            <v>40112</v>
          </cell>
          <cell r="G453" t="str">
            <v>01/01/2024-01/15/2024</v>
          </cell>
          <cell r="H453">
            <v>1</v>
          </cell>
          <cell r="I453">
            <v>3</v>
          </cell>
          <cell r="J453">
            <v>4</v>
          </cell>
          <cell r="K453">
            <v>204</v>
          </cell>
          <cell r="M453">
            <v>112</v>
          </cell>
          <cell r="N453">
            <v>8</v>
          </cell>
          <cell r="O453">
            <v>126</v>
          </cell>
          <cell r="P453">
            <v>0</v>
          </cell>
          <cell r="Q453">
            <v>0</v>
          </cell>
          <cell r="R453">
            <v>0</v>
          </cell>
          <cell r="S453">
            <v>6</v>
          </cell>
          <cell r="T453">
            <v>0</v>
          </cell>
          <cell r="U453">
            <v>6</v>
          </cell>
          <cell r="V453">
            <v>50.71</v>
          </cell>
          <cell r="W453">
            <v>0</v>
          </cell>
          <cell r="X453">
            <v>4.1357679999999997</v>
          </cell>
          <cell r="Y453">
            <v>0</v>
          </cell>
          <cell r="Z453">
            <v>4.1357679999999997</v>
          </cell>
          <cell r="AA453">
            <v>0</v>
          </cell>
          <cell r="AB453">
            <v>0</v>
          </cell>
          <cell r="AQ453">
            <v>0</v>
          </cell>
          <cell r="AR453">
            <v>100</v>
          </cell>
          <cell r="BG453">
            <v>0</v>
          </cell>
          <cell r="BH453">
            <v>100</v>
          </cell>
        </row>
        <row r="454">
          <cell r="B454" t="str">
            <v>PO3314</v>
          </cell>
          <cell r="C454" t="str">
            <v>Pothy An</v>
          </cell>
          <cell r="D454" t="str">
            <v>SPS- C</v>
          </cell>
          <cell r="E454" t="str">
            <v xml:space="preserve">Topstitch Sides(A)            </v>
          </cell>
          <cell r="F454">
            <v>40182</v>
          </cell>
          <cell r="G454" t="str">
            <v>01/01/2024-01/15/2024</v>
          </cell>
          <cell r="H454">
            <v>1</v>
          </cell>
          <cell r="I454">
            <v>2</v>
          </cell>
          <cell r="J454">
            <v>3</v>
          </cell>
          <cell r="K454">
            <v>204</v>
          </cell>
          <cell r="M454">
            <v>112</v>
          </cell>
          <cell r="N454">
            <v>8</v>
          </cell>
          <cell r="O454">
            <v>128</v>
          </cell>
          <cell r="P454">
            <v>0</v>
          </cell>
          <cell r="Q454">
            <v>0</v>
          </cell>
          <cell r="R454">
            <v>0</v>
          </cell>
          <cell r="S454">
            <v>8</v>
          </cell>
          <cell r="T454">
            <v>0</v>
          </cell>
          <cell r="U454">
            <v>8</v>
          </cell>
          <cell r="V454">
            <v>54.51</v>
          </cell>
          <cell r="W454">
            <v>0</v>
          </cell>
          <cell r="X454">
            <v>4.0414289999999999</v>
          </cell>
          <cell r="Y454">
            <v>0</v>
          </cell>
          <cell r="Z454">
            <v>4.0414289999999999</v>
          </cell>
          <cell r="AA454">
            <v>0</v>
          </cell>
          <cell r="AB454">
            <v>2.8584079999999998</v>
          </cell>
          <cell r="AQ454">
            <v>0</v>
          </cell>
          <cell r="AR454">
            <v>100</v>
          </cell>
          <cell r="BG454">
            <v>0</v>
          </cell>
          <cell r="BH454">
            <v>100</v>
          </cell>
        </row>
        <row r="455">
          <cell r="B455" t="str">
            <v>PO3327</v>
          </cell>
          <cell r="C455" t="str">
            <v>May Van</v>
          </cell>
          <cell r="D455" t="str">
            <v>SPS- A</v>
          </cell>
          <cell r="E455" t="str">
            <v xml:space="preserve">B/Hole Cuff(B)                </v>
          </cell>
          <cell r="F455">
            <v>40189</v>
          </cell>
          <cell r="G455" t="str">
            <v>01/01/2024-01/15/2024</v>
          </cell>
          <cell r="H455">
            <v>1</v>
          </cell>
          <cell r="I455">
            <v>1</v>
          </cell>
          <cell r="J455">
            <v>2</v>
          </cell>
          <cell r="K455">
            <v>204</v>
          </cell>
          <cell r="M455">
            <v>112</v>
          </cell>
          <cell r="N455">
            <v>8</v>
          </cell>
          <cell r="O455">
            <v>130</v>
          </cell>
          <cell r="P455">
            <v>0</v>
          </cell>
          <cell r="Q455">
            <v>0</v>
          </cell>
          <cell r="R455">
            <v>0</v>
          </cell>
          <cell r="S455">
            <v>10</v>
          </cell>
          <cell r="T455">
            <v>0</v>
          </cell>
          <cell r="U455">
            <v>10</v>
          </cell>
          <cell r="V455">
            <v>28.2</v>
          </cell>
          <cell r="W455">
            <v>0</v>
          </cell>
          <cell r="X455">
            <v>5.0875089999999998</v>
          </cell>
          <cell r="Y455">
            <v>0</v>
          </cell>
          <cell r="Z455">
            <v>5.0875089999999998</v>
          </cell>
          <cell r="AA455">
            <v>0</v>
          </cell>
          <cell r="AB455">
            <v>29.075018</v>
          </cell>
          <cell r="AQ455">
            <v>0</v>
          </cell>
          <cell r="AR455">
            <v>100</v>
          </cell>
          <cell r="BG455">
            <v>0</v>
          </cell>
          <cell r="BH455">
            <v>100</v>
          </cell>
        </row>
        <row r="456">
          <cell r="B456" t="str">
            <v>PO3358</v>
          </cell>
          <cell r="C456" t="str">
            <v>Vanny Tha</v>
          </cell>
          <cell r="D456" t="str">
            <v>Finishing A</v>
          </cell>
          <cell r="E456" t="str">
            <v xml:space="preserve">Folding(B)                    </v>
          </cell>
          <cell r="F456">
            <v>40190</v>
          </cell>
          <cell r="G456" t="str">
            <v>01/01/2024-01/15/2024</v>
          </cell>
          <cell r="H456">
            <v>0</v>
          </cell>
          <cell r="I456">
            <v>0</v>
          </cell>
          <cell r="J456">
            <v>0</v>
          </cell>
          <cell r="K456">
            <v>204</v>
          </cell>
          <cell r="M456">
            <v>112</v>
          </cell>
          <cell r="N456">
            <v>8</v>
          </cell>
          <cell r="O456">
            <v>132</v>
          </cell>
          <cell r="P456">
            <v>0</v>
          </cell>
          <cell r="Q456">
            <v>0</v>
          </cell>
          <cell r="R456">
            <v>0</v>
          </cell>
          <cell r="S456">
            <v>12</v>
          </cell>
          <cell r="T456">
            <v>0</v>
          </cell>
          <cell r="U456">
            <v>12</v>
          </cell>
          <cell r="V456">
            <v>77.489999999999995</v>
          </cell>
          <cell r="W456">
            <v>0</v>
          </cell>
          <cell r="X456">
            <v>7.9557599999999997</v>
          </cell>
          <cell r="Y456">
            <v>0</v>
          </cell>
          <cell r="Z456">
            <v>7.9557599999999997</v>
          </cell>
          <cell r="AA456">
            <v>0</v>
          </cell>
          <cell r="AB456">
            <v>1.03512</v>
          </cell>
          <cell r="AQ456">
            <v>0</v>
          </cell>
          <cell r="AR456">
            <v>100</v>
          </cell>
          <cell r="BG456">
            <v>0</v>
          </cell>
          <cell r="BH456">
            <v>100</v>
          </cell>
        </row>
        <row r="457">
          <cell r="B457" t="str">
            <v>PO3415</v>
          </cell>
          <cell r="C457" t="str">
            <v>Puleu Ung</v>
          </cell>
          <cell r="D457" t="str">
            <v>SPS- F</v>
          </cell>
          <cell r="E457" t="str">
            <v xml:space="preserve">Set Cuff(A+)                  </v>
          </cell>
          <cell r="F457">
            <v>40196</v>
          </cell>
          <cell r="G457" t="str">
            <v>01/01/2024-01/15/2024</v>
          </cell>
          <cell r="H457">
            <v>1</v>
          </cell>
          <cell r="I457">
            <v>0</v>
          </cell>
          <cell r="J457">
            <v>1</v>
          </cell>
          <cell r="K457">
            <v>204</v>
          </cell>
          <cell r="M457">
            <v>112</v>
          </cell>
          <cell r="N457">
            <v>8</v>
          </cell>
          <cell r="O457">
            <v>120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53.75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1.59</v>
          </cell>
          <cell r="AQ457">
            <v>0</v>
          </cell>
          <cell r="AR457">
            <v>100</v>
          </cell>
          <cell r="BG457">
            <v>0</v>
          </cell>
          <cell r="BH457">
            <v>100</v>
          </cell>
        </row>
        <row r="458">
          <cell r="B458" t="str">
            <v>PO3426</v>
          </cell>
          <cell r="C458" t="str">
            <v>Sem Sim</v>
          </cell>
          <cell r="D458" t="str">
            <v>SPS- A</v>
          </cell>
          <cell r="E458" t="str">
            <v xml:space="preserve">Topstitch Sides(A)            </v>
          </cell>
          <cell r="F458">
            <v>40197</v>
          </cell>
          <cell r="G458" t="str">
            <v>01/01/2024-01/15/2024</v>
          </cell>
          <cell r="H458">
            <v>1</v>
          </cell>
          <cell r="I458">
            <v>2</v>
          </cell>
          <cell r="J458">
            <v>3</v>
          </cell>
          <cell r="K458">
            <v>204</v>
          </cell>
          <cell r="M458">
            <v>112</v>
          </cell>
          <cell r="N458">
            <v>8</v>
          </cell>
          <cell r="O458">
            <v>126</v>
          </cell>
          <cell r="P458">
            <v>0</v>
          </cell>
          <cell r="Q458">
            <v>0</v>
          </cell>
          <cell r="R458">
            <v>0</v>
          </cell>
          <cell r="S458">
            <v>6</v>
          </cell>
          <cell r="T458">
            <v>0</v>
          </cell>
          <cell r="U458">
            <v>6</v>
          </cell>
          <cell r="V458">
            <v>35.28</v>
          </cell>
          <cell r="W458">
            <v>0</v>
          </cell>
          <cell r="X458">
            <v>2.9437199999999999</v>
          </cell>
          <cell r="Y458">
            <v>0</v>
          </cell>
          <cell r="Z458">
            <v>2.9437199999999999</v>
          </cell>
          <cell r="AA458">
            <v>0</v>
          </cell>
          <cell r="AB458">
            <v>17.707439999999998</v>
          </cell>
          <cell r="AQ458">
            <v>0</v>
          </cell>
          <cell r="AR458">
            <v>100</v>
          </cell>
          <cell r="BG458">
            <v>0</v>
          </cell>
          <cell r="BH458">
            <v>100</v>
          </cell>
        </row>
        <row r="459">
          <cell r="B459" t="str">
            <v>PO3430</v>
          </cell>
          <cell r="C459" t="str">
            <v>Chamroeun Roeurn</v>
          </cell>
          <cell r="D459" t="str">
            <v>SPS- F</v>
          </cell>
          <cell r="E459" t="str">
            <v xml:space="preserve">B/Hole Collar(B)              </v>
          </cell>
          <cell r="F459">
            <v>40197</v>
          </cell>
          <cell r="G459" t="str">
            <v>01/01/2024-01/15/2024</v>
          </cell>
          <cell r="H459">
            <v>1</v>
          </cell>
          <cell r="I459">
            <v>0</v>
          </cell>
          <cell r="J459">
            <v>1</v>
          </cell>
          <cell r="K459">
            <v>204</v>
          </cell>
          <cell r="M459">
            <v>112</v>
          </cell>
          <cell r="N459">
            <v>8</v>
          </cell>
          <cell r="O459">
            <v>132</v>
          </cell>
          <cell r="P459">
            <v>0</v>
          </cell>
          <cell r="Q459">
            <v>0</v>
          </cell>
          <cell r="R459">
            <v>0</v>
          </cell>
          <cell r="S459">
            <v>12</v>
          </cell>
          <cell r="T459">
            <v>0</v>
          </cell>
          <cell r="U459">
            <v>12</v>
          </cell>
          <cell r="V459">
            <v>73.63</v>
          </cell>
          <cell r="W459">
            <v>0</v>
          </cell>
          <cell r="X459">
            <v>6.8335210000000002</v>
          </cell>
          <cell r="Y459">
            <v>0</v>
          </cell>
          <cell r="Z459">
            <v>6.8335210000000002</v>
          </cell>
          <cell r="AA459">
            <v>0</v>
          </cell>
          <cell r="AB459">
            <v>0.67267200000000005</v>
          </cell>
          <cell r="AQ459">
            <v>0</v>
          </cell>
          <cell r="AR459">
            <v>100</v>
          </cell>
          <cell r="BG459">
            <v>0</v>
          </cell>
          <cell r="BH459">
            <v>100</v>
          </cell>
        </row>
        <row r="460">
          <cell r="B460" t="str">
            <v>PO3437</v>
          </cell>
          <cell r="C460" t="str">
            <v>Sreynak Kouy</v>
          </cell>
          <cell r="D460" t="str">
            <v>SPS- C</v>
          </cell>
          <cell r="E460" t="str">
            <v xml:space="preserve">Set Yoke(A)                   </v>
          </cell>
          <cell r="F460">
            <v>40197</v>
          </cell>
          <cell r="G460" t="str">
            <v>01/01/2024-01/15/2024</v>
          </cell>
          <cell r="H460">
            <v>0</v>
          </cell>
          <cell r="I460">
            <v>0</v>
          </cell>
          <cell r="J460">
            <v>0</v>
          </cell>
          <cell r="K460">
            <v>204</v>
          </cell>
          <cell r="M460">
            <v>112</v>
          </cell>
          <cell r="N460">
            <v>8</v>
          </cell>
          <cell r="O460">
            <v>126</v>
          </cell>
          <cell r="P460">
            <v>0</v>
          </cell>
          <cell r="Q460">
            <v>0</v>
          </cell>
          <cell r="R460">
            <v>0</v>
          </cell>
          <cell r="S460">
            <v>6</v>
          </cell>
          <cell r="T460">
            <v>0</v>
          </cell>
          <cell r="U460">
            <v>6</v>
          </cell>
          <cell r="V460">
            <v>69.86</v>
          </cell>
          <cell r="W460">
            <v>0</v>
          </cell>
          <cell r="X460">
            <v>3.77271</v>
          </cell>
          <cell r="Y460">
            <v>0</v>
          </cell>
          <cell r="Z460">
            <v>3.77271</v>
          </cell>
          <cell r="AA460">
            <v>0</v>
          </cell>
          <cell r="AB460">
            <v>0</v>
          </cell>
          <cell r="AQ460">
            <v>0</v>
          </cell>
          <cell r="AR460">
            <v>100</v>
          </cell>
          <cell r="BG460">
            <v>0</v>
          </cell>
          <cell r="BH460">
            <v>100</v>
          </cell>
        </row>
        <row r="461">
          <cell r="B461" t="str">
            <v>PO3467</v>
          </cell>
          <cell r="C461" t="str">
            <v>Samoeun Keo</v>
          </cell>
          <cell r="D461" t="str">
            <v>SIT REPAIR</v>
          </cell>
          <cell r="E461" t="str">
            <v xml:space="preserve">Set Gauntlet(A)               </v>
          </cell>
          <cell r="F461">
            <v>40211</v>
          </cell>
          <cell r="G461" t="str">
            <v>01/01/2024-01/15/2024</v>
          </cell>
          <cell r="H461">
            <v>0</v>
          </cell>
          <cell r="I461">
            <v>2</v>
          </cell>
          <cell r="J461">
            <v>2</v>
          </cell>
          <cell r="K461">
            <v>204</v>
          </cell>
          <cell r="M461">
            <v>112</v>
          </cell>
          <cell r="N461">
            <v>8</v>
          </cell>
          <cell r="O461">
            <v>132</v>
          </cell>
          <cell r="P461">
            <v>0</v>
          </cell>
          <cell r="Q461">
            <v>0</v>
          </cell>
          <cell r="R461">
            <v>0</v>
          </cell>
          <cell r="S461">
            <v>12</v>
          </cell>
          <cell r="T461">
            <v>0</v>
          </cell>
          <cell r="U461">
            <v>12</v>
          </cell>
          <cell r="V461">
            <v>79.08</v>
          </cell>
          <cell r="W461">
            <v>0</v>
          </cell>
          <cell r="X461">
            <v>8.0043620000000004</v>
          </cell>
          <cell r="Y461">
            <v>0</v>
          </cell>
          <cell r="Z461">
            <v>8.0043620000000004</v>
          </cell>
          <cell r="AA461">
            <v>0</v>
          </cell>
          <cell r="AB461">
            <v>0</v>
          </cell>
          <cell r="AQ461">
            <v>0</v>
          </cell>
          <cell r="AR461">
            <v>100</v>
          </cell>
          <cell r="BG461">
            <v>0</v>
          </cell>
          <cell r="BH461">
            <v>100</v>
          </cell>
        </row>
        <row r="462">
          <cell r="B462" t="str">
            <v>PO3764</v>
          </cell>
          <cell r="C462" t="str">
            <v>An Yang</v>
          </cell>
          <cell r="D462" t="str">
            <v>Finishing A</v>
          </cell>
          <cell r="E462" t="str">
            <v xml:space="preserve">Mark Button Down Collar       </v>
          </cell>
          <cell r="F462">
            <v>40302</v>
          </cell>
          <cell r="G462" t="str">
            <v>01/01/2024-01/15/2024</v>
          </cell>
          <cell r="H462">
            <v>1</v>
          </cell>
          <cell r="I462">
            <v>2</v>
          </cell>
          <cell r="J462">
            <v>3</v>
          </cell>
          <cell r="K462">
            <v>204</v>
          </cell>
          <cell r="M462">
            <v>112</v>
          </cell>
          <cell r="N462">
            <v>8</v>
          </cell>
          <cell r="O462">
            <v>126</v>
          </cell>
          <cell r="P462">
            <v>0</v>
          </cell>
          <cell r="Q462">
            <v>2</v>
          </cell>
          <cell r="R462">
            <v>2</v>
          </cell>
          <cell r="S462">
            <v>8</v>
          </cell>
          <cell r="T462">
            <v>0</v>
          </cell>
          <cell r="U462">
            <v>8</v>
          </cell>
          <cell r="V462">
            <v>70.739999999999995</v>
          </cell>
          <cell r="W462">
            <v>0</v>
          </cell>
          <cell r="X462">
            <v>5.4329599999999996</v>
          </cell>
          <cell r="Y462">
            <v>0</v>
          </cell>
          <cell r="Z462">
            <v>5.4329599999999996</v>
          </cell>
          <cell r="AA462">
            <v>0</v>
          </cell>
          <cell r="AB462">
            <v>0</v>
          </cell>
          <cell r="AQ462">
            <v>0</v>
          </cell>
          <cell r="AR462">
            <v>100</v>
          </cell>
          <cell r="BG462">
            <v>0</v>
          </cell>
          <cell r="BH462">
            <v>100</v>
          </cell>
        </row>
        <row r="463">
          <cell r="B463" t="str">
            <v>PO3786</v>
          </cell>
          <cell r="C463" t="str">
            <v>Savorn Marm</v>
          </cell>
          <cell r="D463" t="str">
            <v>SPS- C</v>
          </cell>
          <cell r="E463" t="str">
            <v xml:space="preserve">Attach Patch                  </v>
          </cell>
          <cell r="F463">
            <v>40316</v>
          </cell>
          <cell r="G463" t="str">
            <v>01/01/2024-01/15/2024</v>
          </cell>
          <cell r="H463">
            <v>1</v>
          </cell>
          <cell r="I463">
            <v>1</v>
          </cell>
          <cell r="J463">
            <v>2</v>
          </cell>
          <cell r="K463">
            <v>204</v>
          </cell>
          <cell r="M463">
            <v>112</v>
          </cell>
          <cell r="N463">
            <v>8</v>
          </cell>
          <cell r="O463">
            <v>128</v>
          </cell>
          <cell r="P463">
            <v>0</v>
          </cell>
          <cell r="Q463">
            <v>0</v>
          </cell>
          <cell r="R463">
            <v>0</v>
          </cell>
          <cell r="S463">
            <v>8</v>
          </cell>
          <cell r="T463">
            <v>0</v>
          </cell>
          <cell r="U463">
            <v>8</v>
          </cell>
          <cell r="V463">
            <v>70.97</v>
          </cell>
          <cell r="W463">
            <v>0</v>
          </cell>
          <cell r="X463">
            <v>5.1091949999999997</v>
          </cell>
          <cell r="Y463">
            <v>0</v>
          </cell>
          <cell r="Z463">
            <v>5.1091949999999997</v>
          </cell>
          <cell r="AA463">
            <v>0</v>
          </cell>
          <cell r="AB463">
            <v>1.9191119999999999</v>
          </cell>
          <cell r="AQ463">
            <v>0</v>
          </cell>
          <cell r="AR463">
            <v>100</v>
          </cell>
          <cell r="BG463">
            <v>0</v>
          </cell>
          <cell r="BH463">
            <v>100</v>
          </cell>
        </row>
        <row r="464">
          <cell r="B464" t="str">
            <v>PO3854</v>
          </cell>
          <cell r="C464" t="str">
            <v>Sinoun Mak</v>
          </cell>
          <cell r="D464" t="str">
            <v>SIT REPAIR</v>
          </cell>
          <cell r="E464" t="str">
            <v xml:space="preserve">Topstitch Sleeve(A)           </v>
          </cell>
          <cell r="F464">
            <v>40322</v>
          </cell>
          <cell r="G464" t="str">
            <v>01/01/2024-01/15/2024</v>
          </cell>
          <cell r="H464">
            <v>1</v>
          </cell>
          <cell r="I464">
            <v>2</v>
          </cell>
          <cell r="J464">
            <v>3</v>
          </cell>
          <cell r="K464">
            <v>204</v>
          </cell>
          <cell r="M464">
            <v>112</v>
          </cell>
          <cell r="N464">
            <v>8</v>
          </cell>
          <cell r="O464">
            <v>132</v>
          </cell>
          <cell r="P464">
            <v>0</v>
          </cell>
          <cell r="Q464">
            <v>0</v>
          </cell>
          <cell r="R464">
            <v>0</v>
          </cell>
          <cell r="S464">
            <v>12</v>
          </cell>
          <cell r="T464">
            <v>0</v>
          </cell>
          <cell r="U464">
            <v>12</v>
          </cell>
          <cell r="V464">
            <v>13.44</v>
          </cell>
          <cell r="W464">
            <v>0</v>
          </cell>
          <cell r="X464">
            <v>5.8874399999999998</v>
          </cell>
          <cell r="Y464">
            <v>0</v>
          </cell>
          <cell r="Z464">
            <v>5.8874399999999998</v>
          </cell>
          <cell r="AA464">
            <v>0</v>
          </cell>
          <cell r="AB464">
            <v>45.43488</v>
          </cell>
          <cell r="AQ464">
            <v>0</v>
          </cell>
          <cell r="AR464">
            <v>100</v>
          </cell>
          <cell r="BG464">
            <v>0</v>
          </cell>
          <cell r="BH464">
            <v>100</v>
          </cell>
        </row>
        <row r="465">
          <cell r="B465" t="str">
            <v>PO4010</v>
          </cell>
          <cell r="C465" t="str">
            <v>Chamroeun Ros</v>
          </cell>
          <cell r="D465" t="str">
            <v>SPS- B</v>
          </cell>
          <cell r="E465" t="str">
            <v xml:space="preserve">Check Front strap(B)          </v>
          </cell>
          <cell r="F465">
            <v>40357</v>
          </cell>
          <cell r="G465" t="str">
            <v>01/01/2024-01/15/2024</v>
          </cell>
          <cell r="H465">
            <v>0</v>
          </cell>
          <cell r="I465">
            <v>0</v>
          </cell>
          <cell r="J465">
            <v>0</v>
          </cell>
          <cell r="K465">
            <v>224</v>
          </cell>
          <cell r="M465">
            <v>112</v>
          </cell>
          <cell r="N465">
            <v>8</v>
          </cell>
          <cell r="O465">
            <v>118</v>
          </cell>
          <cell r="P465">
            <v>2</v>
          </cell>
          <cell r="Q465">
            <v>0</v>
          </cell>
          <cell r="R465">
            <v>2</v>
          </cell>
          <cell r="S465">
            <v>0</v>
          </cell>
          <cell r="T465">
            <v>0</v>
          </cell>
          <cell r="U465">
            <v>0</v>
          </cell>
          <cell r="V465">
            <v>6</v>
          </cell>
          <cell r="W465">
            <v>2.14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34.64</v>
          </cell>
          <cell r="AQ465">
            <v>0</v>
          </cell>
          <cell r="AR465">
            <v>100</v>
          </cell>
          <cell r="BG465">
            <v>0</v>
          </cell>
          <cell r="BH465">
            <v>100</v>
          </cell>
        </row>
        <row r="466">
          <cell r="B466" t="str">
            <v>PO4046</v>
          </cell>
          <cell r="C466" t="str">
            <v>Saran Dul</v>
          </cell>
          <cell r="D466" t="str">
            <v>Finishing A</v>
          </cell>
          <cell r="E466" t="str">
            <v xml:space="preserve">Hand Press(B)                 </v>
          </cell>
          <cell r="F466">
            <v>40371</v>
          </cell>
          <cell r="G466" t="str">
            <v>01/01/2024-01/15/2024</v>
          </cell>
          <cell r="H466">
            <v>0</v>
          </cell>
          <cell r="I466">
            <v>0</v>
          </cell>
          <cell r="J466">
            <v>0</v>
          </cell>
          <cell r="K466">
            <v>204</v>
          </cell>
          <cell r="M466">
            <v>112</v>
          </cell>
          <cell r="N466">
            <v>8</v>
          </cell>
          <cell r="O466">
            <v>130</v>
          </cell>
          <cell r="P466">
            <v>0</v>
          </cell>
          <cell r="Q466">
            <v>0</v>
          </cell>
          <cell r="R466">
            <v>0</v>
          </cell>
          <cell r="S466">
            <v>10</v>
          </cell>
          <cell r="T466">
            <v>0</v>
          </cell>
          <cell r="U466">
            <v>10</v>
          </cell>
          <cell r="V466">
            <v>67.739999999999995</v>
          </cell>
          <cell r="W466">
            <v>0</v>
          </cell>
          <cell r="X466">
            <v>6.5174719999999997</v>
          </cell>
          <cell r="Y466">
            <v>0</v>
          </cell>
          <cell r="Z466">
            <v>6.5174719999999997</v>
          </cell>
          <cell r="AA466">
            <v>0</v>
          </cell>
          <cell r="AB466">
            <v>0</v>
          </cell>
          <cell r="AQ466">
            <v>0</v>
          </cell>
          <cell r="AR466">
            <v>100</v>
          </cell>
          <cell r="BG466">
            <v>0</v>
          </cell>
          <cell r="BH466">
            <v>100</v>
          </cell>
        </row>
        <row r="467">
          <cell r="B467" t="str">
            <v>PO4143</v>
          </cell>
          <cell r="C467" t="str">
            <v>Channa Lor</v>
          </cell>
          <cell r="D467" t="str">
            <v>SPS- D</v>
          </cell>
          <cell r="E467" t="str">
            <v xml:space="preserve">Collar Attach (A+)            </v>
          </cell>
          <cell r="F467">
            <v>40385</v>
          </cell>
          <cell r="G467" t="str">
            <v>01/01/2024-01/15/2024</v>
          </cell>
          <cell r="H467">
            <v>1</v>
          </cell>
          <cell r="I467">
            <v>3</v>
          </cell>
          <cell r="J467">
            <v>4</v>
          </cell>
          <cell r="K467">
            <v>204</v>
          </cell>
          <cell r="M467">
            <v>112</v>
          </cell>
          <cell r="N467">
            <v>8</v>
          </cell>
          <cell r="O467">
            <v>120</v>
          </cell>
          <cell r="P467">
            <v>8</v>
          </cell>
          <cell r="Q467">
            <v>0</v>
          </cell>
          <cell r="R467">
            <v>8</v>
          </cell>
          <cell r="S467">
            <v>8</v>
          </cell>
          <cell r="T467">
            <v>0</v>
          </cell>
          <cell r="U467">
            <v>8</v>
          </cell>
          <cell r="V467">
            <v>80.2</v>
          </cell>
          <cell r="W467">
            <v>7.85</v>
          </cell>
          <cell r="X467">
            <v>5.6285030000000003</v>
          </cell>
          <cell r="Y467">
            <v>0</v>
          </cell>
          <cell r="Z467">
            <v>5.6285030000000003</v>
          </cell>
          <cell r="AA467">
            <v>0</v>
          </cell>
          <cell r="AB467">
            <v>0</v>
          </cell>
          <cell r="AQ467">
            <v>0</v>
          </cell>
          <cell r="AR467">
            <v>100</v>
          </cell>
          <cell r="BG467">
            <v>0</v>
          </cell>
          <cell r="BH467">
            <v>100</v>
          </cell>
        </row>
        <row r="468">
          <cell r="B468" t="str">
            <v>PO4305</v>
          </cell>
          <cell r="C468" t="str">
            <v>Sokphanna Choun</v>
          </cell>
          <cell r="D468" t="str">
            <v>SPS- B</v>
          </cell>
          <cell r="E468" t="str">
            <v xml:space="preserve">Kansia(B)                     </v>
          </cell>
          <cell r="F468">
            <v>40413</v>
          </cell>
          <cell r="G468" t="str">
            <v>01/01/2024-01/15/2024</v>
          </cell>
          <cell r="H468">
            <v>1</v>
          </cell>
          <cell r="I468">
            <v>0</v>
          </cell>
          <cell r="J468">
            <v>1</v>
          </cell>
          <cell r="K468">
            <v>204</v>
          </cell>
          <cell r="M468">
            <v>112</v>
          </cell>
          <cell r="N468">
            <v>8</v>
          </cell>
          <cell r="O468">
            <v>122</v>
          </cell>
          <cell r="P468">
            <v>0</v>
          </cell>
          <cell r="Q468">
            <v>0</v>
          </cell>
          <cell r="R468">
            <v>0</v>
          </cell>
          <cell r="S468">
            <v>2</v>
          </cell>
          <cell r="T468">
            <v>0</v>
          </cell>
          <cell r="U468">
            <v>2</v>
          </cell>
          <cell r="V468">
            <v>21.63</v>
          </cell>
          <cell r="W468">
            <v>0</v>
          </cell>
          <cell r="X468">
            <v>0.98124</v>
          </cell>
          <cell r="Y468">
            <v>0</v>
          </cell>
          <cell r="Z468">
            <v>0.98124</v>
          </cell>
          <cell r="AA468">
            <v>0</v>
          </cell>
          <cell r="AB468">
            <v>19.58248</v>
          </cell>
          <cell r="AQ468">
            <v>11</v>
          </cell>
          <cell r="AR468">
            <v>100</v>
          </cell>
          <cell r="BG468">
            <v>0</v>
          </cell>
          <cell r="BH468">
            <v>111</v>
          </cell>
        </row>
        <row r="469">
          <cell r="B469" t="str">
            <v>PO4739</v>
          </cell>
          <cell r="C469" t="str">
            <v>Chanthoeurn Meach</v>
          </cell>
          <cell r="D469" t="str">
            <v>Finishing B</v>
          </cell>
          <cell r="E469" t="str">
            <v xml:space="preserve">Sort out Trolley(B)           </v>
          </cell>
          <cell r="F469">
            <v>40575</v>
          </cell>
          <cell r="G469" t="str">
            <v>01/01/2024-01/15/2024</v>
          </cell>
          <cell r="H469">
            <v>0</v>
          </cell>
          <cell r="I469">
            <v>0</v>
          </cell>
          <cell r="J469">
            <v>0</v>
          </cell>
          <cell r="K469">
            <v>204</v>
          </cell>
          <cell r="M469">
            <v>112</v>
          </cell>
          <cell r="N469">
            <v>8</v>
          </cell>
          <cell r="O469">
            <v>130</v>
          </cell>
          <cell r="P469">
            <v>0</v>
          </cell>
          <cell r="Q469">
            <v>0</v>
          </cell>
          <cell r="R469">
            <v>0</v>
          </cell>
          <cell r="S469">
            <v>10</v>
          </cell>
          <cell r="T469">
            <v>0</v>
          </cell>
          <cell r="U469">
            <v>10</v>
          </cell>
          <cell r="V469">
            <v>65.16</v>
          </cell>
          <cell r="W469">
            <v>0</v>
          </cell>
          <cell r="X469">
            <v>5.3099259999999999</v>
          </cell>
          <cell r="Y469">
            <v>0</v>
          </cell>
          <cell r="Z469">
            <v>5.3099259999999999</v>
          </cell>
          <cell r="AA469">
            <v>0</v>
          </cell>
          <cell r="AB469">
            <v>0.40973399999999999</v>
          </cell>
          <cell r="AQ469">
            <v>0</v>
          </cell>
          <cell r="AR469">
            <v>100</v>
          </cell>
          <cell r="BG469">
            <v>0</v>
          </cell>
          <cell r="BH469">
            <v>100</v>
          </cell>
        </row>
        <row r="470">
          <cell r="B470" t="str">
            <v>PO4742</v>
          </cell>
          <cell r="C470" t="str">
            <v>Sophanna Prak</v>
          </cell>
          <cell r="D470" t="str">
            <v>S1- 1</v>
          </cell>
          <cell r="E470" t="str">
            <v xml:space="preserve">Trim Thread(B)                </v>
          </cell>
          <cell r="F470">
            <v>40575</v>
          </cell>
          <cell r="G470" t="str">
            <v>01/01/2024-01/15/2024</v>
          </cell>
          <cell r="H470">
            <v>0</v>
          </cell>
          <cell r="I470">
            <v>0</v>
          </cell>
          <cell r="J470">
            <v>0</v>
          </cell>
          <cell r="K470">
            <v>224</v>
          </cell>
          <cell r="M470">
            <v>112</v>
          </cell>
          <cell r="N470">
            <v>8</v>
          </cell>
          <cell r="O470">
            <v>116</v>
          </cell>
          <cell r="P470">
            <v>0</v>
          </cell>
          <cell r="Q470">
            <v>16</v>
          </cell>
          <cell r="R470">
            <v>16</v>
          </cell>
          <cell r="S470">
            <v>12</v>
          </cell>
          <cell r="T470">
            <v>0</v>
          </cell>
          <cell r="U470">
            <v>12</v>
          </cell>
          <cell r="V470">
            <v>27.91</v>
          </cell>
          <cell r="W470">
            <v>0</v>
          </cell>
          <cell r="X470">
            <v>6.4448999999999996</v>
          </cell>
          <cell r="Y470">
            <v>0</v>
          </cell>
          <cell r="Z470">
            <v>6.4448999999999996</v>
          </cell>
          <cell r="AA470">
            <v>0</v>
          </cell>
          <cell r="AB470">
            <v>36.5398</v>
          </cell>
          <cell r="AQ470">
            <v>0</v>
          </cell>
          <cell r="AR470">
            <v>85</v>
          </cell>
          <cell r="BG470">
            <v>0</v>
          </cell>
          <cell r="BH470">
            <v>85</v>
          </cell>
        </row>
        <row r="471">
          <cell r="B471" t="str">
            <v>PO4801</v>
          </cell>
          <cell r="C471" t="str">
            <v>SEYMA MET</v>
          </cell>
          <cell r="D471" t="str">
            <v>SIT Checking</v>
          </cell>
          <cell r="E471" t="str">
            <v xml:space="preserve">Exam Collar(B)                </v>
          </cell>
          <cell r="F471">
            <v>40595</v>
          </cell>
          <cell r="G471" t="str">
            <v>01/01/2024-01/15/2024</v>
          </cell>
          <cell r="H471">
            <v>0</v>
          </cell>
          <cell r="I471">
            <v>0</v>
          </cell>
          <cell r="J471">
            <v>0</v>
          </cell>
          <cell r="K471">
            <v>231</v>
          </cell>
          <cell r="M471">
            <v>112</v>
          </cell>
          <cell r="N471">
            <v>8</v>
          </cell>
          <cell r="O471">
            <v>132</v>
          </cell>
          <cell r="P471">
            <v>0</v>
          </cell>
          <cell r="Q471">
            <v>0</v>
          </cell>
          <cell r="R471">
            <v>0</v>
          </cell>
          <cell r="S471">
            <v>12</v>
          </cell>
          <cell r="T471">
            <v>0</v>
          </cell>
          <cell r="U471">
            <v>12</v>
          </cell>
          <cell r="V471">
            <v>48.94</v>
          </cell>
          <cell r="W471">
            <v>0</v>
          </cell>
          <cell r="X471">
            <v>6.6412800000000001</v>
          </cell>
          <cell r="Y471">
            <v>0</v>
          </cell>
          <cell r="Z471">
            <v>6.6412800000000001</v>
          </cell>
          <cell r="AA471">
            <v>0</v>
          </cell>
          <cell r="AB471">
            <v>17.472560000000001</v>
          </cell>
          <cell r="AQ471">
            <v>0</v>
          </cell>
          <cell r="AR471">
            <v>100</v>
          </cell>
          <cell r="BG471">
            <v>0</v>
          </cell>
          <cell r="BH471">
            <v>100</v>
          </cell>
        </row>
        <row r="472">
          <cell r="B472" t="str">
            <v>PO4958</v>
          </cell>
          <cell r="C472" t="str">
            <v>Ratana Thy</v>
          </cell>
          <cell r="D472" t="str">
            <v>Maternity Leave</v>
          </cell>
          <cell r="E472" t="str">
            <v xml:space="preserve">Topstitch Sleeve(A)           </v>
          </cell>
          <cell r="F472">
            <v>40658</v>
          </cell>
          <cell r="G472" t="str">
            <v>01/01/2024-01/15/2024</v>
          </cell>
          <cell r="H472">
            <v>1</v>
          </cell>
          <cell r="I472">
            <v>1</v>
          </cell>
          <cell r="J472">
            <v>2</v>
          </cell>
          <cell r="K472">
            <v>204</v>
          </cell>
          <cell r="M472">
            <v>56</v>
          </cell>
          <cell r="N472">
            <v>8</v>
          </cell>
          <cell r="O472">
            <v>64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3.49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4.3600000000000003</v>
          </cell>
          <cell r="AQ472">
            <v>0</v>
          </cell>
          <cell r="AR472">
            <v>50</v>
          </cell>
          <cell r="BG472">
            <v>0</v>
          </cell>
          <cell r="BH472">
            <v>50</v>
          </cell>
        </row>
        <row r="473">
          <cell r="B473" t="str">
            <v>PO5016</v>
          </cell>
          <cell r="C473" t="str">
            <v>Khna So</v>
          </cell>
          <cell r="D473" t="str">
            <v>FUSING</v>
          </cell>
          <cell r="E473" t="str">
            <v xml:space="preserve">Fuse Cuff(B)                  </v>
          </cell>
          <cell r="F473">
            <v>40672</v>
          </cell>
          <cell r="G473" t="str">
            <v>01/01/2024-01/15/2024</v>
          </cell>
          <cell r="H473">
            <v>1</v>
          </cell>
          <cell r="I473">
            <v>1</v>
          </cell>
          <cell r="J473">
            <v>2</v>
          </cell>
          <cell r="K473">
            <v>204</v>
          </cell>
          <cell r="M473">
            <v>112</v>
          </cell>
          <cell r="N473">
            <v>8</v>
          </cell>
          <cell r="O473">
            <v>130</v>
          </cell>
          <cell r="P473">
            <v>0</v>
          </cell>
          <cell r="Q473">
            <v>0</v>
          </cell>
          <cell r="R473">
            <v>0</v>
          </cell>
          <cell r="S473">
            <v>10</v>
          </cell>
          <cell r="T473">
            <v>0</v>
          </cell>
          <cell r="U473">
            <v>10</v>
          </cell>
          <cell r="V473">
            <v>33.79</v>
          </cell>
          <cell r="W473">
            <v>5.95</v>
          </cell>
          <cell r="X473">
            <v>4.9414340000000001</v>
          </cell>
          <cell r="Y473">
            <v>0</v>
          </cell>
          <cell r="Z473">
            <v>4.9414340000000001</v>
          </cell>
          <cell r="AA473">
            <v>0</v>
          </cell>
          <cell r="AB473">
            <v>17.599920000000001</v>
          </cell>
          <cell r="AQ473">
            <v>3.69</v>
          </cell>
          <cell r="AR473">
            <v>100</v>
          </cell>
          <cell r="BG473">
            <v>0</v>
          </cell>
          <cell r="BH473">
            <v>103.69</v>
          </cell>
        </row>
        <row r="474">
          <cell r="B474" t="str">
            <v>PO5059</v>
          </cell>
          <cell r="C474" t="str">
            <v>Vann Muth</v>
          </cell>
          <cell r="D474" t="str">
            <v>SPS- A</v>
          </cell>
          <cell r="E474" t="str">
            <v xml:space="preserve">BAND ATTACH(A+)               </v>
          </cell>
          <cell r="F474">
            <v>40673</v>
          </cell>
          <cell r="G474" t="str">
            <v>01/01/2024-01/15/2024</v>
          </cell>
          <cell r="H474">
            <v>1</v>
          </cell>
          <cell r="I474">
            <v>2</v>
          </cell>
          <cell r="J474">
            <v>3</v>
          </cell>
          <cell r="K474">
            <v>204</v>
          </cell>
          <cell r="M474">
            <v>112</v>
          </cell>
          <cell r="N474">
            <v>8</v>
          </cell>
          <cell r="O474">
            <v>124</v>
          </cell>
          <cell r="P474">
            <v>0</v>
          </cell>
          <cell r="Q474">
            <v>0</v>
          </cell>
          <cell r="R474">
            <v>0</v>
          </cell>
          <cell r="S474">
            <v>4</v>
          </cell>
          <cell r="T474">
            <v>0</v>
          </cell>
          <cell r="U474">
            <v>4</v>
          </cell>
          <cell r="V474">
            <v>11.22</v>
          </cell>
          <cell r="W474">
            <v>0</v>
          </cell>
          <cell r="X474">
            <v>1.96248</v>
          </cell>
          <cell r="Y474">
            <v>0</v>
          </cell>
          <cell r="Z474">
            <v>1.96248</v>
          </cell>
          <cell r="AA474">
            <v>0</v>
          </cell>
          <cell r="AB474">
            <v>31.95496</v>
          </cell>
          <cell r="AQ474">
            <v>0</v>
          </cell>
          <cell r="AR474">
            <v>100</v>
          </cell>
          <cell r="BG474">
            <v>0</v>
          </cell>
          <cell r="BH474">
            <v>100</v>
          </cell>
        </row>
        <row r="475">
          <cell r="B475" t="str">
            <v>PO5080</v>
          </cell>
          <cell r="C475" t="str">
            <v>Phoeurn Ork</v>
          </cell>
          <cell r="D475" t="str">
            <v>SPS- B</v>
          </cell>
          <cell r="E475" t="str">
            <v xml:space="preserve">Set Main Label(B)             </v>
          </cell>
          <cell r="F475">
            <v>40681</v>
          </cell>
          <cell r="G475" t="str">
            <v>01/01/2024-01/15/2024</v>
          </cell>
          <cell r="H475">
            <v>0</v>
          </cell>
          <cell r="I475">
            <v>1</v>
          </cell>
          <cell r="J475">
            <v>1</v>
          </cell>
          <cell r="K475">
            <v>204</v>
          </cell>
          <cell r="M475">
            <v>112</v>
          </cell>
          <cell r="N475">
            <v>8</v>
          </cell>
          <cell r="O475">
            <v>120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61.71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Q475">
            <v>0.32</v>
          </cell>
          <cell r="AR475">
            <v>100</v>
          </cell>
          <cell r="BG475">
            <v>0</v>
          </cell>
          <cell r="BH475">
            <v>100.32</v>
          </cell>
        </row>
        <row r="476">
          <cell r="B476" t="str">
            <v>PO5085</v>
          </cell>
          <cell r="C476" t="str">
            <v>Kunthea Tep</v>
          </cell>
          <cell r="D476" t="str">
            <v>Finishing A</v>
          </cell>
          <cell r="E476" t="str">
            <v xml:space="preserve">Presser(B)                    </v>
          </cell>
          <cell r="F476">
            <v>40681</v>
          </cell>
          <cell r="G476" t="str">
            <v>01/01/2024-01/15/2024</v>
          </cell>
          <cell r="H476">
            <v>0</v>
          </cell>
          <cell r="I476">
            <v>0</v>
          </cell>
          <cell r="J476">
            <v>0</v>
          </cell>
          <cell r="K476">
            <v>204</v>
          </cell>
          <cell r="M476">
            <v>112</v>
          </cell>
          <cell r="N476">
            <v>8</v>
          </cell>
          <cell r="O476">
            <v>132</v>
          </cell>
          <cell r="P476">
            <v>0</v>
          </cell>
          <cell r="Q476">
            <v>0</v>
          </cell>
          <cell r="R476">
            <v>0</v>
          </cell>
          <cell r="S476">
            <v>12</v>
          </cell>
          <cell r="T476">
            <v>0</v>
          </cell>
          <cell r="U476">
            <v>12</v>
          </cell>
          <cell r="V476">
            <v>73.94</v>
          </cell>
          <cell r="W476">
            <v>0</v>
          </cell>
          <cell r="X476">
            <v>7.4987120000000003</v>
          </cell>
          <cell r="Y476">
            <v>0</v>
          </cell>
          <cell r="Z476">
            <v>7.4987120000000003</v>
          </cell>
          <cell r="AA476">
            <v>0</v>
          </cell>
          <cell r="AB476">
            <v>1.96248</v>
          </cell>
          <cell r="AQ476">
            <v>7.29</v>
          </cell>
          <cell r="AR476">
            <v>100</v>
          </cell>
          <cell r="BG476">
            <v>0</v>
          </cell>
          <cell r="BH476">
            <v>107.29</v>
          </cell>
        </row>
        <row r="477">
          <cell r="B477" t="str">
            <v>PO5151</v>
          </cell>
          <cell r="C477" t="str">
            <v>Chanra Ouk</v>
          </cell>
          <cell r="D477" t="str">
            <v>SIT Checking</v>
          </cell>
          <cell r="E477" t="str">
            <v xml:space="preserve">Remove Soabar(C)              </v>
          </cell>
          <cell r="F477">
            <v>40707</v>
          </cell>
          <cell r="G477" t="str">
            <v>01/01/2024-01/15/2024</v>
          </cell>
          <cell r="H477">
            <v>1</v>
          </cell>
          <cell r="I477">
            <v>2</v>
          </cell>
          <cell r="J477">
            <v>3</v>
          </cell>
          <cell r="K477">
            <v>204</v>
          </cell>
          <cell r="M477">
            <v>112</v>
          </cell>
          <cell r="N477">
            <v>8</v>
          </cell>
          <cell r="O477">
            <v>132</v>
          </cell>
          <cell r="P477">
            <v>0</v>
          </cell>
          <cell r="Q477">
            <v>0</v>
          </cell>
          <cell r="R477">
            <v>0</v>
          </cell>
          <cell r="S477">
            <v>12</v>
          </cell>
          <cell r="T477">
            <v>0</v>
          </cell>
          <cell r="U477">
            <v>12</v>
          </cell>
          <cell r="V477">
            <v>48.94</v>
          </cell>
          <cell r="W477">
            <v>0</v>
          </cell>
          <cell r="X477">
            <v>5.8874399999999998</v>
          </cell>
          <cell r="Y477">
            <v>0</v>
          </cell>
          <cell r="Z477">
            <v>5.8874399999999998</v>
          </cell>
          <cell r="AA477">
            <v>0</v>
          </cell>
          <cell r="AB477">
            <v>9.9348799999999997</v>
          </cell>
          <cell r="AQ477">
            <v>0</v>
          </cell>
          <cell r="AR477">
            <v>100</v>
          </cell>
          <cell r="BG477">
            <v>0</v>
          </cell>
          <cell r="BH477">
            <v>100</v>
          </cell>
        </row>
        <row r="478">
          <cell r="B478" t="str">
            <v>PO5389</v>
          </cell>
          <cell r="C478" t="str">
            <v>Savy Tham</v>
          </cell>
          <cell r="D478" t="str">
            <v>SPS- B</v>
          </cell>
          <cell r="E478" t="str">
            <v xml:space="preserve">Turn+Press Collar(B)          </v>
          </cell>
          <cell r="F478">
            <v>40737</v>
          </cell>
          <cell r="G478" t="str">
            <v>01/01/2024-01/15/2024</v>
          </cell>
          <cell r="H478">
            <v>1</v>
          </cell>
          <cell r="I478">
            <v>2</v>
          </cell>
          <cell r="J478">
            <v>3</v>
          </cell>
          <cell r="K478">
            <v>204</v>
          </cell>
          <cell r="M478">
            <v>112</v>
          </cell>
          <cell r="N478">
            <v>8</v>
          </cell>
          <cell r="O478">
            <v>120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43.08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Q478">
            <v>10.350000000000001</v>
          </cell>
          <cell r="AR478">
            <v>100</v>
          </cell>
          <cell r="BG478">
            <v>0</v>
          </cell>
          <cell r="BH478">
            <v>110.35</v>
          </cell>
        </row>
        <row r="479">
          <cell r="B479" t="str">
            <v>PO5441</v>
          </cell>
          <cell r="C479" t="str">
            <v>Youn Meas</v>
          </cell>
          <cell r="D479" t="str">
            <v>SIT REPAIR</v>
          </cell>
          <cell r="E479" t="str">
            <v xml:space="preserve">Examiner(B)                   </v>
          </cell>
          <cell r="F479">
            <v>40749</v>
          </cell>
          <cell r="G479" t="str">
            <v>01/01/2024-01/15/2024</v>
          </cell>
          <cell r="H479">
            <v>1</v>
          </cell>
          <cell r="I479">
            <v>0</v>
          </cell>
          <cell r="J479">
            <v>1</v>
          </cell>
          <cell r="K479">
            <v>204</v>
          </cell>
          <cell r="M479">
            <v>112</v>
          </cell>
          <cell r="N479">
            <v>8</v>
          </cell>
          <cell r="O479">
            <v>132</v>
          </cell>
          <cell r="P479">
            <v>0</v>
          </cell>
          <cell r="Q479">
            <v>0</v>
          </cell>
          <cell r="R479">
            <v>0</v>
          </cell>
          <cell r="S479">
            <v>12</v>
          </cell>
          <cell r="T479">
            <v>0</v>
          </cell>
          <cell r="U479">
            <v>12</v>
          </cell>
          <cell r="V479">
            <v>40.32</v>
          </cell>
          <cell r="W479">
            <v>0</v>
          </cell>
          <cell r="X479">
            <v>5.8874399999999998</v>
          </cell>
          <cell r="Y479">
            <v>0</v>
          </cell>
          <cell r="Z479">
            <v>5.8874399999999998</v>
          </cell>
          <cell r="AA479">
            <v>0</v>
          </cell>
          <cell r="AB479">
            <v>18.554880000000001</v>
          </cell>
          <cell r="AQ479">
            <v>0</v>
          </cell>
          <cell r="AR479">
            <v>100</v>
          </cell>
          <cell r="BG479">
            <v>0</v>
          </cell>
          <cell r="BH479">
            <v>100</v>
          </cell>
        </row>
        <row r="480">
          <cell r="B480" t="str">
            <v>PO5442</v>
          </cell>
          <cell r="C480" t="str">
            <v>Raksmey Keo</v>
          </cell>
          <cell r="D480" t="str">
            <v>SPS- B</v>
          </cell>
          <cell r="E480" t="str">
            <v xml:space="preserve">BAND ATTACH(A+)               </v>
          </cell>
          <cell r="F480">
            <v>40749</v>
          </cell>
          <cell r="G480" t="str">
            <v>01/01/2024-01/15/2024</v>
          </cell>
          <cell r="H480">
            <v>1</v>
          </cell>
          <cell r="I480">
            <v>1</v>
          </cell>
          <cell r="J480">
            <v>2</v>
          </cell>
          <cell r="K480">
            <v>204</v>
          </cell>
          <cell r="M480">
            <v>112</v>
          </cell>
          <cell r="N480">
            <v>8</v>
          </cell>
          <cell r="O480">
            <v>126</v>
          </cell>
          <cell r="P480">
            <v>0</v>
          </cell>
          <cell r="Q480">
            <v>0</v>
          </cell>
          <cell r="R480">
            <v>0</v>
          </cell>
          <cell r="S480">
            <v>6</v>
          </cell>
          <cell r="T480">
            <v>0</v>
          </cell>
          <cell r="U480">
            <v>6</v>
          </cell>
          <cell r="V480">
            <v>70.16</v>
          </cell>
          <cell r="W480">
            <v>0</v>
          </cell>
          <cell r="X480">
            <v>4.6621319999999997</v>
          </cell>
          <cell r="Y480">
            <v>0</v>
          </cell>
          <cell r="Z480">
            <v>4.6621319999999997</v>
          </cell>
          <cell r="AA480">
            <v>0</v>
          </cell>
          <cell r="AB480">
            <v>0</v>
          </cell>
          <cell r="AQ480">
            <v>0</v>
          </cell>
          <cell r="AR480">
            <v>100</v>
          </cell>
          <cell r="BG480">
            <v>0</v>
          </cell>
          <cell r="BH480">
            <v>100</v>
          </cell>
        </row>
        <row r="481">
          <cell r="B481" t="str">
            <v>PO5488</v>
          </cell>
          <cell r="C481" t="str">
            <v>Sreymom Keo</v>
          </cell>
          <cell r="D481" t="str">
            <v>SPS- E</v>
          </cell>
          <cell r="E481" t="str">
            <v xml:space="preserve">Topstitch Side Seam(A)        </v>
          </cell>
          <cell r="F481">
            <v>40756</v>
          </cell>
          <cell r="G481" t="str">
            <v>01/01/2024-01/15/2024</v>
          </cell>
          <cell r="H481">
            <v>0</v>
          </cell>
          <cell r="I481">
            <v>0</v>
          </cell>
          <cell r="J481">
            <v>0</v>
          </cell>
          <cell r="K481">
            <v>204</v>
          </cell>
          <cell r="M481">
            <v>112</v>
          </cell>
          <cell r="N481">
            <v>8</v>
          </cell>
          <cell r="O481">
            <v>128</v>
          </cell>
          <cell r="P481">
            <v>0</v>
          </cell>
          <cell r="Q481">
            <v>0</v>
          </cell>
          <cell r="R481">
            <v>0</v>
          </cell>
          <cell r="S481">
            <v>8</v>
          </cell>
          <cell r="T481">
            <v>0</v>
          </cell>
          <cell r="U481">
            <v>8</v>
          </cell>
          <cell r="V481">
            <v>39.92</v>
          </cell>
          <cell r="W481">
            <v>0</v>
          </cell>
          <cell r="X481">
            <v>3.92496</v>
          </cell>
          <cell r="Y481">
            <v>0</v>
          </cell>
          <cell r="Z481">
            <v>3.92496</v>
          </cell>
          <cell r="AA481">
            <v>0</v>
          </cell>
          <cell r="AB481">
            <v>15.029920000000001</v>
          </cell>
          <cell r="AQ481">
            <v>0</v>
          </cell>
          <cell r="AR481">
            <v>100</v>
          </cell>
          <cell r="BG481">
            <v>0</v>
          </cell>
          <cell r="BH481">
            <v>100</v>
          </cell>
        </row>
        <row r="482">
          <cell r="B482" t="str">
            <v>PO5871</v>
          </cell>
          <cell r="C482" t="str">
            <v>Sokha Mom</v>
          </cell>
          <cell r="D482" t="str">
            <v>SIT Checking</v>
          </cell>
          <cell r="E482" t="str">
            <v xml:space="preserve">Hem Band(B)                   </v>
          </cell>
          <cell r="F482">
            <v>40821</v>
          </cell>
          <cell r="G482" t="str">
            <v>01/01/2024-01/15/2024</v>
          </cell>
          <cell r="H482">
            <v>1</v>
          </cell>
          <cell r="I482">
            <v>2</v>
          </cell>
          <cell r="J482">
            <v>3</v>
          </cell>
          <cell r="K482">
            <v>204</v>
          </cell>
          <cell r="M482">
            <v>112</v>
          </cell>
          <cell r="N482">
            <v>8</v>
          </cell>
          <cell r="O482">
            <v>128</v>
          </cell>
          <cell r="P482">
            <v>0</v>
          </cell>
          <cell r="Q482">
            <v>0</v>
          </cell>
          <cell r="R482">
            <v>0</v>
          </cell>
          <cell r="S482">
            <v>8</v>
          </cell>
          <cell r="T482">
            <v>0</v>
          </cell>
          <cell r="U482">
            <v>8</v>
          </cell>
          <cell r="V482">
            <v>33.6</v>
          </cell>
          <cell r="W482">
            <v>0</v>
          </cell>
          <cell r="X482">
            <v>3.92496</v>
          </cell>
          <cell r="Y482">
            <v>0</v>
          </cell>
          <cell r="Z482">
            <v>3.92496</v>
          </cell>
          <cell r="AA482">
            <v>0</v>
          </cell>
          <cell r="AB482">
            <v>21.349920000000001</v>
          </cell>
          <cell r="AQ482">
            <v>0</v>
          </cell>
          <cell r="AR482">
            <v>100</v>
          </cell>
          <cell r="BG482">
            <v>0</v>
          </cell>
          <cell r="BH482">
            <v>100</v>
          </cell>
        </row>
        <row r="483">
          <cell r="B483" t="str">
            <v>PO5897</v>
          </cell>
          <cell r="C483" t="str">
            <v>Chanthorn Sok</v>
          </cell>
          <cell r="D483" t="str">
            <v>SPS- B</v>
          </cell>
          <cell r="E483" t="str">
            <v xml:space="preserve">Run Collar(A)                 </v>
          </cell>
          <cell r="F483">
            <v>40826</v>
          </cell>
          <cell r="G483" t="str">
            <v>01/01/2024-01/15/2024</v>
          </cell>
          <cell r="H483">
            <v>1</v>
          </cell>
          <cell r="I483">
            <v>2</v>
          </cell>
          <cell r="J483">
            <v>3</v>
          </cell>
          <cell r="K483">
            <v>204</v>
          </cell>
          <cell r="M483">
            <v>112</v>
          </cell>
          <cell r="N483">
            <v>8</v>
          </cell>
          <cell r="O483">
            <v>126</v>
          </cell>
          <cell r="P483">
            <v>0</v>
          </cell>
          <cell r="Q483">
            <v>0</v>
          </cell>
          <cell r="R483">
            <v>0</v>
          </cell>
          <cell r="S483">
            <v>6</v>
          </cell>
          <cell r="T483">
            <v>0</v>
          </cell>
          <cell r="U483">
            <v>6</v>
          </cell>
          <cell r="V483">
            <v>46.48</v>
          </cell>
          <cell r="W483">
            <v>0</v>
          </cell>
          <cell r="X483">
            <v>3.4557250000000002</v>
          </cell>
          <cell r="Y483">
            <v>0</v>
          </cell>
          <cell r="Z483">
            <v>3.4557250000000002</v>
          </cell>
          <cell r="AA483">
            <v>0</v>
          </cell>
          <cell r="AB483">
            <v>0</v>
          </cell>
          <cell r="AQ483">
            <v>0</v>
          </cell>
          <cell r="AR483">
            <v>100</v>
          </cell>
          <cell r="BG483">
            <v>0</v>
          </cell>
          <cell r="BH483">
            <v>100</v>
          </cell>
        </row>
        <row r="484">
          <cell r="B484" t="str">
            <v>PO6056</v>
          </cell>
          <cell r="C484" t="str">
            <v>Kema Meng</v>
          </cell>
          <cell r="D484" t="str">
            <v>SPS- E</v>
          </cell>
          <cell r="E484" t="str">
            <v xml:space="preserve">Topstitch Sleeve(A)           </v>
          </cell>
          <cell r="F484">
            <v>40842</v>
          </cell>
          <cell r="G484" t="str">
            <v>01/01/2024-01/15/2024</v>
          </cell>
          <cell r="H484">
            <v>0</v>
          </cell>
          <cell r="I484">
            <v>0</v>
          </cell>
          <cell r="J484">
            <v>0</v>
          </cell>
          <cell r="K484">
            <v>204</v>
          </cell>
          <cell r="M484">
            <v>112</v>
          </cell>
          <cell r="N484">
            <v>8</v>
          </cell>
          <cell r="O484">
            <v>130</v>
          </cell>
          <cell r="P484">
            <v>0</v>
          </cell>
          <cell r="Q484">
            <v>0</v>
          </cell>
          <cell r="R484">
            <v>0</v>
          </cell>
          <cell r="S484">
            <v>10</v>
          </cell>
          <cell r="T484">
            <v>0</v>
          </cell>
          <cell r="U484">
            <v>10</v>
          </cell>
          <cell r="V484">
            <v>79.88</v>
          </cell>
          <cell r="W484">
            <v>0</v>
          </cell>
          <cell r="X484">
            <v>6.3714560000000002</v>
          </cell>
          <cell r="Y484">
            <v>0</v>
          </cell>
          <cell r="Z484">
            <v>6.3714560000000002</v>
          </cell>
          <cell r="AA484">
            <v>0</v>
          </cell>
          <cell r="AB484">
            <v>0</v>
          </cell>
          <cell r="AQ484">
            <v>0</v>
          </cell>
          <cell r="AR484">
            <v>100</v>
          </cell>
          <cell r="BG484">
            <v>0</v>
          </cell>
          <cell r="BH484">
            <v>100</v>
          </cell>
        </row>
        <row r="485">
          <cell r="B485" t="str">
            <v>PO6189</v>
          </cell>
          <cell r="C485" t="str">
            <v>Sreynat Sorn</v>
          </cell>
          <cell r="D485" t="str">
            <v>SPS- A</v>
          </cell>
          <cell r="E485" t="str">
            <v xml:space="preserve">Set Gauntlet(A)               </v>
          </cell>
          <cell r="F485">
            <v>40870</v>
          </cell>
          <cell r="G485" t="str">
            <v>01/01/2024-01/15/2024</v>
          </cell>
          <cell r="H485">
            <v>0</v>
          </cell>
          <cell r="I485">
            <v>0</v>
          </cell>
          <cell r="J485">
            <v>0</v>
          </cell>
          <cell r="K485">
            <v>204</v>
          </cell>
          <cell r="M485">
            <v>112</v>
          </cell>
          <cell r="N485">
            <v>8</v>
          </cell>
          <cell r="O485">
            <v>132</v>
          </cell>
          <cell r="P485">
            <v>0</v>
          </cell>
          <cell r="Q485">
            <v>0</v>
          </cell>
          <cell r="R485">
            <v>0</v>
          </cell>
          <cell r="S485">
            <v>12</v>
          </cell>
          <cell r="T485">
            <v>0</v>
          </cell>
          <cell r="U485">
            <v>12</v>
          </cell>
          <cell r="V485">
            <v>29.16</v>
          </cell>
          <cell r="W485">
            <v>0</v>
          </cell>
          <cell r="X485">
            <v>5.8874399999999998</v>
          </cell>
          <cell r="Y485">
            <v>0</v>
          </cell>
          <cell r="Z485">
            <v>5.8874399999999998</v>
          </cell>
          <cell r="AA485">
            <v>0</v>
          </cell>
          <cell r="AB485">
            <v>29.714880000000001</v>
          </cell>
          <cell r="AQ485">
            <v>0</v>
          </cell>
          <cell r="AR485">
            <v>100</v>
          </cell>
          <cell r="BG485">
            <v>0</v>
          </cell>
          <cell r="BH485">
            <v>100</v>
          </cell>
        </row>
        <row r="486">
          <cell r="B486" t="str">
            <v>PO6432</v>
          </cell>
          <cell r="C486" t="str">
            <v>SREYLEAK NEM</v>
          </cell>
          <cell r="D486" t="str">
            <v>SPS- B</v>
          </cell>
          <cell r="E486" t="str">
            <v xml:space="preserve">JOIN SPLITE YOKE STR          </v>
          </cell>
          <cell r="F486">
            <v>40920</v>
          </cell>
          <cell r="G486" t="str">
            <v>01/01/2024-01/15/2024</v>
          </cell>
          <cell r="H486">
            <v>0</v>
          </cell>
          <cell r="I486">
            <v>0</v>
          </cell>
          <cell r="J486">
            <v>0</v>
          </cell>
          <cell r="K486">
            <v>204</v>
          </cell>
          <cell r="M486">
            <v>112</v>
          </cell>
          <cell r="N486">
            <v>8</v>
          </cell>
          <cell r="O486">
            <v>130</v>
          </cell>
          <cell r="P486">
            <v>0</v>
          </cell>
          <cell r="Q486">
            <v>0</v>
          </cell>
          <cell r="R486">
            <v>0</v>
          </cell>
          <cell r="S486">
            <v>10</v>
          </cell>
          <cell r="T486">
            <v>0</v>
          </cell>
          <cell r="U486">
            <v>10</v>
          </cell>
          <cell r="V486">
            <v>27.71</v>
          </cell>
          <cell r="W486">
            <v>0</v>
          </cell>
          <cell r="X486">
            <v>4.9062000000000001</v>
          </cell>
          <cell r="Y486">
            <v>0</v>
          </cell>
          <cell r="Z486">
            <v>4.9062000000000001</v>
          </cell>
          <cell r="AA486">
            <v>0</v>
          </cell>
          <cell r="AB486">
            <v>21.352399999999999</v>
          </cell>
          <cell r="AQ486">
            <v>0</v>
          </cell>
          <cell r="AR486">
            <v>100</v>
          </cell>
          <cell r="BG486">
            <v>0</v>
          </cell>
          <cell r="BH486">
            <v>100</v>
          </cell>
        </row>
        <row r="487">
          <cell r="B487" t="str">
            <v>PO6441</v>
          </cell>
          <cell r="C487" t="str">
            <v>Chheng Hun</v>
          </cell>
          <cell r="D487" t="str">
            <v>SPS- A</v>
          </cell>
          <cell r="E487" t="str">
            <v xml:space="preserve">B/Sew Care Label(B)           </v>
          </cell>
          <cell r="F487">
            <v>40920</v>
          </cell>
          <cell r="G487" t="str">
            <v>01/01/2024-01/15/2024</v>
          </cell>
          <cell r="H487">
            <v>1</v>
          </cell>
          <cell r="I487">
            <v>2</v>
          </cell>
          <cell r="J487">
            <v>3</v>
          </cell>
          <cell r="K487">
            <v>204</v>
          </cell>
          <cell r="M487">
            <v>112</v>
          </cell>
          <cell r="N487">
            <v>8</v>
          </cell>
          <cell r="O487">
            <v>130</v>
          </cell>
          <cell r="P487">
            <v>0</v>
          </cell>
          <cell r="Q487">
            <v>0</v>
          </cell>
          <cell r="R487">
            <v>0</v>
          </cell>
          <cell r="S487">
            <v>10</v>
          </cell>
          <cell r="T487">
            <v>0</v>
          </cell>
          <cell r="U487">
            <v>10</v>
          </cell>
          <cell r="V487">
            <v>29.75</v>
          </cell>
          <cell r="W487">
            <v>0</v>
          </cell>
          <cell r="X487">
            <v>4.9062000000000001</v>
          </cell>
          <cell r="Y487">
            <v>0</v>
          </cell>
          <cell r="Z487">
            <v>4.9062000000000001</v>
          </cell>
          <cell r="AA487">
            <v>0</v>
          </cell>
          <cell r="AB487">
            <v>27.162400000000002</v>
          </cell>
          <cell r="AQ487">
            <v>0</v>
          </cell>
          <cell r="AR487">
            <v>100</v>
          </cell>
          <cell r="BG487">
            <v>0</v>
          </cell>
          <cell r="BH487">
            <v>100</v>
          </cell>
        </row>
        <row r="488">
          <cell r="B488" t="str">
            <v>PO6481</v>
          </cell>
          <cell r="C488" t="str">
            <v>Sopha Pen</v>
          </cell>
          <cell r="D488" t="str">
            <v>SPS- F</v>
          </cell>
          <cell r="E488" t="str">
            <v xml:space="preserve">Set Gussett(A)                </v>
          </cell>
          <cell r="F488">
            <v>40920</v>
          </cell>
          <cell r="G488" t="str">
            <v>01/01/2024-01/15/2024</v>
          </cell>
          <cell r="H488">
            <v>0</v>
          </cell>
          <cell r="I488">
            <v>0</v>
          </cell>
          <cell r="J488">
            <v>0</v>
          </cell>
          <cell r="K488">
            <v>204</v>
          </cell>
          <cell r="M488">
            <v>112</v>
          </cell>
          <cell r="N488">
            <v>8</v>
          </cell>
          <cell r="O488">
            <v>128</v>
          </cell>
          <cell r="P488">
            <v>0</v>
          </cell>
          <cell r="Q488">
            <v>0</v>
          </cell>
          <cell r="R488">
            <v>0</v>
          </cell>
          <cell r="S488">
            <v>8</v>
          </cell>
          <cell r="T488">
            <v>0</v>
          </cell>
          <cell r="U488">
            <v>8</v>
          </cell>
          <cell r="V488">
            <v>35.03</v>
          </cell>
          <cell r="W488">
            <v>0</v>
          </cell>
          <cell r="X488">
            <v>3.92496</v>
          </cell>
          <cell r="Y488">
            <v>0</v>
          </cell>
          <cell r="Z488">
            <v>3.92496</v>
          </cell>
          <cell r="AA488">
            <v>0</v>
          </cell>
          <cell r="AB488">
            <v>19.919920000000001</v>
          </cell>
          <cell r="AQ488">
            <v>0</v>
          </cell>
          <cell r="AR488">
            <v>100</v>
          </cell>
          <cell r="BG488">
            <v>0</v>
          </cell>
          <cell r="BH488">
            <v>100</v>
          </cell>
        </row>
        <row r="489">
          <cell r="B489" t="str">
            <v>PO6529</v>
          </cell>
          <cell r="C489" t="str">
            <v>Samnang Chory</v>
          </cell>
          <cell r="D489" t="str">
            <v>Finishing A</v>
          </cell>
          <cell r="E489" t="str">
            <v xml:space="preserve">Folding(B)                    </v>
          </cell>
          <cell r="F489">
            <v>40926</v>
          </cell>
          <cell r="G489" t="str">
            <v>01/01/2024-01/15/2024</v>
          </cell>
          <cell r="H489">
            <v>1</v>
          </cell>
          <cell r="I489">
            <v>2</v>
          </cell>
          <cell r="J489">
            <v>3</v>
          </cell>
          <cell r="K489">
            <v>204</v>
          </cell>
          <cell r="M489">
            <v>112</v>
          </cell>
          <cell r="N489">
            <v>8</v>
          </cell>
          <cell r="O489">
            <v>130</v>
          </cell>
          <cell r="P489">
            <v>0</v>
          </cell>
          <cell r="Q489">
            <v>0</v>
          </cell>
          <cell r="R489">
            <v>0</v>
          </cell>
          <cell r="S489">
            <v>10</v>
          </cell>
          <cell r="T489">
            <v>0</v>
          </cell>
          <cell r="U489">
            <v>10</v>
          </cell>
          <cell r="V489">
            <v>71.27</v>
          </cell>
          <cell r="W489">
            <v>0</v>
          </cell>
          <cell r="X489">
            <v>6.5453999999999999</v>
          </cell>
          <cell r="Y489">
            <v>0</v>
          </cell>
          <cell r="Z489">
            <v>6.5453999999999999</v>
          </cell>
          <cell r="AA489">
            <v>0</v>
          </cell>
          <cell r="AB489">
            <v>1.290144</v>
          </cell>
          <cell r="AQ489">
            <v>0</v>
          </cell>
          <cell r="AR489">
            <v>100</v>
          </cell>
          <cell r="BG489">
            <v>0</v>
          </cell>
          <cell r="BH489">
            <v>100</v>
          </cell>
        </row>
        <row r="490">
          <cell r="B490" t="str">
            <v>PO6580</v>
          </cell>
          <cell r="C490" t="str">
            <v>Tum San</v>
          </cell>
          <cell r="D490" t="str">
            <v>SIT Checking</v>
          </cell>
          <cell r="E490" t="str">
            <v xml:space="preserve">Examining(B)                  </v>
          </cell>
          <cell r="F490">
            <v>40940</v>
          </cell>
          <cell r="G490" t="str">
            <v>01/01/2024-01/15/2024</v>
          </cell>
          <cell r="H490">
            <v>1</v>
          </cell>
          <cell r="I490">
            <v>1</v>
          </cell>
          <cell r="J490">
            <v>2</v>
          </cell>
          <cell r="K490">
            <v>204</v>
          </cell>
          <cell r="M490">
            <v>112</v>
          </cell>
          <cell r="N490">
            <v>8</v>
          </cell>
          <cell r="O490">
            <v>132</v>
          </cell>
          <cell r="P490">
            <v>0</v>
          </cell>
          <cell r="Q490">
            <v>0</v>
          </cell>
          <cell r="R490">
            <v>0</v>
          </cell>
          <cell r="S490">
            <v>12</v>
          </cell>
          <cell r="T490">
            <v>0</v>
          </cell>
          <cell r="U490">
            <v>12</v>
          </cell>
          <cell r="V490">
            <v>48.94</v>
          </cell>
          <cell r="W490">
            <v>0</v>
          </cell>
          <cell r="X490">
            <v>5.8874399999999998</v>
          </cell>
          <cell r="Y490">
            <v>0</v>
          </cell>
          <cell r="Z490">
            <v>5.8874399999999998</v>
          </cell>
          <cell r="AA490">
            <v>0</v>
          </cell>
          <cell r="AB490">
            <v>9.9348799999999997</v>
          </cell>
          <cell r="AQ490">
            <v>0</v>
          </cell>
          <cell r="AR490">
            <v>100</v>
          </cell>
          <cell r="BG490">
            <v>0</v>
          </cell>
          <cell r="BH490">
            <v>100</v>
          </cell>
        </row>
        <row r="491">
          <cell r="B491" t="str">
            <v>PO6623</v>
          </cell>
          <cell r="C491" t="str">
            <v>Sophea Kruoch</v>
          </cell>
          <cell r="D491" t="str">
            <v>SPS- A</v>
          </cell>
          <cell r="E491" t="str">
            <v xml:space="preserve">Overlock                      </v>
          </cell>
          <cell r="F491">
            <v>40941</v>
          </cell>
          <cell r="G491" t="str">
            <v>01/01/2024-01/15/2024</v>
          </cell>
          <cell r="H491">
            <v>1</v>
          </cell>
          <cell r="I491">
            <v>2</v>
          </cell>
          <cell r="J491">
            <v>3</v>
          </cell>
          <cell r="K491">
            <v>204</v>
          </cell>
          <cell r="M491">
            <v>112</v>
          </cell>
          <cell r="N491">
            <v>8</v>
          </cell>
          <cell r="O491">
            <v>122</v>
          </cell>
          <cell r="P491">
            <v>0</v>
          </cell>
          <cell r="Q491">
            <v>0</v>
          </cell>
          <cell r="R491">
            <v>0</v>
          </cell>
          <cell r="S491">
            <v>2</v>
          </cell>
          <cell r="T491">
            <v>0</v>
          </cell>
          <cell r="U491">
            <v>2</v>
          </cell>
          <cell r="V491">
            <v>32.08</v>
          </cell>
          <cell r="W491">
            <v>0</v>
          </cell>
          <cell r="X491">
            <v>0.98124</v>
          </cell>
          <cell r="Y491">
            <v>0</v>
          </cell>
          <cell r="Z491">
            <v>0.98124</v>
          </cell>
          <cell r="AA491">
            <v>0</v>
          </cell>
          <cell r="AB491">
            <v>16.982479999999999</v>
          </cell>
          <cell r="AQ491">
            <v>0</v>
          </cell>
          <cell r="AR491">
            <v>100</v>
          </cell>
          <cell r="BG491">
            <v>0</v>
          </cell>
          <cell r="BH491">
            <v>100</v>
          </cell>
        </row>
        <row r="492">
          <cell r="B492" t="str">
            <v>PO6728</v>
          </cell>
          <cell r="C492" t="str">
            <v>Sophors Phon</v>
          </cell>
          <cell r="D492" t="str">
            <v>SPS- B</v>
          </cell>
          <cell r="E492" t="str">
            <v xml:space="preserve">French Seam(A)                </v>
          </cell>
          <cell r="F492">
            <v>40959</v>
          </cell>
          <cell r="G492" t="str">
            <v>01/01/2024-01/15/2024</v>
          </cell>
          <cell r="H492">
            <v>1</v>
          </cell>
          <cell r="I492">
            <v>3</v>
          </cell>
          <cell r="J492">
            <v>4</v>
          </cell>
          <cell r="K492">
            <v>224</v>
          </cell>
          <cell r="M492">
            <v>112</v>
          </cell>
          <cell r="N492">
            <v>8</v>
          </cell>
          <cell r="O492">
            <v>128</v>
          </cell>
          <cell r="P492">
            <v>0</v>
          </cell>
          <cell r="Q492">
            <v>0</v>
          </cell>
          <cell r="R492">
            <v>0</v>
          </cell>
          <cell r="S492">
            <v>8</v>
          </cell>
          <cell r="T492">
            <v>0</v>
          </cell>
          <cell r="U492">
            <v>8</v>
          </cell>
          <cell r="V492">
            <v>32.880000000000003</v>
          </cell>
          <cell r="W492">
            <v>0</v>
          </cell>
          <cell r="X492">
            <v>4.2899399999999996</v>
          </cell>
          <cell r="Y492">
            <v>0</v>
          </cell>
          <cell r="Z492">
            <v>4.2899399999999996</v>
          </cell>
          <cell r="AA492">
            <v>0</v>
          </cell>
          <cell r="AB492">
            <v>18.639880000000002</v>
          </cell>
          <cell r="AQ492">
            <v>0</v>
          </cell>
          <cell r="AR492">
            <v>100</v>
          </cell>
          <cell r="BG492">
            <v>0</v>
          </cell>
          <cell r="BH492">
            <v>100</v>
          </cell>
        </row>
        <row r="493">
          <cell r="B493" t="str">
            <v>PO6730</v>
          </cell>
          <cell r="C493" t="str">
            <v>Davin Vy</v>
          </cell>
          <cell r="D493" t="str">
            <v>SPS- A</v>
          </cell>
          <cell r="E493" t="str">
            <v xml:space="preserve">JOIN SPLITE YOKE STR          </v>
          </cell>
          <cell r="F493">
            <v>40959</v>
          </cell>
          <cell r="G493" t="str">
            <v>01/01/2024-01/15/2024</v>
          </cell>
          <cell r="H493">
            <v>1</v>
          </cell>
          <cell r="I493">
            <v>1</v>
          </cell>
          <cell r="J493">
            <v>2</v>
          </cell>
          <cell r="K493">
            <v>204</v>
          </cell>
          <cell r="M493">
            <v>112</v>
          </cell>
          <cell r="N493">
            <v>8</v>
          </cell>
          <cell r="O493">
            <v>122</v>
          </cell>
          <cell r="P493">
            <v>0</v>
          </cell>
          <cell r="Q493">
            <v>0</v>
          </cell>
          <cell r="R493">
            <v>0</v>
          </cell>
          <cell r="S493">
            <v>2</v>
          </cell>
          <cell r="T493">
            <v>0</v>
          </cell>
          <cell r="U493">
            <v>2</v>
          </cell>
          <cell r="V493">
            <v>38.57</v>
          </cell>
          <cell r="W493">
            <v>0</v>
          </cell>
          <cell r="X493">
            <v>0.98124</v>
          </cell>
          <cell r="Y493">
            <v>0</v>
          </cell>
          <cell r="Z493">
            <v>0.98124</v>
          </cell>
          <cell r="AA493">
            <v>0</v>
          </cell>
          <cell r="AB493">
            <v>10.49248</v>
          </cell>
          <cell r="AQ493">
            <v>0</v>
          </cell>
          <cell r="AR493">
            <v>100</v>
          </cell>
          <cell r="BG493">
            <v>0</v>
          </cell>
          <cell r="BH493">
            <v>100</v>
          </cell>
        </row>
        <row r="494">
          <cell r="B494" t="str">
            <v>PO6746</v>
          </cell>
          <cell r="C494" t="str">
            <v>Sreyrath Cheang</v>
          </cell>
          <cell r="D494" t="str">
            <v>SPS- B</v>
          </cell>
          <cell r="E494" t="str">
            <v xml:space="preserve">Run Collar(A)                 </v>
          </cell>
          <cell r="F494">
            <v>40961</v>
          </cell>
          <cell r="G494" t="str">
            <v>01/01/2024-01/15/2024</v>
          </cell>
          <cell r="H494">
            <v>1</v>
          </cell>
          <cell r="I494">
            <v>3</v>
          </cell>
          <cell r="J494">
            <v>4</v>
          </cell>
          <cell r="K494">
            <v>204</v>
          </cell>
          <cell r="M494">
            <v>112</v>
          </cell>
          <cell r="N494">
            <v>8</v>
          </cell>
          <cell r="O494">
            <v>120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25.34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13.91</v>
          </cell>
          <cell r="AQ494">
            <v>0</v>
          </cell>
          <cell r="AR494">
            <v>100</v>
          </cell>
          <cell r="BG494">
            <v>0</v>
          </cell>
          <cell r="BH494">
            <v>100</v>
          </cell>
        </row>
        <row r="495">
          <cell r="B495" t="str">
            <v>PO6912</v>
          </cell>
          <cell r="C495" t="str">
            <v>Sevoun Keo</v>
          </cell>
          <cell r="D495" t="str">
            <v>SPS- D</v>
          </cell>
          <cell r="E495" t="str">
            <v xml:space="preserve">Collar Attach (A+)            </v>
          </cell>
          <cell r="F495">
            <v>41001</v>
          </cell>
          <cell r="G495" t="str">
            <v>01/01/2024-01/15/2024</v>
          </cell>
          <cell r="H495">
            <v>1</v>
          </cell>
          <cell r="I495">
            <v>2</v>
          </cell>
          <cell r="J495">
            <v>3</v>
          </cell>
          <cell r="K495">
            <v>204</v>
          </cell>
          <cell r="M495">
            <v>112</v>
          </cell>
          <cell r="N495">
            <v>8</v>
          </cell>
          <cell r="O495">
            <v>132</v>
          </cell>
          <cell r="P495">
            <v>0</v>
          </cell>
          <cell r="Q495">
            <v>0</v>
          </cell>
          <cell r="R495">
            <v>0</v>
          </cell>
          <cell r="S495">
            <v>12</v>
          </cell>
          <cell r="T495">
            <v>0</v>
          </cell>
          <cell r="U495">
            <v>12</v>
          </cell>
          <cell r="V495">
            <v>45.97</v>
          </cell>
          <cell r="W495">
            <v>0</v>
          </cell>
          <cell r="X495">
            <v>5.8874399999999998</v>
          </cell>
          <cell r="Y495">
            <v>0</v>
          </cell>
          <cell r="Z495">
            <v>5.8874399999999998</v>
          </cell>
          <cell r="AA495">
            <v>0</v>
          </cell>
          <cell r="AB495">
            <v>12.90488</v>
          </cell>
          <cell r="AQ495">
            <v>0</v>
          </cell>
          <cell r="AR495">
            <v>100</v>
          </cell>
          <cell r="BG495">
            <v>0</v>
          </cell>
          <cell r="BH495">
            <v>100</v>
          </cell>
        </row>
        <row r="496">
          <cell r="B496" t="str">
            <v>PO6945</v>
          </cell>
          <cell r="C496" t="str">
            <v>Chanpheakdey Bun</v>
          </cell>
          <cell r="D496" t="str">
            <v>SIT REPAIR</v>
          </cell>
          <cell r="E496" t="str">
            <v xml:space="preserve">Lapseam Sides(A)              </v>
          </cell>
          <cell r="F496">
            <v>41018</v>
          </cell>
          <cell r="G496" t="str">
            <v>01/01/2024-01/15/2024</v>
          </cell>
          <cell r="H496">
            <v>1</v>
          </cell>
          <cell r="I496">
            <v>3</v>
          </cell>
          <cell r="J496">
            <v>4</v>
          </cell>
          <cell r="K496">
            <v>204</v>
          </cell>
          <cell r="M496">
            <v>112</v>
          </cell>
          <cell r="N496">
            <v>8</v>
          </cell>
          <cell r="O496">
            <v>126</v>
          </cell>
          <cell r="P496">
            <v>0</v>
          </cell>
          <cell r="Q496">
            <v>0</v>
          </cell>
          <cell r="R496">
            <v>0</v>
          </cell>
          <cell r="S496">
            <v>6</v>
          </cell>
          <cell r="T496">
            <v>0</v>
          </cell>
          <cell r="U496">
            <v>6</v>
          </cell>
          <cell r="V496">
            <v>0</v>
          </cell>
          <cell r="W496">
            <v>0</v>
          </cell>
          <cell r="X496">
            <v>2.9437199999999999</v>
          </cell>
          <cell r="Y496">
            <v>0</v>
          </cell>
          <cell r="Z496">
            <v>2.9437199999999999</v>
          </cell>
          <cell r="AA496">
            <v>0</v>
          </cell>
          <cell r="AB496">
            <v>52.987439999999999</v>
          </cell>
          <cell r="AQ496">
            <v>0</v>
          </cell>
          <cell r="AR496">
            <v>100</v>
          </cell>
          <cell r="BG496">
            <v>0</v>
          </cell>
          <cell r="BH496">
            <v>100</v>
          </cell>
        </row>
        <row r="497">
          <cell r="B497" t="str">
            <v>PO7005</v>
          </cell>
          <cell r="C497" t="str">
            <v>Sopheak Seng</v>
          </cell>
          <cell r="D497" t="str">
            <v>S1- 1</v>
          </cell>
          <cell r="E497" t="str">
            <v xml:space="preserve">Machinist                     </v>
          </cell>
          <cell r="F497">
            <v>41023</v>
          </cell>
          <cell r="G497" t="str">
            <v>01/01/2024-01/15/2024</v>
          </cell>
          <cell r="H497">
            <v>1</v>
          </cell>
          <cell r="I497">
            <v>3</v>
          </cell>
          <cell r="J497">
            <v>4</v>
          </cell>
          <cell r="K497">
            <v>204</v>
          </cell>
          <cell r="M497">
            <v>112</v>
          </cell>
          <cell r="N497">
            <v>8</v>
          </cell>
          <cell r="O497">
            <v>132</v>
          </cell>
          <cell r="P497">
            <v>0</v>
          </cell>
          <cell r="Q497">
            <v>0</v>
          </cell>
          <cell r="R497">
            <v>0</v>
          </cell>
          <cell r="S497">
            <v>12</v>
          </cell>
          <cell r="T497">
            <v>0</v>
          </cell>
          <cell r="U497">
            <v>12</v>
          </cell>
          <cell r="V497">
            <v>45.15</v>
          </cell>
          <cell r="W497">
            <v>0</v>
          </cell>
          <cell r="X497">
            <v>6.2930590000000004</v>
          </cell>
          <cell r="Y497">
            <v>0</v>
          </cell>
          <cell r="Z497">
            <v>6.2930590000000004</v>
          </cell>
          <cell r="AA497">
            <v>0</v>
          </cell>
          <cell r="AB497">
            <v>16.713059999999999</v>
          </cell>
          <cell r="AQ497">
            <v>0</v>
          </cell>
          <cell r="AR497">
            <v>100</v>
          </cell>
          <cell r="BG497">
            <v>0</v>
          </cell>
          <cell r="BH497">
            <v>100</v>
          </cell>
        </row>
        <row r="498">
          <cell r="B498" t="str">
            <v>PO7029</v>
          </cell>
          <cell r="C498" t="str">
            <v>Sary Kem</v>
          </cell>
          <cell r="D498" t="str">
            <v>Finishing A</v>
          </cell>
          <cell r="E498" t="str">
            <v xml:space="preserve">Button Closing(B)             </v>
          </cell>
          <cell r="F498">
            <v>41023</v>
          </cell>
          <cell r="G498" t="str">
            <v>01/01/2024-01/15/2024</v>
          </cell>
          <cell r="H498">
            <v>0</v>
          </cell>
          <cell r="I498">
            <v>0</v>
          </cell>
          <cell r="J498">
            <v>0</v>
          </cell>
          <cell r="K498">
            <v>204</v>
          </cell>
          <cell r="M498">
            <v>112</v>
          </cell>
          <cell r="N498">
            <v>8</v>
          </cell>
          <cell r="O498">
            <v>110</v>
          </cell>
          <cell r="P498">
            <v>8</v>
          </cell>
          <cell r="Q498">
            <v>8</v>
          </cell>
          <cell r="R498">
            <v>16</v>
          </cell>
          <cell r="S498">
            <v>6</v>
          </cell>
          <cell r="T498">
            <v>0</v>
          </cell>
          <cell r="U498">
            <v>6</v>
          </cell>
          <cell r="V498">
            <v>50.7</v>
          </cell>
          <cell r="W498">
            <v>7.85</v>
          </cell>
          <cell r="X498">
            <v>3.41412</v>
          </cell>
          <cell r="Y498">
            <v>0</v>
          </cell>
          <cell r="Z498">
            <v>3.41412</v>
          </cell>
          <cell r="AA498">
            <v>0</v>
          </cell>
          <cell r="AB498">
            <v>0</v>
          </cell>
          <cell r="AQ498">
            <v>0</v>
          </cell>
          <cell r="AR498">
            <v>85</v>
          </cell>
          <cell r="BG498">
            <v>0</v>
          </cell>
          <cell r="BH498">
            <v>85</v>
          </cell>
        </row>
        <row r="499">
          <cell r="B499" t="str">
            <v>PO7233</v>
          </cell>
          <cell r="C499" t="str">
            <v>Sothary Chup</v>
          </cell>
          <cell r="D499" t="str">
            <v>SPS- A</v>
          </cell>
          <cell r="E499" t="str">
            <v xml:space="preserve">Set Gauntlet(A)               </v>
          </cell>
          <cell r="F499">
            <v>41050</v>
          </cell>
          <cell r="G499" t="str">
            <v>01/01/2024-01/15/2024</v>
          </cell>
          <cell r="H499">
            <v>1</v>
          </cell>
          <cell r="I499">
            <v>1</v>
          </cell>
          <cell r="J499">
            <v>2</v>
          </cell>
          <cell r="K499">
            <v>204</v>
          </cell>
          <cell r="M499">
            <v>112</v>
          </cell>
          <cell r="N499">
            <v>8</v>
          </cell>
          <cell r="O499">
            <v>122</v>
          </cell>
          <cell r="P499">
            <v>0</v>
          </cell>
          <cell r="Q499">
            <v>0</v>
          </cell>
          <cell r="R499">
            <v>0</v>
          </cell>
          <cell r="S499">
            <v>2</v>
          </cell>
          <cell r="T499">
            <v>0</v>
          </cell>
          <cell r="U499">
            <v>2</v>
          </cell>
          <cell r="V499">
            <v>52.3</v>
          </cell>
          <cell r="W499">
            <v>0</v>
          </cell>
          <cell r="X499">
            <v>1.0004999999999999</v>
          </cell>
          <cell r="Y499">
            <v>0</v>
          </cell>
          <cell r="Z499">
            <v>1.0004999999999999</v>
          </cell>
          <cell r="AA499">
            <v>0</v>
          </cell>
          <cell r="AB499">
            <v>0.59</v>
          </cell>
          <cell r="AQ499">
            <v>0</v>
          </cell>
          <cell r="AR499">
            <v>100</v>
          </cell>
          <cell r="BG499">
            <v>0</v>
          </cell>
          <cell r="BH499">
            <v>100</v>
          </cell>
        </row>
        <row r="500">
          <cell r="B500" t="str">
            <v>PO7335</v>
          </cell>
          <cell r="C500" t="str">
            <v>Chhengkea Cheu</v>
          </cell>
          <cell r="D500" t="str">
            <v>Finishing B</v>
          </cell>
          <cell r="E500" t="str">
            <v xml:space="preserve">Presentation Examiner(B)      </v>
          </cell>
          <cell r="F500">
            <v>41071</v>
          </cell>
          <cell r="G500" t="str">
            <v>01/01/2024-01/15/2024</v>
          </cell>
          <cell r="H500">
            <v>0</v>
          </cell>
          <cell r="I500">
            <v>0</v>
          </cell>
          <cell r="J500">
            <v>0</v>
          </cell>
          <cell r="K500">
            <v>204</v>
          </cell>
          <cell r="M500">
            <v>112</v>
          </cell>
          <cell r="N500">
            <v>8</v>
          </cell>
          <cell r="O500">
            <v>122</v>
          </cell>
          <cell r="P500">
            <v>8</v>
          </cell>
          <cell r="Q500">
            <v>0</v>
          </cell>
          <cell r="R500">
            <v>8</v>
          </cell>
          <cell r="S500">
            <v>10</v>
          </cell>
          <cell r="T500">
            <v>0</v>
          </cell>
          <cell r="U500">
            <v>10</v>
          </cell>
          <cell r="V500">
            <v>65.16</v>
          </cell>
          <cell r="W500">
            <v>7.85</v>
          </cell>
          <cell r="X500">
            <v>5.3099259999999999</v>
          </cell>
          <cell r="Y500">
            <v>0</v>
          </cell>
          <cell r="Z500">
            <v>5.3099259999999999</v>
          </cell>
          <cell r="AA500">
            <v>7.81</v>
          </cell>
          <cell r="AB500">
            <v>0.40973399999999999</v>
          </cell>
          <cell r="AQ500">
            <v>1.65</v>
          </cell>
          <cell r="AR500">
            <v>100</v>
          </cell>
          <cell r="BG500">
            <v>0</v>
          </cell>
          <cell r="BH500">
            <v>101.65</v>
          </cell>
        </row>
        <row r="501">
          <cell r="B501" t="str">
            <v>PO7341</v>
          </cell>
          <cell r="C501" t="str">
            <v>Sean Sok</v>
          </cell>
          <cell r="D501" t="str">
            <v>SPS- B</v>
          </cell>
          <cell r="E501" t="str">
            <v xml:space="preserve">Machinist                     </v>
          </cell>
          <cell r="F501">
            <v>41071</v>
          </cell>
          <cell r="G501" t="str">
            <v>01/01/2024-01/15/2024</v>
          </cell>
          <cell r="H501">
            <v>0</v>
          </cell>
          <cell r="I501">
            <v>0</v>
          </cell>
          <cell r="J501">
            <v>0</v>
          </cell>
          <cell r="K501">
            <v>224</v>
          </cell>
          <cell r="M501">
            <v>112</v>
          </cell>
          <cell r="N501">
            <v>8</v>
          </cell>
          <cell r="O501">
            <v>128</v>
          </cell>
          <cell r="P501">
            <v>0</v>
          </cell>
          <cell r="Q501">
            <v>0</v>
          </cell>
          <cell r="R501">
            <v>0</v>
          </cell>
          <cell r="S501">
            <v>8</v>
          </cell>
          <cell r="T501">
            <v>0</v>
          </cell>
          <cell r="U501">
            <v>8</v>
          </cell>
          <cell r="V501">
            <v>32.880000000000003</v>
          </cell>
          <cell r="W501">
            <v>0</v>
          </cell>
          <cell r="X501">
            <v>4.2899399999999996</v>
          </cell>
          <cell r="Y501">
            <v>0</v>
          </cell>
          <cell r="Z501">
            <v>4.2899399999999996</v>
          </cell>
          <cell r="AA501">
            <v>0</v>
          </cell>
          <cell r="AB501">
            <v>18.639880000000002</v>
          </cell>
          <cell r="AQ501">
            <v>0</v>
          </cell>
          <cell r="AR501">
            <v>100</v>
          </cell>
          <cell r="BG501">
            <v>0</v>
          </cell>
          <cell r="BH501">
            <v>100</v>
          </cell>
        </row>
        <row r="502">
          <cell r="B502" t="str">
            <v>PO7628</v>
          </cell>
          <cell r="C502" t="str">
            <v>Seang Kim</v>
          </cell>
          <cell r="D502" t="str">
            <v>SPS- C</v>
          </cell>
          <cell r="E502" t="str">
            <v xml:space="preserve">Set Main Label(B)             </v>
          </cell>
          <cell r="F502">
            <v>41106</v>
          </cell>
          <cell r="G502" t="str">
            <v>01/01/2024-01/15/2024</v>
          </cell>
          <cell r="H502">
            <v>0</v>
          </cell>
          <cell r="I502">
            <v>0</v>
          </cell>
          <cell r="J502">
            <v>0</v>
          </cell>
          <cell r="K502">
            <v>204</v>
          </cell>
          <cell r="M502">
            <v>112</v>
          </cell>
          <cell r="N502">
            <v>8</v>
          </cell>
          <cell r="O502">
            <v>124</v>
          </cell>
          <cell r="P502">
            <v>0</v>
          </cell>
          <cell r="Q502">
            <v>0</v>
          </cell>
          <cell r="R502">
            <v>0</v>
          </cell>
          <cell r="S502">
            <v>4</v>
          </cell>
          <cell r="T502">
            <v>0</v>
          </cell>
          <cell r="U502">
            <v>4</v>
          </cell>
          <cell r="V502">
            <v>63.52</v>
          </cell>
          <cell r="W502">
            <v>0</v>
          </cell>
          <cell r="X502">
            <v>2.3178860000000001</v>
          </cell>
          <cell r="Y502">
            <v>0</v>
          </cell>
          <cell r="Z502">
            <v>2.3178860000000001</v>
          </cell>
          <cell r="AA502">
            <v>0</v>
          </cell>
          <cell r="AB502">
            <v>0</v>
          </cell>
          <cell r="AQ502">
            <v>4.72</v>
          </cell>
          <cell r="AR502">
            <v>100</v>
          </cell>
          <cell r="BG502">
            <v>0</v>
          </cell>
          <cell r="BH502">
            <v>104.72</v>
          </cell>
        </row>
        <row r="503">
          <cell r="B503" t="str">
            <v>PO8003</v>
          </cell>
          <cell r="C503" t="str">
            <v>Sona Ron</v>
          </cell>
          <cell r="D503" t="str">
            <v>SPS- A</v>
          </cell>
          <cell r="E503" t="str">
            <v xml:space="preserve">Run Cuff(A)                   </v>
          </cell>
          <cell r="F503">
            <v>41144</v>
          </cell>
          <cell r="G503" t="str">
            <v>01/01/2024-01/15/2024</v>
          </cell>
          <cell r="H503">
            <v>1</v>
          </cell>
          <cell r="I503">
            <v>1</v>
          </cell>
          <cell r="J503">
            <v>2</v>
          </cell>
          <cell r="K503">
            <v>204</v>
          </cell>
          <cell r="M503">
            <v>112</v>
          </cell>
          <cell r="N503">
            <v>8</v>
          </cell>
          <cell r="O503">
            <v>126</v>
          </cell>
          <cell r="P503">
            <v>0</v>
          </cell>
          <cell r="Q503">
            <v>0</v>
          </cell>
          <cell r="R503">
            <v>0</v>
          </cell>
          <cell r="S503">
            <v>6</v>
          </cell>
          <cell r="T503">
            <v>0</v>
          </cell>
          <cell r="U503">
            <v>6</v>
          </cell>
          <cell r="V503">
            <v>22.26</v>
          </cell>
          <cell r="W503">
            <v>0</v>
          </cell>
          <cell r="X503">
            <v>2.9437199999999999</v>
          </cell>
          <cell r="Y503">
            <v>0</v>
          </cell>
          <cell r="Z503">
            <v>2.9437199999999999</v>
          </cell>
          <cell r="AA503">
            <v>5.41</v>
          </cell>
          <cell r="AB503">
            <v>25.317440000000001</v>
          </cell>
          <cell r="AQ503">
            <v>0</v>
          </cell>
          <cell r="AR503">
            <v>100</v>
          </cell>
          <cell r="BG503">
            <v>0</v>
          </cell>
          <cell r="BH503">
            <v>100</v>
          </cell>
        </row>
        <row r="504">
          <cell r="B504" t="str">
            <v>PO8223</v>
          </cell>
          <cell r="C504" t="str">
            <v>Chanthy  Mao</v>
          </cell>
          <cell r="D504" t="str">
            <v>SPS- C</v>
          </cell>
          <cell r="E504" t="str">
            <v xml:space="preserve">BHLE FRNT(M)(B)               </v>
          </cell>
          <cell r="F504">
            <v>41171</v>
          </cell>
          <cell r="G504" t="str">
            <v>01/01/2024-01/15/2024</v>
          </cell>
          <cell r="H504">
            <v>0</v>
          </cell>
          <cell r="I504">
            <v>0</v>
          </cell>
          <cell r="J504">
            <v>0</v>
          </cell>
          <cell r="K504">
            <v>204</v>
          </cell>
          <cell r="M504">
            <v>112</v>
          </cell>
          <cell r="N504">
            <v>8</v>
          </cell>
          <cell r="O504">
            <v>122</v>
          </cell>
          <cell r="P504">
            <v>0</v>
          </cell>
          <cell r="Q504">
            <v>0</v>
          </cell>
          <cell r="R504">
            <v>0</v>
          </cell>
          <cell r="S504">
            <v>2</v>
          </cell>
          <cell r="T504">
            <v>0</v>
          </cell>
          <cell r="U504">
            <v>2</v>
          </cell>
          <cell r="V504">
            <v>41.15</v>
          </cell>
          <cell r="W504">
            <v>0</v>
          </cell>
          <cell r="X504">
            <v>0.98124</v>
          </cell>
          <cell r="Y504">
            <v>0</v>
          </cell>
          <cell r="Z504">
            <v>0.98124</v>
          </cell>
          <cell r="AA504">
            <v>0</v>
          </cell>
          <cell r="AB504">
            <v>0.43968000000000002</v>
          </cell>
          <cell r="AQ504">
            <v>0</v>
          </cell>
          <cell r="AR504">
            <v>100</v>
          </cell>
          <cell r="BG504">
            <v>0</v>
          </cell>
          <cell r="BH504">
            <v>100</v>
          </cell>
        </row>
        <row r="505">
          <cell r="B505" t="str">
            <v>PO8582</v>
          </cell>
          <cell r="C505" t="str">
            <v>Hoeurn Yorm</v>
          </cell>
          <cell r="D505" t="str">
            <v>S1- 2</v>
          </cell>
          <cell r="E505" t="str">
            <v xml:space="preserve">Kansia(B)                     </v>
          </cell>
          <cell r="F505">
            <v>41214</v>
          </cell>
          <cell r="G505" t="str">
            <v>01/01/2024-01/15/2024</v>
          </cell>
          <cell r="H505">
            <v>0</v>
          </cell>
          <cell r="I505">
            <v>0</v>
          </cell>
          <cell r="J505">
            <v>0</v>
          </cell>
          <cell r="K505">
            <v>204</v>
          </cell>
          <cell r="M505">
            <v>112</v>
          </cell>
          <cell r="N505">
            <v>8</v>
          </cell>
          <cell r="O505">
            <v>132</v>
          </cell>
          <cell r="P505">
            <v>0</v>
          </cell>
          <cell r="Q505">
            <v>0</v>
          </cell>
          <cell r="R505">
            <v>0</v>
          </cell>
          <cell r="S505">
            <v>12</v>
          </cell>
          <cell r="T505">
            <v>0</v>
          </cell>
          <cell r="U505">
            <v>12</v>
          </cell>
          <cell r="V505">
            <v>36.39</v>
          </cell>
          <cell r="W505">
            <v>0</v>
          </cell>
          <cell r="X505">
            <v>5.8874399999999998</v>
          </cell>
          <cell r="Y505">
            <v>0</v>
          </cell>
          <cell r="Z505">
            <v>5.8874399999999998</v>
          </cell>
          <cell r="AA505">
            <v>0</v>
          </cell>
          <cell r="AB505">
            <v>22.48488</v>
          </cell>
          <cell r="AQ505">
            <v>0</v>
          </cell>
          <cell r="AR505">
            <v>100</v>
          </cell>
          <cell r="BG505">
            <v>0</v>
          </cell>
          <cell r="BH505">
            <v>100</v>
          </cell>
        </row>
        <row r="506">
          <cell r="B506" t="str">
            <v>PO8585</v>
          </cell>
          <cell r="C506" t="str">
            <v>Hen Yorm</v>
          </cell>
          <cell r="D506" t="str">
            <v>SPS- B</v>
          </cell>
          <cell r="E506" t="str">
            <v xml:space="preserve">Mark Button Down Collar       </v>
          </cell>
          <cell r="F506">
            <v>41214</v>
          </cell>
          <cell r="G506" t="str">
            <v>01/01/2024-01/15/2024</v>
          </cell>
          <cell r="H506">
            <v>0</v>
          </cell>
          <cell r="I506">
            <v>0</v>
          </cell>
          <cell r="J506">
            <v>0</v>
          </cell>
          <cell r="K506">
            <v>204</v>
          </cell>
          <cell r="M506">
            <v>112</v>
          </cell>
          <cell r="N506">
            <v>8</v>
          </cell>
          <cell r="O506">
            <v>124</v>
          </cell>
          <cell r="P506">
            <v>0</v>
          </cell>
          <cell r="Q506">
            <v>0</v>
          </cell>
          <cell r="R506">
            <v>0</v>
          </cell>
          <cell r="S506">
            <v>4</v>
          </cell>
          <cell r="T506">
            <v>0</v>
          </cell>
          <cell r="U506">
            <v>4</v>
          </cell>
          <cell r="V506">
            <v>47.12</v>
          </cell>
          <cell r="W506">
            <v>0</v>
          </cell>
          <cell r="X506">
            <v>2.1640079999999999</v>
          </cell>
          <cell r="Y506">
            <v>0</v>
          </cell>
          <cell r="Z506">
            <v>2.1640079999999999</v>
          </cell>
          <cell r="AA506">
            <v>0</v>
          </cell>
          <cell r="AB506">
            <v>0</v>
          </cell>
          <cell r="AQ506">
            <v>0</v>
          </cell>
          <cell r="AR506">
            <v>100</v>
          </cell>
          <cell r="BG506">
            <v>0</v>
          </cell>
          <cell r="BH506">
            <v>100</v>
          </cell>
        </row>
        <row r="507">
          <cell r="B507" t="str">
            <v>PO8676</v>
          </cell>
          <cell r="C507" t="str">
            <v>Sorphan Leng</v>
          </cell>
          <cell r="D507" t="str">
            <v>SPS- F</v>
          </cell>
          <cell r="E507" t="str">
            <v xml:space="preserve">Cuff Attach(A+)               </v>
          </cell>
          <cell r="F507">
            <v>41220</v>
          </cell>
          <cell r="G507" t="str">
            <v>01/01/2024-01/15/2024</v>
          </cell>
          <cell r="H507">
            <v>1</v>
          </cell>
          <cell r="I507">
            <v>2</v>
          </cell>
          <cell r="J507">
            <v>3</v>
          </cell>
          <cell r="K507">
            <v>204</v>
          </cell>
          <cell r="M507">
            <v>112</v>
          </cell>
          <cell r="N507">
            <v>8</v>
          </cell>
          <cell r="O507">
            <v>128</v>
          </cell>
          <cell r="P507">
            <v>0</v>
          </cell>
          <cell r="Q507">
            <v>4</v>
          </cell>
          <cell r="R507">
            <v>4</v>
          </cell>
          <cell r="S507">
            <v>12</v>
          </cell>
          <cell r="T507">
            <v>0</v>
          </cell>
          <cell r="U507">
            <v>12</v>
          </cell>
          <cell r="V507">
            <v>66.59</v>
          </cell>
          <cell r="W507">
            <v>0</v>
          </cell>
          <cell r="X507">
            <v>6.8020680000000002</v>
          </cell>
          <cell r="Y507">
            <v>0</v>
          </cell>
          <cell r="Z507">
            <v>6.8020680000000002</v>
          </cell>
          <cell r="AA507">
            <v>10.050000000000001</v>
          </cell>
          <cell r="AB507">
            <v>2.0797599999999998</v>
          </cell>
          <cell r="AQ507">
            <v>2.34</v>
          </cell>
          <cell r="AR507">
            <v>100</v>
          </cell>
          <cell r="BG507">
            <v>0</v>
          </cell>
          <cell r="BH507">
            <v>102.34</v>
          </cell>
        </row>
        <row r="508">
          <cell r="B508" t="str">
            <v>PO8868</v>
          </cell>
          <cell r="C508" t="str">
            <v>Vorlin Sao</v>
          </cell>
          <cell r="D508" t="str">
            <v>SPS- A</v>
          </cell>
          <cell r="E508" t="str">
            <v xml:space="preserve">B/Hole Cuff(B)                </v>
          </cell>
          <cell r="F508">
            <v>41246</v>
          </cell>
          <cell r="G508" t="str">
            <v>01/01/2024-01/15/2024</v>
          </cell>
          <cell r="H508">
            <v>0</v>
          </cell>
          <cell r="I508">
            <v>0</v>
          </cell>
          <cell r="J508">
            <v>0</v>
          </cell>
          <cell r="K508">
            <v>204</v>
          </cell>
          <cell r="M508">
            <v>112</v>
          </cell>
          <cell r="N508">
            <v>8</v>
          </cell>
          <cell r="O508">
            <v>122</v>
          </cell>
          <cell r="P508">
            <v>0</v>
          </cell>
          <cell r="Q508">
            <v>0</v>
          </cell>
          <cell r="R508">
            <v>0</v>
          </cell>
          <cell r="S508">
            <v>2</v>
          </cell>
          <cell r="T508">
            <v>0</v>
          </cell>
          <cell r="U508">
            <v>2</v>
          </cell>
          <cell r="V508">
            <v>47.56</v>
          </cell>
          <cell r="W508">
            <v>0</v>
          </cell>
          <cell r="X508">
            <v>0.98124</v>
          </cell>
          <cell r="Y508">
            <v>0</v>
          </cell>
          <cell r="Z508">
            <v>0.98124</v>
          </cell>
          <cell r="AA508">
            <v>0</v>
          </cell>
          <cell r="AB508">
            <v>0.67740800000000001</v>
          </cell>
          <cell r="AQ508">
            <v>17.07</v>
          </cell>
          <cell r="AR508">
            <v>100</v>
          </cell>
          <cell r="BG508">
            <v>0</v>
          </cell>
          <cell r="BH508">
            <v>117.07</v>
          </cell>
        </row>
        <row r="509">
          <cell r="B509" t="str">
            <v>PO8889</v>
          </cell>
          <cell r="C509" t="str">
            <v>Ya Yem</v>
          </cell>
          <cell r="D509" t="str">
            <v>Finishing B</v>
          </cell>
          <cell r="E509" t="str">
            <v xml:space="preserve">Presentation Examiner(B)      </v>
          </cell>
          <cell r="F509">
            <v>41254</v>
          </cell>
          <cell r="G509" t="str">
            <v>01/01/2024-01/15/2024</v>
          </cell>
          <cell r="H509">
            <v>0</v>
          </cell>
          <cell r="I509">
            <v>0</v>
          </cell>
          <cell r="J509">
            <v>0</v>
          </cell>
          <cell r="K509">
            <v>204</v>
          </cell>
          <cell r="M509">
            <v>112</v>
          </cell>
          <cell r="N509">
            <v>8</v>
          </cell>
          <cell r="O509">
            <v>130</v>
          </cell>
          <cell r="P509">
            <v>0</v>
          </cell>
          <cell r="Q509">
            <v>0</v>
          </cell>
          <cell r="R509">
            <v>0</v>
          </cell>
          <cell r="S509">
            <v>10</v>
          </cell>
          <cell r="T509">
            <v>0</v>
          </cell>
          <cell r="U509">
            <v>10</v>
          </cell>
          <cell r="V509">
            <v>65.16</v>
          </cell>
          <cell r="W509">
            <v>0</v>
          </cell>
          <cell r="X509">
            <v>5.3099259999999999</v>
          </cell>
          <cell r="Y509">
            <v>0</v>
          </cell>
          <cell r="Z509">
            <v>5.3099259999999999</v>
          </cell>
          <cell r="AA509">
            <v>0</v>
          </cell>
          <cell r="AB509">
            <v>0.40973399999999999</v>
          </cell>
          <cell r="AQ509">
            <v>0</v>
          </cell>
          <cell r="AR509">
            <v>100</v>
          </cell>
          <cell r="BG509">
            <v>0</v>
          </cell>
          <cell r="BH509">
            <v>100</v>
          </cell>
        </row>
        <row r="510">
          <cell r="B510" t="str">
            <v>PO9076</v>
          </cell>
          <cell r="C510" t="str">
            <v>Rothana Chan</v>
          </cell>
          <cell r="D510" t="str">
            <v>SIT Checking</v>
          </cell>
          <cell r="E510" t="str">
            <v xml:space="preserve">Examining(B)                  </v>
          </cell>
          <cell r="F510">
            <v>41282</v>
          </cell>
          <cell r="G510" t="str">
            <v>01/01/2024-01/15/2024</v>
          </cell>
          <cell r="H510">
            <v>1</v>
          </cell>
          <cell r="I510">
            <v>2</v>
          </cell>
          <cell r="J510">
            <v>3</v>
          </cell>
          <cell r="K510">
            <v>231</v>
          </cell>
          <cell r="M510">
            <v>112</v>
          </cell>
          <cell r="N510">
            <v>8</v>
          </cell>
          <cell r="O510">
            <v>122</v>
          </cell>
          <cell r="P510">
            <v>8</v>
          </cell>
          <cell r="Q510">
            <v>0</v>
          </cell>
          <cell r="R510">
            <v>8</v>
          </cell>
          <cell r="S510">
            <v>10</v>
          </cell>
          <cell r="T510">
            <v>0</v>
          </cell>
          <cell r="U510">
            <v>10</v>
          </cell>
          <cell r="V510">
            <v>39.72</v>
          </cell>
          <cell r="W510">
            <v>8.8800000000000008</v>
          </cell>
          <cell r="X510">
            <v>5.5312799999999998</v>
          </cell>
          <cell r="Y510">
            <v>0</v>
          </cell>
          <cell r="Z510">
            <v>5.5312799999999998</v>
          </cell>
          <cell r="AA510">
            <v>0</v>
          </cell>
          <cell r="AB510">
            <v>15.592560000000001</v>
          </cell>
          <cell r="AQ510">
            <v>0</v>
          </cell>
          <cell r="AR510">
            <v>100</v>
          </cell>
          <cell r="BG510">
            <v>0</v>
          </cell>
          <cell r="BH510">
            <v>100</v>
          </cell>
        </row>
        <row r="511">
          <cell r="B511" t="str">
            <v>PO9166</v>
          </cell>
          <cell r="C511" t="str">
            <v>Sreyneang Sann</v>
          </cell>
          <cell r="D511" t="str">
            <v>Finishing A</v>
          </cell>
          <cell r="E511" t="str">
            <v xml:space="preserve">Folding(B)                    </v>
          </cell>
          <cell r="F511">
            <v>41291</v>
          </cell>
          <cell r="G511" t="str">
            <v>01/01/2024-01/15/2024</v>
          </cell>
          <cell r="H511">
            <v>1</v>
          </cell>
          <cell r="I511">
            <v>1</v>
          </cell>
          <cell r="J511">
            <v>2</v>
          </cell>
          <cell r="K511">
            <v>204</v>
          </cell>
          <cell r="M511">
            <v>112</v>
          </cell>
          <cell r="N511">
            <v>8</v>
          </cell>
          <cell r="O511">
            <v>80</v>
          </cell>
          <cell r="P511">
            <v>0</v>
          </cell>
          <cell r="Q511">
            <v>40</v>
          </cell>
          <cell r="R511">
            <v>40</v>
          </cell>
          <cell r="S511">
            <v>0</v>
          </cell>
          <cell r="T511">
            <v>0</v>
          </cell>
          <cell r="U511">
            <v>0</v>
          </cell>
          <cell r="V511">
            <v>11.49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4.21</v>
          </cell>
          <cell r="AQ511">
            <v>0</v>
          </cell>
          <cell r="AR511">
            <v>50</v>
          </cell>
          <cell r="BG511">
            <v>0</v>
          </cell>
          <cell r="BH511">
            <v>50</v>
          </cell>
        </row>
        <row r="512">
          <cell r="B512" t="str">
            <v>PO9271</v>
          </cell>
          <cell r="C512" t="str">
            <v>Chanthou Seng</v>
          </cell>
          <cell r="D512" t="str">
            <v>Finishing A</v>
          </cell>
          <cell r="E512" t="str">
            <v xml:space="preserve">Folding(B)                    </v>
          </cell>
          <cell r="F512">
            <v>41316</v>
          </cell>
          <cell r="G512" t="str">
            <v>01/01/2024-01/15/2024</v>
          </cell>
          <cell r="H512">
            <v>0</v>
          </cell>
          <cell r="I512">
            <v>0</v>
          </cell>
          <cell r="J512">
            <v>0</v>
          </cell>
          <cell r="K512">
            <v>204</v>
          </cell>
          <cell r="M512">
            <v>112</v>
          </cell>
          <cell r="N512">
            <v>8</v>
          </cell>
          <cell r="O512">
            <v>130</v>
          </cell>
          <cell r="P512">
            <v>0</v>
          </cell>
          <cell r="Q512">
            <v>0</v>
          </cell>
          <cell r="R512">
            <v>0</v>
          </cell>
          <cell r="S512">
            <v>10</v>
          </cell>
          <cell r="T512">
            <v>0</v>
          </cell>
          <cell r="U512">
            <v>10</v>
          </cell>
          <cell r="V512">
            <v>75.56</v>
          </cell>
          <cell r="W512">
            <v>0</v>
          </cell>
          <cell r="X512">
            <v>6.5747669999999996</v>
          </cell>
          <cell r="Y512">
            <v>0</v>
          </cell>
          <cell r="Z512">
            <v>6.5747669999999996</v>
          </cell>
          <cell r="AA512">
            <v>0</v>
          </cell>
          <cell r="AB512">
            <v>0</v>
          </cell>
          <cell r="AQ512">
            <v>0</v>
          </cell>
          <cell r="AR512">
            <v>100</v>
          </cell>
          <cell r="BG512">
            <v>0</v>
          </cell>
          <cell r="BH512">
            <v>100</v>
          </cell>
        </row>
        <row r="513">
          <cell r="B513" t="str">
            <v>PO9385</v>
          </cell>
          <cell r="C513" t="str">
            <v>Chan Mang</v>
          </cell>
          <cell r="D513" t="str">
            <v>SPS- D</v>
          </cell>
          <cell r="E513" t="str">
            <v xml:space="preserve">BARTACK(B)                    </v>
          </cell>
          <cell r="F513">
            <v>41324</v>
          </cell>
          <cell r="G513" t="str">
            <v>01/01/2024-01/15/2024</v>
          </cell>
          <cell r="H513">
            <v>1</v>
          </cell>
          <cell r="I513">
            <v>2</v>
          </cell>
          <cell r="J513">
            <v>3</v>
          </cell>
          <cell r="K513">
            <v>204</v>
          </cell>
          <cell r="M513">
            <v>112</v>
          </cell>
          <cell r="N513">
            <v>8</v>
          </cell>
          <cell r="O513">
            <v>132</v>
          </cell>
          <cell r="P513">
            <v>0</v>
          </cell>
          <cell r="Q513">
            <v>0</v>
          </cell>
          <cell r="R513">
            <v>0</v>
          </cell>
          <cell r="S513">
            <v>12</v>
          </cell>
          <cell r="T513">
            <v>0</v>
          </cell>
          <cell r="U513">
            <v>12</v>
          </cell>
          <cell r="V513">
            <v>94.69</v>
          </cell>
          <cell r="W513">
            <v>0</v>
          </cell>
          <cell r="X513">
            <v>7.1212520000000001</v>
          </cell>
          <cell r="Y513">
            <v>0</v>
          </cell>
          <cell r="Z513">
            <v>7.1212520000000001</v>
          </cell>
          <cell r="AA513">
            <v>0</v>
          </cell>
          <cell r="AB513">
            <v>2.7755040000000002</v>
          </cell>
          <cell r="AQ513">
            <v>0</v>
          </cell>
          <cell r="AR513">
            <v>100</v>
          </cell>
          <cell r="BG513">
            <v>0</v>
          </cell>
          <cell r="BH513">
            <v>100</v>
          </cell>
        </row>
        <row r="514">
          <cell r="B514" t="str">
            <v>PO9557</v>
          </cell>
          <cell r="C514" t="str">
            <v>Sokra Yon</v>
          </cell>
          <cell r="D514" t="str">
            <v>SPS- F</v>
          </cell>
          <cell r="E514" t="str">
            <v xml:space="preserve">Bottom Hem(A)                 </v>
          </cell>
          <cell r="F514">
            <v>41345</v>
          </cell>
          <cell r="G514" t="str">
            <v>01/01/2024-01/15/2024</v>
          </cell>
          <cell r="H514">
            <v>0</v>
          </cell>
          <cell r="I514">
            <v>0</v>
          </cell>
          <cell r="J514">
            <v>0</v>
          </cell>
          <cell r="K514">
            <v>204</v>
          </cell>
          <cell r="M514">
            <v>112</v>
          </cell>
          <cell r="N514">
            <v>8</v>
          </cell>
          <cell r="O514">
            <v>130</v>
          </cell>
          <cell r="P514">
            <v>0</v>
          </cell>
          <cell r="Q514">
            <v>0</v>
          </cell>
          <cell r="R514">
            <v>0</v>
          </cell>
          <cell r="S514">
            <v>10</v>
          </cell>
          <cell r="T514">
            <v>0</v>
          </cell>
          <cell r="U514">
            <v>10</v>
          </cell>
          <cell r="V514">
            <v>84.55</v>
          </cell>
          <cell r="W514">
            <v>0</v>
          </cell>
          <cell r="X514">
            <v>6.1538240000000002</v>
          </cell>
          <cell r="Y514">
            <v>0</v>
          </cell>
          <cell r="Z514">
            <v>6.1538240000000002</v>
          </cell>
          <cell r="AA514">
            <v>0</v>
          </cell>
          <cell r="AB514">
            <v>1.96248</v>
          </cell>
          <cell r="AQ514">
            <v>0</v>
          </cell>
          <cell r="AR514">
            <v>100</v>
          </cell>
          <cell r="BG514">
            <v>0</v>
          </cell>
          <cell r="BH514">
            <v>100</v>
          </cell>
        </row>
        <row r="515">
          <cell r="B515" t="str">
            <v>PO9574</v>
          </cell>
          <cell r="C515" t="str">
            <v>Da Lay</v>
          </cell>
          <cell r="D515" t="str">
            <v>SPS- B</v>
          </cell>
          <cell r="E515" t="str">
            <v xml:space="preserve">Hem Pocket(B)                 </v>
          </cell>
          <cell r="F515">
            <v>41345</v>
          </cell>
          <cell r="G515" t="str">
            <v>01/01/2024-01/15/2024</v>
          </cell>
          <cell r="H515">
            <v>0</v>
          </cell>
          <cell r="I515">
            <v>0</v>
          </cell>
          <cell r="J515">
            <v>0</v>
          </cell>
          <cell r="K515">
            <v>204</v>
          </cell>
          <cell r="M515">
            <v>112</v>
          </cell>
          <cell r="N515">
            <v>8</v>
          </cell>
          <cell r="O515">
            <v>124</v>
          </cell>
          <cell r="P515">
            <v>0</v>
          </cell>
          <cell r="Q515">
            <v>0</v>
          </cell>
          <cell r="R515">
            <v>0</v>
          </cell>
          <cell r="S515">
            <v>4</v>
          </cell>
          <cell r="T515">
            <v>0</v>
          </cell>
          <cell r="U515">
            <v>4</v>
          </cell>
          <cell r="V515">
            <v>25.33</v>
          </cell>
          <cell r="W515">
            <v>0</v>
          </cell>
          <cell r="X515">
            <v>1.96248</v>
          </cell>
          <cell r="Y515">
            <v>0</v>
          </cell>
          <cell r="Z515">
            <v>1.96248</v>
          </cell>
          <cell r="AA515">
            <v>0</v>
          </cell>
          <cell r="AB515">
            <v>17.84496</v>
          </cell>
          <cell r="AQ515">
            <v>0</v>
          </cell>
          <cell r="AR515">
            <v>100</v>
          </cell>
          <cell r="BG515">
            <v>0</v>
          </cell>
          <cell r="BH515">
            <v>100</v>
          </cell>
        </row>
        <row r="516">
          <cell r="B516" t="str">
            <v>PO9707</v>
          </cell>
          <cell r="C516" t="str">
            <v>Sina Uk</v>
          </cell>
          <cell r="D516" t="str">
            <v>Cutting 2</v>
          </cell>
          <cell r="F516">
            <v>41387</v>
          </cell>
          <cell r="G516" t="str">
            <v>01/01/2024-01/15/2024</v>
          </cell>
          <cell r="H516">
            <v>0</v>
          </cell>
          <cell r="I516">
            <v>0</v>
          </cell>
          <cell r="J516">
            <v>0</v>
          </cell>
          <cell r="K516">
            <v>224</v>
          </cell>
          <cell r="M516">
            <v>112</v>
          </cell>
          <cell r="N516">
            <v>8</v>
          </cell>
          <cell r="O516">
            <v>130</v>
          </cell>
          <cell r="P516">
            <v>0</v>
          </cell>
          <cell r="Q516">
            <v>0</v>
          </cell>
          <cell r="R516">
            <v>0</v>
          </cell>
          <cell r="S516">
            <v>10</v>
          </cell>
          <cell r="T516">
            <v>0</v>
          </cell>
          <cell r="U516">
            <v>10</v>
          </cell>
          <cell r="V516">
            <v>33.6</v>
          </cell>
          <cell r="W516">
            <v>0</v>
          </cell>
          <cell r="X516">
            <v>5.3674200000000001</v>
          </cell>
          <cell r="Y516">
            <v>0</v>
          </cell>
          <cell r="Z516">
            <v>5.3674200000000001</v>
          </cell>
          <cell r="AA516">
            <v>0</v>
          </cell>
          <cell r="AB516">
            <v>20.074839999999998</v>
          </cell>
          <cell r="AQ516">
            <v>0</v>
          </cell>
          <cell r="AR516">
            <v>100</v>
          </cell>
          <cell r="BG516">
            <v>0</v>
          </cell>
          <cell r="BH516">
            <v>100</v>
          </cell>
        </row>
        <row r="517">
          <cell r="B517" t="str">
            <v>PO9728</v>
          </cell>
          <cell r="C517" t="str">
            <v>Sreypov Hun</v>
          </cell>
          <cell r="D517" t="str">
            <v>SPS- A</v>
          </cell>
          <cell r="E517" t="str">
            <v xml:space="preserve">Bartack Sleeve Hem(B)         </v>
          </cell>
          <cell r="F517">
            <v>41387</v>
          </cell>
          <cell r="G517" t="str">
            <v>01/01/2024-01/15/2024</v>
          </cell>
          <cell r="H517">
            <v>1</v>
          </cell>
          <cell r="I517">
            <v>0</v>
          </cell>
          <cell r="J517">
            <v>1</v>
          </cell>
          <cell r="K517">
            <v>204</v>
          </cell>
          <cell r="M517">
            <v>112</v>
          </cell>
          <cell r="N517">
            <v>8</v>
          </cell>
          <cell r="O517">
            <v>126</v>
          </cell>
          <cell r="P517">
            <v>2</v>
          </cell>
          <cell r="Q517">
            <v>0</v>
          </cell>
          <cell r="R517">
            <v>2</v>
          </cell>
          <cell r="S517">
            <v>8</v>
          </cell>
          <cell r="T517">
            <v>0</v>
          </cell>
          <cell r="U517">
            <v>8</v>
          </cell>
          <cell r="V517">
            <v>21.13</v>
          </cell>
          <cell r="W517">
            <v>1.96</v>
          </cell>
          <cell r="X517">
            <v>3.92496</v>
          </cell>
          <cell r="Y517">
            <v>0</v>
          </cell>
          <cell r="Z517">
            <v>3.92496</v>
          </cell>
          <cell r="AA517">
            <v>0</v>
          </cell>
          <cell r="AB517">
            <v>24.009920000000001</v>
          </cell>
          <cell r="AQ517">
            <v>0</v>
          </cell>
          <cell r="AR517">
            <v>100</v>
          </cell>
          <cell r="BG517">
            <v>0</v>
          </cell>
          <cell r="BH517">
            <v>100</v>
          </cell>
        </row>
        <row r="518">
          <cell r="B518" t="str">
            <v>PO9831</v>
          </cell>
          <cell r="C518" t="str">
            <v>Mao Chean</v>
          </cell>
          <cell r="D518" t="str">
            <v>Finishing A</v>
          </cell>
          <cell r="E518" t="str">
            <v xml:space="preserve">Folding(B)                    </v>
          </cell>
          <cell r="F518">
            <v>41389</v>
          </cell>
          <cell r="G518" t="str">
            <v>01/01/2024-01/15/2024</v>
          </cell>
          <cell r="H518">
            <v>0</v>
          </cell>
          <cell r="I518">
            <v>0</v>
          </cell>
          <cell r="J518">
            <v>0</v>
          </cell>
          <cell r="K518">
            <v>204</v>
          </cell>
          <cell r="M518">
            <v>112</v>
          </cell>
          <cell r="N518">
            <v>8</v>
          </cell>
          <cell r="O518">
            <v>132</v>
          </cell>
          <cell r="P518">
            <v>0</v>
          </cell>
          <cell r="Q518">
            <v>0</v>
          </cell>
          <cell r="R518">
            <v>0</v>
          </cell>
          <cell r="S518">
            <v>12</v>
          </cell>
          <cell r="T518">
            <v>0</v>
          </cell>
          <cell r="U518">
            <v>12</v>
          </cell>
          <cell r="V518">
            <v>76.849999999999994</v>
          </cell>
          <cell r="W518">
            <v>0</v>
          </cell>
          <cell r="X518">
            <v>7.8529299999999997</v>
          </cell>
          <cell r="Y518">
            <v>0</v>
          </cell>
          <cell r="Z518">
            <v>7.8529299999999997</v>
          </cell>
          <cell r="AA518">
            <v>0</v>
          </cell>
          <cell r="AB518">
            <v>0</v>
          </cell>
          <cell r="AQ518">
            <v>0</v>
          </cell>
          <cell r="AR518">
            <v>100</v>
          </cell>
          <cell r="BG518">
            <v>0</v>
          </cell>
          <cell r="BH518">
            <v>100</v>
          </cell>
        </row>
        <row r="519">
          <cell r="B519" t="str">
            <v>PO9982</v>
          </cell>
          <cell r="C519" t="str">
            <v>Sokneng Yoeurn</v>
          </cell>
          <cell r="D519" t="str">
            <v>OPA S1- 1 &amp; 2</v>
          </cell>
          <cell r="E519" t="str">
            <v xml:space="preserve">Topstitch Collar(A)           </v>
          </cell>
          <cell r="F519">
            <v>41402</v>
          </cell>
          <cell r="G519" t="str">
            <v>01/01/2024-01/15/2024</v>
          </cell>
          <cell r="H519">
            <v>1</v>
          </cell>
          <cell r="I519">
            <v>1</v>
          </cell>
          <cell r="J519">
            <v>2</v>
          </cell>
          <cell r="K519">
            <v>204</v>
          </cell>
          <cell r="M519">
            <v>112</v>
          </cell>
          <cell r="N519">
            <v>8</v>
          </cell>
          <cell r="O519">
            <v>132</v>
          </cell>
          <cell r="P519">
            <v>0</v>
          </cell>
          <cell r="Q519">
            <v>0</v>
          </cell>
          <cell r="R519">
            <v>0</v>
          </cell>
          <cell r="S519">
            <v>12</v>
          </cell>
          <cell r="T519">
            <v>0</v>
          </cell>
          <cell r="U519">
            <v>12</v>
          </cell>
          <cell r="V519">
            <v>33.5</v>
          </cell>
          <cell r="W519">
            <v>0</v>
          </cell>
          <cell r="X519">
            <v>5.8874399999999998</v>
          </cell>
          <cell r="Y519">
            <v>0</v>
          </cell>
          <cell r="Z519">
            <v>5.8874399999999998</v>
          </cell>
          <cell r="AA519">
            <v>0</v>
          </cell>
          <cell r="AB519">
            <v>25.374880000000001</v>
          </cell>
          <cell r="AQ519">
            <v>0</v>
          </cell>
          <cell r="AR519">
            <v>100</v>
          </cell>
          <cell r="BG519">
            <v>0</v>
          </cell>
          <cell r="BH519">
            <v>100</v>
          </cell>
        </row>
        <row r="520">
          <cell r="B520" t="str">
            <v>po12339</v>
          </cell>
          <cell r="C520" t="str">
            <v xml:space="preserve">Sreykeov Taing                                    </v>
          </cell>
          <cell r="D520" t="str">
            <v>SPS- B</v>
          </cell>
          <cell r="E520" t="str">
            <v xml:space="preserve">Press Pocket(B)               </v>
          </cell>
          <cell r="F520">
            <v>41681</v>
          </cell>
          <cell r="G520" t="str">
            <v>01/01/2024-01/15/2024</v>
          </cell>
          <cell r="H520">
            <v>1</v>
          </cell>
          <cell r="I520">
            <v>2</v>
          </cell>
          <cell r="J520">
            <v>3</v>
          </cell>
          <cell r="K520">
            <v>204</v>
          </cell>
          <cell r="M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Q520">
            <v>0</v>
          </cell>
          <cell r="AR520">
            <v>100</v>
          </cell>
          <cell r="BG520">
            <v>0</v>
          </cell>
          <cell r="BH520">
            <v>100</v>
          </cell>
        </row>
        <row r="521">
          <cell r="B521" t="str">
            <v>po14926</v>
          </cell>
          <cell r="C521" t="str">
            <v xml:space="preserve">Pheng Sreykhouch                                  </v>
          </cell>
          <cell r="D521" t="str">
            <v>Cutting 2</v>
          </cell>
          <cell r="E521" t="str">
            <v xml:space="preserve">BHLE FRNT(M)(B)               </v>
          </cell>
          <cell r="F521">
            <v>42032</v>
          </cell>
          <cell r="G521" t="str">
            <v>01/01/2024-01/15/2024</v>
          </cell>
          <cell r="H521">
            <v>0</v>
          </cell>
          <cell r="I521">
            <v>0</v>
          </cell>
          <cell r="J521">
            <v>0</v>
          </cell>
          <cell r="K521">
            <v>221</v>
          </cell>
          <cell r="M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Q521">
            <v>0</v>
          </cell>
          <cell r="BG521">
            <v>0</v>
          </cell>
          <cell r="BH521">
            <v>0</v>
          </cell>
        </row>
        <row r="522">
          <cell r="B522" t="str">
            <v>po15116</v>
          </cell>
          <cell r="C522" t="str">
            <v xml:space="preserve">Yem Nith                                          </v>
          </cell>
          <cell r="D522" t="str">
            <v>OPA S1- 1 &amp; 2</v>
          </cell>
          <cell r="E522" t="str">
            <v xml:space="preserve">Set Yoke(A)                   </v>
          </cell>
          <cell r="F522">
            <v>42095</v>
          </cell>
          <cell r="G522" t="str">
            <v>01/01/2024-01/15/2024</v>
          </cell>
          <cell r="H522">
            <v>0</v>
          </cell>
          <cell r="I522">
            <v>0</v>
          </cell>
          <cell r="J522">
            <v>0</v>
          </cell>
          <cell r="K522">
            <v>204</v>
          </cell>
          <cell r="M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Q522">
            <v>0</v>
          </cell>
          <cell r="BG522">
            <v>0</v>
          </cell>
          <cell r="BH522">
            <v>0</v>
          </cell>
        </row>
        <row r="523">
          <cell r="B523" t="str">
            <v>po1719</v>
          </cell>
          <cell r="C523" t="str">
            <v xml:space="preserve">Chomroeun Nuorn                                   </v>
          </cell>
          <cell r="D523" t="str">
            <v>Maternity Leave</v>
          </cell>
          <cell r="E523" t="str">
            <v xml:space="preserve">Trim and mark Collar(B)       </v>
          </cell>
          <cell r="F523">
            <v>39387</v>
          </cell>
          <cell r="G523" t="str">
            <v>01/01/2024-01/15/2024</v>
          </cell>
          <cell r="H523">
            <v>1</v>
          </cell>
          <cell r="I523">
            <v>0</v>
          </cell>
          <cell r="J523">
            <v>1</v>
          </cell>
          <cell r="K523">
            <v>204</v>
          </cell>
          <cell r="M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Q523">
            <v>0</v>
          </cell>
          <cell r="BG523">
            <v>0</v>
          </cell>
          <cell r="BH523">
            <v>0</v>
          </cell>
        </row>
        <row r="524">
          <cell r="B524" t="str">
            <v>po17272</v>
          </cell>
          <cell r="C524" t="str">
            <v xml:space="preserve">Soknoeun Phun                                     </v>
          </cell>
          <cell r="D524" t="str">
            <v>Maternity Leave</v>
          </cell>
          <cell r="E524" t="str">
            <v xml:space="preserve">B/Sew Down Collar(B)          </v>
          </cell>
          <cell r="F524">
            <v>42948</v>
          </cell>
          <cell r="G524" t="str">
            <v>01/01/2024-01/15/2024</v>
          </cell>
          <cell r="H524">
            <v>0</v>
          </cell>
          <cell r="I524">
            <v>0</v>
          </cell>
          <cell r="J524">
            <v>0</v>
          </cell>
          <cell r="K524">
            <v>204</v>
          </cell>
          <cell r="M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Q524">
            <v>0</v>
          </cell>
          <cell r="BG524">
            <v>0</v>
          </cell>
          <cell r="BH524">
            <v>0</v>
          </cell>
        </row>
        <row r="525">
          <cell r="B525" t="str">
            <v>po1757</v>
          </cell>
          <cell r="C525" t="str">
            <v xml:space="preserve">Sinan Lang                                        </v>
          </cell>
          <cell r="D525" t="str">
            <v>Maternity Leave</v>
          </cell>
          <cell r="E525" t="str">
            <v xml:space="preserve">Examining(B)                  </v>
          </cell>
          <cell r="F525">
            <v>39419</v>
          </cell>
          <cell r="G525" t="str">
            <v>01/01/2024-01/15/2024</v>
          </cell>
          <cell r="H525">
            <v>1</v>
          </cell>
          <cell r="I525">
            <v>0</v>
          </cell>
          <cell r="J525">
            <v>1</v>
          </cell>
          <cell r="K525">
            <v>204</v>
          </cell>
          <cell r="M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Q525">
            <v>0</v>
          </cell>
          <cell r="BG525">
            <v>0</v>
          </cell>
          <cell r="BH525">
            <v>0</v>
          </cell>
        </row>
        <row r="526">
          <cell r="B526" t="str">
            <v>po18177</v>
          </cell>
          <cell r="C526" t="str">
            <v xml:space="preserve">Navy Mey                                          </v>
          </cell>
          <cell r="D526" t="str">
            <v>SPS- B</v>
          </cell>
          <cell r="E526" t="str">
            <v xml:space="preserve">Turn+Press Collar(B)          </v>
          </cell>
          <cell r="F526">
            <v>43117</v>
          </cell>
          <cell r="G526" t="str">
            <v>01/01/2024-01/15/2024</v>
          </cell>
          <cell r="H526">
            <v>0</v>
          </cell>
          <cell r="I526">
            <v>0</v>
          </cell>
          <cell r="J526">
            <v>0</v>
          </cell>
          <cell r="K526">
            <v>204</v>
          </cell>
          <cell r="M526">
            <v>0</v>
          </cell>
          <cell r="O526">
            <v>-96</v>
          </cell>
          <cell r="P526">
            <v>96</v>
          </cell>
          <cell r="Q526">
            <v>0</v>
          </cell>
          <cell r="R526">
            <v>96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Q526">
            <v>0</v>
          </cell>
          <cell r="AR526">
            <v>50</v>
          </cell>
          <cell r="BG526">
            <v>0</v>
          </cell>
          <cell r="BH526">
            <v>50</v>
          </cell>
        </row>
        <row r="527">
          <cell r="B527" t="str">
            <v>po18214</v>
          </cell>
          <cell r="C527" t="str">
            <v xml:space="preserve">Sokly Pheap                                       </v>
          </cell>
          <cell r="D527" t="str">
            <v>Maternity Leave</v>
          </cell>
          <cell r="E527" t="str">
            <v xml:space="preserve">BARTACK(B)                    </v>
          </cell>
          <cell r="F527">
            <v>43124</v>
          </cell>
          <cell r="G527" t="str">
            <v>01/01/2024-01/15/2024</v>
          </cell>
          <cell r="H527">
            <v>0</v>
          </cell>
          <cell r="I527">
            <v>0</v>
          </cell>
          <cell r="J527">
            <v>0</v>
          </cell>
          <cell r="K527">
            <v>204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Q527">
            <v>0</v>
          </cell>
          <cell r="BG527">
            <v>0</v>
          </cell>
          <cell r="BH527">
            <v>0</v>
          </cell>
        </row>
        <row r="528">
          <cell r="B528" t="str">
            <v>po18373</v>
          </cell>
          <cell r="C528" t="str">
            <v xml:space="preserve">Sean Son                                          </v>
          </cell>
          <cell r="D528" t="str">
            <v>FUSING</v>
          </cell>
          <cell r="E528" t="str">
            <v xml:space="preserve">Fuse Collar(B)                </v>
          </cell>
          <cell r="F528">
            <v>43158</v>
          </cell>
          <cell r="G528" t="str">
            <v>01/01/2024-01/15/2024</v>
          </cell>
          <cell r="H528">
            <v>1</v>
          </cell>
          <cell r="I528">
            <v>2</v>
          </cell>
          <cell r="J528">
            <v>3</v>
          </cell>
          <cell r="K528">
            <v>204</v>
          </cell>
          <cell r="M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Q528">
            <v>0</v>
          </cell>
          <cell r="BG528">
            <v>0</v>
          </cell>
          <cell r="BH528">
            <v>0</v>
          </cell>
        </row>
        <row r="529">
          <cell r="B529" t="str">
            <v>po18476</v>
          </cell>
          <cell r="C529" t="str">
            <v xml:space="preserve">Sreyneang Lorn                                    </v>
          </cell>
          <cell r="D529" t="str">
            <v>Finishing B</v>
          </cell>
          <cell r="E529" t="str">
            <v xml:space="preserve">Folding(B)                    </v>
          </cell>
          <cell r="F529">
            <v>43181</v>
          </cell>
          <cell r="G529" t="str">
            <v>01/01/2024-01/15/2024</v>
          </cell>
          <cell r="H529">
            <v>0</v>
          </cell>
          <cell r="I529">
            <v>0</v>
          </cell>
          <cell r="J529">
            <v>0</v>
          </cell>
          <cell r="K529">
            <v>204</v>
          </cell>
          <cell r="M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Q529">
            <v>0</v>
          </cell>
          <cell r="BG529">
            <v>0</v>
          </cell>
          <cell r="BH529">
            <v>0</v>
          </cell>
        </row>
        <row r="530">
          <cell r="B530" t="str">
            <v>po19934</v>
          </cell>
          <cell r="C530" t="str">
            <v xml:space="preserve">Mom Kanha                                         </v>
          </cell>
          <cell r="D530" t="str">
            <v>SIT Checking</v>
          </cell>
          <cell r="E530" t="str">
            <v xml:space="preserve">Examiner(B)                   </v>
          </cell>
          <cell r="F530">
            <v>44783</v>
          </cell>
          <cell r="G530" t="str">
            <v>01/01/2024-01/15/2024</v>
          </cell>
          <cell r="H530">
            <v>1</v>
          </cell>
          <cell r="I530">
            <v>1</v>
          </cell>
          <cell r="J530">
            <v>2</v>
          </cell>
          <cell r="K530">
            <v>204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Q530">
            <v>0</v>
          </cell>
          <cell r="BG530">
            <v>0</v>
          </cell>
          <cell r="BH530">
            <v>0</v>
          </cell>
        </row>
        <row r="531">
          <cell r="B531" t="str">
            <v>po19945</v>
          </cell>
          <cell r="C531" t="str">
            <v xml:space="preserve">Phim Sreynay                                      </v>
          </cell>
          <cell r="D531" t="str">
            <v>Maternity Leave</v>
          </cell>
          <cell r="E531" t="str">
            <v xml:space="preserve">O/Lock Sides(A)               </v>
          </cell>
          <cell r="F531">
            <v>44785</v>
          </cell>
          <cell r="G531" t="str">
            <v>01/01/2024-01/15/2024</v>
          </cell>
          <cell r="H531">
            <v>1</v>
          </cell>
          <cell r="I531">
            <v>0</v>
          </cell>
          <cell r="J531">
            <v>1</v>
          </cell>
          <cell r="K531">
            <v>204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Q531">
            <v>0</v>
          </cell>
          <cell r="BG531">
            <v>0</v>
          </cell>
          <cell r="BH531">
            <v>0</v>
          </cell>
        </row>
        <row r="532">
          <cell r="B532" t="str">
            <v>po20493</v>
          </cell>
          <cell r="C532" t="str">
            <v xml:space="preserve">En Sreynich                                       </v>
          </cell>
          <cell r="D532" t="str">
            <v>Maternity Leave</v>
          </cell>
          <cell r="E532" t="str">
            <v xml:space="preserve">Set Main Label (B)            </v>
          </cell>
          <cell r="F532">
            <v>45090</v>
          </cell>
          <cell r="G532" t="str">
            <v>01/01/2024-01/15/2024</v>
          </cell>
          <cell r="H532">
            <v>1</v>
          </cell>
          <cell r="I532">
            <v>0</v>
          </cell>
          <cell r="J532">
            <v>1</v>
          </cell>
          <cell r="K532">
            <v>204</v>
          </cell>
          <cell r="M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Q532">
            <v>0</v>
          </cell>
          <cell r="BG532">
            <v>0</v>
          </cell>
          <cell r="BH532">
            <v>0</v>
          </cell>
        </row>
        <row r="533">
          <cell r="B533" t="str">
            <v>po20527</v>
          </cell>
          <cell r="C533" t="str">
            <v xml:space="preserve">Thy Chanthuor                                     </v>
          </cell>
          <cell r="D533" t="str">
            <v>SPS- B</v>
          </cell>
          <cell r="E533" t="str">
            <v xml:space="preserve">Pocket                        </v>
          </cell>
          <cell r="F533">
            <v>45224</v>
          </cell>
          <cell r="G533" t="str">
            <v>01/01/2024-01/15/2024</v>
          </cell>
          <cell r="H533">
            <v>1</v>
          </cell>
          <cell r="I533">
            <v>1</v>
          </cell>
          <cell r="J533">
            <v>2</v>
          </cell>
          <cell r="K533">
            <v>202</v>
          </cell>
          <cell r="M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Q533">
            <v>0</v>
          </cell>
          <cell r="AR533">
            <v>100</v>
          </cell>
          <cell r="BG533">
            <v>0</v>
          </cell>
          <cell r="BH533">
            <v>100</v>
          </cell>
        </row>
        <row r="534">
          <cell r="G534" t="str">
            <v>Total:</v>
          </cell>
          <cell r="H534">
            <v>323</v>
          </cell>
          <cell r="I534">
            <v>569</v>
          </cell>
          <cell r="J534">
            <v>892</v>
          </cell>
          <cell r="K534">
            <v>108305</v>
          </cell>
          <cell r="L534">
            <v>0</v>
          </cell>
          <cell r="M534">
            <v>57176</v>
          </cell>
          <cell r="N534">
            <v>4088</v>
          </cell>
          <cell r="O534">
            <v>64138.083333333605</v>
          </cell>
          <cell r="P534">
            <v>385.83</v>
          </cell>
          <cell r="Q534">
            <v>516.08333333309997</v>
          </cell>
          <cell r="R534">
            <v>925.91666666640003</v>
          </cell>
          <cell r="S534">
            <v>3800</v>
          </cell>
          <cell r="T534">
            <v>0</v>
          </cell>
          <cell r="U534">
            <v>3800</v>
          </cell>
          <cell r="V534">
            <v>24836.34999999998</v>
          </cell>
          <cell r="W534">
            <v>509.80000000000018</v>
          </cell>
          <cell r="X534">
            <v>2130.1871039999987</v>
          </cell>
          <cell r="Y534">
            <v>0</v>
          </cell>
          <cell r="Z534">
            <v>2130.1871039999987</v>
          </cell>
          <cell r="AA534">
            <v>167.91</v>
          </cell>
          <cell r="AB534">
            <v>5646.7640159999937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237.16</v>
          </cell>
          <cell r="AR534">
            <v>50912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51149.16</v>
          </cell>
        </row>
        <row r="548">
          <cell r="C548" t="str">
            <v>Prepared by:...........................</v>
          </cell>
          <cell r="Q548" t="str">
            <v>Verified by:...........................</v>
          </cell>
          <cell r="AO548" t="str">
            <v>Approved by:.............................</v>
          </cell>
          <cell r="BG548" t="str">
            <v>Authorized by:.............................</v>
          </cell>
        </row>
        <row r="549">
          <cell r="C549" t="str">
            <v>Mrs. Rina Rin</v>
          </cell>
          <cell r="Q549" t="str">
            <v>Mrs. Seavminh Ly</v>
          </cell>
          <cell r="AO549" t="str">
            <v>Mr. Wu Wende</v>
          </cell>
          <cell r="BG549" t="str">
            <v>Mr. Jerry Yu</v>
          </cell>
        </row>
        <row r="550">
          <cell r="C550" t="str">
            <v>Wage Payroll</v>
          </cell>
          <cell r="Q550" t="str">
            <v>HRM</v>
          </cell>
          <cell r="AO550" t="str">
            <v>Factory Manager</v>
          </cell>
          <cell r="BG550" t="str">
            <v>Country GM</v>
          </cell>
        </row>
      </sheetData>
      <sheetData sheetId="7">
        <row r="2">
          <cell r="B2" t="str">
            <v>Absent Confirmation from 01-Jan-2024 to 31-Jan-2024</v>
          </cell>
        </row>
        <row r="3">
          <cell r="B3" t="str">
            <v>Day In Year : 366.00</v>
          </cell>
        </row>
        <row r="4">
          <cell r="G4" t="str">
            <v>AL</v>
          </cell>
          <cell r="H4" t="str">
            <v>DAY</v>
          </cell>
          <cell r="I4" t="str">
            <v>AL</v>
          </cell>
          <cell r="P4" t="str">
            <v>TOTAL</v>
          </cell>
        </row>
        <row r="5">
          <cell r="B5" t="str">
            <v>CODE</v>
          </cell>
          <cell r="C5" t="str">
            <v>NAME</v>
          </cell>
          <cell r="D5" t="str">
            <v>LINE</v>
          </cell>
          <cell r="E5" t="str">
            <v>POSITION</v>
          </cell>
          <cell r="F5" t="str">
            <v>START DATE</v>
          </cell>
          <cell r="G5" t="str">
            <v>CREDITED</v>
          </cell>
          <cell r="H5" t="str">
            <v>WORKED</v>
          </cell>
          <cell r="I5" t="str">
            <v>ENTITLE</v>
          </cell>
          <cell r="J5" t="str">
            <v>SL</v>
          </cell>
          <cell r="K5" t="str">
            <v>AUL</v>
          </cell>
          <cell r="L5" t="str">
            <v>ML</v>
          </cell>
          <cell r="M5" t="str">
            <v>UPL</v>
          </cell>
          <cell r="N5" t="str">
            <v>SPL</v>
          </cell>
          <cell r="O5" t="str">
            <v>AL</v>
          </cell>
          <cell r="P5" t="str">
            <v>TAKEN</v>
          </cell>
          <cell r="Q5" t="str">
            <v>BALANCE</v>
          </cell>
          <cell r="R5" t="str">
            <v>BONUS</v>
          </cell>
          <cell r="U5" t="str">
            <v>AL+spl</v>
          </cell>
          <cell r="V5" t="str">
            <v>AUL</v>
          </cell>
          <cell r="W5" t="str">
            <v>Att pay</v>
          </cell>
        </row>
        <row r="6">
          <cell r="B6" t="str">
            <v>BX043</v>
          </cell>
          <cell r="C6" t="str">
            <v>Sun Kin</v>
          </cell>
          <cell r="D6" t="str">
            <v>SHIRT-2. BOXING</v>
          </cell>
          <cell r="E6" t="str">
            <v>Close Product</v>
          </cell>
          <cell r="F6" t="str">
            <v>26-Dec-2011</v>
          </cell>
          <cell r="G6">
            <v>22</v>
          </cell>
          <cell r="H6">
            <v>366</v>
          </cell>
          <cell r="I6">
            <v>1.8633879781420764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1.8633879781420764</v>
          </cell>
          <cell r="R6">
            <v>10</v>
          </cell>
          <cell r="U6">
            <v>0</v>
          </cell>
          <cell r="V6">
            <v>26</v>
          </cell>
          <cell r="W6">
            <v>10</v>
          </cell>
        </row>
        <row r="7">
          <cell r="B7" t="str">
            <v>BX050</v>
          </cell>
          <cell r="C7" t="str">
            <v>Kimseng Roeun</v>
          </cell>
          <cell r="D7" t="str">
            <v>SHIRT-2. BOXING</v>
          </cell>
          <cell r="E7" t="str">
            <v>BOXING OPERATOR</v>
          </cell>
          <cell r="F7" t="str">
            <v>25-Jun-2012</v>
          </cell>
          <cell r="G7">
            <v>22</v>
          </cell>
          <cell r="H7">
            <v>366</v>
          </cell>
          <cell r="I7">
            <v>1.8633879781420764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0.86338797814207635</v>
          </cell>
          <cell r="R7">
            <v>10</v>
          </cell>
          <cell r="U7">
            <v>1</v>
          </cell>
          <cell r="V7">
            <v>26</v>
          </cell>
          <cell r="W7">
            <v>10</v>
          </cell>
        </row>
        <row r="8">
          <cell r="B8" t="str">
            <v>BX107</v>
          </cell>
          <cell r="C8" t="str">
            <v>Chan Phon</v>
          </cell>
          <cell r="D8" t="str">
            <v>SHIRT-2. BOXING</v>
          </cell>
          <cell r="E8" t="str">
            <v>BOXING OPERATOR</v>
          </cell>
          <cell r="F8" t="str">
            <v>11-Mar-2014</v>
          </cell>
          <cell r="G8">
            <v>21</v>
          </cell>
          <cell r="H8">
            <v>366</v>
          </cell>
          <cell r="I8">
            <v>1.778688524590164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0.31578947368421101</v>
          </cell>
          <cell r="P8">
            <v>0</v>
          </cell>
          <cell r="Q8">
            <v>1.778688524590164</v>
          </cell>
          <cell r="R8">
            <v>10</v>
          </cell>
          <cell r="U8">
            <v>0.31578947368421101</v>
          </cell>
          <cell r="V8">
            <v>26</v>
          </cell>
          <cell r="W8">
            <v>10</v>
          </cell>
        </row>
        <row r="9">
          <cell r="B9" t="str">
            <v>BX117</v>
          </cell>
          <cell r="C9" t="str">
            <v>Saut Nhean</v>
          </cell>
          <cell r="D9" t="str">
            <v>SHIRT-2. BOXING</v>
          </cell>
          <cell r="E9" t="str">
            <v>BOXING OPERATOR</v>
          </cell>
          <cell r="F9" t="str">
            <v>26-Mar-2014</v>
          </cell>
          <cell r="G9">
            <v>21</v>
          </cell>
          <cell r="H9">
            <v>366</v>
          </cell>
          <cell r="I9">
            <v>1.778688524590164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1.778688524590164</v>
          </cell>
          <cell r="R9">
            <v>10</v>
          </cell>
          <cell r="U9">
            <v>0</v>
          </cell>
          <cell r="V9">
            <v>26</v>
          </cell>
          <cell r="W9">
            <v>10</v>
          </cell>
        </row>
        <row r="10">
          <cell r="B10" t="str">
            <v>BX134</v>
          </cell>
          <cell r="C10" t="str">
            <v>Vun Phang</v>
          </cell>
          <cell r="D10" t="str">
            <v>Finishing A</v>
          </cell>
          <cell r="E10" t="str">
            <v>BOXING OPERATOR</v>
          </cell>
          <cell r="F10" t="str">
            <v>08-Sep-2015</v>
          </cell>
          <cell r="G10">
            <v>21</v>
          </cell>
          <cell r="H10">
            <v>366</v>
          </cell>
          <cell r="I10">
            <v>1.778688524590164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7.0175438596491299E-3</v>
          </cell>
          <cell r="P10">
            <v>7.0175438596491299E-3</v>
          </cell>
          <cell r="Q10">
            <v>1.7716709807305149</v>
          </cell>
          <cell r="R10">
            <v>10</v>
          </cell>
          <cell r="U10">
            <v>7.0175438596491299E-3</v>
          </cell>
          <cell r="V10">
            <v>26</v>
          </cell>
          <cell r="W10">
            <v>10</v>
          </cell>
        </row>
        <row r="11">
          <cell r="B11" t="str">
            <v>BX136</v>
          </cell>
          <cell r="C11" t="str">
            <v>Malen Lay</v>
          </cell>
          <cell r="D11" t="str">
            <v>SHIRT-2. BOXING</v>
          </cell>
          <cell r="E11" t="str">
            <v>SCANNING OPERATOR</v>
          </cell>
          <cell r="F11" t="str">
            <v>15-Aug-2013</v>
          </cell>
          <cell r="G11">
            <v>21</v>
          </cell>
          <cell r="H11">
            <v>366</v>
          </cell>
          <cell r="I11">
            <v>1.778688524590164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0.77868852459016402</v>
          </cell>
          <cell r="R11">
            <v>10</v>
          </cell>
          <cell r="U11">
            <v>1</v>
          </cell>
          <cell r="V11">
            <v>26</v>
          </cell>
          <cell r="W11">
            <v>10</v>
          </cell>
        </row>
        <row r="12">
          <cell r="B12" t="str">
            <v>CT0033</v>
          </cell>
          <cell r="C12" t="str">
            <v>Se  Yom</v>
          </cell>
          <cell r="D12" t="str">
            <v>Cutting 2</v>
          </cell>
          <cell r="E12" t="str">
            <v>BUNDLER</v>
          </cell>
          <cell r="F12" t="str">
            <v>17-May-2004</v>
          </cell>
          <cell r="G12">
            <v>24</v>
          </cell>
          <cell r="H12">
            <v>366</v>
          </cell>
          <cell r="I12">
            <v>2.0327868852459017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2.0327868852459017</v>
          </cell>
          <cell r="R12">
            <v>10</v>
          </cell>
          <cell r="U12">
            <v>0</v>
          </cell>
          <cell r="V12">
            <v>26</v>
          </cell>
          <cell r="W12">
            <v>10</v>
          </cell>
        </row>
        <row r="13">
          <cell r="B13" t="str">
            <v>CT0111</v>
          </cell>
          <cell r="C13" t="str">
            <v>Salon Ly</v>
          </cell>
          <cell r="D13" t="str">
            <v>CT</v>
          </cell>
          <cell r="E13" t="str">
            <v>Cutting operator</v>
          </cell>
          <cell r="F13" t="str">
            <v>16-Sep-2008</v>
          </cell>
          <cell r="G13">
            <v>23</v>
          </cell>
          <cell r="H13">
            <v>366</v>
          </cell>
          <cell r="I13">
            <v>1.9480874316939891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1.9480874316939891</v>
          </cell>
          <cell r="R13">
            <v>10</v>
          </cell>
          <cell r="U13">
            <v>0</v>
          </cell>
          <cell r="V13">
            <v>26</v>
          </cell>
          <cell r="W13">
            <v>10</v>
          </cell>
        </row>
        <row r="14">
          <cell r="B14" t="str">
            <v>CT0124</v>
          </cell>
          <cell r="C14" t="str">
            <v>Sophois Som</v>
          </cell>
          <cell r="D14" t="str">
            <v>Cutting 2</v>
          </cell>
          <cell r="E14" t="str">
            <v>BUNDLER</v>
          </cell>
          <cell r="F14" t="str">
            <v>27-Apr-2009</v>
          </cell>
          <cell r="G14">
            <v>23</v>
          </cell>
          <cell r="H14">
            <v>366</v>
          </cell>
          <cell r="I14">
            <v>1.9480874316939891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1.0228070175438597</v>
          </cell>
          <cell r="P14">
            <v>1.0228070175438597</v>
          </cell>
          <cell r="Q14">
            <v>0.9252804141501294</v>
          </cell>
          <cell r="R14">
            <v>10</v>
          </cell>
          <cell r="U14">
            <v>1.0228070175438597</v>
          </cell>
          <cell r="V14">
            <v>23</v>
          </cell>
          <cell r="W14">
            <v>10</v>
          </cell>
        </row>
        <row r="15">
          <cell r="B15" t="str">
            <v>CT0130</v>
          </cell>
          <cell r="C15" t="str">
            <v>Ponlork Ung</v>
          </cell>
          <cell r="D15" t="str">
            <v>Cutting 2</v>
          </cell>
          <cell r="E15" t="str">
            <v>BUNDLER</v>
          </cell>
          <cell r="F15" t="str">
            <v>18-May-2009</v>
          </cell>
          <cell r="G15">
            <v>23</v>
          </cell>
          <cell r="H15">
            <v>366</v>
          </cell>
          <cell r="I15">
            <v>1.9480874316939891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1.9480874316939891</v>
          </cell>
          <cell r="R15">
            <v>10</v>
          </cell>
          <cell r="U15">
            <v>0</v>
          </cell>
          <cell r="V15">
            <v>23</v>
          </cell>
          <cell r="W15">
            <v>10</v>
          </cell>
        </row>
        <row r="16">
          <cell r="B16" t="str">
            <v>CT0134</v>
          </cell>
          <cell r="C16" t="str">
            <v>Savuth Khin</v>
          </cell>
          <cell r="D16" t="str">
            <v>CT</v>
          </cell>
          <cell r="E16" t="str">
            <v>SPREADER</v>
          </cell>
          <cell r="F16" t="str">
            <v>25-May-2009</v>
          </cell>
          <cell r="G16">
            <v>23</v>
          </cell>
          <cell r="H16">
            <v>366</v>
          </cell>
          <cell r="I16">
            <v>1.9480874316939891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1</v>
          </cell>
          <cell r="Q16">
            <v>0.94808743169398912</v>
          </cell>
          <cell r="R16">
            <v>9.5652173913043477</v>
          </cell>
          <cell r="U16">
            <v>1</v>
          </cell>
          <cell r="V16">
            <v>26</v>
          </cell>
          <cell r="W16">
            <v>9.5652173913043477</v>
          </cell>
        </row>
        <row r="17">
          <cell r="B17" t="str">
            <v>CT0174</v>
          </cell>
          <cell r="C17" t="str">
            <v>Penhaka Chay</v>
          </cell>
          <cell r="D17" t="str">
            <v>FUSING</v>
          </cell>
          <cell r="E17" t="str">
            <v>UNLOAD COLLAR</v>
          </cell>
          <cell r="F17" t="str">
            <v>26-Apr-2010</v>
          </cell>
          <cell r="G17">
            <v>22</v>
          </cell>
          <cell r="H17">
            <v>366</v>
          </cell>
          <cell r="I17">
            <v>1.8633879781420764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1.8633879781420764</v>
          </cell>
          <cell r="R17">
            <v>10</v>
          </cell>
          <cell r="U17">
            <v>0</v>
          </cell>
          <cell r="V17">
            <v>23</v>
          </cell>
          <cell r="W17">
            <v>10</v>
          </cell>
        </row>
        <row r="18">
          <cell r="B18" t="str">
            <v>CT0216</v>
          </cell>
          <cell r="C18" t="str">
            <v>Vichet Sorn</v>
          </cell>
          <cell r="D18" t="str">
            <v>CT</v>
          </cell>
          <cell r="E18" t="str">
            <v>Cutting operator</v>
          </cell>
          <cell r="F18" t="str">
            <v>16-Aug-2010</v>
          </cell>
          <cell r="G18">
            <v>22</v>
          </cell>
          <cell r="H18">
            <v>366</v>
          </cell>
          <cell r="I18">
            <v>1.8633879781420764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1.8633879781420764</v>
          </cell>
          <cell r="R18">
            <v>10</v>
          </cell>
          <cell r="U18">
            <v>0</v>
          </cell>
          <cell r="V18">
            <v>26</v>
          </cell>
          <cell r="W18">
            <v>10</v>
          </cell>
        </row>
        <row r="19">
          <cell r="B19" t="str">
            <v>CT0278</v>
          </cell>
          <cell r="C19" t="str">
            <v>Kimnan Koeut</v>
          </cell>
          <cell r="D19" t="str">
            <v>FUSING</v>
          </cell>
          <cell r="E19" t="str">
            <v>LAY LINNING</v>
          </cell>
          <cell r="F19" t="str">
            <v>18-May-2011</v>
          </cell>
          <cell r="G19">
            <v>22</v>
          </cell>
          <cell r="H19">
            <v>366</v>
          </cell>
          <cell r="I19">
            <v>1.8633879781420764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1.8633879781420764</v>
          </cell>
          <cell r="R19">
            <v>10</v>
          </cell>
          <cell r="U19">
            <v>0</v>
          </cell>
          <cell r="V19">
            <v>23</v>
          </cell>
          <cell r="W19">
            <v>10</v>
          </cell>
        </row>
        <row r="20">
          <cell r="B20" t="str">
            <v>CT0289</v>
          </cell>
          <cell r="C20" t="str">
            <v>Davin Pos</v>
          </cell>
          <cell r="D20" t="str">
            <v>CT</v>
          </cell>
          <cell r="E20" t="str">
            <v>BAND KNIFE CUTTER</v>
          </cell>
          <cell r="F20" t="str">
            <v>21-Jun-2011</v>
          </cell>
          <cell r="G20">
            <v>22</v>
          </cell>
          <cell r="H20">
            <v>366</v>
          </cell>
          <cell r="I20">
            <v>1.8633879781420764</v>
          </cell>
          <cell r="J20">
            <v>0</v>
          </cell>
          <cell r="K20">
            <v>7</v>
          </cell>
          <cell r="L20">
            <v>0</v>
          </cell>
          <cell r="M20">
            <v>0</v>
          </cell>
          <cell r="N20">
            <v>6</v>
          </cell>
          <cell r="O20">
            <v>0.56491228070175459</v>
          </cell>
          <cell r="P20">
            <v>6.5649122807017548</v>
          </cell>
          <cell r="Q20">
            <v>-4.7015243025596787</v>
          </cell>
          <cell r="R20">
            <v>6.9565217391304346</v>
          </cell>
          <cell r="U20">
            <v>6.5649122807017548</v>
          </cell>
          <cell r="V20">
            <v>19</v>
          </cell>
          <cell r="W20">
            <v>5.0836120401337794</v>
          </cell>
        </row>
        <row r="21">
          <cell r="B21" t="str">
            <v>CT0297</v>
          </cell>
          <cell r="C21" t="str">
            <v>Bunthim Hoem</v>
          </cell>
          <cell r="D21" t="str">
            <v>CT</v>
          </cell>
          <cell r="E21" t="str">
            <v>Cutting operator</v>
          </cell>
          <cell r="F21" t="str">
            <v>17-Aug-2011</v>
          </cell>
          <cell r="G21">
            <v>22</v>
          </cell>
          <cell r="H21">
            <v>366</v>
          </cell>
          <cell r="I21">
            <v>1.8633879781420764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1.8633879781420764</v>
          </cell>
          <cell r="R21">
            <v>10</v>
          </cell>
          <cell r="U21">
            <v>0</v>
          </cell>
          <cell r="V21">
            <v>26</v>
          </cell>
          <cell r="W21">
            <v>10</v>
          </cell>
        </row>
        <row r="22">
          <cell r="B22" t="str">
            <v>CT0306</v>
          </cell>
          <cell r="C22" t="str">
            <v>Chanthou Phat</v>
          </cell>
          <cell r="D22" t="str">
            <v>Cutting 2</v>
          </cell>
          <cell r="E22" t="str">
            <v>BUNDLER</v>
          </cell>
          <cell r="F22" t="str">
            <v>12-Oct-2011</v>
          </cell>
          <cell r="G22">
            <v>22</v>
          </cell>
          <cell r="H22">
            <v>366</v>
          </cell>
          <cell r="I22">
            <v>1.8633879781420764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1.8633879781420764</v>
          </cell>
          <cell r="R22">
            <v>10</v>
          </cell>
          <cell r="U22">
            <v>0</v>
          </cell>
          <cell r="V22">
            <v>26</v>
          </cell>
          <cell r="W22">
            <v>10</v>
          </cell>
        </row>
        <row r="23">
          <cell r="B23" t="str">
            <v>CT0312</v>
          </cell>
          <cell r="C23" t="str">
            <v>Channy San</v>
          </cell>
          <cell r="D23" t="str">
            <v>Cutting 2</v>
          </cell>
          <cell r="E23" t="str">
            <v>COUNT LABEL</v>
          </cell>
          <cell r="F23" t="str">
            <v>14-Nov-2011</v>
          </cell>
          <cell r="G23">
            <v>22</v>
          </cell>
          <cell r="H23">
            <v>366</v>
          </cell>
          <cell r="I23">
            <v>1.8633879781420764</v>
          </cell>
          <cell r="J23">
            <v>0.31578947368421101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0.10526315789473691</v>
          </cell>
          <cell r="P23">
            <v>0.10526315789473691</v>
          </cell>
          <cell r="Q23">
            <v>1.7581248202473394</v>
          </cell>
          <cell r="R23">
            <v>9.8627002288329511</v>
          </cell>
          <cell r="U23">
            <v>0.10526315789473691</v>
          </cell>
          <cell r="V23">
            <v>23</v>
          </cell>
          <cell r="W23">
            <v>9.8627002288329511</v>
          </cell>
        </row>
        <row r="24">
          <cell r="B24" t="str">
            <v>CT0320</v>
          </cell>
          <cell r="C24" t="str">
            <v>Kosal Sak</v>
          </cell>
          <cell r="D24" t="str">
            <v>CT</v>
          </cell>
          <cell r="E24" t="str">
            <v>BAND KNIFE CUTTER</v>
          </cell>
          <cell r="F24" t="str">
            <v>03-Jan-2012</v>
          </cell>
          <cell r="G24">
            <v>22</v>
          </cell>
          <cell r="H24">
            <v>366</v>
          </cell>
          <cell r="I24">
            <v>1.8633879781420764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0.105263157894737</v>
          </cell>
          <cell r="P24">
            <v>0.105263157894737</v>
          </cell>
          <cell r="Q24">
            <v>1.7581248202473394</v>
          </cell>
          <cell r="R24">
            <v>10</v>
          </cell>
          <cell r="U24">
            <v>0.105263157894737</v>
          </cell>
          <cell r="V24">
            <v>23</v>
          </cell>
          <cell r="W24">
            <v>10</v>
          </cell>
        </row>
        <row r="25">
          <cell r="B25" t="str">
            <v>CT0351</v>
          </cell>
          <cell r="C25" t="str">
            <v>Theary Em</v>
          </cell>
          <cell r="D25" t="str">
            <v>Cutting 2</v>
          </cell>
          <cell r="E25" t="str">
            <v>PANEL INSPECTION</v>
          </cell>
          <cell r="F25" t="str">
            <v>13-Jun-2012</v>
          </cell>
          <cell r="G25">
            <v>22</v>
          </cell>
          <cell r="H25">
            <v>366</v>
          </cell>
          <cell r="I25">
            <v>1.8633879781420764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1.8633879781420764</v>
          </cell>
          <cell r="R25">
            <v>10</v>
          </cell>
          <cell r="U25">
            <v>0</v>
          </cell>
          <cell r="V25">
            <v>26</v>
          </cell>
          <cell r="W25">
            <v>10</v>
          </cell>
        </row>
        <row r="26">
          <cell r="B26" t="str">
            <v>CT0355</v>
          </cell>
          <cell r="C26" t="str">
            <v>Sreymom Khy</v>
          </cell>
          <cell r="D26" t="str">
            <v>FUSING</v>
          </cell>
          <cell r="E26" t="str">
            <v>Prepare Linning</v>
          </cell>
          <cell r="F26" t="str">
            <v>02-Jul-2012</v>
          </cell>
          <cell r="G26">
            <v>22</v>
          </cell>
          <cell r="H26">
            <v>366</v>
          </cell>
          <cell r="I26">
            <v>1.8633879781420764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1.8633879781420764</v>
          </cell>
          <cell r="R26">
            <v>9.5652173913043477</v>
          </cell>
          <cell r="U26">
            <v>0</v>
          </cell>
          <cell r="V26">
            <v>25</v>
          </cell>
          <cell r="W26">
            <v>9.1973244147157178</v>
          </cell>
        </row>
        <row r="27">
          <cell r="B27" t="str">
            <v>CT0360</v>
          </cell>
          <cell r="C27" t="str">
            <v>Sarat Say</v>
          </cell>
          <cell r="D27" t="str">
            <v>CT</v>
          </cell>
          <cell r="E27" t="str">
            <v>Cutting operator</v>
          </cell>
          <cell r="F27" t="str">
            <v>18-Jul-2012</v>
          </cell>
          <cell r="G27">
            <v>22</v>
          </cell>
          <cell r="H27">
            <v>366</v>
          </cell>
          <cell r="I27">
            <v>1.8633879781420764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1.8633879781420764</v>
          </cell>
          <cell r="R27">
            <v>10</v>
          </cell>
          <cell r="U27">
            <v>0</v>
          </cell>
          <cell r="V27">
            <v>23</v>
          </cell>
          <cell r="W27">
            <v>10</v>
          </cell>
        </row>
        <row r="28">
          <cell r="B28" t="str">
            <v>CT0400</v>
          </cell>
          <cell r="C28" t="str">
            <v>Bunnarith  Sok</v>
          </cell>
          <cell r="D28" t="str">
            <v>CT</v>
          </cell>
          <cell r="E28" t="str">
            <v>BAND KNIFE CUTTER</v>
          </cell>
          <cell r="F28" t="str">
            <v>26-Sep-2012</v>
          </cell>
          <cell r="G28">
            <v>22</v>
          </cell>
          <cell r="H28">
            <v>366</v>
          </cell>
          <cell r="I28">
            <v>1.8633879781420764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1</v>
          </cell>
          <cell r="Q28">
            <v>0.86338797814207635</v>
          </cell>
          <cell r="R28">
            <v>10</v>
          </cell>
          <cell r="U28">
            <v>1</v>
          </cell>
          <cell r="V28">
            <v>26</v>
          </cell>
          <cell r="W28">
            <v>10</v>
          </cell>
        </row>
        <row r="29">
          <cell r="B29" t="str">
            <v>CT0440</v>
          </cell>
          <cell r="C29" t="str">
            <v>Vana Huoy</v>
          </cell>
          <cell r="D29" t="str">
            <v>CT</v>
          </cell>
          <cell r="E29" t="str">
            <v>Cutting operator</v>
          </cell>
          <cell r="F29" t="str">
            <v>01-Jul-2013</v>
          </cell>
          <cell r="G29">
            <v>21</v>
          </cell>
          <cell r="H29">
            <v>366</v>
          </cell>
          <cell r="I29">
            <v>1.778688524590164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1.778688524590164</v>
          </cell>
          <cell r="R29">
            <v>10</v>
          </cell>
          <cell r="U29">
            <v>0</v>
          </cell>
          <cell r="V29">
            <v>26</v>
          </cell>
          <cell r="W29">
            <v>10</v>
          </cell>
        </row>
        <row r="30">
          <cell r="B30" t="str">
            <v>CT0441</v>
          </cell>
          <cell r="C30" t="str">
            <v>Rithy Duk</v>
          </cell>
          <cell r="D30" t="str">
            <v>CT</v>
          </cell>
          <cell r="E30" t="str">
            <v>SPREADER</v>
          </cell>
          <cell r="F30" t="str">
            <v>01-Jul-2013</v>
          </cell>
          <cell r="G30">
            <v>21</v>
          </cell>
          <cell r="H30">
            <v>366</v>
          </cell>
          <cell r="I30">
            <v>1.778688524590164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1</v>
          </cell>
          <cell r="Q30">
            <v>0.77868852459016402</v>
          </cell>
          <cell r="R30">
            <v>10</v>
          </cell>
          <cell r="U30">
            <v>1</v>
          </cell>
          <cell r="V30">
            <v>26</v>
          </cell>
          <cell r="W30">
            <v>10</v>
          </cell>
        </row>
        <row r="31">
          <cell r="B31" t="str">
            <v>CT0442</v>
          </cell>
          <cell r="C31" t="str">
            <v>Vannak Nuon</v>
          </cell>
          <cell r="D31" t="str">
            <v>CT</v>
          </cell>
          <cell r="E31" t="str">
            <v>BAND KNIFE CUTTER</v>
          </cell>
          <cell r="F31" t="str">
            <v>01-Jul-2013</v>
          </cell>
          <cell r="G31">
            <v>21</v>
          </cell>
          <cell r="H31">
            <v>366</v>
          </cell>
          <cell r="I31">
            <v>1.778688524590164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</v>
          </cell>
          <cell r="P31">
            <v>1</v>
          </cell>
          <cell r="Q31">
            <v>0.77868852459016402</v>
          </cell>
          <cell r="R31">
            <v>10</v>
          </cell>
          <cell r="U31">
            <v>1</v>
          </cell>
          <cell r="V31">
            <v>26</v>
          </cell>
          <cell r="W31">
            <v>10</v>
          </cell>
        </row>
        <row r="32">
          <cell r="B32" t="str">
            <v>CT0457</v>
          </cell>
          <cell r="C32" t="str">
            <v>Sreyneat Sum</v>
          </cell>
          <cell r="D32" t="str">
            <v>Cutting 2</v>
          </cell>
          <cell r="E32" t="str">
            <v>BUNDLER</v>
          </cell>
          <cell r="F32" t="str">
            <v>21-Aug-2013</v>
          </cell>
          <cell r="G32">
            <v>21</v>
          </cell>
          <cell r="H32">
            <v>366</v>
          </cell>
          <cell r="I32">
            <v>1.778688524590164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1</v>
          </cell>
          <cell r="Q32">
            <v>0.77868852459016402</v>
          </cell>
          <cell r="R32">
            <v>10</v>
          </cell>
          <cell r="U32">
            <v>1</v>
          </cell>
          <cell r="V32">
            <v>23</v>
          </cell>
          <cell r="W32">
            <v>10</v>
          </cell>
        </row>
        <row r="33">
          <cell r="B33" t="str">
            <v>CT0516</v>
          </cell>
          <cell r="C33" t="str">
            <v>Sinak Thon</v>
          </cell>
          <cell r="D33" t="str">
            <v>Cutting 2</v>
          </cell>
          <cell r="E33" t="str">
            <v>BUNDLER</v>
          </cell>
          <cell r="F33" t="str">
            <v>22-May-2013</v>
          </cell>
          <cell r="G33">
            <v>21</v>
          </cell>
          <cell r="H33">
            <v>366</v>
          </cell>
          <cell r="I33">
            <v>1.778688524590164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1.778688524590164</v>
          </cell>
          <cell r="R33">
            <v>10</v>
          </cell>
          <cell r="U33">
            <v>0</v>
          </cell>
          <cell r="V33">
            <v>23</v>
          </cell>
          <cell r="W33">
            <v>10</v>
          </cell>
        </row>
        <row r="34">
          <cell r="B34" t="str">
            <v>CT0521</v>
          </cell>
          <cell r="C34" t="str">
            <v>Tum Yin</v>
          </cell>
          <cell r="D34" t="str">
            <v>Cutting 2</v>
          </cell>
          <cell r="E34" t="str">
            <v>PANEL INSPECTION</v>
          </cell>
          <cell r="F34" t="str">
            <v>03-May-2005</v>
          </cell>
          <cell r="G34">
            <v>24</v>
          </cell>
          <cell r="H34">
            <v>366</v>
          </cell>
          <cell r="I34">
            <v>2.0327868852459017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2.0327868852459017</v>
          </cell>
          <cell r="R34">
            <v>9.5652173913043477</v>
          </cell>
          <cell r="U34">
            <v>0</v>
          </cell>
          <cell r="V34">
            <v>26</v>
          </cell>
          <cell r="W34">
            <v>9.5652173913043477</v>
          </cell>
        </row>
        <row r="35">
          <cell r="B35" t="str">
            <v>CT0525</v>
          </cell>
          <cell r="C35" t="str">
            <v>Navy Thon</v>
          </cell>
          <cell r="D35" t="str">
            <v>Cutting 2</v>
          </cell>
          <cell r="E35" t="str">
            <v>PANEL INSPECTION</v>
          </cell>
          <cell r="F35" t="str">
            <v>02-Jan-2013</v>
          </cell>
          <cell r="G35">
            <v>21</v>
          </cell>
          <cell r="H35">
            <v>366</v>
          </cell>
          <cell r="I35">
            <v>1.778688524590164</v>
          </cell>
          <cell r="J35">
            <v>14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0.67543859649122795</v>
          </cell>
          <cell r="P35">
            <v>0.67543859649122795</v>
          </cell>
          <cell r="Q35">
            <v>1.1032499280989361</v>
          </cell>
          <cell r="R35">
            <v>3.9130434782608696</v>
          </cell>
          <cell r="U35">
            <v>0.67543859649122795</v>
          </cell>
          <cell r="V35">
            <v>23</v>
          </cell>
          <cell r="W35">
            <v>3.9130434782608701</v>
          </cell>
        </row>
        <row r="36">
          <cell r="B36" t="str">
            <v>CT0541</v>
          </cell>
          <cell r="C36" t="str">
            <v>Sreymom Chea</v>
          </cell>
          <cell r="D36" t="str">
            <v>Cutting 2</v>
          </cell>
          <cell r="E36" t="str">
            <v>Heat Seal Label</v>
          </cell>
          <cell r="F36" t="str">
            <v>18-Aug-2008</v>
          </cell>
          <cell r="G36">
            <v>23</v>
          </cell>
          <cell r="H36">
            <v>366</v>
          </cell>
          <cell r="I36">
            <v>1.9480874316939891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1.0561403508771929</v>
          </cell>
          <cell r="P36">
            <v>1.0561403508771929</v>
          </cell>
          <cell r="Q36">
            <v>0.89194708081679619</v>
          </cell>
          <cell r="R36">
            <v>10</v>
          </cell>
          <cell r="U36">
            <v>1.0561403508771929</v>
          </cell>
          <cell r="V36">
            <v>26</v>
          </cell>
          <cell r="W36">
            <v>10</v>
          </cell>
        </row>
        <row r="37">
          <cell r="B37" t="str">
            <v>CT0584</v>
          </cell>
          <cell r="C37" t="str">
            <v>Prim Han</v>
          </cell>
          <cell r="D37" t="str">
            <v>CT</v>
          </cell>
          <cell r="E37" t="str">
            <v>Cutting operator</v>
          </cell>
          <cell r="F37" t="str">
            <v>11-Dec-2015</v>
          </cell>
          <cell r="G37">
            <v>21</v>
          </cell>
          <cell r="H37">
            <v>366</v>
          </cell>
          <cell r="I37">
            <v>1.778688524590164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1.778688524590164</v>
          </cell>
          <cell r="R37">
            <v>10</v>
          </cell>
          <cell r="U37">
            <v>0</v>
          </cell>
          <cell r="V37">
            <v>26</v>
          </cell>
          <cell r="W37">
            <v>10</v>
          </cell>
        </row>
        <row r="38">
          <cell r="B38" t="str">
            <v>CT0589</v>
          </cell>
          <cell r="C38" t="str">
            <v>Thida Keo</v>
          </cell>
          <cell r="D38" t="str">
            <v>FUSING</v>
          </cell>
          <cell r="E38" t="str">
            <v>FUSE CUFF</v>
          </cell>
          <cell r="F38" t="str">
            <v>17-May-2017</v>
          </cell>
          <cell r="G38">
            <v>20</v>
          </cell>
          <cell r="H38">
            <v>366</v>
          </cell>
          <cell r="I38">
            <v>1.6939890710382512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1.6939890710382512</v>
          </cell>
          <cell r="R38">
            <v>10</v>
          </cell>
          <cell r="U38">
            <v>0</v>
          </cell>
          <cell r="V38">
            <v>23</v>
          </cell>
          <cell r="W38">
            <v>10</v>
          </cell>
        </row>
        <row r="39">
          <cell r="B39" t="str">
            <v>CT0591</v>
          </cell>
          <cell r="C39" t="str">
            <v>Lidav Sorng</v>
          </cell>
          <cell r="D39" t="str">
            <v>Cutting 2</v>
          </cell>
          <cell r="E39" t="str">
            <v>Heat Seal Label</v>
          </cell>
          <cell r="F39" t="str">
            <v>22-May-2017</v>
          </cell>
          <cell r="G39">
            <v>20</v>
          </cell>
          <cell r="H39">
            <v>366</v>
          </cell>
          <cell r="I39">
            <v>1.6939890710382512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1.6939890710382512</v>
          </cell>
          <cell r="R39">
            <v>10</v>
          </cell>
          <cell r="U39">
            <v>0</v>
          </cell>
          <cell r="V39">
            <v>26</v>
          </cell>
          <cell r="W39">
            <v>10</v>
          </cell>
        </row>
        <row r="40">
          <cell r="B40" t="str">
            <v>CT0593</v>
          </cell>
          <cell r="C40" t="str">
            <v>Dara Loch</v>
          </cell>
          <cell r="D40" t="str">
            <v>Finishing A</v>
          </cell>
          <cell r="E40" t="str">
            <v>PROGRESS CHASER</v>
          </cell>
          <cell r="F40" t="str">
            <v>01-Aug-2017</v>
          </cell>
          <cell r="G40">
            <v>20</v>
          </cell>
          <cell r="H40">
            <v>366</v>
          </cell>
          <cell r="I40">
            <v>1.6939890710382512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2.0192982456140349</v>
          </cell>
          <cell r="P40">
            <v>2.0192982456140349</v>
          </cell>
          <cell r="Q40">
            <v>-0.32530917457578368</v>
          </cell>
          <cell r="R40">
            <v>10</v>
          </cell>
          <cell r="U40">
            <v>2.0192982456140349</v>
          </cell>
          <cell r="V40">
            <v>26</v>
          </cell>
          <cell r="W40">
            <v>10</v>
          </cell>
        </row>
        <row r="41">
          <cell r="B41" t="str">
            <v>CT0595</v>
          </cell>
          <cell r="C41" t="str">
            <v>Chanda Uon</v>
          </cell>
          <cell r="D41" t="str">
            <v>CT</v>
          </cell>
          <cell r="E41" t="str">
            <v>Cutting operator</v>
          </cell>
          <cell r="F41" t="str">
            <v>02-Aug-2017</v>
          </cell>
          <cell r="G41">
            <v>20</v>
          </cell>
          <cell r="H41">
            <v>366</v>
          </cell>
          <cell r="I41">
            <v>1.6939890710382512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7.5438596491227999E-2</v>
          </cell>
          <cell r="P41">
            <v>3.5087719298245598E-2</v>
          </cell>
          <cell r="Q41">
            <v>1.6589013517400057</v>
          </cell>
          <cell r="R41">
            <v>9.5652173913043477</v>
          </cell>
          <cell r="U41">
            <v>7.5438596491227999E-2</v>
          </cell>
          <cell r="V41">
            <v>26</v>
          </cell>
          <cell r="W41">
            <v>9.5652173913043477</v>
          </cell>
        </row>
        <row r="42">
          <cell r="B42" t="str">
            <v>CT0596</v>
          </cell>
          <cell r="C42" t="str">
            <v>Chhum Mon</v>
          </cell>
          <cell r="D42" t="str">
            <v>FUSING</v>
          </cell>
          <cell r="E42" t="str">
            <v>FUSE CUFF</v>
          </cell>
          <cell r="F42" t="str">
            <v>02-May-2017</v>
          </cell>
          <cell r="G42">
            <v>20</v>
          </cell>
          <cell r="H42">
            <v>366</v>
          </cell>
          <cell r="I42">
            <v>1.6939890710382512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1.6939890710382512</v>
          </cell>
          <cell r="R42">
            <v>10</v>
          </cell>
          <cell r="U42">
            <v>0</v>
          </cell>
          <cell r="V42">
            <v>26</v>
          </cell>
          <cell r="W42">
            <v>10</v>
          </cell>
        </row>
        <row r="43">
          <cell r="B43" t="str">
            <v>PO0037</v>
          </cell>
          <cell r="C43" t="str">
            <v>Mom Chey</v>
          </cell>
          <cell r="D43" t="str">
            <v>OPA S1- 1 &amp; 2</v>
          </cell>
          <cell r="E43" t="str">
            <v>HEM FRONT</v>
          </cell>
          <cell r="F43" t="str">
            <v>16-Oct-2000</v>
          </cell>
          <cell r="G43">
            <v>26</v>
          </cell>
          <cell r="H43">
            <v>366</v>
          </cell>
          <cell r="I43">
            <v>2.2021857923497268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5.2631578947368397E-2</v>
          </cell>
          <cell r="P43">
            <v>5.2631578947368397E-2</v>
          </cell>
          <cell r="Q43">
            <v>2.1495542134023582</v>
          </cell>
          <cell r="R43">
            <v>10</v>
          </cell>
          <cell r="U43">
            <v>5.2631578947368397E-2</v>
          </cell>
          <cell r="V43">
            <v>26</v>
          </cell>
          <cell r="W43">
            <v>10</v>
          </cell>
        </row>
        <row r="44">
          <cell r="B44" t="str">
            <v>PO0070</v>
          </cell>
          <cell r="C44" t="str">
            <v>Chinda Chhong</v>
          </cell>
          <cell r="D44" t="str">
            <v>Finishing A</v>
          </cell>
          <cell r="E44" t="str">
            <v>FOLDER</v>
          </cell>
          <cell r="F44" t="str">
            <v>04-Dec-2000</v>
          </cell>
          <cell r="G44">
            <v>26</v>
          </cell>
          <cell r="H44">
            <v>366</v>
          </cell>
          <cell r="I44">
            <v>2.2021857923497268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2</v>
          </cell>
          <cell r="P44">
            <v>2</v>
          </cell>
          <cell r="Q44">
            <v>0.20218579234972678</v>
          </cell>
          <cell r="R44">
            <v>10</v>
          </cell>
          <cell r="U44">
            <v>2</v>
          </cell>
          <cell r="V44">
            <v>26</v>
          </cell>
          <cell r="W44">
            <v>10</v>
          </cell>
        </row>
        <row r="45">
          <cell r="B45" t="str">
            <v>PO0104</v>
          </cell>
          <cell r="C45" t="str">
            <v>Channa Hi</v>
          </cell>
          <cell r="D45" t="str">
            <v>SPS- B</v>
          </cell>
          <cell r="E45" t="str">
            <v>RUN OUT COLLAR</v>
          </cell>
          <cell r="F45" t="str">
            <v>15-Jan-2001</v>
          </cell>
          <cell r="G45">
            <v>25.000000000000004</v>
          </cell>
          <cell r="H45">
            <v>366</v>
          </cell>
          <cell r="I45">
            <v>2.1174863387978142</v>
          </cell>
          <cell r="J45">
            <v>2.5263157894736841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2.1174863387978142</v>
          </cell>
          <cell r="R45">
            <v>8.9016018306636155</v>
          </cell>
          <cell r="U45">
            <v>0</v>
          </cell>
          <cell r="V45">
            <v>26</v>
          </cell>
          <cell r="W45">
            <v>8.9016018306636155</v>
          </cell>
        </row>
        <row r="46">
          <cell r="B46" t="str">
            <v>PO0107</v>
          </cell>
          <cell r="C46" t="str">
            <v>Kear Pieng</v>
          </cell>
          <cell r="D46" t="str">
            <v>SPS- B</v>
          </cell>
          <cell r="E46" t="str">
            <v>TRIM &amp; MARK COLLAR</v>
          </cell>
          <cell r="F46" t="str">
            <v>24-Jan-2001</v>
          </cell>
          <cell r="G46">
            <v>25.000000000000004</v>
          </cell>
          <cell r="H46">
            <v>366</v>
          </cell>
          <cell r="I46">
            <v>2.1174863387978142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2.1174863387978142</v>
          </cell>
          <cell r="R46">
            <v>10</v>
          </cell>
          <cell r="U46">
            <v>0</v>
          </cell>
          <cell r="V46">
            <v>26</v>
          </cell>
          <cell r="W46">
            <v>10</v>
          </cell>
        </row>
        <row r="47">
          <cell r="B47" t="str">
            <v>PO0111</v>
          </cell>
          <cell r="C47" t="str">
            <v>Nath Yong</v>
          </cell>
          <cell r="D47" t="str">
            <v>Finishing A</v>
          </cell>
          <cell r="E47" t="str">
            <v>BUTTON UP</v>
          </cell>
          <cell r="F47" t="str">
            <v>24-Jan-2001</v>
          </cell>
          <cell r="G47">
            <v>25.000000000000004</v>
          </cell>
          <cell r="H47">
            <v>366</v>
          </cell>
          <cell r="I47">
            <v>2.1174863387978142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2.1174863387978142</v>
          </cell>
          <cell r="R47">
            <v>10</v>
          </cell>
          <cell r="U47">
            <v>0</v>
          </cell>
          <cell r="V47">
            <v>26</v>
          </cell>
          <cell r="W47">
            <v>10</v>
          </cell>
        </row>
        <row r="48">
          <cell r="B48" t="str">
            <v>PO0237</v>
          </cell>
          <cell r="C48" t="str">
            <v>Soavy Un</v>
          </cell>
          <cell r="D48" t="str">
            <v>SPS- A</v>
          </cell>
          <cell r="E48" t="str">
            <v>TOPSTITCH CUFF</v>
          </cell>
          <cell r="F48" t="str">
            <v>28-Jan-2002</v>
          </cell>
          <cell r="G48">
            <v>25.000000000000004</v>
          </cell>
          <cell r="H48">
            <v>366</v>
          </cell>
          <cell r="I48">
            <v>2.1174863387978142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2.1174863387978142</v>
          </cell>
          <cell r="R48">
            <v>10</v>
          </cell>
          <cell r="U48">
            <v>0</v>
          </cell>
          <cell r="V48">
            <v>26</v>
          </cell>
          <cell r="W48">
            <v>10</v>
          </cell>
        </row>
        <row r="49">
          <cell r="B49" t="str">
            <v>PO0366</v>
          </cell>
          <cell r="C49" t="str">
            <v>Bunsry Huor</v>
          </cell>
          <cell r="D49" t="str">
            <v>SIT Checking</v>
          </cell>
          <cell r="E49" t="str">
            <v>QUALITY CONTROLLER</v>
          </cell>
          <cell r="F49" t="str">
            <v>25-Sep-2002</v>
          </cell>
          <cell r="G49">
            <v>25.000000000000004</v>
          </cell>
          <cell r="H49">
            <v>366</v>
          </cell>
          <cell r="I49">
            <v>2.1174863387978142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2.1174863387978142</v>
          </cell>
          <cell r="R49">
            <v>9.5652173913043477</v>
          </cell>
          <cell r="U49">
            <v>0</v>
          </cell>
          <cell r="V49">
            <v>25</v>
          </cell>
          <cell r="W49">
            <v>9.1973244147157178</v>
          </cell>
        </row>
        <row r="50">
          <cell r="B50" t="str">
            <v>PO0538</v>
          </cell>
          <cell r="C50" t="str">
            <v>Sokhom Mork</v>
          </cell>
          <cell r="D50" t="str">
            <v>SPS- A</v>
          </cell>
          <cell r="E50" t="str">
            <v>HEM VENT</v>
          </cell>
          <cell r="F50" t="str">
            <v>14-Jul-2004</v>
          </cell>
          <cell r="G50">
            <v>24</v>
          </cell>
          <cell r="H50">
            <v>366</v>
          </cell>
          <cell r="I50">
            <v>2.0327868852459017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2.0327868852459017</v>
          </cell>
          <cell r="R50">
            <v>10</v>
          </cell>
          <cell r="U50">
            <v>0</v>
          </cell>
          <cell r="V50">
            <v>26</v>
          </cell>
          <cell r="W50">
            <v>10</v>
          </cell>
        </row>
        <row r="51">
          <cell r="B51" t="str">
            <v>PO0561</v>
          </cell>
          <cell r="C51" t="str">
            <v>Sopheap Touch</v>
          </cell>
          <cell r="D51" t="str">
            <v>S1- 2</v>
          </cell>
          <cell r="E51" t="str">
            <v>MACHINIST</v>
          </cell>
          <cell r="F51" t="str">
            <v>04-Oct-2004</v>
          </cell>
          <cell r="G51">
            <v>24</v>
          </cell>
          <cell r="H51">
            <v>366</v>
          </cell>
          <cell r="I51">
            <v>2.0327868852459017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2.0327868852459017</v>
          </cell>
          <cell r="R51">
            <v>10</v>
          </cell>
          <cell r="U51">
            <v>0</v>
          </cell>
          <cell r="V51">
            <v>26</v>
          </cell>
          <cell r="W51">
            <v>10</v>
          </cell>
        </row>
        <row r="52">
          <cell r="B52" t="str">
            <v>PO0598</v>
          </cell>
          <cell r="C52" t="str">
            <v>Sokha Khev</v>
          </cell>
          <cell r="D52" t="str">
            <v>Finishing A</v>
          </cell>
          <cell r="E52" t="str">
            <v>PRESSER</v>
          </cell>
          <cell r="F52" t="str">
            <v>24-Jan-2005</v>
          </cell>
          <cell r="G52">
            <v>24</v>
          </cell>
          <cell r="H52">
            <v>366</v>
          </cell>
          <cell r="I52">
            <v>2.0327868852459017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2.0327868852459017</v>
          </cell>
          <cell r="R52">
            <v>10</v>
          </cell>
          <cell r="U52">
            <v>0</v>
          </cell>
          <cell r="V52">
            <v>26</v>
          </cell>
          <cell r="W52">
            <v>10</v>
          </cell>
        </row>
        <row r="53">
          <cell r="B53" t="str">
            <v>PO0633</v>
          </cell>
          <cell r="C53" t="str">
            <v>Sreyneoun Kin</v>
          </cell>
          <cell r="D53" t="str">
            <v>SPS- C</v>
          </cell>
          <cell r="E53" t="str">
            <v>Laid on Velvet tape</v>
          </cell>
          <cell r="F53" t="str">
            <v>03-May-2005</v>
          </cell>
          <cell r="G53">
            <v>24</v>
          </cell>
          <cell r="H53">
            <v>366</v>
          </cell>
          <cell r="I53">
            <v>2.0327868852459017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2.0327868852459017</v>
          </cell>
          <cell r="R53">
            <v>10</v>
          </cell>
          <cell r="U53">
            <v>0</v>
          </cell>
          <cell r="V53">
            <v>26</v>
          </cell>
          <cell r="W53">
            <v>10</v>
          </cell>
        </row>
        <row r="54">
          <cell r="B54" t="str">
            <v>PO0672</v>
          </cell>
          <cell r="C54" t="str">
            <v>Sovann Morn</v>
          </cell>
          <cell r="D54" t="str">
            <v>QC</v>
          </cell>
          <cell r="E54" t="str">
            <v>QUALITY CONTROLLER</v>
          </cell>
          <cell r="F54" t="str">
            <v>01-Jun-2005</v>
          </cell>
          <cell r="G54">
            <v>24</v>
          </cell>
          <cell r="H54">
            <v>366</v>
          </cell>
          <cell r="I54">
            <v>2.0327868852459017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2.0327868852459017</v>
          </cell>
          <cell r="R54">
            <v>10</v>
          </cell>
          <cell r="U54">
            <v>0</v>
          </cell>
          <cell r="V54">
            <v>26</v>
          </cell>
          <cell r="W54">
            <v>10</v>
          </cell>
        </row>
        <row r="55">
          <cell r="B55" t="str">
            <v>PO0715</v>
          </cell>
          <cell r="C55" t="str">
            <v>Sinet Sorn</v>
          </cell>
          <cell r="D55" t="str">
            <v>SPS- F</v>
          </cell>
          <cell r="E55" t="str">
            <v>MACHINIST</v>
          </cell>
          <cell r="F55" t="str">
            <v>28-Jun-2005</v>
          </cell>
          <cell r="G55">
            <v>24</v>
          </cell>
          <cell r="H55">
            <v>366</v>
          </cell>
          <cell r="I55">
            <v>2.0327868852459017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2.0327868852459017</v>
          </cell>
          <cell r="R55">
            <v>10</v>
          </cell>
          <cell r="U55">
            <v>0</v>
          </cell>
          <cell r="V55">
            <v>26</v>
          </cell>
          <cell r="W55">
            <v>10</v>
          </cell>
        </row>
        <row r="56">
          <cell r="B56" t="str">
            <v>PO0741</v>
          </cell>
          <cell r="C56" t="str">
            <v>Saroeun Votey</v>
          </cell>
          <cell r="D56" t="str">
            <v>Finishing A</v>
          </cell>
          <cell r="E56" t="str">
            <v>BUTTON UP</v>
          </cell>
          <cell r="F56" t="str">
            <v>04-Jul-2005</v>
          </cell>
          <cell r="G56">
            <v>24</v>
          </cell>
          <cell r="H56">
            <v>366</v>
          </cell>
          <cell r="I56">
            <v>2.0327868852459017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2.0327868852459017</v>
          </cell>
          <cell r="R56">
            <v>10</v>
          </cell>
          <cell r="U56">
            <v>0</v>
          </cell>
          <cell r="V56">
            <v>26</v>
          </cell>
          <cell r="W56">
            <v>10</v>
          </cell>
        </row>
        <row r="57">
          <cell r="B57" t="str">
            <v>PO0754</v>
          </cell>
          <cell r="C57" t="str">
            <v>Sarun Youeng</v>
          </cell>
          <cell r="D57" t="str">
            <v>QC</v>
          </cell>
          <cell r="E57" t="str">
            <v>QUALITY CONTROLLER</v>
          </cell>
          <cell r="F57" t="str">
            <v>11-Jul-2005</v>
          </cell>
          <cell r="G57">
            <v>24</v>
          </cell>
          <cell r="H57">
            <v>366</v>
          </cell>
          <cell r="I57">
            <v>2.0327868852459017</v>
          </cell>
          <cell r="J57">
            <v>0</v>
          </cell>
          <cell r="K57">
            <v>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2.0327868852459017</v>
          </cell>
          <cell r="R57">
            <v>8.695652173913043</v>
          </cell>
          <cell r="U57">
            <v>0</v>
          </cell>
          <cell r="V57">
            <v>23</v>
          </cell>
          <cell r="W57">
            <v>7.6923076923076925</v>
          </cell>
        </row>
        <row r="58">
          <cell r="B58" t="str">
            <v>PO0798</v>
          </cell>
          <cell r="C58" t="str">
            <v>Seavphan Pich</v>
          </cell>
          <cell r="D58" t="str">
            <v>SPS- B</v>
          </cell>
          <cell r="E58" t="str">
            <v>MIDDLE ROW COLLAR</v>
          </cell>
          <cell r="F58" t="str">
            <v>15-Aug-2005</v>
          </cell>
          <cell r="G58">
            <v>24</v>
          </cell>
          <cell r="H58">
            <v>366</v>
          </cell>
          <cell r="I58">
            <v>2.0327868852459017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2.0327868852459017</v>
          </cell>
          <cell r="R58">
            <v>10</v>
          </cell>
          <cell r="U58">
            <v>0</v>
          </cell>
          <cell r="V58">
            <v>26</v>
          </cell>
          <cell r="W58">
            <v>10</v>
          </cell>
        </row>
        <row r="59">
          <cell r="B59" t="str">
            <v>PO0949</v>
          </cell>
          <cell r="C59" t="str">
            <v>Kimlang Phon</v>
          </cell>
          <cell r="D59" t="str">
            <v>Finishing A</v>
          </cell>
          <cell r="E59" t="str">
            <v>PRESSER</v>
          </cell>
          <cell r="F59" t="str">
            <v>16-Jan-2006</v>
          </cell>
          <cell r="G59">
            <v>24</v>
          </cell>
          <cell r="H59">
            <v>366</v>
          </cell>
          <cell r="I59">
            <v>2.0327868852459017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2.0327868852459017</v>
          </cell>
          <cell r="R59">
            <v>10</v>
          </cell>
          <cell r="U59">
            <v>0</v>
          </cell>
          <cell r="V59">
            <v>26</v>
          </cell>
          <cell r="W59">
            <v>10</v>
          </cell>
        </row>
        <row r="60">
          <cell r="B60" t="str">
            <v>PO10112</v>
          </cell>
          <cell r="C60" t="str">
            <v>Kosal Mao</v>
          </cell>
          <cell r="D60" t="str">
            <v>SPS- A</v>
          </cell>
          <cell r="E60" t="str">
            <v>BUTTON HOLE SLEEVE</v>
          </cell>
          <cell r="F60" t="str">
            <v>21-May-2013</v>
          </cell>
          <cell r="G60">
            <v>21</v>
          </cell>
          <cell r="H60">
            <v>366</v>
          </cell>
          <cell r="I60">
            <v>1.778688524590164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1.4333333333333331</v>
          </cell>
          <cell r="P60">
            <v>1.4333333333333331</v>
          </cell>
          <cell r="Q60">
            <v>0.3453551912568309</v>
          </cell>
          <cell r="R60">
            <v>9.5652173913043477</v>
          </cell>
          <cell r="U60">
            <v>1.4333333333333331</v>
          </cell>
          <cell r="V60">
            <v>26</v>
          </cell>
          <cell r="W60">
            <v>9.5652173913043477</v>
          </cell>
        </row>
        <row r="61">
          <cell r="B61" t="str">
            <v>PO10292</v>
          </cell>
          <cell r="C61" t="str">
            <v>Chantha Veng</v>
          </cell>
          <cell r="D61" t="str">
            <v>SPS- B</v>
          </cell>
          <cell r="E61" t="str">
            <v>BAND ATTACH COLLAR</v>
          </cell>
          <cell r="F61" t="str">
            <v>05-Jun-2013</v>
          </cell>
          <cell r="G61">
            <v>21</v>
          </cell>
          <cell r="H61">
            <v>366</v>
          </cell>
          <cell r="I61">
            <v>1.778688524590164</v>
          </cell>
          <cell r="J61">
            <v>2.9824561403508767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1.7543859649122799</v>
          </cell>
          <cell r="P61">
            <v>1.7543859649122799</v>
          </cell>
          <cell r="Q61">
            <v>2.4302559677884084E-2</v>
          </cell>
          <cell r="R61">
            <v>8.7032799389778788</v>
          </cell>
          <cell r="U61">
            <v>1.7543859649122799</v>
          </cell>
          <cell r="V61">
            <v>26</v>
          </cell>
          <cell r="W61">
            <v>8.7032799389778788</v>
          </cell>
        </row>
        <row r="62">
          <cell r="B62" t="str">
            <v>PO10349</v>
          </cell>
          <cell r="C62" t="str">
            <v>Nun Dul</v>
          </cell>
          <cell r="D62" t="str">
            <v>OPA S1- 1 &amp; 2</v>
          </cell>
          <cell r="E62" t="str">
            <v>PRESS PATCH COLLAR</v>
          </cell>
          <cell r="F62" t="str">
            <v>11-Jun-2013</v>
          </cell>
          <cell r="G62">
            <v>21</v>
          </cell>
          <cell r="H62">
            <v>366</v>
          </cell>
          <cell r="I62">
            <v>1.778688524590164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1.778688524590164</v>
          </cell>
          <cell r="R62">
            <v>9.5652173913043477</v>
          </cell>
          <cell r="U62">
            <v>0</v>
          </cell>
          <cell r="V62">
            <v>26</v>
          </cell>
          <cell r="W62">
            <v>9.5652173913043477</v>
          </cell>
        </row>
        <row r="63">
          <cell r="B63" t="str">
            <v>PO1037</v>
          </cell>
          <cell r="C63" t="str">
            <v>Thary Bun</v>
          </cell>
          <cell r="D63" t="str">
            <v>SPS- D</v>
          </cell>
          <cell r="E63" t="str">
            <v>OVERLOCK</v>
          </cell>
          <cell r="F63" t="str">
            <v>18-Apr-2006</v>
          </cell>
          <cell r="G63">
            <v>24</v>
          </cell>
          <cell r="H63">
            <v>366</v>
          </cell>
          <cell r="I63">
            <v>2.0327868852459017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2.0327868852459017</v>
          </cell>
          <cell r="R63">
            <v>10</v>
          </cell>
          <cell r="U63">
            <v>0</v>
          </cell>
          <cell r="V63">
            <v>26</v>
          </cell>
          <cell r="W63">
            <v>10</v>
          </cell>
        </row>
        <row r="64">
          <cell r="B64" t="str">
            <v>PO10439</v>
          </cell>
          <cell r="C64" t="str">
            <v>Sithorn  Kean</v>
          </cell>
          <cell r="D64" t="str">
            <v>Finishing A</v>
          </cell>
          <cell r="E64" t="str">
            <v>FOLDER</v>
          </cell>
          <cell r="F64" t="str">
            <v>19-Jun-2013</v>
          </cell>
          <cell r="G64">
            <v>21</v>
          </cell>
          <cell r="H64">
            <v>366</v>
          </cell>
          <cell r="I64">
            <v>1.778688524590164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0.77868852459016402</v>
          </cell>
          <cell r="R64">
            <v>10</v>
          </cell>
          <cell r="U64">
            <v>1</v>
          </cell>
          <cell r="V64">
            <v>26</v>
          </cell>
          <cell r="W64">
            <v>10</v>
          </cell>
        </row>
        <row r="65">
          <cell r="B65" t="str">
            <v>PO10478</v>
          </cell>
          <cell r="C65" t="str">
            <v>Vanny Seak</v>
          </cell>
          <cell r="D65" t="str">
            <v>SPS- B</v>
          </cell>
          <cell r="E65" t="str">
            <v>HEM BAND</v>
          </cell>
          <cell r="F65" t="str">
            <v>19-Jun-2013</v>
          </cell>
          <cell r="G65">
            <v>21</v>
          </cell>
          <cell r="H65">
            <v>366</v>
          </cell>
          <cell r="I65">
            <v>1.778688524590164</v>
          </cell>
          <cell r="J65">
            <v>0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1.4210526315789469</v>
          </cell>
          <cell r="P65">
            <v>1.4210526315789469</v>
          </cell>
          <cell r="Q65">
            <v>0.35763589301121712</v>
          </cell>
          <cell r="R65">
            <v>9.5652173913043477</v>
          </cell>
          <cell r="U65">
            <v>1.4210526315789469</v>
          </cell>
          <cell r="V65">
            <v>25</v>
          </cell>
          <cell r="W65">
            <v>9.1973244147157178</v>
          </cell>
        </row>
        <row r="66">
          <cell r="B66" t="str">
            <v>PO10583</v>
          </cell>
          <cell r="C66" t="str">
            <v>Sreyphai Phor</v>
          </cell>
          <cell r="D66" t="str">
            <v>QC</v>
          </cell>
          <cell r="E66" t="str">
            <v>QUALITY CONTROLLER</v>
          </cell>
          <cell r="F66" t="str">
            <v>02-Jul-2013</v>
          </cell>
          <cell r="G66">
            <v>21</v>
          </cell>
          <cell r="H66">
            <v>366</v>
          </cell>
          <cell r="I66">
            <v>1.778688524590164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0.38596491228070201</v>
          </cell>
          <cell r="P66">
            <v>0.38596491228070201</v>
          </cell>
          <cell r="Q66">
            <v>1.392723612309462</v>
          </cell>
          <cell r="R66">
            <v>10</v>
          </cell>
          <cell r="U66">
            <v>0.38596491228070201</v>
          </cell>
          <cell r="V66">
            <v>26</v>
          </cell>
          <cell r="W66">
            <v>10</v>
          </cell>
        </row>
        <row r="67">
          <cell r="B67" t="str">
            <v>PO10584</v>
          </cell>
          <cell r="C67" t="str">
            <v>Lyla Sory</v>
          </cell>
          <cell r="D67" t="str">
            <v>SPS- B</v>
          </cell>
          <cell r="E67" t="str">
            <v>HEM COLLAR BAND</v>
          </cell>
          <cell r="F67" t="str">
            <v>02-Jul-2013</v>
          </cell>
          <cell r="G67">
            <v>21</v>
          </cell>
          <cell r="H67">
            <v>366</v>
          </cell>
          <cell r="I67">
            <v>1.778688524590164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1.778688524590164</v>
          </cell>
          <cell r="R67">
            <v>10</v>
          </cell>
          <cell r="U67">
            <v>0</v>
          </cell>
          <cell r="V67">
            <v>26</v>
          </cell>
          <cell r="W67">
            <v>10</v>
          </cell>
        </row>
        <row r="68">
          <cell r="B68" t="str">
            <v>PO10787</v>
          </cell>
          <cell r="C68" t="str">
            <v>Hoeurn Hang</v>
          </cell>
          <cell r="D68" t="str">
            <v>SPS- A</v>
          </cell>
          <cell r="E68" t="str">
            <v>SET GAUNTLET</v>
          </cell>
          <cell r="F68" t="str">
            <v>02-Aug-2013</v>
          </cell>
          <cell r="G68">
            <v>21</v>
          </cell>
          <cell r="H68">
            <v>366</v>
          </cell>
          <cell r="I68">
            <v>1.778688524590164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1.778688524590164</v>
          </cell>
          <cell r="R68">
            <v>10</v>
          </cell>
          <cell r="U68">
            <v>0</v>
          </cell>
          <cell r="V68">
            <v>26</v>
          </cell>
          <cell r="W68">
            <v>10</v>
          </cell>
        </row>
        <row r="69">
          <cell r="B69" t="str">
            <v>PO10797</v>
          </cell>
          <cell r="C69" t="str">
            <v>Laun Yan</v>
          </cell>
          <cell r="D69" t="str">
            <v>Finishing A</v>
          </cell>
          <cell r="E69" t="str">
            <v>PRESSER</v>
          </cell>
          <cell r="F69" t="str">
            <v>17-Oct-2005</v>
          </cell>
          <cell r="G69">
            <v>24</v>
          </cell>
          <cell r="H69">
            <v>366</v>
          </cell>
          <cell r="I69">
            <v>2.0327868852459017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2.0327868852459017</v>
          </cell>
          <cell r="R69">
            <v>10</v>
          </cell>
          <cell r="U69">
            <v>0</v>
          </cell>
          <cell r="V69">
            <v>26</v>
          </cell>
          <cell r="W69">
            <v>10</v>
          </cell>
        </row>
        <row r="70">
          <cell r="B70" t="str">
            <v>PO10869</v>
          </cell>
          <cell r="C70" t="str">
            <v>Leakhena  Long</v>
          </cell>
          <cell r="D70" t="str">
            <v>SIT Checking</v>
          </cell>
          <cell r="E70" t="str">
            <v>OVERLOCK SIDE SEAM</v>
          </cell>
          <cell r="F70" t="str">
            <v>13-Aug-2013</v>
          </cell>
          <cell r="G70">
            <v>21</v>
          </cell>
          <cell r="H70">
            <v>366</v>
          </cell>
          <cell r="I70">
            <v>1.778688524590164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1.778688524590164</v>
          </cell>
          <cell r="R70">
            <v>10</v>
          </cell>
          <cell r="U70">
            <v>0</v>
          </cell>
          <cell r="V70">
            <v>26</v>
          </cell>
          <cell r="W70">
            <v>10</v>
          </cell>
        </row>
        <row r="71">
          <cell r="B71" t="str">
            <v>PO10896</v>
          </cell>
          <cell r="C71" t="str">
            <v>Samol Loek</v>
          </cell>
          <cell r="D71" t="str">
            <v>SPS- C</v>
          </cell>
          <cell r="E71" t="str">
            <v>TOMIE PRESS</v>
          </cell>
          <cell r="F71" t="str">
            <v>15-Aug-2013</v>
          </cell>
          <cell r="G71">
            <v>21</v>
          </cell>
          <cell r="H71">
            <v>366</v>
          </cell>
          <cell r="I71">
            <v>1.778688524590164</v>
          </cell>
          <cell r="J71">
            <v>0</v>
          </cell>
          <cell r="K71">
            <v>2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1.778688524590164</v>
          </cell>
          <cell r="R71">
            <v>9.1304347826086953</v>
          </cell>
          <cell r="U71">
            <v>0</v>
          </cell>
          <cell r="V71">
            <v>24</v>
          </cell>
          <cell r="W71">
            <v>8.4280936454849495</v>
          </cell>
        </row>
        <row r="72">
          <cell r="B72" t="str">
            <v>PO10911</v>
          </cell>
          <cell r="C72" t="str">
            <v>Liab Pao</v>
          </cell>
          <cell r="D72" t="str">
            <v>QC</v>
          </cell>
          <cell r="E72" t="str">
            <v>QUALITY CONTROLLER</v>
          </cell>
          <cell r="F72" t="str">
            <v>19-Aug-2013</v>
          </cell>
          <cell r="G72">
            <v>21</v>
          </cell>
          <cell r="H72">
            <v>366</v>
          </cell>
          <cell r="I72">
            <v>1.778688524590164</v>
          </cell>
          <cell r="J72">
            <v>0</v>
          </cell>
          <cell r="K72">
            <v>2</v>
          </cell>
          <cell r="L72">
            <v>0</v>
          </cell>
          <cell r="M72">
            <v>0</v>
          </cell>
          <cell r="N72">
            <v>0</v>
          </cell>
          <cell r="O72">
            <v>0.49122807017543901</v>
          </cell>
          <cell r="P72">
            <v>0.49122807017543901</v>
          </cell>
          <cell r="Q72">
            <v>1.287460454414725</v>
          </cell>
          <cell r="R72">
            <v>9.1304347826086953</v>
          </cell>
          <cell r="U72">
            <v>0.49122807017543901</v>
          </cell>
          <cell r="V72">
            <v>24</v>
          </cell>
          <cell r="W72">
            <v>8.4280936454849495</v>
          </cell>
        </row>
        <row r="73">
          <cell r="B73" t="str">
            <v>PO11145</v>
          </cell>
          <cell r="C73" t="str">
            <v>Phinea Nget</v>
          </cell>
          <cell r="D73" t="str">
            <v>SPS- C</v>
          </cell>
          <cell r="E73" t="str">
            <v>PICK OUT FLAW COLLAR</v>
          </cell>
          <cell r="F73" t="str">
            <v>09-Sep-2013</v>
          </cell>
          <cell r="G73">
            <v>21</v>
          </cell>
          <cell r="H73">
            <v>366</v>
          </cell>
          <cell r="I73">
            <v>1.778688524590164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1</v>
          </cell>
          <cell r="Q73">
            <v>0.77868852459016402</v>
          </cell>
          <cell r="R73">
            <v>10</v>
          </cell>
          <cell r="U73">
            <v>1</v>
          </cell>
          <cell r="V73">
            <v>26</v>
          </cell>
          <cell r="W73">
            <v>10</v>
          </cell>
        </row>
        <row r="74">
          <cell r="B74" t="str">
            <v>PO11215</v>
          </cell>
          <cell r="C74" t="str">
            <v>Chanthy Norng</v>
          </cell>
          <cell r="D74" t="str">
            <v>SPS- E</v>
          </cell>
          <cell r="E74" t="str">
            <v>TOPSTITCH SIDESEAM</v>
          </cell>
          <cell r="F74" t="str">
            <v>13-Sep-2013</v>
          </cell>
          <cell r="G74">
            <v>21</v>
          </cell>
          <cell r="H74">
            <v>366</v>
          </cell>
          <cell r="I74">
            <v>1.778688524590164</v>
          </cell>
          <cell r="J74">
            <v>0</v>
          </cell>
          <cell r="K74">
            <v>2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1.778688524590164</v>
          </cell>
          <cell r="R74">
            <v>9.1304347826086953</v>
          </cell>
          <cell r="U74">
            <v>0</v>
          </cell>
          <cell r="V74">
            <v>24</v>
          </cell>
          <cell r="W74">
            <v>8.4280936454849495</v>
          </cell>
        </row>
        <row r="75">
          <cell r="B75" t="str">
            <v>PO11265</v>
          </cell>
          <cell r="C75" t="str">
            <v>Chanthou Sam</v>
          </cell>
          <cell r="D75" t="str">
            <v>SPS- C</v>
          </cell>
          <cell r="E75" t="str">
            <v>TRIM NECK CIRCLE</v>
          </cell>
          <cell r="F75" t="str">
            <v>17-Sep-2013</v>
          </cell>
          <cell r="G75">
            <v>21</v>
          </cell>
          <cell r="H75">
            <v>366</v>
          </cell>
          <cell r="I75">
            <v>1.778688524590164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1.778688524590164</v>
          </cell>
          <cell r="R75">
            <v>10</v>
          </cell>
          <cell r="U75">
            <v>0</v>
          </cell>
          <cell r="V75">
            <v>26</v>
          </cell>
          <cell r="W75">
            <v>10</v>
          </cell>
        </row>
        <row r="76">
          <cell r="B76" t="str">
            <v>PO11272</v>
          </cell>
          <cell r="C76" t="str">
            <v>Sreynich Duch</v>
          </cell>
          <cell r="D76" t="str">
            <v>Finishing A</v>
          </cell>
          <cell r="E76" t="str">
            <v>Count Garments</v>
          </cell>
          <cell r="F76" t="str">
            <v>18-Sep-2013</v>
          </cell>
          <cell r="G76">
            <v>21</v>
          </cell>
          <cell r="H76">
            <v>366</v>
          </cell>
          <cell r="I76">
            <v>1.778688524590164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1.4807017543859651</v>
          </cell>
          <cell r="P76">
            <v>1.4807017543859651</v>
          </cell>
          <cell r="Q76">
            <v>0.29798677020419895</v>
          </cell>
          <cell r="R76">
            <v>9.5652173913043477</v>
          </cell>
          <cell r="U76">
            <v>1.4807017543859651</v>
          </cell>
          <cell r="V76">
            <v>25</v>
          </cell>
          <cell r="W76">
            <v>9.1973244147157178</v>
          </cell>
        </row>
        <row r="77">
          <cell r="B77" t="str">
            <v>PO11373</v>
          </cell>
          <cell r="C77" t="str">
            <v>Khoeurn Chet</v>
          </cell>
          <cell r="D77" t="str">
            <v>Finishing A</v>
          </cell>
          <cell r="E77" t="str">
            <v>Clean trolley</v>
          </cell>
          <cell r="F77" t="str">
            <v>11-Oct-2013</v>
          </cell>
          <cell r="G77">
            <v>21</v>
          </cell>
          <cell r="H77">
            <v>366</v>
          </cell>
          <cell r="I77">
            <v>1.778688524590164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1.778688524590164</v>
          </cell>
          <cell r="R77">
            <v>10</v>
          </cell>
          <cell r="U77">
            <v>0</v>
          </cell>
          <cell r="V77">
            <v>26</v>
          </cell>
          <cell r="W77">
            <v>10</v>
          </cell>
        </row>
        <row r="78">
          <cell r="B78" t="str">
            <v>PO11415</v>
          </cell>
          <cell r="C78" t="str">
            <v>Sreypichmeanleap Oum</v>
          </cell>
          <cell r="D78" t="str">
            <v>OPA S1- 1 &amp; 2</v>
          </cell>
          <cell r="E78" t="str">
            <v>ASSIST. SUPERVISOR</v>
          </cell>
          <cell r="F78" t="str">
            <v>14-Oct-2013</v>
          </cell>
          <cell r="G78">
            <v>21</v>
          </cell>
          <cell r="H78">
            <v>366</v>
          </cell>
          <cell r="I78">
            <v>1.778688524590164</v>
          </cell>
          <cell r="J78">
            <v>0.19298245614035101</v>
          </cell>
          <cell r="K78">
            <v>0</v>
          </cell>
          <cell r="L78">
            <v>0</v>
          </cell>
          <cell r="M78">
            <v>0</v>
          </cell>
          <cell r="N78">
            <v>1</v>
          </cell>
          <cell r="O78">
            <v>1.4035087719298201E-2</v>
          </cell>
          <cell r="P78">
            <v>1.0140350877192983</v>
          </cell>
          <cell r="Q78">
            <v>0.76465343687086573</v>
          </cell>
          <cell r="R78">
            <v>9.9160945842868049</v>
          </cell>
          <cell r="U78">
            <v>1.0140350877192983</v>
          </cell>
          <cell r="V78">
            <v>26</v>
          </cell>
          <cell r="W78">
            <v>9.9160945842868049</v>
          </cell>
        </row>
        <row r="79">
          <cell r="B79" t="str">
            <v>PO11433</v>
          </cell>
          <cell r="C79" t="str">
            <v>Kakda Pho</v>
          </cell>
          <cell r="D79" t="str">
            <v>Cutting 2</v>
          </cell>
          <cell r="E79" t="str">
            <v>ASSIST. SUPERVISOR</v>
          </cell>
          <cell r="F79" t="str">
            <v>14-Oct-2013</v>
          </cell>
          <cell r="G79">
            <v>21</v>
          </cell>
          <cell r="H79">
            <v>366</v>
          </cell>
          <cell r="I79">
            <v>1.778688524590164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1.778688524590164</v>
          </cell>
          <cell r="R79">
            <v>10</v>
          </cell>
          <cell r="U79">
            <v>0</v>
          </cell>
          <cell r="V79">
            <v>26</v>
          </cell>
          <cell r="W79">
            <v>10</v>
          </cell>
        </row>
        <row r="80">
          <cell r="B80" t="str">
            <v>PO11538</v>
          </cell>
          <cell r="C80" t="str">
            <v>Sreyda Eang</v>
          </cell>
          <cell r="D80" t="str">
            <v>S1- 2</v>
          </cell>
          <cell r="E80" t="str">
            <v>PRESS GUSSET</v>
          </cell>
          <cell r="F80" t="str">
            <v>17-Oct-2013</v>
          </cell>
          <cell r="G80">
            <v>21</v>
          </cell>
          <cell r="H80">
            <v>366</v>
          </cell>
          <cell r="I80">
            <v>1.778688524590164</v>
          </cell>
          <cell r="J80">
            <v>0</v>
          </cell>
          <cell r="K80">
            <v>0.89473684210526305</v>
          </cell>
          <cell r="L80">
            <v>0</v>
          </cell>
          <cell r="M80">
            <v>0</v>
          </cell>
          <cell r="N80">
            <v>0</v>
          </cell>
          <cell r="O80">
            <v>2.1052631578947399E-2</v>
          </cell>
          <cell r="P80">
            <v>2.1052631578947399E-2</v>
          </cell>
          <cell r="Q80">
            <v>1.7576358930112166</v>
          </cell>
          <cell r="R80">
            <v>9.610983981693364</v>
          </cell>
          <cell r="U80">
            <v>2.1052631578947399E-2</v>
          </cell>
          <cell r="V80">
            <v>25.105263157894736</v>
          </cell>
          <cell r="W80">
            <v>9.28024161795088</v>
          </cell>
        </row>
        <row r="81">
          <cell r="B81" t="str">
            <v>PO11553</v>
          </cell>
          <cell r="C81" t="str">
            <v>Lum ang Ton</v>
          </cell>
          <cell r="D81" t="str">
            <v>SPS- A</v>
          </cell>
          <cell r="E81" t="str">
            <v>SET GAUNTLET</v>
          </cell>
          <cell r="F81" t="str">
            <v>17-Oct-2013</v>
          </cell>
          <cell r="G81">
            <v>21</v>
          </cell>
          <cell r="H81">
            <v>366</v>
          </cell>
          <cell r="I81">
            <v>1.778688524590164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1.778688524590164</v>
          </cell>
          <cell r="R81">
            <v>10</v>
          </cell>
          <cell r="U81">
            <v>0</v>
          </cell>
          <cell r="V81">
            <v>26</v>
          </cell>
          <cell r="W81">
            <v>10</v>
          </cell>
        </row>
        <row r="82">
          <cell r="B82" t="str">
            <v>PO1158</v>
          </cell>
          <cell r="C82" t="str">
            <v>Sreyleak Chin</v>
          </cell>
          <cell r="D82" t="str">
            <v>SPS- E</v>
          </cell>
          <cell r="E82" t="str">
            <v>F/SEAM</v>
          </cell>
          <cell r="F82" t="str">
            <v>03-Jul-2006</v>
          </cell>
          <cell r="G82">
            <v>24</v>
          </cell>
          <cell r="H82">
            <v>366</v>
          </cell>
          <cell r="I82">
            <v>2.0327868852459017</v>
          </cell>
          <cell r="J82">
            <v>1</v>
          </cell>
          <cell r="K82">
            <v>1.263157894736842</v>
          </cell>
          <cell r="L82">
            <v>0</v>
          </cell>
          <cell r="M82">
            <v>12</v>
          </cell>
          <cell r="N82">
            <v>0</v>
          </cell>
          <cell r="O82">
            <v>0</v>
          </cell>
          <cell r="P82">
            <v>0</v>
          </cell>
          <cell r="Q82">
            <v>2.0327868852459017</v>
          </cell>
          <cell r="R82">
            <v>0</v>
          </cell>
          <cell r="U82">
            <v>0</v>
          </cell>
          <cell r="V82">
            <v>24.736842105263158</v>
          </cell>
          <cell r="W82">
            <v>0</v>
          </cell>
        </row>
        <row r="83">
          <cell r="B83" t="str">
            <v>PO11619</v>
          </cell>
          <cell r="C83" t="str">
            <v>Sreypov Hen</v>
          </cell>
          <cell r="D83" t="str">
            <v>SPS- B</v>
          </cell>
          <cell r="E83" t="str">
            <v>TOPSTITCH COLLAR</v>
          </cell>
          <cell r="F83" t="str">
            <v>21-Oct-2013</v>
          </cell>
          <cell r="G83">
            <v>21</v>
          </cell>
          <cell r="H83">
            <v>366</v>
          </cell>
          <cell r="I83">
            <v>1.778688524590164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</v>
          </cell>
          <cell r="P83">
            <v>1</v>
          </cell>
          <cell r="Q83">
            <v>0.77868852459016402</v>
          </cell>
          <cell r="R83">
            <v>10</v>
          </cell>
          <cell r="U83">
            <v>1</v>
          </cell>
          <cell r="V83">
            <v>26</v>
          </cell>
          <cell r="W83">
            <v>10</v>
          </cell>
        </row>
        <row r="84">
          <cell r="B84" t="str">
            <v>PO11639</v>
          </cell>
          <cell r="C84" t="str">
            <v>Ith Mao</v>
          </cell>
          <cell r="D84" t="str">
            <v>QC</v>
          </cell>
          <cell r="E84" t="str">
            <v>EXAMINER</v>
          </cell>
          <cell r="F84" t="str">
            <v>24-Oct-2013</v>
          </cell>
          <cell r="G84">
            <v>21</v>
          </cell>
          <cell r="H84">
            <v>366</v>
          </cell>
          <cell r="I84">
            <v>1.778688524590164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1.778688524590164</v>
          </cell>
          <cell r="R84">
            <v>10</v>
          </cell>
          <cell r="U84">
            <v>0</v>
          </cell>
          <cell r="V84">
            <v>26</v>
          </cell>
          <cell r="W84">
            <v>10</v>
          </cell>
        </row>
        <row r="85">
          <cell r="B85" t="str">
            <v>PO11656</v>
          </cell>
          <cell r="C85" t="str">
            <v>Socheat Soam</v>
          </cell>
          <cell r="D85" t="str">
            <v>Finishing A</v>
          </cell>
          <cell r="E85" t="str">
            <v>BOTTON UP</v>
          </cell>
          <cell r="F85" t="str">
            <v>04-Nov-2013</v>
          </cell>
          <cell r="G85">
            <v>21</v>
          </cell>
          <cell r="H85">
            <v>366</v>
          </cell>
          <cell r="I85">
            <v>1.778688524590164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</v>
          </cell>
          <cell r="O85">
            <v>0.63157894736842202</v>
          </cell>
          <cell r="P85">
            <v>2.6315789473684221</v>
          </cell>
          <cell r="Q85">
            <v>-0.85289042277825811</v>
          </cell>
          <cell r="R85">
            <v>10</v>
          </cell>
          <cell r="U85">
            <v>2.6315789473684221</v>
          </cell>
          <cell r="V85">
            <v>26</v>
          </cell>
          <cell r="W85">
            <v>10</v>
          </cell>
        </row>
        <row r="86">
          <cell r="B86" t="str">
            <v>PO11666</v>
          </cell>
          <cell r="C86" t="str">
            <v>Pok Loeung</v>
          </cell>
          <cell r="D86" t="str">
            <v>Finishing A</v>
          </cell>
          <cell r="E86" t="str">
            <v>PRESSER</v>
          </cell>
          <cell r="F86" t="str">
            <v>04-Nov-2013</v>
          </cell>
          <cell r="G86">
            <v>21</v>
          </cell>
          <cell r="H86">
            <v>366</v>
          </cell>
          <cell r="I86">
            <v>1.778688524590164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0.47368421052631599</v>
          </cell>
          <cell r="P86">
            <v>0.47368421052631599</v>
          </cell>
          <cell r="Q86">
            <v>1.3050043140638481</v>
          </cell>
          <cell r="R86">
            <v>9.5652173913043477</v>
          </cell>
          <cell r="U86">
            <v>0.47368421052631599</v>
          </cell>
          <cell r="V86">
            <v>26</v>
          </cell>
          <cell r="W86">
            <v>9.5652173913043477</v>
          </cell>
        </row>
        <row r="87">
          <cell r="B87" t="str">
            <v>PO11669</v>
          </cell>
          <cell r="C87" t="str">
            <v>Pann Phea</v>
          </cell>
          <cell r="D87" t="str">
            <v>FUSING</v>
          </cell>
          <cell r="E87" t="str">
            <v>FUSE COLLAR</v>
          </cell>
          <cell r="F87" t="str">
            <v>04-Nov-2013</v>
          </cell>
          <cell r="G87">
            <v>21</v>
          </cell>
          <cell r="H87">
            <v>366</v>
          </cell>
          <cell r="I87">
            <v>1.778688524590164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0.105263157894737</v>
          </cell>
          <cell r="P87">
            <v>0.105263157894737</v>
          </cell>
          <cell r="Q87">
            <v>1.6734253666954271</v>
          </cell>
          <cell r="R87">
            <v>10</v>
          </cell>
          <cell r="U87">
            <v>0.105263157894737</v>
          </cell>
          <cell r="V87">
            <v>26</v>
          </cell>
          <cell r="W87">
            <v>10</v>
          </cell>
        </row>
        <row r="88">
          <cell r="B88" t="str">
            <v>PO11732</v>
          </cell>
          <cell r="C88" t="str">
            <v>Narang Rin</v>
          </cell>
          <cell r="D88" t="str">
            <v>QC</v>
          </cell>
          <cell r="E88" t="str">
            <v>QUALITY CONTROLLER</v>
          </cell>
          <cell r="F88" t="str">
            <v>14-Nov-2013</v>
          </cell>
          <cell r="G88">
            <v>21</v>
          </cell>
          <cell r="H88">
            <v>366</v>
          </cell>
          <cell r="I88">
            <v>1.778688524590164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1.05263157894737E-2</v>
          </cell>
          <cell r="P88">
            <v>1.05263157894737E-2</v>
          </cell>
          <cell r="Q88">
            <v>1.7681622088006903</v>
          </cell>
          <cell r="R88">
            <v>10</v>
          </cell>
          <cell r="U88">
            <v>1.05263157894737E-2</v>
          </cell>
          <cell r="V88">
            <v>26</v>
          </cell>
          <cell r="W88">
            <v>10</v>
          </cell>
        </row>
        <row r="89">
          <cell r="B89" t="str">
            <v>PO11804</v>
          </cell>
          <cell r="C89" t="str">
            <v>Srey Sang</v>
          </cell>
          <cell r="D89" t="str">
            <v>QC</v>
          </cell>
          <cell r="E89" t="str">
            <v>QUALITY CONTROLLER</v>
          </cell>
          <cell r="F89" t="str">
            <v>25-Nov-2013</v>
          </cell>
          <cell r="G89">
            <v>21</v>
          </cell>
          <cell r="H89">
            <v>366</v>
          </cell>
          <cell r="I89">
            <v>1.778688524590164</v>
          </cell>
          <cell r="J89">
            <v>0</v>
          </cell>
          <cell r="K89">
            <v>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1.778688524590164</v>
          </cell>
          <cell r="R89">
            <v>8.2608695652173907</v>
          </cell>
          <cell r="U89">
            <v>0</v>
          </cell>
          <cell r="V89">
            <v>22</v>
          </cell>
          <cell r="W89">
            <v>6.9899665551839458</v>
          </cell>
        </row>
        <row r="90">
          <cell r="B90" t="str">
            <v>PO1182</v>
          </cell>
          <cell r="C90" t="str">
            <v>Phally Sok</v>
          </cell>
          <cell r="D90" t="str">
            <v>SPS- C</v>
          </cell>
          <cell r="E90" t="str">
            <v>ATT. BONE POCKET</v>
          </cell>
          <cell r="F90" t="str">
            <v>01-Aug-2006</v>
          </cell>
          <cell r="G90">
            <v>24</v>
          </cell>
          <cell r="H90">
            <v>366</v>
          </cell>
          <cell r="I90">
            <v>2.0327868852459017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2.0327868852459017</v>
          </cell>
          <cell r="R90">
            <v>10</v>
          </cell>
          <cell r="U90">
            <v>0</v>
          </cell>
          <cell r="V90">
            <v>26</v>
          </cell>
          <cell r="W90">
            <v>10</v>
          </cell>
        </row>
        <row r="91">
          <cell r="B91" t="str">
            <v>PO11839</v>
          </cell>
          <cell r="C91" t="str">
            <v>Socheat Ban</v>
          </cell>
          <cell r="D91" t="str">
            <v>CT</v>
          </cell>
          <cell r="E91" t="str">
            <v>Cutting operator</v>
          </cell>
          <cell r="F91" t="str">
            <v>02-Dec-2013</v>
          </cell>
          <cell r="G91">
            <v>21</v>
          </cell>
          <cell r="H91">
            <v>366</v>
          </cell>
          <cell r="I91">
            <v>1.778688524590164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2.2807017543859699E-2</v>
          </cell>
          <cell r="P91">
            <v>2.2807017543859699E-2</v>
          </cell>
          <cell r="Q91">
            <v>1.7558815070463043</v>
          </cell>
          <cell r="R91">
            <v>10</v>
          </cell>
          <cell r="U91">
            <v>2.2807017543859699E-2</v>
          </cell>
          <cell r="V91">
            <v>26</v>
          </cell>
          <cell r="W91">
            <v>10</v>
          </cell>
        </row>
        <row r="92">
          <cell r="B92" t="str">
            <v>PO11851</v>
          </cell>
          <cell r="C92" t="str">
            <v>Channy Rith</v>
          </cell>
          <cell r="D92" t="str">
            <v>SIT Checking</v>
          </cell>
          <cell r="E92" t="str">
            <v>QUALITY CONTROLLER</v>
          </cell>
          <cell r="F92" t="str">
            <v>09-Dec-2013</v>
          </cell>
          <cell r="G92">
            <v>21</v>
          </cell>
          <cell r="H92">
            <v>366</v>
          </cell>
          <cell r="I92">
            <v>1.778688524590164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</v>
          </cell>
          <cell r="P92">
            <v>1</v>
          </cell>
          <cell r="Q92">
            <v>0.77868852459016402</v>
          </cell>
          <cell r="R92">
            <v>10</v>
          </cell>
          <cell r="U92">
            <v>1</v>
          </cell>
          <cell r="V92">
            <v>26</v>
          </cell>
          <cell r="W92">
            <v>10</v>
          </cell>
        </row>
        <row r="93">
          <cell r="B93" t="str">
            <v>PO11861</v>
          </cell>
          <cell r="C93" t="str">
            <v>Chea Sem</v>
          </cell>
          <cell r="D93" t="str">
            <v>Finishing A</v>
          </cell>
          <cell r="E93" t="str">
            <v>WASHER</v>
          </cell>
          <cell r="F93" t="str">
            <v>09-Dec-2013</v>
          </cell>
          <cell r="G93">
            <v>21</v>
          </cell>
          <cell r="H93">
            <v>366</v>
          </cell>
          <cell r="I93">
            <v>1.778688524590164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1.778688524590164</v>
          </cell>
          <cell r="R93">
            <v>10</v>
          </cell>
          <cell r="U93">
            <v>0</v>
          </cell>
          <cell r="V93">
            <v>26</v>
          </cell>
          <cell r="W93">
            <v>10</v>
          </cell>
        </row>
        <row r="94">
          <cell r="B94" t="str">
            <v>PO11869</v>
          </cell>
          <cell r="C94" t="str">
            <v>Sydan Sak</v>
          </cell>
          <cell r="D94" t="str">
            <v>SPS- A</v>
          </cell>
          <cell r="E94" t="str">
            <v>PRESS POCKET</v>
          </cell>
          <cell r="F94" t="str">
            <v>11-Dec-2013</v>
          </cell>
          <cell r="G94">
            <v>21</v>
          </cell>
          <cell r="H94">
            <v>366</v>
          </cell>
          <cell r="I94">
            <v>1.778688524590164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1.778688524590164</v>
          </cell>
          <cell r="R94">
            <v>9.5652173913043477</v>
          </cell>
          <cell r="U94">
            <v>0</v>
          </cell>
          <cell r="V94">
            <v>26</v>
          </cell>
          <cell r="W94">
            <v>9.5652173913043477</v>
          </cell>
        </row>
        <row r="95">
          <cell r="B95" t="str">
            <v>PO11877</v>
          </cell>
          <cell r="C95" t="str">
            <v>Sreynich Kong</v>
          </cell>
          <cell r="D95" t="str">
            <v>SPS- B</v>
          </cell>
          <cell r="E95" t="str">
            <v>SECOND MIDLLE ROW</v>
          </cell>
          <cell r="F95" t="str">
            <v>11-Dec-2013</v>
          </cell>
          <cell r="G95">
            <v>21</v>
          </cell>
          <cell r="H95">
            <v>366</v>
          </cell>
          <cell r="I95">
            <v>1.778688524590164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</v>
          </cell>
          <cell r="P95">
            <v>1</v>
          </cell>
          <cell r="Q95">
            <v>0.77868852459016402</v>
          </cell>
          <cell r="R95">
            <v>10</v>
          </cell>
          <cell r="U95">
            <v>1</v>
          </cell>
          <cell r="V95">
            <v>26</v>
          </cell>
          <cell r="W95">
            <v>10</v>
          </cell>
        </row>
        <row r="96">
          <cell r="B96" t="str">
            <v>PO11878</v>
          </cell>
          <cell r="C96" t="str">
            <v>Chaneng Roet</v>
          </cell>
          <cell r="D96" t="str">
            <v>SPS- E</v>
          </cell>
          <cell r="E96" t="str">
            <v>TOPSLEEVE</v>
          </cell>
          <cell r="F96" t="str">
            <v>11-Dec-2013</v>
          </cell>
          <cell r="G96">
            <v>21</v>
          </cell>
          <cell r="H96">
            <v>366</v>
          </cell>
          <cell r="I96">
            <v>1.778688524590164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</v>
          </cell>
          <cell r="P96">
            <v>1</v>
          </cell>
          <cell r="Q96">
            <v>0.77868852459016402</v>
          </cell>
          <cell r="R96">
            <v>10</v>
          </cell>
          <cell r="U96">
            <v>1</v>
          </cell>
          <cell r="V96">
            <v>26</v>
          </cell>
          <cell r="W96">
            <v>10</v>
          </cell>
        </row>
        <row r="97">
          <cell r="B97" t="str">
            <v>PO11881</v>
          </cell>
          <cell r="C97" t="str">
            <v>Mong Rin</v>
          </cell>
          <cell r="D97" t="str">
            <v>Finishing A</v>
          </cell>
          <cell r="E97" t="str">
            <v>BUTTON UP</v>
          </cell>
          <cell r="F97" t="str">
            <v>12-Dec-2013</v>
          </cell>
          <cell r="G97">
            <v>21</v>
          </cell>
          <cell r="H97">
            <v>366</v>
          </cell>
          <cell r="I97">
            <v>1.778688524590164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1.778688524590164</v>
          </cell>
          <cell r="R97">
            <v>10</v>
          </cell>
          <cell r="U97">
            <v>0</v>
          </cell>
          <cell r="V97">
            <v>26</v>
          </cell>
          <cell r="W97">
            <v>10</v>
          </cell>
        </row>
        <row r="98">
          <cell r="B98" t="str">
            <v>PO11961</v>
          </cell>
          <cell r="C98" t="str">
            <v>Sareth Thun</v>
          </cell>
          <cell r="D98" t="str">
            <v>SIT Checking</v>
          </cell>
          <cell r="E98" t="str">
            <v>QUALITY CONTROLLER</v>
          </cell>
          <cell r="F98" t="str">
            <v>17-Dec-2013</v>
          </cell>
          <cell r="G98">
            <v>21</v>
          </cell>
          <cell r="H98">
            <v>366</v>
          </cell>
          <cell r="I98">
            <v>1.778688524590164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1.778688524590164</v>
          </cell>
          <cell r="R98">
            <v>10</v>
          </cell>
          <cell r="U98">
            <v>0</v>
          </cell>
          <cell r="V98">
            <v>26</v>
          </cell>
          <cell r="W98">
            <v>10</v>
          </cell>
        </row>
        <row r="99">
          <cell r="B99" t="str">
            <v>PO12013</v>
          </cell>
          <cell r="C99" t="str">
            <v>Sreysross Ban</v>
          </cell>
          <cell r="D99" t="str">
            <v>SPS- E</v>
          </cell>
          <cell r="E99" t="str">
            <v>F/SEAM</v>
          </cell>
          <cell r="F99" t="str">
            <v>09-Jan-2014</v>
          </cell>
          <cell r="G99">
            <v>21</v>
          </cell>
          <cell r="H99">
            <v>366</v>
          </cell>
          <cell r="I99">
            <v>1.778688524590164</v>
          </cell>
          <cell r="J99">
            <v>0</v>
          </cell>
          <cell r="K99">
            <v>0.73684210526315796</v>
          </cell>
          <cell r="L99">
            <v>0</v>
          </cell>
          <cell r="M99">
            <v>0</v>
          </cell>
          <cell r="N99">
            <v>0</v>
          </cell>
          <cell r="O99">
            <v>0.47368421052631599</v>
          </cell>
          <cell r="P99">
            <v>0.47368421052631599</v>
          </cell>
          <cell r="Q99">
            <v>1.3050043140638481</v>
          </cell>
          <cell r="R99">
            <v>9.6796338672768876</v>
          </cell>
          <cell r="U99">
            <v>0.47368421052631599</v>
          </cell>
          <cell r="V99">
            <v>25.263157894736842</v>
          </cell>
          <cell r="W99">
            <v>9.4053122597022387</v>
          </cell>
        </row>
        <row r="100">
          <cell r="B100" t="str">
            <v>PO12067</v>
          </cell>
          <cell r="C100" t="str">
            <v>Phally Sun</v>
          </cell>
          <cell r="D100" t="str">
            <v>SPS- B</v>
          </cell>
          <cell r="E100" t="str">
            <v>TOMIE PRESS</v>
          </cell>
          <cell r="F100" t="str">
            <v>15-Jan-2014</v>
          </cell>
          <cell r="G100">
            <v>21</v>
          </cell>
          <cell r="H100">
            <v>366</v>
          </cell>
          <cell r="I100">
            <v>1.778688524590164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1.778688524590164</v>
          </cell>
          <cell r="R100">
            <v>9.5652173913043477</v>
          </cell>
          <cell r="U100">
            <v>0</v>
          </cell>
          <cell r="V100">
            <v>26</v>
          </cell>
          <cell r="W100">
            <v>9.5652173913043477</v>
          </cell>
        </row>
        <row r="101">
          <cell r="B101" t="str">
            <v>PO12068</v>
          </cell>
          <cell r="C101" t="str">
            <v>Thavong Vang</v>
          </cell>
          <cell r="D101" t="str">
            <v>SPS- C</v>
          </cell>
          <cell r="E101" t="str">
            <v>KANSIA</v>
          </cell>
          <cell r="F101" t="str">
            <v>15-Jan-2014</v>
          </cell>
          <cell r="G101">
            <v>21</v>
          </cell>
          <cell r="H101">
            <v>366</v>
          </cell>
          <cell r="I101">
            <v>1.778688524590164</v>
          </cell>
          <cell r="J101">
            <v>0</v>
          </cell>
          <cell r="K101">
            <v>2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1.778688524590164</v>
          </cell>
          <cell r="R101">
            <v>9.1304347826086953</v>
          </cell>
          <cell r="U101">
            <v>0</v>
          </cell>
          <cell r="V101">
            <v>24</v>
          </cell>
          <cell r="W101">
            <v>8.4280936454849495</v>
          </cell>
        </row>
        <row r="102">
          <cell r="B102" t="str">
            <v>PO12087</v>
          </cell>
          <cell r="C102" t="str">
            <v>Sreymom Uon</v>
          </cell>
          <cell r="D102" t="str">
            <v>QC</v>
          </cell>
          <cell r="E102" t="str">
            <v>MARK BUTTON SEW FRONT</v>
          </cell>
          <cell r="F102" t="str">
            <v>20-Jan-2014</v>
          </cell>
          <cell r="G102">
            <v>21</v>
          </cell>
          <cell r="H102">
            <v>366</v>
          </cell>
          <cell r="I102">
            <v>1.778688524590164</v>
          </cell>
          <cell r="J102">
            <v>0</v>
          </cell>
          <cell r="K102">
            <v>1.5263157894736841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1.778688524590164</v>
          </cell>
          <cell r="R102">
            <v>9.3363844393592679</v>
          </cell>
          <cell r="U102">
            <v>0</v>
          </cell>
          <cell r="V102">
            <v>24.473684210526315</v>
          </cell>
          <cell r="W102">
            <v>8.7882970937288665</v>
          </cell>
        </row>
        <row r="103">
          <cell r="B103" t="str">
            <v>PO12096</v>
          </cell>
          <cell r="C103" t="str">
            <v>Sreymich Yem</v>
          </cell>
          <cell r="D103" t="str">
            <v>SPS- F</v>
          </cell>
          <cell r="E103" t="str">
            <v>BOTTOM HEM</v>
          </cell>
          <cell r="F103" t="str">
            <v>21-Jan-2014</v>
          </cell>
          <cell r="G103">
            <v>21</v>
          </cell>
          <cell r="H103">
            <v>366</v>
          </cell>
          <cell r="I103">
            <v>1.778688524590164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0.73684210526315796</v>
          </cell>
          <cell r="P103">
            <v>0.73684210526315796</v>
          </cell>
          <cell r="Q103">
            <v>1.0418464193270061</v>
          </cell>
          <cell r="R103">
            <v>9.5652173913043477</v>
          </cell>
          <cell r="U103">
            <v>0.73684210526315796</v>
          </cell>
          <cell r="V103">
            <v>25</v>
          </cell>
          <cell r="W103">
            <v>9.1973244147157178</v>
          </cell>
        </row>
        <row r="104">
          <cell r="B104" t="str">
            <v>PO12114</v>
          </cell>
          <cell r="C104" t="str">
            <v>Somphors Nhil</v>
          </cell>
          <cell r="D104" t="str">
            <v>Finishing B</v>
          </cell>
          <cell r="E104" t="str">
            <v>PRESENTATION EXAMINER</v>
          </cell>
          <cell r="F104" t="str">
            <v>22-Jan-2014</v>
          </cell>
          <cell r="G104">
            <v>21</v>
          </cell>
          <cell r="H104">
            <v>366</v>
          </cell>
          <cell r="I104">
            <v>1.778688524590164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7.0175438596491299E-3</v>
          </cell>
          <cell r="P104">
            <v>7.0175438596491299E-3</v>
          </cell>
          <cell r="Q104">
            <v>1.7716709807305149</v>
          </cell>
          <cell r="R104">
            <v>10</v>
          </cell>
          <cell r="U104">
            <v>7.0175438596491299E-3</v>
          </cell>
          <cell r="V104">
            <v>26</v>
          </cell>
          <cell r="W104">
            <v>10</v>
          </cell>
        </row>
        <row r="105">
          <cell r="B105" t="str">
            <v>PO12121</v>
          </cell>
          <cell r="C105" t="str">
            <v>Samorn Mok</v>
          </cell>
          <cell r="D105" t="str">
            <v>Finishing A</v>
          </cell>
          <cell r="E105" t="str">
            <v>BUTTON UP</v>
          </cell>
          <cell r="F105" t="str">
            <v>23-Jan-2014</v>
          </cell>
          <cell r="G105">
            <v>21</v>
          </cell>
          <cell r="H105">
            <v>366</v>
          </cell>
          <cell r="I105">
            <v>1.778688524590164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1.778688524590164</v>
          </cell>
          <cell r="R105">
            <v>10</v>
          </cell>
          <cell r="U105">
            <v>0</v>
          </cell>
          <cell r="V105">
            <v>26</v>
          </cell>
          <cell r="W105">
            <v>10</v>
          </cell>
        </row>
        <row r="106">
          <cell r="B106" t="str">
            <v>PO12123</v>
          </cell>
          <cell r="C106" t="str">
            <v>Lihuo Horn</v>
          </cell>
          <cell r="D106" t="str">
            <v>Finishing B</v>
          </cell>
          <cell r="E106" t="str">
            <v>PRESENTATION EXAMINER</v>
          </cell>
          <cell r="F106" t="str">
            <v>23-Jan-2014</v>
          </cell>
          <cell r="G106">
            <v>21</v>
          </cell>
          <cell r="H106">
            <v>366</v>
          </cell>
          <cell r="I106">
            <v>1.778688524590164</v>
          </cell>
          <cell r="J106">
            <v>0</v>
          </cell>
          <cell r="K106">
            <v>0.44035087719298199</v>
          </cell>
          <cell r="L106">
            <v>0</v>
          </cell>
          <cell r="M106">
            <v>0</v>
          </cell>
          <cell r="N106">
            <v>0</v>
          </cell>
          <cell r="O106">
            <v>0.46140350877192898</v>
          </cell>
          <cell r="P106">
            <v>0.46140350877192898</v>
          </cell>
          <cell r="Q106">
            <v>1.317285015818235</v>
          </cell>
          <cell r="R106">
            <v>9.8085430968726151</v>
          </cell>
          <cell r="U106">
            <v>0.46140350877192898</v>
          </cell>
          <cell r="V106">
            <v>25.559649122807016</v>
          </cell>
          <cell r="W106">
            <v>9.6424199985382675</v>
          </cell>
        </row>
        <row r="107">
          <cell r="B107" t="str">
            <v>PO12128</v>
          </cell>
          <cell r="C107" t="str">
            <v>Sokha leng</v>
          </cell>
          <cell r="D107" t="str">
            <v>SPS- C</v>
          </cell>
          <cell r="E107" t="str">
            <v>Laid on Velvet tape</v>
          </cell>
          <cell r="F107" t="str">
            <v>27-Jan-2014</v>
          </cell>
          <cell r="G107">
            <v>21</v>
          </cell>
          <cell r="H107">
            <v>366</v>
          </cell>
          <cell r="I107">
            <v>1.778688524590164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1.778688524590164</v>
          </cell>
          <cell r="R107">
            <v>10</v>
          </cell>
          <cell r="U107">
            <v>0</v>
          </cell>
          <cell r="V107">
            <v>26</v>
          </cell>
          <cell r="W107">
            <v>10</v>
          </cell>
        </row>
        <row r="108">
          <cell r="B108" t="str">
            <v>PO12259</v>
          </cell>
          <cell r="C108" t="str">
            <v>Sun Hin</v>
          </cell>
          <cell r="D108" t="str">
            <v>SPS- C</v>
          </cell>
          <cell r="E108" t="str">
            <v>HEM FRONT</v>
          </cell>
          <cell r="F108" t="str">
            <v>05-Feb-2014</v>
          </cell>
          <cell r="G108">
            <v>21</v>
          </cell>
          <cell r="H108">
            <v>366</v>
          </cell>
          <cell r="I108">
            <v>1.778688524590164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1.778688524590164</v>
          </cell>
          <cell r="R108">
            <v>10</v>
          </cell>
          <cell r="U108">
            <v>0</v>
          </cell>
          <cell r="V108">
            <v>26</v>
          </cell>
          <cell r="W108">
            <v>10</v>
          </cell>
        </row>
        <row r="109">
          <cell r="B109" t="str">
            <v>PO12288</v>
          </cell>
          <cell r="C109" t="str">
            <v>Thavy Un</v>
          </cell>
          <cell r="D109" t="str">
            <v>SPS- F</v>
          </cell>
          <cell r="E109" t="str">
            <v>MACHINIST</v>
          </cell>
          <cell r="F109" t="str">
            <v>07-Feb-2014</v>
          </cell>
          <cell r="G109">
            <v>21</v>
          </cell>
          <cell r="H109">
            <v>366</v>
          </cell>
          <cell r="I109">
            <v>1.778688524590164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1.778688524590164</v>
          </cell>
          <cell r="R109">
            <v>10</v>
          </cell>
          <cell r="U109">
            <v>0</v>
          </cell>
          <cell r="V109">
            <v>26</v>
          </cell>
          <cell r="W109">
            <v>10</v>
          </cell>
        </row>
        <row r="110">
          <cell r="B110" t="str">
            <v>PO12324</v>
          </cell>
          <cell r="C110" t="str">
            <v>Rotha Deb</v>
          </cell>
          <cell r="D110" t="str">
            <v>SPS- B</v>
          </cell>
          <cell r="E110" t="str">
            <v>JOIN PLEAT YOKE</v>
          </cell>
          <cell r="F110" t="str">
            <v>11-Feb-2014</v>
          </cell>
          <cell r="G110">
            <v>21</v>
          </cell>
          <cell r="H110">
            <v>366</v>
          </cell>
          <cell r="I110">
            <v>1.778688524590164</v>
          </cell>
          <cell r="J110">
            <v>6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1.778688524590164</v>
          </cell>
          <cell r="R110">
            <v>7.3913043478260869</v>
          </cell>
          <cell r="U110">
            <v>0</v>
          </cell>
          <cell r="V110">
            <v>26</v>
          </cell>
          <cell r="W110">
            <v>7.391304347826086</v>
          </cell>
        </row>
        <row r="111">
          <cell r="B111" t="str">
            <v>PO12339</v>
          </cell>
          <cell r="C111" t="str">
            <v>Sreykeov Taing</v>
          </cell>
          <cell r="D111" t="str">
            <v>SPS- B</v>
          </cell>
          <cell r="E111" t="str">
            <v>PRESS POCKET</v>
          </cell>
          <cell r="F111" t="str">
            <v>11-Feb-2014</v>
          </cell>
          <cell r="G111">
            <v>21</v>
          </cell>
          <cell r="H111">
            <v>366</v>
          </cell>
          <cell r="I111">
            <v>1.778688524590164</v>
          </cell>
          <cell r="J111">
            <v>0</v>
          </cell>
          <cell r="K111">
            <v>3</v>
          </cell>
          <cell r="L111">
            <v>0</v>
          </cell>
          <cell r="M111">
            <v>0</v>
          </cell>
          <cell r="N111">
            <v>5</v>
          </cell>
          <cell r="O111">
            <v>0</v>
          </cell>
          <cell r="P111">
            <v>5</v>
          </cell>
          <cell r="Q111">
            <v>-3.221311475409836</v>
          </cell>
          <cell r="R111">
            <v>8.695652173913043</v>
          </cell>
          <cell r="U111">
            <v>5</v>
          </cell>
          <cell r="V111">
            <v>23</v>
          </cell>
          <cell r="W111">
            <v>7.6923076923076925</v>
          </cell>
        </row>
        <row r="112">
          <cell r="B112" t="str">
            <v>PO12364</v>
          </cell>
          <cell r="C112" t="str">
            <v>LATH SEK</v>
          </cell>
          <cell r="D112" t="str">
            <v>SPS- B</v>
          </cell>
          <cell r="E112" t="str">
            <v>TRIM EDGE COLLAR</v>
          </cell>
          <cell r="F112" t="str">
            <v>12-Feb-2014</v>
          </cell>
          <cell r="G112">
            <v>21</v>
          </cell>
          <cell r="H112">
            <v>366</v>
          </cell>
          <cell r="I112">
            <v>1.778688524590164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1</v>
          </cell>
          <cell r="Q112">
            <v>0.77868852459016402</v>
          </cell>
          <cell r="R112">
            <v>10</v>
          </cell>
          <cell r="U112">
            <v>1</v>
          </cell>
          <cell r="V112">
            <v>26</v>
          </cell>
          <cell r="W112">
            <v>10</v>
          </cell>
        </row>
        <row r="113">
          <cell r="B113" t="str">
            <v>PO12370</v>
          </cell>
          <cell r="C113" t="str">
            <v>Dany Sun</v>
          </cell>
          <cell r="D113" t="str">
            <v>OPA S1- 1 &amp; 2</v>
          </cell>
          <cell r="E113" t="str">
            <v>B/HOLE</v>
          </cell>
          <cell r="F113" t="str">
            <v>12-Feb-2014</v>
          </cell>
          <cell r="G113">
            <v>21</v>
          </cell>
          <cell r="H113">
            <v>366</v>
          </cell>
          <cell r="I113">
            <v>1.778688524590164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1.778688524590164</v>
          </cell>
          <cell r="R113">
            <v>10</v>
          </cell>
          <cell r="U113">
            <v>0</v>
          </cell>
          <cell r="V113">
            <v>26</v>
          </cell>
          <cell r="W113">
            <v>10</v>
          </cell>
        </row>
        <row r="114">
          <cell r="B114" t="str">
            <v>PO12565</v>
          </cell>
          <cell r="C114" t="str">
            <v>Sreyheang Oeun</v>
          </cell>
          <cell r="D114" t="str">
            <v>Finishing B</v>
          </cell>
          <cell r="E114" t="str">
            <v>Put boxend lable</v>
          </cell>
          <cell r="F114" t="str">
            <v>03-Mar-2014</v>
          </cell>
          <cell r="G114">
            <v>21</v>
          </cell>
          <cell r="H114">
            <v>366</v>
          </cell>
          <cell r="I114">
            <v>1.778688524590164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</v>
          </cell>
          <cell r="O114">
            <v>0</v>
          </cell>
          <cell r="P114">
            <v>1</v>
          </cell>
          <cell r="Q114">
            <v>0.77868852459016402</v>
          </cell>
          <cell r="R114">
            <v>10</v>
          </cell>
          <cell r="U114">
            <v>1</v>
          </cell>
          <cell r="V114">
            <v>26</v>
          </cell>
          <cell r="W114">
            <v>10</v>
          </cell>
        </row>
        <row r="115">
          <cell r="B115" t="str">
            <v>PO12577</v>
          </cell>
          <cell r="C115" t="str">
            <v>Leakana Seng</v>
          </cell>
          <cell r="D115" t="str">
            <v>QC</v>
          </cell>
          <cell r="E115" t="str">
            <v>EXAMINER</v>
          </cell>
          <cell r="F115" t="str">
            <v>04-Mar-2014</v>
          </cell>
          <cell r="G115">
            <v>21</v>
          </cell>
          <cell r="H115">
            <v>366</v>
          </cell>
          <cell r="I115">
            <v>1.778688524590164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1.778688524590164</v>
          </cell>
          <cell r="R115">
            <v>10</v>
          </cell>
          <cell r="U115">
            <v>0</v>
          </cell>
          <cell r="V115">
            <v>26</v>
          </cell>
          <cell r="W115">
            <v>10</v>
          </cell>
        </row>
        <row r="116">
          <cell r="B116" t="str">
            <v>PO12667</v>
          </cell>
          <cell r="C116" t="str">
            <v>Yek Thoeurn</v>
          </cell>
          <cell r="D116" t="str">
            <v>SIT Checking</v>
          </cell>
          <cell r="E116" t="str">
            <v>MACHINIST</v>
          </cell>
          <cell r="F116" t="str">
            <v>17-Mar-2014</v>
          </cell>
          <cell r="G116">
            <v>21</v>
          </cell>
          <cell r="H116">
            <v>366</v>
          </cell>
          <cell r="I116">
            <v>1.778688524590164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1.778688524590164</v>
          </cell>
          <cell r="R116">
            <v>10</v>
          </cell>
          <cell r="U116">
            <v>0</v>
          </cell>
          <cell r="V116">
            <v>26</v>
          </cell>
          <cell r="W116">
            <v>10</v>
          </cell>
        </row>
        <row r="117">
          <cell r="B117" t="str">
            <v>PO12668</v>
          </cell>
          <cell r="C117" t="str">
            <v>Sreyphors Phoem</v>
          </cell>
          <cell r="D117" t="str">
            <v>Finishing A</v>
          </cell>
          <cell r="E117" t="str">
            <v>BUTTON SEW CARE LABEL</v>
          </cell>
          <cell r="F117" t="str">
            <v>17-Mar-2014</v>
          </cell>
          <cell r="G117">
            <v>21</v>
          </cell>
          <cell r="H117">
            <v>366</v>
          </cell>
          <cell r="I117">
            <v>1.778688524590164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1.778688524590164</v>
          </cell>
          <cell r="R117">
            <v>10</v>
          </cell>
          <cell r="U117">
            <v>0</v>
          </cell>
          <cell r="V117">
            <v>26</v>
          </cell>
          <cell r="W117">
            <v>10</v>
          </cell>
        </row>
        <row r="118">
          <cell r="B118" t="str">
            <v>PO12669</v>
          </cell>
          <cell r="C118" t="str">
            <v>Meanit Chhum</v>
          </cell>
          <cell r="D118" t="str">
            <v>SPS- F</v>
          </cell>
          <cell r="E118" t="str">
            <v>BOTTOM HEM</v>
          </cell>
          <cell r="F118" t="str">
            <v>17-Mar-2014</v>
          </cell>
          <cell r="G118">
            <v>21</v>
          </cell>
          <cell r="H118">
            <v>366</v>
          </cell>
          <cell r="I118">
            <v>1.778688524590164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1.778688524590164</v>
          </cell>
          <cell r="R118">
            <v>10</v>
          </cell>
          <cell r="U118">
            <v>0</v>
          </cell>
          <cell r="V118">
            <v>26</v>
          </cell>
          <cell r="W118">
            <v>10</v>
          </cell>
        </row>
        <row r="119">
          <cell r="B119" t="str">
            <v>PO12683</v>
          </cell>
          <cell r="C119" t="str">
            <v>Hean Ton</v>
          </cell>
          <cell r="D119" t="str">
            <v>SIT Checking</v>
          </cell>
          <cell r="E119" t="str">
            <v>JOIN SHOULDER</v>
          </cell>
          <cell r="F119" t="str">
            <v>18-Mar-2014</v>
          </cell>
          <cell r="G119">
            <v>21</v>
          </cell>
          <cell r="H119">
            <v>366</v>
          </cell>
          <cell r="I119">
            <v>1.778688524590164</v>
          </cell>
          <cell r="J119">
            <v>3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1.778688524590164</v>
          </cell>
          <cell r="R119">
            <v>8.695652173913043</v>
          </cell>
          <cell r="U119">
            <v>0</v>
          </cell>
          <cell r="V119">
            <v>26</v>
          </cell>
          <cell r="W119">
            <v>8.695652173913043</v>
          </cell>
        </row>
        <row r="120">
          <cell r="B120" t="str">
            <v>PO12713</v>
          </cell>
          <cell r="C120" t="str">
            <v>Nou Chhuy</v>
          </cell>
          <cell r="D120" t="str">
            <v>Finishing A</v>
          </cell>
          <cell r="E120" t="str">
            <v>MACH 3 SHIRT</v>
          </cell>
          <cell r="F120" t="str">
            <v>21-Mar-2014</v>
          </cell>
          <cell r="G120">
            <v>21</v>
          </cell>
          <cell r="H120">
            <v>366</v>
          </cell>
          <cell r="I120">
            <v>1.778688524590164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1.778688524590164</v>
          </cell>
          <cell r="R120">
            <v>9.5652173913043477</v>
          </cell>
          <cell r="U120">
            <v>0</v>
          </cell>
          <cell r="V120">
            <v>26</v>
          </cell>
          <cell r="W120">
            <v>9.5652173913043477</v>
          </cell>
        </row>
        <row r="121">
          <cell r="B121" t="str">
            <v>PO12715</v>
          </cell>
          <cell r="C121" t="str">
            <v>Sokunthea Voeun</v>
          </cell>
          <cell r="D121" t="str">
            <v>OPA S1- 1 &amp; 2</v>
          </cell>
          <cell r="E121" t="str">
            <v>SET MAIN LABEL</v>
          </cell>
          <cell r="F121" t="str">
            <v>24-Mar-2014</v>
          </cell>
          <cell r="G121">
            <v>21</v>
          </cell>
          <cell r="H121">
            <v>366</v>
          </cell>
          <cell r="I121">
            <v>1.778688524590164</v>
          </cell>
          <cell r="J121">
            <v>0</v>
          </cell>
          <cell r="K121">
            <v>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1.778688524590164</v>
          </cell>
          <cell r="R121">
            <v>8.695652173913043</v>
          </cell>
          <cell r="U121">
            <v>0</v>
          </cell>
          <cell r="V121">
            <v>23</v>
          </cell>
          <cell r="W121">
            <v>7.6923076923076925</v>
          </cell>
        </row>
        <row r="122">
          <cell r="B122" t="str">
            <v>PO1294</v>
          </cell>
          <cell r="C122" t="str">
            <v>Sorphea Koem</v>
          </cell>
          <cell r="D122" t="str">
            <v>SPS- A</v>
          </cell>
          <cell r="E122" t="str">
            <v>HEM CUFF</v>
          </cell>
          <cell r="F122" t="str">
            <v>10-Oct-2006</v>
          </cell>
          <cell r="G122">
            <v>24</v>
          </cell>
          <cell r="H122">
            <v>366</v>
          </cell>
          <cell r="I122">
            <v>2.0327868852459017</v>
          </cell>
          <cell r="J122">
            <v>0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2.0327868852459017</v>
          </cell>
          <cell r="R122">
            <v>9.5652173913043477</v>
          </cell>
          <cell r="U122">
            <v>0</v>
          </cell>
          <cell r="V122">
            <v>25</v>
          </cell>
          <cell r="W122">
            <v>9.1973244147157178</v>
          </cell>
        </row>
        <row r="123">
          <cell r="B123" t="str">
            <v>PO12993</v>
          </cell>
          <cell r="C123" t="str">
            <v>Yot Vorn</v>
          </cell>
          <cell r="D123" t="str">
            <v>SPS- A</v>
          </cell>
          <cell r="E123" t="str">
            <v>SET GAUNTLET</v>
          </cell>
          <cell r="F123" t="str">
            <v>29-Apr-2014</v>
          </cell>
          <cell r="G123">
            <v>21</v>
          </cell>
          <cell r="H123">
            <v>366</v>
          </cell>
          <cell r="I123">
            <v>1.778688524590164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1.778688524590164</v>
          </cell>
          <cell r="R123">
            <v>9.5652173913043477</v>
          </cell>
          <cell r="U123">
            <v>0</v>
          </cell>
          <cell r="V123">
            <v>25</v>
          </cell>
          <cell r="W123">
            <v>9.1973244147157178</v>
          </cell>
        </row>
        <row r="124">
          <cell r="B124" t="str">
            <v>PO13157</v>
          </cell>
          <cell r="C124" t="str">
            <v>Rinak  Chhom</v>
          </cell>
          <cell r="D124" t="str">
            <v>SIT Checking</v>
          </cell>
          <cell r="E124" t="str">
            <v>B/HOLE DOWN COLLAR</v>
          </cell>
          <cell r="F124" t="str">
            <v>08-May-2014</v>
          </cell>
          <cell r="G124">
            <v>21</v>
          </cell>
          <cell r="H124">
            <v>366</v>
          </cell>
          <cell r="I124">
            <v>1.778688524590164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1.778688524590164</v>
          </cell>
          <cell r="R124">
            <v>9.5652173913043477</v>
          </cell>
          <cell r="U124">
            <v>0</v>
          </cell>
          <cell r="V124">
            <v>26</v>
          </cell>
          <cell r="W124">
            <v>9.5652173913043477</v>
          </cell>
        </row>
        <row r="125">
          <cell r="B125" t="str">
            <v>PO13179</v>
          </cell>
          <cell r="C125" t="str">
            <v>Chamroeun Chhun</v>
          </cell>
          <cell r="D125" t="str">
            <v>SPS- B</v>
          </cell>
          <cell r="E125" t="str">
            <v>MIDDLE ROW COLLAR</v>
          </cell>
          <cell r="F125" t="str">
            <v>19-May-2014</v>
          </cell>
          <cell r="G125">
            <v>21</v>
          </cell>
          <cell r="H125">
            <v>366</v>
          </cell>
          <cell r="I125">
            <v>1.778688524590164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</v>
          </cell>
          <cell r="P125">
            <v>1</v>
          </cell>
          <cell r="Q125">
            <v>0.77868852459016402</v>
          </cell>
          <cell r="R125">
            <v>9.5652173913043477</v>
          </cell>
          <cell r="U125">
            <v>1</v>
          </cell>
          <cell r="V125">
            <v>26</v>
          </cell>
          <cell r="W125">
            <v>9.5652173913043477</v>
          </cell>
        </row>
        <row r="126">
          <cell r="B126" t="str">
            <v>PO13237</v>
          </cell>
          <cell r="C126" t="str">
            <v>Nim Long</v>
          </cell>
          <cell r="D126" t="str">
            <v>Finishing A</v>
          </cell>
          <cell r="E126" t="str">
            <v>PRESSER</v>
          </cell>
          <cell r="F126" t="str">
            <v>21-May-2014</v>
          </cell>
          <cell r="G126">
            <v>21</v>
          </cell>
          <cell r="H126">
            <v>366</v>
          </cell>
          <cell r="I126">
            <v>1.778688524590164</v>
          </cell>
          <cell r="J126">
            <v>0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1.778688524590164</v>
          </cell>
          <cell r="R126">
            <v>9.5652173913043477</v>
          </cell>
          <cell r="U126">
            <v>0</v>
          </cell>
          <cell r="V126">
            <v>25</v>
          </cell>
          <cell r="W126">
            <v>9.1973244147157178</v>
          </cell>
        </row>
        <row r="127">
          <cell r="B127" t="str">
            <v>PO13269</v>
          </cell>
          <cell r="C127" t="str">
            <v>Phalla Dy</v>
          </cell>
          <cell r="D127" t="str">
            <v>OPA S1- 1 &amp; 2</v>
          </cell>
          <cell r="E127" t="str">
            <v>BOTTOM HEM</v>
          </cell>
          <cell r="F127" t="str">
            <v>23-May-2014</v>
          </cell>
          <cell r="G127">
            <v>21</v>
          </cell>
          <cell r="H127">
            <v>366</v>
          </cell>
          <cell r="I127">
            <v>1.778688524590164</v>
          </cell>
          <cell r="J127">
            <v>1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1.778688524590164</v>
          </cell>
          <cell r="R127">
            <v>9.1304347826086953</v>
          </cell>
          <cell r="U127">
            <v>0</v>
          </cell>
          <cell r="V127">
            <v>25</v>
          </cell>
          <cell r="W127">
            <v>8.7792642140468224</v>
          </cell>
        </row>
        <row r="128">
          <cell r="B128" t="str">
            <v>PO13278</v>
          </cell>
          <cell r="C128" t="str">
            <v>Samean Tep</v>
          </cell>
          <cell r="D128" t="str">
            <v>SPS- D</v>
          </cell>
          <cell r="E128" t="str">
            <v>COLLAR ATTACH</v>
          </cell>
          <cell r="F128" t="str">
            <v>27-May-2014</v>
          </cell>
          <cell r="G128">
            <v>21</v>
          </cell>
          <cell r="H128">
            <v>366</v>
          </cell>
          <cell r="I128">
            <v>1.778688524590164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0.42105263157894801</v>
          </cell>
          <cell r="P128">
            <v>0.42105263157894801</v>
          </cell>
          <cell r="Q128">
            <v>1.357635893011216</v>
          </cell>
          <cell r="R128">
            <v>10</v>
          </cell>
          <cell r="U128">
            <v>0.42105263157894801</v>
          </cell>
          <cell r="V128">
            <v>26</v>
          </cell>
          <cell r="W128">
            <v>10</v>
          </cell>
        </row>
        <row r="129">
          <cell r="B129" t="str">
            <v>PO13338</v>
          </cell>
          <cell r="C129" t="str">
            <v>Leak Neang</v>
          </cell>
          <cell r="D129" t="str">
            <v>SPS- F</v>
          </cell>
          <cell r="E129" t="str">
            <v>BUTTON SEWDOWN COLLAR</v>
          </cell>
          <cell r="F129" t="str">
            <v>04-Jun-2014</v>
          </cell>
          <cell r="G129">
            <v>21</v>
          </cell>
          <cell r="H129">
            <v>366</v>
          </cell>
          <cell r="I129">
            <v>1.778688524590164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1.778688524590164</v>
          </cell>
          <cell r="R129">
            <v>10</v>
          </cell>
          <cell r="U129">
            <v>0</v>
          </cell>
          <cell r="V129">
            <v>26</v>
          </cell>
          <cell r="W129">
            <v>10</v>
          </cell>
        </row>
        <row r="130">
          <cell r="B130" t="str">
            <v>PO13352</v>
          </cell>
          <cell r="C130" t="str">
            <v>Sakhorn Chan</v>
          </cell>
          <cell r="D130" t="str">
            <v>Finishing B</v>
          </cell>
          <cell r="E130" t="str">
            <v>MARK BUTTON DOW COLLAR</v>
          </cell>
          <cell r="F130" t="str">
            <v>04-Jun-2014</v>
          </cell>
          <cell r="G130">
            <v>21</v>
          </cell>
          <cell r="H130">
            <v>366</v>
          </cell>
          <cell r="I130">
            <v>1.778688524590164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1.778688524590164</v>
          </cell>
          <cell r="R130">
            <v>10</v>
          </cell>
          <cell r="U130">
            <v>0</v>
          </cell>
          <cell r="V130">
            <v>26</v>
          </cell>
          <cell r="W130">
            <v>10</v>
          </cell>
        </row>
        <row r="131">
          <cell r="B131" t="str">
            <v>PO13453</v>
          </cell>
          <cell r="C131" t="str">
            <v>Sinay Oeurn</v>
          </cell>
          <cell r="D131" t="str">
            <v>Finishing A</v>
          </cell>
          <cell r="E131" t="str">
            <v>BUTTON UP</v>
          </cell>
          <cell r="F131" t="str">
            <v>11-Jun-2014</v>
          </cell>
          <cell r="G131">
            <v>21</v>
          </cell>
          <cell r="H131">
            <v>366</v>
          </cell>
          <cell r="I131">
            <v>1.778688524590164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1.778688524590164</v>
          </cell>
          <cell r="R131">
            <v>10</v>
          </cell>
          <cell r="U131">
            <v>0</v>
          </cell>
          <cell r="V131">
            <v>26</v>
          </cell>
          <cell r="W131">
            <v>10</v>
          </cell>
        </row>
        <row r="132">
          <cell r="B132" t="str">
            <v>PO13554</v>
          </cell>
          <cell r="C132" t="str">
            <v>Sarout Keo</v>
          </cell>
          <cell r="D132" t="str">
            <v>SPS- E</v>
          </cell>
          <cell r="E132" t="str">
            <v>LAPSEAM</v>
          </cell>
          <cell r="F132" t="str">
            <v>19-Jun-2014</v>
          </cell>
          <cell r="G132">
            <v>21</v>
          </cell>
          <cell r="H132">
            <v>366</v>
          </cell>
          <cell r="I132">
            <v>1.778688524590164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1.778688524590164</v>
          </cell>
          <cell r="R132">
            <v>9.5652173913043477</v>
          </cell>
          <cell r="U132">
            <v>0</v>
          </cell>
          <cell r="V132">
            <v>25</v>
          </cell>
          <cell r="W132">
            <v>9.1973244147157178</v>
          </cell>
        </row>
        <row r="133">
          <cell r="B133" t="str">
            <v>PO1381</v>
          </cell>
          <cell r="C133" t="str">
            <v>Sarun Loeung</v>
          </cell>
          <cell r="D133" t="str">
            <v>SPS- B</v>
          </cell>
          <cell r="E133" t="str">
            <v>RUN OUT COLLAR</v>
          </cell>
          <cell r="F133" t="str">
            <v>26-Feb-2007</v>
          </cell>
          <cell r="G133">
            <v>23</v>
          </cell>
          <cell r="H133">
            <v>366</v>
          </cell>
          <cell r="I133">
            <v>1.9480874316939891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1</v>
          </cell>
          <cell r="Q133">
            <v>0.94808743169398912</v>
          </cell>
          <cell r="R133">
            <v>10</v>
          </cell>
          <cell r="U133">
            <v>1</v>
          </cell>
          <cell r="V133">
            <v>26</v>
          </cell>
          <cell r="W133">
            <v>10</v>
          </cell>
        </row>
        <row r="134">
          <cell r="B134" t="str">
            <v>PO13817</v>
          </cell>
          <cell r="C134" t="str">
            <v>Soknea Norn</v>
          </cell>
          <cell r="D134" t="str">
            <v>Finishing A</v>
          </cell>
          <cell r="E134" t="str">
            <v>FOLDER</v>
          </cell>
          <cell r="F134" t="str">
            <v>15-Jul-2014</v>
          </cell>
          <cell r="G134">
            <v>21</v>
          </cell>
          <cell r="H134">
            <v>366</v>
          </cell>
          <cell r="I134">
            <v>1.778688524590164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1.778688524590164</v>
          </cell>
          <cell r="R134">
            <v>10</v>
          </cell>
          <cell r="U134">
            <v>0</v>
          </cell>
          <cell r="V134">
            <v>26</v>
          </cell>
          <cell r="W134">
            <v>10</v>
          </cell>
        </row>
        <row r="135">
          <cell r="B135" t="str">
            <v>PO13969</v>
          </cell>
          <cell r="C135" t="str">
            <v>Chanthoeun Sat</v>
          </cell>
          <cell r="D135" t="str">
            <v>SPS- B</v>
          </cell>
          <cell r="E135" t="str">
            <v>TRIM EXCESS FABRIC</v>
          </cell>
          <cell r="F135" t="str">
            <v>29-Jul-2014</v>
          </cell>
          <cell r="G135">
            <v>21</v>
          </cell>
          <cell r="H135">
            <v>366</v>
          </cell>
          <cell r="I135">
            <v>1.778688524590164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0.28070175438596401</v>
          </cell>
          <cell r="P135">
            <v>0.28070175438596401</v>
          </cell>
          <cell r="Q135">
            <v>1.4979867702042</v>
          </cell>
          <cell r="R135">
            <v>10</v>
          </cell>
          <cell r="U135">
            <v>0.28070175438596401</v>
          </cell>
          <cell r="V135">
            <v>26</v>
          </cell>
          <cell r="W135">
            <v>10</v>
          </cell>
        </row>
        <row r="136">
          <cell r="B136" t="str">
            <v>PO13999</v>
          </cell>
          <cell r="C136" t="str">
            <v>Nget Klout</v>
          </cell>
          <cell r="D136" t="str">
            <v>SPS- A</v>
          </cell>
          <cell r="E136" t="str">
            <v>TRIM &amp; MARK COLLAR</v>
          </cell>
          <cell r="F136" t="str">
            <v>04-Aug-2014</v>
          </cell>
          <cell r="G136">
            <v>21</v>
          </cell>
          <cell r="H136">
            <v>366</v>
          </cell>
          <cell r="I136">
            <v>1.778688524590164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0.21052631578947401</v>
          </cell>
          <cell r="P136">
            <v>0.21052631578947401</v>
          </cell>
          <cell r="Q136">
            <v>1.5681622088006901</v>
          </cell>
          <cell r="R136">
            <v>10</v>
          </cell>
          <cell r="U136">
            <v>0.21052631578947401</v>
          </cell>
          <cell r="V136">
            <v>26</v>
          </cell>
          <cell r="W136">
            <v>10</v>
          </cell>
        </row>
        <row r="137">
          <cell r="B137" t="str">
            <v>PO14030</v>
          </cell>
          <cell r="C137" t="str">
            <v>Nan Phon</v>
          </cell>
          <cell r="D137" t="str">
            <v>Finishing A</v>
          </cell>
          <cell r="E137" t="str">
            <v>BUTTON SEWDOWN COLLAR</v>
          </cell>
          <cell r="F137" t="str">
            <v>05-Aug-2014</v>
          </cell>
          <cell r="G137">
            <v>21</v>
          </cell>
          <cell r="H137">
            <v>366</v>
          </cell>
          <cell r="I137">
            <v>1.778688524590164</v>
          </cell>
          <cell r="J137">
            <v>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2.1052631578947372</v>
          </cell>
          <cell r="P137">
            <v>2.1052631578947372</v>
          </cell>
          <cell r="Q137">
            <v>-0.32657463330457315</v>
          </cell>
          <cell r="R137">
            <v>9.1304347826086953</v>
          </cell>
          <cell r="U137">
            <v>2.1052631578947372</v>
          </cell>
          <cell r="V137">
            <v>26</v>
          </cell>
          <cell r="W137">
            <v>9.1304347826086953</v>
          </cell>
        </row>
        <row r="138">
          <cell r="B138" t="str">
            <v>PO14189</v>
          </cell>
          <cell r="C138" t="str">
            <v>Nary Morn</v>
          </cell>
          <cell r="D138" t="str">
            <v>SPS- E</v>
          </cell>
          <cell r="E138" t="str">
            <v>TOPSLEEVE</v>
          </cell>
          <cell r="F138" t="str">
            <v>15-Aug-2014</v>
          </cell>
          <cell r="G138">
            <v>21</v>
          </cell>
          <cell r="H138">
            <v>366</v>
          </cell>
          <cell r="I138">
            <v>1.778688524590164</v>
          </cell>
          <cell r="J138">
            <v>0</v>
          </cell>
          <cell r="K138">
            <v>2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1.778688524590164</v>
          </cell>
          <cell r="R138">
            <v>9.1304347826086953</v>
          </cell>
          <cell r="U138">
            <v>0</v>
          </cell>
          <cell r="V138">
            <v>24</v>
          </cell>
          <cell r="W138">
            <v>8.4280936454849495</v>
          </cell>
        </row>
        <row r="139">
          <cell r="B139" t="str">
            <v>PO14255</v>
          </cell>
          <cell r="C139" t="str">
            <v>Touch You</v>
          </cell>
          <cell r="D139" t="str">
            <v>SPS- B</v>
          </cell>
          <cell r="E139" t="str">
            <v>ATT. BONE POCKET</v>
          </cell>
          <cell r="F139" t="str">
            <v>20-Aug-2014</v>
          </cell>
          <cell r="G139">
            <v>21</v>
          </cell>
          <cell r="H139">
            <v>366</v>
          </cell>
          <cell r="I139">
            <v>1.778688524590164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1</v>
          </cell>
          <cell r="Q139">
            <v>0.77868852459016402</v>
          </cell>
          <cell r="R139">
            <v>10</v>
          </cell>
          <cell r="U139">
            <v>1</v>
          </cell>
          <cell r="V139">
            <v>26</v>
          </cell>
          <cell r="W139">
            <v>10</v>
          </cell>
        </row>
        <row r="140">
          <cell r="B140" t="str">
            <v>PO14326</v>
          </cell>
          <cell r="C140" t="str">
            <v>Cheatlat Vanna</v>
          </cell>
          <cell r="D140" t="str">
            <v>OPA S1- 1 &amp; 2</v>
          </cell>
          <cell r="E140" t="str">
            <v>TOPSLEEVE</v>
          </cell>
          <cell r="F140" t="str">
            <v>01-Oct-2014</v>
          </cell>
          <cell r="G140">
            <v>21</v>
          </cell>
          <cell r="H140">
            <v>366</v>
          </cell>
          <cell r="I140">
            <v>1.778688524590164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1.778688524590164</v>
          </cell>
          <cell r="R140">
            <v>10</v>
          </cell>
          <cell r="U140">
            <v>0</v>
          </cell>
          <cell r="V140">
            <v>26</v>
          </cell>
          <cell r="W140">
            <v>10</v>
          </cell>
        </row>
        <row r="141">
          <cell r="B141" t="str">
            <v>PO14332</v>
          </cell>
          <cell r="C141" t="str">
            <v>Sophorn Horn</v>
          </cell>
          <cell r="D141" t="str">
            <v>OPA S1- 1 &amp; 2</v>
          </cell>
          <cell r="E141" t="str">
            <v>HEM BAND</v>
          </cell>
          <cell r="F141" t="str">
            <v>01-Oct-2014</v>
          </cell>
          <cell r="G141">
            <v>21</v>
          </cell>
          <cell r="H141">
            <v>366</v>
          </cell>
          <cell r="I141">
            <v>1.778688524590164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1.778688524590164</v>
          </cell>
          <cell r="R141">
            <v>10</v>
          </cell>
          <cell r="U141">
            <v>0</v>
          </cell>
          <cell r="V141">
            <v>26</v>
          </cell>
          <cell r="W141">
            <v>10</v>
          </cell>
        </row>
        <row r="142">
          <cell r="B142" t="str">
            <v>PO14410</v>
          </cell>
          <cell r="C142" t="str">
            <v>Leakhena Phan</v>
          </cell>
          <cell r="D142" t="str">
            <v>SPS- C</v>
          </cell>
          <cell r="E142" t="str">
            <v>BUTTON HOLE SLEEVE</v>
          </cell>
          <cell r="F142" t="str">
            <v>03-Oct-2014</v>
          </cell>
          <cell r="G142">
            <v>21</v>
          </cell>
          <cell r="H142">
            <v>366</v>
          </cell>
          <cell r="I142">
            <v>1.778688524590164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1.778688524590164</v>
          </cell>
          <cell r="R142">
            <v>10</v>
          </cell>
          <cell r="U142">
            <v>0</v>
          </cell>
          <cell r="V142">
            <v>26</v>
          </cell>
          <cell r="W142">
            <v>10</v>
          </cell>
        </row>
        <row r="143">
          <cell r="B143" t="str">
            <v>PO14461</v>
          </cell>
          <cell r="C143" t="str">
            <v>Limchhe Heng</v>
          </cell>
          <cell r="D143" t="str">
            <v>SPS- B</v>
          </cell>
          <cell r="E143" t="str">
            <v>SET MAIN LABEL</v>
          </cell>
          <cell r="F143" t="str">
            <v>08-Oct-2014</v>
          </cell>
          <cell r="G143">
            <v>21</v>
          </cell>
          <cell r="H143">
            <v>366</v>
          </cell>
          <cell r="I143">
            <v>1.778688524590164</v>
          </cell>
          <cell r="J143">
            <v>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1.778688524590164</v>
          </cell>
          <cell r="R143">
            <v>9.1304347826086953</v>
          </cell>
          <cell r="U143">
            <v>0</v>
          </cell>
          <cell r="V143">
            <v>26</v>
          </cell>
          <cell r="W143">
            <v>9.1304347826086953</v>
          </cell>
        </row>
        <row r="144">
          <cell r="B144" t="str">
            <v>PO14467</v>
          </cell>
          <cell r="C144" t="str">
            <v>Sokna  Vet</v>
          </cell>
          <cell r="D144" t="str">
            <v>Finishing A</v>
          </cell>
          <cell r="E144" t="str">
            <v>FOLDER</v>
          </cell>
          <cell r="F144" t="str">
            <v>08-Oct-2014</v>
          </cell>
          <cell r="G144">
            <v>21</v>
          </cell>
          <cell r="H144">
            <v>366</v>
          </cell>
          <cell r="I144">
            <v>1.778688524590164</v>
          </cell>
          <cell r="J144">
            <v>0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O144">
            <v>2</v>
          </cell>
          <cell r="P144">
            <v>2</v>
          </cell>
          <cell r="Q144">
            <v>-0.22131147540983598</v>
          </cell>
          <cell r="R144">
            <v>9.5652173913043477</v>
          </cell>
          <cell r="U144">
            <v>2</v>
          </cell>
          <cell r="V144">
            <v>25</v>
          </cell>
          <cell r="W144">
            <v>9.1973244147157178</v>
          </cell>
        </row>
        <row r="145">
          <cell r="B145" t="str">
            <v>PO14479</v>
          </cell>
          <cell r="C145" t="str">
            <v>Tat Huot</v>
          </cell>
          <cell r="D145" t="str">
            <v>SIT Checking</v>
          </cell>
          <cell r="E145" t="str">
            <v>TRIM &amp; MARK COLLAR</v>
          </cell>
          <cell r="F145" t="str">
            <v>08-Oct-2014</v>
          </cell>
          <cell r="G145">
            <v>21</v>
          </cell>
          <cell r="H145">
            <v>366</v>
          </cell>
          <cell r="I145">
            <v>1.778688524590164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2</v>
          </cell>
          <cell r="Q145">
            <v>-0.22131147540983598</v>
          </cell>
          <cell r="R145">
            <v>9.1304347826086953</v>
          </cell>
          <cell r="U145">
            <v>2</v>
          </cell>
          <cell r="V145">
            <v>24</v>
          </cell>
          <cell r="W145">
            <v>8.4280936454849495</v>
          </cell>
        </row>
        <row r="146">
          <cell r="B146" t="str">
            <v>PO14482</v>
          </cell>
          <cell r="C146" t="str">
            <v>Sina Vei</v>
          </cell>
          <cell r="D146" t="str">
            <v>QC</v>
          </cell>
          <cell r="E146" t="str">
            <v>QUALITY CONTROLLER</v>
          </cell>
          <cell r="F146" t="str">
            <v>08-Oct-2014</v>
          </cell>
          <cell r="G146">
            <v>21</v>
          </cell>
          <cell r="H146">
            <v>366</v>
          </cell>
          <cell r="I146">
            <v>1.778688524590164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0.21052631578947401</v>
          </cell>
          <cell r="P146">
            <v>0.21052631578947401</v>
          </cell>
          <cell r="Q146">
            <v>1.5681622088006901</v>
          </cell>
          <cell r="R146">
            <v>10</v>
          </cell>
          <cell r="U146">
            <v>0.21052631578947401</v>
          </cell>
          <cell r="V146">
            <v>26</v>
          </cell>
          <cell r="W146">
            <v>10</v>
          </cell>
        </row>
        <row r="147">
          <cell r="B147" t="str">
            <v>PO14483</v>
          </cell>
          <cell r="C147" t="str">
            <v>Sokry Hy</v>
          </cell>
          <cell r="D147" t="str">
            <v>SPS- A</v>
          </cell>
          <cell r="E147" t="str">
            <v>TOPSTITCH CUFF</v>
          </cell>
          <cell r="F147" t="str">
            <v>08-Oct-2014</v>
          </cell>
          <cell r="G147">
            <v>21</v>
          </cell>
          <cell r="H147">
            <v>366</v>
          </cell>
          <cell r="I147">
            <v>1.778688524590164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1.778688524590164</v>
          </cell>
          <cell r="R147">
            <v>10</v>
          </cell>
          <cell r="U147">
            <v>0</v>
          </cell>
          <cell r="V147">
            <v>26</v>
          </cell>
          <cell r="W147">
            <v>10</v>
          </cell>
        </row>
        <row r="148">
          <cell r="B148" t="str">
            <v>PO14544</v>
          </cell>
          <cell r="C148" t="str">
            <v>Vutha Chheat</v>
          </cell>
          <cell r="D148" t="str">
            <v>Finishing A</v>
          </cell>
          <cell r="E148" t="str">
            <v>SERVICE HAND</v>
          </cell>
          <cell r="F148" t="str">
            <v>13-Oct-2014</v>
          </cell>
          <cell r="G148">
            <v>21</v>
          </cell>
          <cell r="H148">
            <v>366</v>
          </cell>
          <cell r="I148">
            <v>1.778688524590164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1.429824561403509</v>
          </cell>
          <cell r="P148">
            <v>1.429824561403509</v>
          </cell>
          <cell r="Q148">
            <v>0.34886396318665502</v>
          </cell>
          <cell r="R148">
            <v>10</v>
          </cell>
          <cell r="U148">
            <v>1.429824561403509</v>
          </cell>
          <cell r="V148">
            <v>26</v>
          </cell>
          <cell r="W148">
            <v>10</v>
          </cell>
        </row>
        <row r="149">
          <cell r="B149" t="str">
            <v>PO14545</v>
          </cell>
          <cell r="C149" t="str">
            <v>Khuoch Chea</v>
          </cell>
          <cell r="D149" t="str">
            <v>SPS- C</v>
          </cell>
          <cell r="E149" t="str">
            <v>B/S FRONT</v>
          </cell>
          <cell r="F149" t="str">
            <v>13-Oct-2014</v>
          </cell>
          <cell r="G149">
            <v>21</v>
          </cell>
          <cell r="H149">
            <v>366</v>
          </cell>
          <cell r="I149">
            <v>1.778688524590164</v>
          </cell>
          <cell r="J149">
            <v>0</v>
          </cell>
          <cell r="K149">
            <v>2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1.778688524590164</v>
          </cell>
          <cell r="R149">
            <v>9.1304347826086953</v>
          </cell>
          <cell r="U149">
            <v>0</v>
          </cell>
          <cell r="V149">
            <v>24</v>
          </cell>
          <cell r="W149">
            <v>8.4280936454849495</v>
          </cell>
        </row>
        <row r="150">
          <cell r="B150" t="str">
            <v>PO14573</v>
          </cell>
          <cell r="C150" t="str">
            <v>Sreyna Yin</v>
          </cell>
          <cell r="D150" t="str">
            <v>SPS- D</v>
          </cell>
          <cell r="E150" t="str">
            <v>COLLAR ATTACH</v>
          </cell>
          <cell r="F150" t="str">
            <v>27-Oct-2014</v>
          </cell>
          <cell r="G150">
            <v>21</v>
          </cell>
          <cell r="H150">
            <v>366</v>
          </cell>
          <cell r="I150">
            <v>1.778688524590164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1.778688524590164</v>
          </cell>
          <cell r="R150">
            <v>9.5652173913043477</v>
          </cell>
          <cell r="U150">
            <v>0</v>
          </cell>
          <cell r="V150">
            <v>26</v>
          </cell>
          <cell r="W150">
            <v>9.5652173913043477</v>
          </cell>
        </row>
        <row r="151">
          <cell r="B151" t="str">
            <v>PO14584</v>
          </cell>
          <cell r="C151" t="str">
            <v>Sreyphors But</v>
          </cell>
          <cell r="D151" t="str">
            <v>Finishing B</v>
          </cell>
          <cell r="E151" t="str">
            <v>ISSUE UPC</v>
          </cell>
          <cell r="F151" t="str">
            <v>27-Oct-2014</v>
          </cell>
          <cell r="G151">
            <v>21</v>
          </cell>
          <cell r="H151">
            <v>366</v>
          </cell>
          <cell r="I151">
            <v>1.778688524590164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1.778688524590164</v>
          </cell>
          <cell r="R151">
            <v>10</v>
          </cell>
          <cell r="U151">
            <v>0</v>
          </cell>
          <cell r="V151">
            <v>26</v>
          </cell>
          <cell r="W151">
            <v>10</v>
          </cell>
        </row>
        <row r="152">
          <cell r="B152" t="str">
            <v>PO14707</v>
          </cell>
          <cell r="C152" t="str">
            <v>Chanthan Sor</v>
          </cell>
          <cell r="D152" t="str">
            <v>OPA S1- 1 &amp; 2</v>
          </cell>
          <cell r="E152" t="str">
            <v>TOPSTITCH CUFF</v>
          </cell>
          <cell r="F152" t="str">
            <v>18-Nov-2014</v>
          </cell>
          <cell r="G152">
            <v>21</v>
          </cell>
          <cell r="H152">
            <v>366</v>
          </cell>
          <cell r="I152">
            <v>1.778688524590164</v>
          </cell>
          <cell r="J152">
            <v>0</v>
          </cell>
          <cell r="K152">
            <v>4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1.778688524590164</v>
          </cell>
          <cell r="R152">
            <v>8.2608695652173907</v>
          </cell>
          <cell r="U152">
            <v>0</v>
          </cell>
          <cell r="V152">
            <v>22</v>
          </cell>
          <cell r="W152">
            <v>6.9899665551839458</v>
          </cell>
        </row>
        <row r="153">
          <cell r="B153" t="str">
            <v>PO14778</v>
          </cell>
          <cell r="C153" t="str">
            <v>An Chen</v>
          </cell>
          <cell r="D153" t="str">
            <v>SPS- E</v>
          </cell>
          <cell r="E153" t="str">
            <v>LAPSEAM</v>
          </cell>
          <cell r="F153" t="str">
            <v>02-Dec-2014</v>
          </cell>
          <cell r="G153">
            <v>21</v>
          </cell>
          <cell r="H153">
            <v>366</v>
          </cell>
          <cell r="I153">
            <v>1.778688524590164</v>
          </cell>
          <cell r="J153">
            <v>0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1.778688524590164</v>
          </cell>
          <cell r="R153">
            <v>9.5652173913043477</v>
          </cell>
          <cell r="U153">
            <v>0</v>
          </cell>
          <cell r="V153">
            <v>25</v>
          </cell>
          <cell r="W153">
            <v>9.1973244147157178</v>
          </cell>
        </row>
        <row r="154">
          <cell r="B154" t="str">
            <v>PO14814</v>
          </cell>
          <cell r="C154" t="str">
            <v>Phally Morn</v>
          </cell>
          <cell r="D154" t="str">
            <v>SPS- E</v>
          </cell>
          <cell r="E154" t="str">
            <v>LAPSEAM</v>
          </cell>
          <cell r="F154" t="str">
            <v>11-Dec-2014</v>
          </cell>
          <cell r="G154">
            <v>21</v>
          </cell>
          <cell r="H154">
            <v>366</v>
          </cell>
          <cell r="I154">
            <v>1.778688524590164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1.778688524590164</v>
          </cell>
          <cell r="R154">
            <v>9.5652173913043477</v>
          </cell>
          <cell r="U154">
            <v>0</v>
          </cell>
          <cell r="V154">
            <v>26</v>
          </cell>
          <cell r="W154">
            <v>9.5652173913043477</v>
          </cell>
        </row>
        <row r="155">
          <cell r="B155" t="str">
            <v>PO14834</v>
          </cell>
          <cell r="C155" t="str">
            <v>Socheata Nhean</v>
          </cell>
          <cell r="D155" t="str">
            <v>Finishing B</v>
          </cell>
          <cell r="E155" t="str">
            <v>ASSIST. SUPERVISOR</v>
          </cell>
          <cell r="F155" t="str">
            <v>16-Dec-2014</v>
          </cell>
          <cell r="G155">
            <v>21</v>
          </cell>
          <cell r="H155">
            <v>366</v>
          </cell>
          <cell r="I155">
            <v>1.778688524590164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1.778688524590164</v>
          </cell>
          <cell r="R155">
            <v>10</v>
          </cell>
          <cell r="U155">
            <v>0</v>
          </cell>
          <cell r="V155">
            <v>26</v>
          </cell>
          <cell r="W155">
            <v>10</v>
          </cell>
        </row>
        <row r="156">
          <cell r="B156" t="str">
            <v>PO14838</v>
          </cell>
          <cell r="C156" t="str">
            <v>Nisavy Mao</v>
          </cell>
          <cell r="D156" t="str">
            <v>SPS- C</v>
          </cell>
          <cell r="E156" t="str">
            <v>SET MAIN LABEL</v>
          </cell>
          <cell r="F156" t="str">
            <v>16-Dec-2014</v>
          </cell>
          <cell r="G156">
            <v>21</v>
          </cell>
          <cell r="H156">
            <v>366</v>
          </cell>
          <cell r="I156">
            <v>1.778688524590164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1.778688524590164</v>
          </cell>
          <cell r="R156">
            <v>10</v>
          </cell>
          <cell r="U156">
            <v>0</v>
          </cell>
          <cell r="V156">
            <v>26</v>
          </cell>
          <cell r="W156">
            <v>10</v>
          </cell>
        </row>
        <row r="157">
          <cell r="B157" t="str">
            <v>PO1487</v>
          </cell>
          <cell r="C157" t="str">
            <v>Lai Eng</v>
          </cell>
          <cell r="D157" t="str">
            <v>QC</v>
          </cell>
          <cell r="E157" t="str">
            <v>EXAMINER</v>
          </cell>
          <cell r="F157" t="str">
            <v>02-May-2007</v>
          </cell>
          <cell r="G157">
            <v>23</v>
          </cell>
          <cell r="H157">
            <v>366</v>
          </cell>
          <cell r="I157">
            <v>1.9480874316939891</v>
          </cell>
          <cell r="J157">
            <v>0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1.9480874316939891</v>
          </cell>
          <cell r="R157">
            <v>9.5652173913043477</v>
          </cell>
          <cell r="U157">
            <v>0</v>
          </cell>
          <cell r="V157">
            <v>25</v>
          </cell>
          <cell r="W157">
            <v>9.1973244147157178</v>
          </cell>
        </row>
        <row r="158">
          <cell r="B158" t="str">
            <v>PO14918</v>
          </cell>
          <cell r="C158" t="str">
            <v>Chanmuoy Chheat</v>
          </cell>
          <cell r="D158" t="str">
            <v>Finishing A</v>
          </cell>
          <cell r="E158" t="str">
            <v>FOLDER</v>
          </cell>
          <cell r="F158" t="str">
            <v>26-Jan-2015</v>
          </cell>
          <cell r="G158">
            <v>21</v>
          </cell>
          <cell r="H158">
            <v>366</v>
          </cell>
          <cell r="I158">
            <v>1.778688524590164</v>
          </cell>
          <cell r="J158">
            <v>0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1.778688524590164</v>
          </cell>
          <cell r="R158">
            <v>9.5652173913043477</v>
          </cell>
          <cell r="U158">
            <v>0</v>
          </cell>
          <cell r="V158">
            <v>25</v>
          </cell>
          <cell r="W158">
            <v>9.1973244147157178</v>
          </cell>
        </row>
        <row r="159">
          <cell r="B159" t="str">
            <v>PO14926</v>
          </cell>
          <cell r="C159" t="str">
            <v>Pheng Sreykhouch</v>
          </cell>
          <cell r="D159" t="str">
            <v>Cutting 2</v>
          </cell>
          <cell r="E159" t="str">
            <v>ASSIST. SUPERVISOR</v>
          </cell>
          <cell r="F159" t="str">
            <v>28-Jan-2015</v>
          </cell>
          <cell r="G159">
            <v>21</v>
          </cell>
          <cell r="H159">
            <v>366</v>
          </cell>
          <cell r="I159">
            <v>1.778688524590164</v>
          </cell>
          <cell r="J159">
            <v>0</v>
          </cell>
          <cell r="K159">
            <v>0</v>
          </cell>
          <cell r="L159">
            <v>26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1.778688524590164</v>
          </cell>
          <cell r="R159">
            <v>0</v>
          </cell>
          <cell r="U159">
            <v>0</v>
          </cell>
          <cell r="V159">
            <v>26</v>
          </cell>
          <cell r="W159">
            <v>0</v>
          </cell>
        </row>
        <row r="160">
          <cell r="B160" t="str">
            <v>PO14955</v>
          </cell>
          <cell r="C160" t="str">
            <v>Kreal Son</v>
          </cell>
          <cell r="D160" t="str">
            <v>SPS- C</v>
          </cell>
          <cell r="E160" t="str">
            <v>HEM FRONT</v>
          </cell>
          <cell r="F160" t="str">
            <v>06-Feb-2015</v>
          </cell>
          <cell r="G160">
            <v>21</v>
          </cell>
          <cell r="H160">
            <v>366</v>
          </cell>
          <cell r="I160">
            <v>1.778688524590164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1.778688524590164</v>
          </cell>
          <cell r="R160">
            <v>10</v>
          </cell>
          <cell r="U160">
            <v>0</v>
          </cell>
          <cell r="V160">
            <v>26</v>
          </cell>
          <cell r="W160">
            <v>10</v>
          </cell>
        </row>
        <row r="161">
          <cell r="B161" t="str">
            <v>PO15004</v>
          </cell>
          <cell r="C161" t="str">
            <v>Song Chan</v>
          </cell>
          <cell r="D161" t="str">
            <v>SPS- A</v>
          </cell>
          <cell r="E161" t="str">
            <v>TURN &amp; PRESS COLLAR</v>
          </cell>
          <cell r="F161" t="str">
            <v>13-Feb-2015</v>
          </cell>
          <cell r="G161">
            <v>21</v>
          </cell>
          <cell r="H161">
            <v>366</v>
          </cell>
          <cell r="I161">
            <v>1.778688524590164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1.778688524590164</v>
          </cell>
          <cell r="R161">
            <v>10</v>
          </cell>
          <cell r="U161">
            <v>0</v>
          </cell>
          <cell r="V161">
            <v>26</v>
          </cell>
          <cell r="W161">
            <v>10</v>
          </cell>
        </row>
        <row r="162">
          <cell r="B162" t="str">
            <v>PO15008</v>
          </cell>
          <cell r="C162" t="str">
            <v>Savat Van</v>
          </cell>
          <cell r="D162" t="str">
            <v>SPS- F</v>
          </cell>
          <cell r="E162" t="str">
            <v>BOTTOM HEM</v>
          </cell>
          <cell r="F162" t="str">
            <v>17-Feb-2015</v>
          </cell>
          <cell r="G162">
            <v>21</v>
          </cell>
          <cell r="H162">
            <v>366</v>
          </cell>
          <cell r="I162">
            <v>1.778688524590164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1.778688524590164</v>
          </cell>
          <cell r="R162">
            <v>10</v>
          </cell>
          <cell r="U162">
            <v>0</v>
          </cell>
          <cell r="V162">
            <v>26</v>
          </cell>
          <cell r="W162">
            <v>10</v>
          </cell>
        </row>
        <row r="163">
          <cell r="B163" t="str">
            <v>PO15108</v>
          </cell>
          <cell r="C163" t="str">
            <v>Heak Phan</v>
          </cell>
          <cell r="D163" t="str">
            <v>SPS- E</v>
          </cell>
          <cell r="E163" t="str">
            <v>MACHINIST</v>
          </cell>
          <cell r="F163" t="str">
            <v>25-Mar-2015</v>
          </cell>
          <cell r="G163">
            <v>21</v>
          </cell>
          <cell r="H163">
            <v>366</v>
          </cell>
          <cell r="I163">
            <v>1.778688524590164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1.778688524590164</v>
          </cell>
          <cell r="R163">
            <v>10</v>
          </cell>
          <cell r="U163">
            <v>0</v>
          </cell>
          <cell r="V163">
            <v>26</v>
          </cell>
          <cell r="W163">
            <v>10</v>
          </cell>
        </row>
        <row r="164">
          <cell r="B164" t="str">
            <v>PO15116</v>
          </cell>
          <cell r="C164" t="str">
            <v>Yem Nith</v>
          </cell>
          <cell r="D164" t="str">
            <v>OPA S1- 1 &amp; 2</v>
          </cell>
          <cell r="E164" t="str">
            <v>SET YOKE</v>
          </cell>
          <cell r="F164" t="str">
            <v>01-Apr-2015</v>
          </cell>
          <cell r="G164">
            <v>21</v>
          </cell>
          <cell r="H164">
            <v>366</v>
          </cell>
          <cell r="I164">
            <v>1.778688524590164</v>
          </cell>
          <cell r="J164">
            <v>0</v>
          </cell>
          <cell r="K164">
            <v>0</v>
          </cell>
          <cell r="L164">
            <v>27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1.778688524590164</v>
          </cell>
          <cell r="R164">
            <v>0</v>
          </cell>
          <cell r="U164">
            <v>0</v>
          </cell>
          <cell r="V164">
            <v>26</v>
          </cell>
          <cell r="W164">
            <v>0</v>
          </cell>
        </row>
        <row r="165">
          <cell r="B165" t="str">
            <v>PO15131</v>
          </cell>
          <cell r="C165" t="str">
            <v>Kompheak Mao</v>
          </cell>
          <cell r="D165" t="str">
            <v>SPS- A</v>
          </cell>
          <cell r="E165" t="str">
            <v>RUN OUT CUFF</v>
          </cell>
          <cell r="F165" t="str">
            <v>21-Apr-2015</v>
          </cell>
          <cell r="G165">
            <v>21</v>
          </cell>
          <cell r="H165">
            <v>366</v>
          </cell>
          <cell r="I165">
            <v>1.778688524590164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1.778688524590164</v>
          </cell>
          <cell r="R165">
            <v>10</v>
          </cell>
          <cell r="U165">
            <v>0</v>
          </cell>
          <cell r="V165">
            <v>26</v>
          </cell>
          <cell r="W165">
            <v>10</v>
          </cell>
        </row>
        <row r="166">
          <cell r="B166" t="str">
            <v>PO15165</v>
          </cell>
          <cell r="C166" t="str">
            <v>Siphea Un</v>
          </cell>
          <cell r="D166" t="str">
            <v>SPS- C</v>
          </cell>
          <cell r="E166" t="str">
            <v>BUTTON SEW FRONT</v>
          </cell>
          <cell r="F166" t="str">
            <v>22-Apr-2015</v>
          </cell>
          <cell r="G166">
            <v>21</v>
          </cell>
          <cell r="H166">
            <v>366</v>
          </cell>
          <cell r="I166">
            <v>1.778688524590164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1.778688524590164</v>
          </cell>
          <cell r="R166">
            <v>10</v>
          </cell>
          <cell r="U166">
            <v>0</v>
          </cell>
          <cell r="V166">
            <v>26</v>
          </cell>
          <cell r="W166">
            <v>10</v>
          </cell>
        </row>
        <row r="167">
          <cell r="B167" t="str">
            <v>PO15182</v>
          </cell>
          <cell r="C167" t="str">
            <v>Anong Kong</v>
          </cell>
          <cell r="D167" t="str">
            <v>SPS- E</v>
          </cell>
          <cell r="E167" t="str">
            <v>F/SEAM</v>
          </cell>
          <cell r="F167" t="str">
            <v>22-Apr-2015</v>
          </cell>
          <cell r="G167">
            <v>21</v>
          </cell>
          <cell r="H167">
            <v>366</v>
          </cell>
          <cell r="I167">
            <v>1.778688524590164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1.778688524590164</v>
          </cell>
          <cell r="R167">
            <v>9.5652173913043477</v>
          </cell>
          <cell r="U167">
            <v>0</v>
          </cell>
          <cell r="V167">
            <v>25</v>
          </cell>
          <cell r="W167">
            <v>9.1973244147157178</v>
          </cell>
        </row>
        <row r="168">
          <cell r="B168" t="str">
            <v>PO15209</v>
          </cell>
          <cell r="C168" t="str">
            <v>Vandy Yun</v>
          </cell>
          <cell r="D168" t="str">
            <v>QC</v>
          </cell>
          <cell r="E168" t="str">
            <v>QUALITY CONTROLLER</v>
          </cell>
          <cell r="F168" t="str">
            <v>27-Apr-2015</v>
          </cell>
          <cell r="G168">
            <v>21</v>
          </cell>
          <cell r="H168">
            <v>366</v>
          </cell>
          <cell r="I168">
            <v>1.778688524590164</v>
          </cell>
          <cell r="J168">
            <v>0.42105263157894701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0.42105263157894701</v>
          </cell>
          <cell r="P168">
            <v>0.42105263157894701</v>
          </cell>
          <cell r="Q168">
            <v>1.3576358930112171</v>
          </cell>
          <cell r="R168">
            <v>9.8169336384439347</v>
          </cell>
          <cell r="U168">
            <v>0.42105263157894701</v>
          </cell>
          <cell r="V168">
            <v>26</v>
          </cell>
          <cell r="W168">
            <v>9.8169336384439347</v>
          </cell>
        </row>
        <row r="169">
          <cell r="B169" t="str">
            <v>PO15236</v>
          </cell>
          <cell r="C169" t="str">
            <v>Voeun Em</v>
          </cell>
          <cell r="D169" t="str">
            <v>SPS- B</v>
          </cell>
          <cell r="E169" t="str">
            <v>MACHINIST</v>
          </cell>
          <cell r="F169" t="str">
            <v>27-Apr-2015</v>
          </cell>
          <cell r="G169">
            <v>21</v>
          </cell>
          <cell r="H169">
            <v>366</v>
          </cell>
          <cell r="I169">
            <v>1.778688524590164</v>
          </cell>
          <cell r="J169">
            <v>2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1.778688524590164</v>
          </cell>
          <cell r="R169">
            <v>9.1304347826086953</v>
          </cell>
          <cell r="U169">
            <v>0</v>
          </cell>
          <cell r="V169">
            <v>26</v>
          </cell>
          <cell r="W169">
            <v>9.1304347826086953</v>
          </cell>
        </row>
        <row r="170">
          <cell r="B170" t="str">
            <v>PO15253</v>
          </cell>
          <cell r="C170" t="str">
            <v>Sreypeou Sat</v>
          </cell>
          <cell r="D170" t="str">
            <v>SPS- C</v>
          </cell>
          <cell r="E170" t="str">
            <v>MACHINIST</v>
          </cell>
          <cell r="F170" t="str">
            <v>28-Apr-2015</v>
          </cell>
          <cell r="G170">
            <v>21</v>
          </cell>
          <cell r="H170">
            <v>366</v>
          </cell>
          <cell r="I170">
            <v>1.778688524590164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1.778688524590164</v>
          </cell>
          <cell r="R170">
            <v>10</v>
          </cell>
          <cell r="U170">
            <v>0</v>
          </cell>
          <cell r="V170">
            <v>26</v>
          </cell>
          <cell r="W170">
            <v>10</v>
          </cell>
        </row>
        <row r="171">
          <cell r="B171" t="str">
            <v>PO15281</v>
          </cell>
          <cell r="C171" t="str">
            <v>Sam Kann</v>
          </cell>
          <cell r="D171" t="str">
            <v>SPS- B</v>
          </cell>
          <cell r="E171" t="str">
            <v>SET GUSSET</v>
          </cell>
          <cell r="F171" t="str">
            <v>07-May-2015</v>
          </cell>
          <cell r="G171">
            <v>21</v>
          </cell>
          <cell r="H171">
            <v>366</v>
          </cell>
          <cell r="I171">
            <v>1.778688524590164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1</v>
          </cell>
          <cell r="Q171">
            <v>0.77868852459016402</v>
          </cell>
          <cell r="R171">
            <v>10</v>
          </cell>
          <cell r="U171">
            <v>1</v>
          </cell>
          <cell r="V171">
            <v>26</v>
          </cell>
          <cell r="W171">
            <v>10</v>
          </cell>
        </row>
        <row r="172">
          <cell r="B172" t="str">
            <v>PO15301</v>
          </cell>
          <cell r="C172" t="str">
            <v>Saphan Ros</v>
          </cell>
          <cell r="D172" t="str">
            <v>SPS- F</v>
          </cell>
          <cell r="E172" t="str">
            <v>CUFF ATTACH</v>
          </cell>
          <cell r="F172" t="str">
            <v>07-May-2015</v>
          </cell>
          <cell r="G172">
            <v>21</v>
          </cell>
          <cell r="H172">
            <v>366</v>
          </cell>
          <cell r="I172">
            <v>1.778688524590164</v>
          </cell>
          <cell r="J172">
            <v>0</v>
          </cell>
          <cell r="K172">
            <v>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1.778688524590164</v>
          </cell>
          <cell r="R172">
            <v>9.1304347826086953</v>
          </cell>
          <cell r="U172">
            <v>0</v>
          </cell>
          <cell r="V172">
            <v>24</v>
          </cell>
          <cell r="W172">
            <v>8.4280936454849495</v>
          </cell>
        </row>
        <row r="173">
          <cell r="B173" t="str">
            <v>PO15302</v>
          </cell>
          <cell r="C173" t="str">
            <v>Siphub Seom</v>
          </cell>
          <cell r="D173" t="str">
            <v>SPS- B</v>
          </cell>
          <cell r="E173" t="str">
            <v>POCKET ATTACH</v>
          </cell>
          <cell r="F173" t="str">
            <v>07-May-2015</v>
          </cell>
          <cell r="G173">
            <v>21</v>
          </cell>
          <cell r="H173">
            <v>366</v>
          </cell>
          <cell r="I173">
            <v>1.778688524590164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1.778688524590164</v>
          </cell>
          <cell r="R173">
            <v>9.5652173913043477</v>
          </cell>
          <cell r="U173">
            <v>0</v>
          </cell>
          <cell r="V173">
            <v>26</v>
          </cell>
          <cell r="W173">
            <v>9.5652173913043477</v>
          </cell>
        </row>
        <row r="174">
          <cell r="B174" t="str">
            <v>PO15308</v>
          </cell>
          <cell r="C174" t="str">
            <v>Minea Leng</v>
          </cell>
          <cell r="D174" t="str">
            <v>SPS- E</v>
          </cell>
          <cell r="E174" t="str">
            <v>OVERLOCK</v>
          </cell>
          <cell r="F174" t="str">
            <v>18-May-2015</v>
          </cell>
          <cell r="G174">
            <v>21</v>
          </cell>
          <cell r="H174">
            <v>366</v>
          </cell>
          <cell r="I174">
            <v>1.778688524590164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1.778688524590164</v>
          </cell>
          <cell r="R174">
            <v>10</v>
          </cell>
          <cell r="U174">
            <v>0</v>
          </cell>
          <cell r="V174">
            <v>26</v>
          </cell>
          <cell r="W174">
            <v>10</v>
          </cell>
        </row>
        <row r="175">
          <cell r="B175" t="str">
            <v>PO15362</v>
          </cell>
          <cell r="C175" t="str">
            <v>Key Pheng</v>
          </cell>
          <cell r="D175" t="str">
            <v>SPS- F</v>
          </cell>
          <cell r="E175" t="str">
            <v>CUFF ATTACH</v>
          </cell>
          <cell r="F175" t="str">
            <v>20-May-2015</v>
          </cell>
          <cell r="G175">
            <v>21</v>
          </cell>
          <cell r="H175">
            <v>366</v>
          </cell>
          <cell r="I175">
            <v>1.778688524590164</v>
          </cell>
          <cell r="J175">
            <v>0</v>
          </cell>
          <cell r="K175">
            <v>2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1.778688524590164</v>
          </cell>
          <cell r="R175">
            <v>9.1304347826086953</v>
          </cell>
          <cell r="U175">
            <v>0</v>
          </cell>
          <cell r="V175">
            <v>24</v>
          </cell>
          <cell r="W175">
            <v>8.4280936454849495</v>
          </cell>
        </row>
        <row r="176">
          <cell r="B176" t="str">
            <v>PO1538</v>
          </cell>
          <cell r="C176" t="str">
            <v>Chanlay Peou</v>
          </cell>
          <cell r="D176" t="str">
            <v>S1- 2</v>
          </cell>
          <cell r="E176" t="str">
            <v>COLLAR ATTACH</v>
          </cell>
          <cell r="F176" t="str">
            <v>28-May-2007</v>
          </cell>
          <cell r="G176">
            <v>23</v>
          </cell>
          <cell r="H176">
            <v>366</v>
          </cell>
          <cell r="I176">
            <v>1.9480874316939891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1.9480874316939891</v>
          </cell>
          <cell r="R176">
            <v>10</v>
          </cell>
          <cell r="U176">
            <v>0</v>
          </cell>
          <cell r="V176">
            <v>26</v>
          </cell>
          <cell r="W176">
            <v>10</v>
          </cell>
        </row>
        <row r="177">
          <cell r="B177" t="str">
            <v>PO15380</v>
          </cell>
          <cell r="C177" t="str">
            <v>Sokak Vorn</v>
          </cell>
          <cell r="D177" t="str">
            <v>SPS- A</v>
          </cell>
          <cell r="E177" t="str">
            <v>SET GAUNTLET</v>
          </cell>
          <cell r="F177" t="str">
            <v>20-May-2015</v>
          </cell>
          <cell r="G177">
            <v>21</v>
          </cell>
          <cell r="H177">
            <v>366</v>
          </cell>
          <cell r="I177">
            <v>1.778688524590164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1.778688524590164</v>
          </cell>
          <cell r="R177">
            <v>10</v>
          </cell>
          <cell r="U177">
            <v>0</v>
          </cell>
          <cell r="V177">
            <v>26</v>
          </cell>
          <cell r="W177">
            <v>10</v>
          </cell>
        </row>
        <row r="178">
          <cell r="B178" t="str">
            <v>PO15410</v>
          </cell>
          <cell r="C178" t="str">
            <v>Sreythom Mach</v>
          </cell>
          <cell r="D178" t="str">
            <v>Finishing A</v>
          </cell>
          <cell r="E178" t="str">
            <v>FOLDER</v>
          </cell>
          <cell r="F178" t="str">
            <v>25-May-2015</v>
          </cell>
          <cell r="G178">
            <v>21</v>
          </cell>
          <cell r="H178">
            <v>366</v>
          </cell>
          <cell r="I178">
            <v>1.778688524590164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1.778688524590164</v>
          </cell>
          <cell r="R178">
            <v>10</v>
          </cell>
          <cell r="U178">
            <v>0</v>
          </cell>
          <cell r="V178">
            <v>26</v>
          </cell>
          <cell r="W178">
            <v>10</v>
          </cell>
        </row>
        <row r="179">
          <cell r="B179" t="str">
            <v>PO15446</v>
          </cell>
          <cell r="C179" t="str">
            <v>Thyda Mean</v>
          </cell>
          <cell r="D179" t="str">
            <v>SPS- D</v>
          </cell>
          <cell r="E179" t="str">
            <v>COLLAR ATTACH</v>
          </cell>
          <cell r="F179" t="str">
            <v>08-Jun-2015</v>
          </cell>
          <cell r="G179">
            <v>21</v>
          </cell>
          <cell r="H179">
            <v>366</v>
          </cell>
          <cell r="I179">
            <v>1.778688524590164</v>
          </cell>
          <cell r="J179">
            <v>4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1.778688524590164</v>
          </cell>
          <cell r="R179">
            <v>7.8260869565217392</v>
          </cell>
          <cell r="U179">
            <v>0</v>
          </cell>
          <cell r="V179">
            <v>25</v>
          </cell>
          <cell r="W179">
            <v>7.5250836120401345</v>
          </cell>
        </row>
        <row r="180">
          <cell r="B180" t="str">
            <v>PO15506</v>
          </cell>
          <cell r="C180" t="str">
            <v>Leap Say</v>
          </cell>
          <cell r="D180" t="str">
            <v>Finishing B</v>
          </cell>
          <cell r="E180" t="str">
            <v>PRESENTATION EXAMINER</v>
          </cell>
          <cell r="F180" t="str">
            <v>24-Jun-2015</v>
          </cell>
          <cell r="G180">
            <v>21</v>
          </cell>
          <cell r="H180">
            <v>366</v>
          </cell>
          <cell r="I180">
            <v>1.778688524590164</v>
          </cell>
          <cell r="J180">
            <v>1.4736842105263159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1.778688524590164</v>
          </cell>
          <cell r="R180">
            <v>9.3592677345537751</v>
          </cell>
          <cell r="U180">
            <v>0</v>
          </cell>
          <cell r="V180">
            <v>26</v>
          </cell>
          <cell r="W180">
            <v>9.3592677345537751</v>
          </cell>
        </row>
        <row r="181">
          <cell r="B181" t="str">
            <v>PO15541</v>
          </cell>
          <cell r="C181" t="str">
            <v>Tiv Ngoem</v>
          </cell>
          <cell r="D181" t="str">
            <v>SPS- C</v>
          </cell>
          <cell r="E181" t="str">
            <v>SET YOKE</v>
          </cell>
          <cell r="F181" t="str">
            <v>01-Jul-2015</v>
          </cell>
          <cell r="G181">
            <v>21</v>
          </cell>
          <cell r="H181">
            <v>366</v>
          </cell>
          <cell r="I181">
            <v>1.778688524590164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1.778688524590164</v>
          </cell>
          <cell r="R181">
            <v>10</v>
          </cell>
          <cell r="U181">
            <v>0</v>
          </cell>
          <cell r="V181">
            <v>26</v>
          </cell>
          <cell r="W181">
            <v>10</v>
          </cell>
        </row>
        <row r="182">
          <cell r="B182" t="str">
            <v>PO15552</v>
          </cell>
          <cell r="C182" t="str">
            <v>Phallang Some</v>
          </cell>
          <cell r="D182" t="str">
            <v>SIT Checking</v>
          </cell>
          <cell r="E182" t="str">
            <v>JOIN SHOULDER</v>
          </cell>
          <cell r="F182" t="str">
            <v>06-Jul-2015</v>
          </cell>
          <cell r="G182">
            <v>21</v>
          </cell>
          <cell r="H182">
            <v>366</v>
          </cell>
          <cell r="I182">
            <v>1.778688524590164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1.778688524590164</v>
          </cell>
          <cell r="R182">
            <v>10</v>
          </cell>
          <cell r="U182">
            <v>0</v>
          </cell>
          <cell r="V182">
            <v>26</v>
          </cell>
          <cell r="W182">
            <v>10</v>
          </cell>
        </row>
        <row r="183">
          <cell r="B183" t="str">
            <v>PO15648</v>
          </cell>
          <cell r="C183" t="str">
            <v>Thoeurn Meoun</v>
          </cell>
          <cell r="D183" t="str">
            <v>SPS- F</v>
          </cell>
          <cell r="E183" t="str">
            <v>CUFF ATTACH</v>
          </cell>
          <cell r="F183" t="str">
            <v>10-Aug-2015</v>
          </cell>
          <cell r="G183">
            <v>21</v>
          </cell>
          <cell r="H183">
            <v>366</v>
          </cell>
          <cell r="I183">
            <v>1.778688524590164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1.778688524590164</v>
          </cell>
          <cell r="R183">
            <v>9.5652173913043477</v>
          </cell>
          <cell r="U183">
            <v>0</v>
          </cell>
          <cell r="V183">
            <v>26</v>
          </cell>
          <cell r="W183">
            <v>9.5652173913043477</v>
          </cell>
        </row>
        <row r="184">
          <cell r="B184" t="str">
            <v>PO15683</v>
          </cell>
          <cell r="C184" t="str">
            <v>Chandara Keo</v>
          </cell>
          <cell r="D184" t="str">
            <v>OPA S1- 1 &amp; 2</v>
          </cell>
          <cell r="E184" t="str">
            <v>TRIM NECK CIRCLE</v>
          </cell>
          <cell r="F184" t="str">
            <v>13-Nov-2013</v>
          </cell>
          <cell r="G184">
            <v>21</v>
          </cell>
          <cell r="H184">
            <v>366</v>
          </cell>
          <cell r="I184">
            <v>1.778688524590164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3</v>
          </cell>
          <cell r="O184">
            <v>0</v>
          </cell>
          <cell r="P184">
            <v>3</v>
          </cell>
          <cell r="Q184">
            <v>-1.221311475409836</v>
          </cell>
          <cell r="R184">
            <v>10</v>
          </cell>
          <cell r="U184">
            <v>3</v>
          </cell>
          <cell r="V184">
            <v>26</v>
          </cell>
          <cell r="W184">
            <v>10</v>
          </cell>
        </row>
        <row r="185">
          <cell r="B185" t="str">
            <v>PO1569</v>
          </cell>
          <cell r="C185" t="str">
            <v>Salom Khvath</v>
          </cell>
          <cell r="D185" t="str">
            <v>SPS- A</v>
          </cell>
          <cell r="E185" t="str">
            <v>HEM CUFF</v>
          </cell>
          <cell r="F185" t="str">
            <v>11-Jun-2007</v>
          </cell>
          <cell r="G185">
            <v>23</v>
          </cell>
          <cell r="H185">
            <v>366</v>
          </cell>
          <cell r="I185">
            <v>1.9480874316939891</v>
          </cell>
          <cell r="J185">
            <v>0</v>
          </cell>
          <cell r="K185">
            <v>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1.9480874316939891</v>
          </cell>
          <cell r="R185">
            <v>8.695652173913043</v>
          </cell>
          <cell r="U185">
            <v>0</v>
          </cell>
          <cell r="V185">
            <v>23</v>
          </cell>
          <cell r="W185">
            <v>7.6923076923076925</v>
          </cell>
        </row>
        <row r="186">
          <cell r="B186" t="str">
            <v>PO15708</v>
          </cell>
          <cell r="C186" t="str">
            <v>Chanthol Men</v>
          </cell>
          <cell r="D186" t="str">
            <v>S1- 2</v>
          </cell>
          <cell r="E186" t="str">
            <v>COLLAR ATTACH</v>
          </cell>
          <cell r="F186" t="str">
            <v>11-Nov-2015</v>
          </cell>
          <cell r="G186">
            <v>21</v>
          </cell>
          <cell r="H186">
            <v>366</v>
          </cell>
          <cell r="I186">
            <v>1.778688524590164</v>
          </cell>
          <cell r="J186">
            <v>1</v>
          </cell>
          <cell r="K186">
            <v>2</v>
          </cell>
          <cell r="L186">
            <v>0</v>
          </cell>
          <cell r="M186">
            <v>0</v>
          </cell>
          <cell r="N186">
            <v>0</v>
          </cell>
          <cell r="O186">
            <v>5.2631578947368397E-2</v>
          </cell>
          <cell r="P186">
            <v>0</v>
          </cell>
          <cell r="Q186">
            <v>1.778688524590164</v>
          </cell>
          <cell r="R186">
            <v>8.695652173913043</v>
          </cell>
          <cell r="U186">
            <v>5.2631578947368397E-2</v>
          </cell>
          <cell r="V186">
            <v>24</v>
          </cell>
          <cell r="W186">
            <v>8.0267558528428093</v>
          </cell>
        </row>
        <row r="187">
          <cell r="B187" t="str">
            <v>PO15710</v>
          </cell>
          <cell r="C187" t="str">
            <v>Somaly Lonh</v>
          </cell>
          <cell r="D187" t="str">
            <v>SPS- E</v>
          </cell>
          <cell r="E187" t="str">
            <v>TOPSLEEVE</v>
          </cell>
          <cell r="F187" t="str">
            <v>11-Nov-2015</v>
          </cell>
          <cell r="G187">
            <v>21</v>
          </cell>
          <cell r="H187">
            <v>366</v>
          </cell>
          <cell r="I187">
            <v>1.778688524590164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1.778688524590164</v>
          </cell>
          <cell r="R187">
            <v>10</v>
          </cell>
          <cell r="U187">
            <v>0</v>
          </cell>
          <cell r="V187">
            <v>26</v>
          </cell>
          <cell r="W187">
            <v>10</v>
          </cell>
        </row>
        <row r="188">
          <cell r="B188" t="str">
            <v>PO15745</v>
          </cell>
          <cell r="C188" t="str">
            <v>Channary Saom</v>
          </cell>
          <cell r="D188" t="str">
            <v>SPS- B</v>
          </cell>
          <cell r="E188" t="str">
            <v>PREPRESS  FRONT</v>
          </cell>
          <cell r="F188" t="str">
            <v>11-Nov-2015</v>
          </cell>
          <cell r="G188">
            <v>21</v>
          </cell>
          <cell r="H188">
            <v>366</v>
          </cell>
          <cell r="I188">
            <v>1.778688524590164</v>
          </cell>
          <cell r="J188">
            <v>1.6842105263157889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1.778688524590164</v>
          </cell>
          <cell r="R188">
            <v>8.832951945080092</v>
          </cell>
          <cell r="U188">
            <v>0</v>
          </cell>
          <cell r="V188">
            <v>25</v>
          </cell>
          <cell r="W188">
            <v>8.4932230241154727</v>
          </cell>
        </row>
        <row r="189">
          <cell r="B189" t="str">
            <v>PO15748</v>
          </cell>
          <cell r="C189" t="str">
            <v>Sreyneang Seang</v>
          </cell>
          <cell r="D189" t="str">
            <v>SPS- C</v>
          </cell>
          <cell r="E189" t="str">
            <v>POCKET ATTACH</v>
          </cell>
          <cell r="F189" t="str">
            <v>11-Nov-2015</v>
          </cell>
          <cell r="G189">
            <v>21</v>
          </cell>
          <cell r="H189">
            <v>366</v>
          </cell>
          <cell r="I189">
            <v>1.778688524590164</v>
          </cell>
          <cell r="J189">
            <v>0.36666666666666597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0.38596491228070201</v>
          </cell>
          <cell r="P189">
            <v>0.38596491228070201</v>
          </cell>
          <cell r="Q189">
            <v>1.392723612309462</v>
          </cell>
          <cell r="R189">
            <v>9.8405797101449277</v>
          </cell>
          <cell r="U189">
            <v>0.38596491228070201</v>
          </cell>
          <cell r="V189">
            <v>26</v>
          </cell>
          <cell r="W189">
            <v>9.8405797101449277</v>
          </cell>
        </row>
        <row r="190">
          <cell r="B190" t="str">
            <v>PO15752</v>
          </cell>
          <cell r="C190" t="str">
            <v>Sokneng Chan</v>
          </cell>
          <cell r="D190" t="str">
            <v>SPS- C</v>
          </cell>
          <cell r="E190" t="str">
            <v>SET YOKE</v>
          </cell>
          <cell r="F190" t="str">
            <v>11-Nov-2015</v>
          </cell>
          <cell r="G190">
            <v>21</v>
          </cell>
          <cell r="H190">
            <v>366</v>
          </cell>
          <cell r="I190">
            <v>1.778688524590164</v>
          </cell>
          <cell r="J190">
            <v>0</v>
          </cell>
          <cell r="K190">
            <v>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1.778688524590164</v>
          </cell>
          <cell r="R190">
            <v>9.1304347826086953</v>
          </cell>
          <cell r="U190">
            <v>0</v>
          </cell>
          <cell r="V190">
            <v>24</v>
          </cell>
          <cell r="W190">
            <v>8.4280936454849495</v>
          </cell>
        </row>
        <row r="191">
          <cell r="B191" t="str">
            <v>PO15759</v>
          </cell>
          <cell r="C191" t="str">
            <v>Pisey Yan</v>
          </cell>
          <cell r="D191" t="str">
            <v>SPS- E</v>
          </cell>
          <cell r="E191" t="str">
            <v>F/SEAM</v>
          </cell>
          <cell r="F191" t="str">
            <v>11-Nov-2015</v>
          </cell>
          <cell r="G191">
            <v>21</v>
          </cell>
          <cell r="H191">
            <v>366</v>
          </cell>
          <cell r="I191">
            <v>1.778688524590164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1.778688524590164</v>
          </cell>
          <cell r="R191">
            <v>10</v>
          </cell>
          <cell r="U191">
            <v>0</v>
          </cell>
          <cell r="V191">
            <v>26</v>
          </cell>
          <cell r="W191">
            <v>10</v>
          </cell>
        </row>
        <row r="192">
          <cell r="B192" t="str">
            <v>PO1576</v>
          </cell>
          <cell r="C192" t="str">
            <v>Sreynith Kom</v>
          </cell>
          <cell r="D192" t="str">
            <v>Finishing B</v>
          </cell>
          <cell r="E192" t="str">
            <v>PRESENTATION EXAMINER</v>
          </cell>
          <cell r="F192" t="str">
            <v>19-Jun-2007</v>
          </cell>
          <cell r="G192">
            <v>23</v>
          </cell>
          <cell r="H192">
            <v>366</v>
          </cell>
          <cell r="I192">
            <v>1.9480874316939891</v>
          </cell>
          <cell r="J192">
            <v>0.47368421052631599</v>
          </cell>
          <cell r="K192">
            <v>1</v>
          </cell>
          <cell r="L192">
            <v>0</v>
          </cell>
          <cell r="M192">
            <v>0</v>
          </cell>
          <cell r="N192">
            <v>1</v>
          </cell>
          <cell r="O192">
            <v>0.39298245614034999</v>
          </cell>
          <cell r="P192">
            <v>1.3929824561403499</v>
          </cell>
          <cell r="Q192">
            <v>0.55510497555363925</v>
          </cell>
          <cell r="R192">
            <v>9.3592677345537751</v>
          </cell>
          <cell r="U192">
            <v>1.3929824561403499</v>
          </cell>
          <cell r="V192">
            <v>25</v>
          </cell>
          <cell r="W192">
            <v>8.9992958986094003</v>
          </cell>
        </row>
        <row r="193">
          <cell r="B193" t="str">
            <v>PO15761</v>
          </cell>
          <cell r="C193" t="str">
            <v>Sokheang Ken</v>
          </cell>
          <cell r="D193" t="str">
            <v>SPS- D</v>
          </cell>
          <cell r="E193" t="str">
            <v>COLLAR ATTACH</v>
          </cell>
          <cell r="F193" t="str">
            <v>11-Nov-2015</v>
          </cell>
          <cell r="G193">
            <v>21</v>
          </cell>
          <cell r="H193">
            <v>366</v>
          </cell>
          <cell r="I193">
            <v>1.778688524590164</v>
          </cell>
          <cell r="J193">
            <v>4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1.778688524590164</v>
          </cell>
          <cell r="R193">
            <v>8.2608695652173907</v>
          </cell>
          <cell r="U193">
            <v>0</v>
          </cell>
          <cell r="V193">
            <v>26</v>
          </cell>
          <cell r="W193">
            <v>8.2608695652173907</v>
          </cell>
        </row>
        <row r="194">
          <cell r="B194" t="str">
            <v>PO15766</v>
          </cell>
          <cell r="C194" t="str">
            <v>Vannet Lon</v>
          </cell>
          <cell r="D194" t="str">
            <v>S1- 2</v>
          </cell>
          <cell r="E194" t="str">
            <v>BOTTOM HEM</v>
          </cell>
          <cell r="F194" t="str">
            <v>11-Nov-2015</v>
          </cell>
          <cell r="G194">
            <v>21</v>
          </cell>
          <cell r="H194">
            <v>366</v>
          </cell>
          <cell r="I194">
            <v>1.778688524590164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1.778688524590164</v>
          </cell>
          <cell r="R194">
            <v>10</v>
          </cell>
          <cell r="U194">
            <v>0</v>
          </cell>
          <cell r="V194">
            <v>26</v>
          </cell>
          <cell r="W194">
            <v>10</v>
          </cell>
        </row>
        <row r="195">
          <cell r="B195" t="str">
            <v>PO15773</v>
          </cell>
          <cell r="C195" t="str">
            <v>Sreynuon Et</v>
          </cell>
          <cell r="D195" t="str">
            <v>SPS- B</v>
          </cell>
          <cell r="E195" t="str">
            <v>B/HOLE DOWN COLLAR</v>
          </cell>
          <cell r="F195" t="str">
            <v>11-Nov-2015</v>
          </cell>
          <cell r="G195">
            <v>21</v>
          </cell>
          <cell r="H195">
            <v>366</v>
          </cell>
          <cell r="I195">
            <v>1.778688524590164</v>
          </cell>
          <cell r="J195">
            <v>1.1578947368421051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1.778688524590164</v>
          </cell>
          <cell r="R195">
            <v>9.4965675057208223</v>
          </cell>
          <cell r="U195">
            <v>0</v>
          </cell>
          <cell r="V195">
            <v>26</v>
          </cell>
          <cell r="W195">
            <v>9.4965675057208223</v>
          </cell>
        </row>
        <row r="196">
          <cell r="B196" t="str">
            <v>PO15774</v>
          </cell>
          <cell r="C196" t="str">
            <v>So em Va</v>
          </cell>
          <cell r="D196" t="str">
            <v>SPS- F</v>
          </cell>
          <cell r="E196" t="str">
            <v>MACHINIST</v>
          </cell>
          <cell r="F196" t="str">
            <v>11-Nov-2015</v>
          </cell>
          <cell r="G196">
            <v>21</v>
          </cell>
          <cell r="H196">
            <v>366</v>
          </cell>
          <cell r="I196">
            <v>1.778688524590164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1.778688524590164</v>
          </cell>
          <cell r="R196">
            <v>10</v>
          </cell>
          <cell r="U196">
            <v>0</v>
          </cell>
          <cell r="V196">
            <v>26</v>
          </cell>
          <cell r="W196">
            <v>10</v>
          </cell>
        </row>
        <row r="197">
          <cell r="B197" t="str">
            <v>PO15798</v>
          </cell>
          <cell r="C197" t="str">
            <v>Yong Vy</v>
          </cell>
          <cell r="D197" t="str">
            <v>Finishing A</v>
          </cell>
          <cell r="E197" t="str">
            <v>FOLDER</v>
          </cell>
          <cell r="F197" t="str">
            <v>11-Nov-2015</v>
          </cell>
          <cell r="G197">
            <v>21</v>
          </cell>
          <cell r="H197">
            <v>366</v>
          </cell>
          <cell r="I197">
            <v>1.778688524590164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1.778688524590164</v>
          </cell>
          <cell r="R197">
            <v>10</v>
          </cell>
          <cell r="U197">
            <v>0</v>
          </cell>
          <cell r="V197">
            <v>26</v>
          </cell>
          <cell r="W197">
            <v>10</v>
          </cell>
        </row>
        <row r="198">
          <cell r="B198" t="str">
            <v>PO15804</v>
          </cell>
          <cell r="C198" t="str">
            <v>Pharath Met</v>
          </cell>
          <cell r="D198" t="str">
            <v>SPS- E</v>
          </cell>
          <cell r="E198" t="str">
            <v>JOIN SHOULDER</v>
          </cell>
          <cell r="F198" t="str">
            <v>11-Nov-2015</v>
          </cell>
          <cell r="G198">
            <v>21</v>
          </cell>
          <cell r="H198">
            <v>366</v>
          </cell>
          <cell r="I198">
            <v>1.778688524590164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1.778688524590164</v>
          </cell>
          <cell r="R198">
            <v>10</v>
          </cell>
          <cell r="U198">
            <v>0</v>
          </cell>
          <cell r="V198">
            <v>26</v>
          </cell>
          <cell r="W198">
            <v>10</v>
          </cell>
        </row>
        <row r="199">
          <cell r="B199" t="str">
            <v>PO15810</v>
          </cell>
          <cell r="C199" t="str">
            <v>Sokuntheary Neth</v>
          </cell>
          <cell r="D199" t="str">
            <v>OPA S1- 1 &amp; 2</v>
          </cell>
          <cell r="E199" t="str">
            <v>BUTTON HOLE COLLAR</v>
          </cell>
          <cell r="F199" t="str">
            <v>11-Nov-2015</v>
          </cell>
          <cell r="G199">
            <v>21</v>
          </cell>
          <cell r="H199">
            <v>366</v>
          </cell>
          <cell r="I199">
            <v>1.778688524590164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1.778688524590164</v>
          </cell>
          <cell r="R199">
            <v>10</v>
          </cell>
          <cell r="U199">
            <v>0</v>
          </cell>
          <cell r="V199">
            <v>26</v>
          </cell>
          <cell r="W199">
            <v>10</v>
          </cell>
        </row>
        <row r="200">
          <cell r="B200" t="str">
            <v>PO15816</v>
          </cell>
          <cell r="C200" t="str">
            <v>Sophan Saing</v>
          </cell>
          <cell r="D200" t="str">
            <v>SPS- F</v>
          </cell>
          <cell r="E200" t="str">
            <v>SET GAUNTLET</v>
          </cell>
          <cell r="F200" t="str">
            <v>11-Nov-2015</v>
          </cell>
          <cell r="G200">
            <v>21</v>
          </cell>
          <cell r="H200">
            <v>366</v>
          </cell>
          <cell r="I200">
            <v>1.778688524590164</v>
          </cell>
          <cell r="J200">
            <v>0.63157894736842102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1.778688524590164</v>
          </cell>
          <cell r="R200">
            <v>9.7254004576659039</v>
          </cell>
          <cell r="U200">
            <v>0</v>
          </cell>
          <cell r="V200">
            <v>26</v>
          </cell>
          <cell r="W200">
            <v>9.7254004576659039</v>
          </cell>
        </row>
        <row r="201">
          <cell r="B201" t="str">
            <v>PO15817</v>
          </cell>
          <cell r="C201" t="str">
            <v>Vet Pann</v>
          </cell>
          <cell r="D201" t="str">
            <v>SPS- E</v>
          </cell>
          <cell r="E201" t="str">
            <v>F/SEAM</v>
          </cell>
          <cell r="F201" t="str">
            <v>11-Nov-2015</v>
          </cell>
          <cell r="G201">
            <v>21</v>
          </cell>
          <cell r="H201">
            <v>366</v>
          </cell>
          <cell r="I201">
            <v>1.778688524590164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1.778688524590164</v>
          </cell>
          <cell r="R201">
            <v>10</v>
          </cell>
          <cell r="U201">
            <v>0</v>
          </cell>
          <cell r="V201">
            <v>26</v>
          </cell>
          <cell r="W201">
            <v>10</v>
          </cell>
        </row>
        <row r="202">
          <cell r="B202" t="str">
            <v>PO15819</v>
          </cell>
          <cell r="C202" t="str">
            <v>Sreydy Vy</v>
          </cell>
          <cell r="D202" t="str">
            <v>SPS- E</v>
          </cell>
          <cell r="E202" t="str">
            <v>TOPSTITCH SIDESEAM</v>
          </cell>
          <cell r="F202" t="str">
            <v>01-Dec-2015</v>
          </cell>
          <cell r="G202">
            <v>21</v>
          </cell>
          <cell r="H202">
            <v>366</v>
          </cell>
          <cell r="I202">
            <v>1.778688524590164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1.778688524590164</v>
          </cell>
          <cell r="R202">
            <v>10</v>
          </cell>
          <cell r="U202">
            <v>0</v>
          </cell>
          <cell r="V202">
            <v>26</v>
          </cell>
          <cell r="W202">
            <v>10</v>
          </cell>
        </row>
        <row r="203">
          <cell r="B203" t="str">
            <v>PO15821</v>
          </cell>
          <cell r="C203" t="str">
            <v>Eam Sin</v>
          </cell>
          <cell r="D203" t="str">
            <v>SPS- B</v>
          </cell>
          <cell r="E203" t="str">
            <v>JOIN SHOULDER</v>
          </cell>
          <cell r="F203" t="str">
            <v>01-Dec-2015</v>
          </cell>
          <cell r="G203">
            <v>21</v>
          </cell>
          <cell r="H203">
            <v>366</v>
          </cell>
          <cell r="I203">
            <v>1.778688524590164</v>
          </cell>
          <cell r="J203">
            <v>1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O203">
            <v>7.0175438596491299E-3</v>
          </cell>
          <cell r="P203">
            <v>7.0175438596491299E-3</v>
          </cell>
          <cell r="Q203">
            <v>1.7716709807305149</v>
          </cell>
          <cell r="R203">
            <v>9.1304347826086953</v>
          </cell>
          <cell r="U203">
            <v>7.0175438596491299E-3</v>
          </cell>
          <cell r="V203">
            <v>25</v>
          </cell>
          <cell r="W203">
            <v>8.7792642140468224</v>
          </cell>
        </row>
        <row r="204">
          <cell r="B204" t="str">
            <v>PO15832</v>
          </cell>
          <cell r="C204" t="str">
            <v>Ravy Ran</v>
          </cell>
          <cell r="D204" t="str">
            <v>SPS- E</v>
          </cell>
          <cell r="E204" t="str">
            <v>F/SEAM</v>
          </cell>
          <cell r="F204" t="str">
            <v>01-Dec-2015</v>
          </cell>
          <cell r="G204">
            <v>21</v>
          </cell>
          <cell r="H204">
            <v>366</v>
          </cell>
          <cell r="I204">
            <v>1.778688524590164</v>
          </cell>
          <cell r="J204">
            <v>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0.21052631578947401</v>
          </cell>
          <cell r="P204">
            <v>0.21052631578947401</v>
          </cell>
          <cell r="Q204">
            <v>1.5681622088006901</v>
          </cell>
          <cell r="R204">
            <v>9.5652173913043477</v>
          </cell>
          <cell r="U204">
            <v>0.21052631578947401</v>
          </cell>
          <cell r="V204">
            <v>26</v>
          </cell>
          <cell r="W204">
            <v>9.5652173913043477</v>
          </cell>
        </row>
        <row r="205">
          <cell r="B205" t="str">
            <v>PO15835</v>
          </cell>
          <cell r="C205" t="str">
            <v>Noy Tom</v>
          </cell>
          <cell r="D205" t="str">
            <v>SPS- F</v>
          </cell>
          <cell r="E205" t="str">
            <v>CUFF ATTACH</v>
          </cell>
          <cell r="F205" t="str">
            <v>01-Dec-2015</v>
          </cell>
          <cell r="G205">
            <v>21</v>
          </cell>
          <cell r="H205">
            <v>366</v>
          </cell>
          <cell r="I205">
            <v>1.778688524590164</v>
          </cell>
          <cell r="J205">
            <v>0</v>
          </cell>
          <cell r="K205">
            <v>2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1.778688524590164</v>
          </cell>
          <cell r="R205">
            <v>9.1304347826086953</v>
          </cell>
          <cell r="U205">
            <v>0</v>
          </cell>
          <cell r="V205">
            <v>24</v>
          </cell>
          <cell r="W205">
            <v>8.4280936454849495</v>
          </cell>
        </row>
        <row r="206">
          <cell r="B206" t="str">
            <v>PO15839</v>
          </cell>
          <cell r="C206" t="str">
            <v>Ouk Thok</v>
          </cell>
          <cell r="D206" t="str">
            <v>SPS- D</v>
          </cell>
          <cell r="E206" t="str">
            <v>COLLAR ATTACH</v>
          </cell>
          <cell r="F206" t="str">
            <v>01-Dec-2015</v>
          </cell>
          <cell r="G206">
            <v>21</v>
          </cell>
          <cell r="H206">
            <v>366</v>
          </cell>
          <cell r="I206">
            <v>1.778688524590164</v>
          </cell>
          <cell r="J206">
            <v>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1.778688524590164</v>
          </cell>
          <cell r="R206">
            <v>9.5652173913043477</v>
          </cell>
          <cell r="U206">
            <v>0</v>
          </cell>
          <cell r="V206">
            <v>26</v>
          </cell>
          <cell r="W206">
            <v>9.5652173913043477</v>
          </cell>
        </row>
        <row r="207">
          <cell r="B207" t="str">
            <v>PO15851</v>
          </cell>
          <cell r="C207" t="str">
            <v>Chhat Kaeut</v>
          </cell>
          <cell r="D207" t="str">
            <v>OPA S1- 1 &amp; 2</v>
          </cell>
          <cell r="E207" t="str">
            <v>PRESS POCKET</v>
          </cell>
          <cell r="F207" t="str">
            <v>16-Dec-2015</v>
          </cell>
          <cell r="G207">
            <v>21</v>
          </cell>
          <cell r="H207">
            <v>366</v>
          </cell>
          <cell r="I207">
            <v>1.778688524590164</v>
          </cell>
          <cell r="J207">
            <v>8</v>
          </cell>
          <cell r="K207">
            <v>13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1.778688524590164</v>
          </cell>
          <cell r="R207">
            <v>0.86956521739130432</v>
          </cell>
          <cell r="U207">
            <v>0</v>
          </cell>
          <cell r="V207">
            <v>13</v>
          </cell>
          <cell r="W207">
            <v>0.43478260869565216</v>
          </cell>
        </row>
        <row r="208">
          <cell r="B208" t="str">
            <v>PO15857</v>
          </cell>
          <cell r="C208" t="str">
            <v>Sreyneath Veng</v>
          </cell>
          <cell r="D208" t="str">
            <v>SPS- E</v>
          </cell>
          <cell r="E208" t="str">
            <v>MACHINIST</v>
          </cell>
          <cell r="F208" t="str">
            <v>16-Dec-2015</v>
          </cell>
          <cell r="G208">
            <v>21</v>
          </cell>
          <cell r="H208">
            <v>366</v>
          </cell>
          <cell r="I208">
            <v>1.778688524590164</v>
          </cell>
          <cell r="J208">
            <v>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1.778688524590164</v>
          </cell>
          <cell r="R208">
            <v>9.1304347826086953</v>
          </cell>
          <cell r="U208">
            <v>0</v>
          </cell>
          <cell r="V208">
            <v>26</v>
          </cell>
          <cell r="W208">
            <v>9.1304347826086953</v>
          </cell>
        </row>
        <row r="209">
          <cell r="B209" t="str">
            <v>PO15895</v>
          </cell>
          <cell r="C209" t="str">
            <v>Sina Thon</v>
          </cell>
          <cell r="D209" t="str">
            <v>SPS- B</v>
          </cell>
          <cell r="E209" t="str">
            <v>ATT. BONE POCKET</v>
          </cell>
          <cell r="F209" t="str">
            <v>27-Jan-2016</v>
          </cell>
          <cell r="G209">
            <v>20</v>
          </cell>
          <cell r="H209">
            <v>366</v>
          </cell>
          <cell r="I209">
            <v>1.6939890710382512</v>
          </cell>
          <cell r="J209">
            <v>1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1.6939890710382512</v>
          </cell>
          <cell r="R209">
            <v>9.5652173913043477</v>
          </cell>
          <cell r="U209">
            <v>0</v>
          </cell>
          <cell r="V209">
            <v>26</v>
          </cell>
          <cell r="W209">
            <v>9.5652173913043477</v>
          </cell>
        </row>
        <row r="210">
          <cell r="B210" t="str">
            <v>PO1591</v>
          </cell>
          <cell r="C210" t="str">
            <v>Sothy Top</v>
          </cell>
          <cell r="D210" t="str">
            <v>SPS- D</v>
          </cell>
          <cell r="E210" t="str">
            <v>TOPSLEEVE</v>
          </cell>
          <cell r="F210" t="str">
            <v>02-Jul-2007</v>
          </cell>
          <cell r="G210">
            <v>23</v>
          </cell>
          <cell r="H210">
            <v>366</v>
          </cell>
          <cell r="I210">
            <v>1.9480874316939891</v>
          </cell>
          <cell r="J210">
            <v>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1.9480874316939891</v>
          </cell>
          <cell r="R210">
            <v>9.5652173913043477</v>
          </cell>
          <cell r="U210">
            <v>0</v>
          </cell>
          <cell r="V210">
            <v>26</v>
          </cell>
          <cell r="W210">
            <v>9.5652173913043477</v>
          </cell>
        </row>
        <row r="211">
          <cell r="B211" t="str">
            <v>PO15969</v>
          </cell>
          <cell r="C211" t="str">
            <v>Pov Preab</v>
          </cell>
          <cell r="D211" t="str">
            <v>QC</v>
          </cell>
          <cell r="E211" t="str">
            <v>EXAMINER</v>
          </cell>
          <cell r="F211" t="str">
            <v>25-Feb-2016</v>
          </cell>
          <cell r="G211">
            <v>20</v>
          </cell>
          <cell r="H211">
            <v>366</v>
          </cell>
          <cell r="I211">
            <v>1.6939890710382512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1.6939890710382512</v>
          </cell>
          <cell r="R211">
            <v>9.5652173913043477</v>
          </cell>
          <cell r="U211">
            <v>0</v>
          </cell>
          <cell r="V211">
            <v>26</v>
          </cell>
          <cell r="W211">
            <v>9.5652173913043477</v>
          </cell>
        </row>
        <row r="212">
          <cell r="B212" t="str">
            <v>PO16025</v>
          </cell>
          <cell r="C212" t="str">
            <v>Chanda Thy</v>
          </cell>
          <cell r="D212" t="str">
            <v>Finishing B</v>
          </cell>
          <cell r="E212" t="str">
            <v>Body press</v>
          </cell>
          <cell r="F212" t="str">
            <v>03-May-2016</v>
          </cell>
          <cell r="G212">
            <v>20</v>
          </cell>
          <cell r="H212">
            <v>366</v>
          </cell>
          <cell r="I212">
            <v>1.6939890710382512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1.6939890710382512</v>
          </cell>
          <cell r="R212">
            <v>10</v>
          </cell>
          <cell r="U212">
            <v>0</v>
          </cell>
          <cell r="V212">
            <v>26</v>
          </cell>
          <cell r="W212">
            <v>10</v>
          </cell>
        </row>
        <row r="213">
          <cell r="B213" t="str">
            <v>PO16027</v>
          </cell>
          <cell r="C213" t="str">
            <v>Sreynang Phoeun</v>
          </cell>
          <cell r="D213" t="str">
            <v>QC</v>
          </cell>
          <cell r="E213" t="str">
            <v>QUALITY CONTROLLER</v>
          </cell>
          <cell r="F213" t="str">
            <v>03-May-2016</v>
          </cell>
          <cell r="G213">
            <v>20</v>
          </cell>
          <cell r="H213">
            <v>366</v>
          </cell>
          <cell r="I213">
            <v>1.6939890710382512</v>
          </cell>
          <cell r="J213">
            <v>0</v>
          </cell>
          <cell r="K213">
            <v>1</v>
          </cell>
          <cell r="L213">
            <v>0</v>
          </cell>
          <cell r="M213">
            <v>0</v>
          </cell>
          <cell r="N213">
            <v>6</v>
          </cell>
          <cell r="O213">
            <v>0</v>
          </cell>
          <cell r="P213">
            <v>6</v>
          </cell>
          <cell r="Q213">
            <v>-4.306010928961749</v>
          </cell>
          <cell r="R213">
            <v>9.5652173913043477</v>
          </cell>
          <cell r="U213">
            <v>6</v>
          </cell>
          <cell r="V213">
            <v>25</v>
          </cell>
          <cell r="W213">
            <v>9.1973244147157178</v>
          </cell>
        </row>
        <row r="214">
          <cell r="B214" t="str">
            <v>PO16035</v>
          </cell>
          <cell r="C214" t="str">
            <v>Sreypeou Ran</v>
          </cell>
          <cell r="D214" t="str">
            <v>SPS- A</v>
          </cell>
          <cell r="E214" t="str">
            <v>ATTACH POCKET BONE COLLAR</v>
          </cell>
          <cell r="F214" t="str">
            <v>09-May-2016</v>
          </cell>
          <cell r="G214">
            <v>20</v>
          </cell>
          <cell r="H214">
            <v>366</v>
          </cell>
          <cell r="I214">
            <v>1.6939890710382512</v>
          </cell>
          <cell r="J214">
            <v>1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1.6939890710382512</v>
          </cell>
          <cell r="R214">
            <v>9.5652173913043477</v>
          </cell>
          <cell r="U214">
            <v>0</v>
          </cell>
          <cell r="V214">
            <v>26</v>
          </cell>
          <cell r="W214">
            <v>9.5652173913043477</v>
          </cell>
        </row>
        <row r="215">
          <cell r="B215" t="str">
            <v>PO16036</v>
          </cell>
          <cell r="C215" t="str">
            <v>Suntrean Neang</v>
          </cell>
          <cell r="D215" t="str">
            <v>SIT REPAIR</v>
          </cell>
          <cell r="E215" t="str">
            <v>MACHINIST</v>
          </cell>
          <cell r="F215" t="str">
            <v>09-May-2016</v>
          </cell>
          <cell r="G215">
            <v>20</v>
          </cell>
          <cell r="H215">
            <v>366</v>
          </cell>
          <cell r="I215">
            <v>1.6939890710382512</v>
          </cell>
          <cell r="J215">
            <v>0.36842105263157898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1.6939890710382512</v>
          </cell>
          <cell r="R215">
            <v>9.8398169336384438</v>
          </cell>
          <cell r="U215">
            <v>0</v>
          </cell>
          <cell r="V215">
            <v>26</v>
          </cell>
          <cell r="W215">
            <v>9.8398169336384438</v>
          </cell>
        </row>
        <row r="216">
          <cell r="B216" t="str">
            <v>PO16051</v>
          </cell>
          <cell r="C216" t="str">
            <v>Soknoeun Ry</v>
          </cell>
          <cell r="D216" t="str">
            <v>SIT Checking</v>
          </cell>
          <cell r="E216" t="str">
            <v>BUTTON SEW FRONT</v>
          </cell>
          <cell r="F216" t="str">
            <v>09-May-2016</v>
          </cell>
          <cell r="G216">
            <v>20</v>
          </cell>
          <cell r="H216">
            <v>366</v>
          </cell>
          <cell r="I216">
            <v>1.6939890710382512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1.6939890710382512</v>
          </cell>
          <cell r="R216">
            <v>10</v>
          </cell>
          <cell r="U216">
            <v>0</v>
          </cell>
          <cell r="V216">
            <v>26</v>
          </cell>
          <cell r="W216">
            <v>10</v>
          </cell>
        </row>
        <row r="217">
          <cell r="B217" t="str">
            <v>PO16102</v>
          </cell>
          <cell r="C217" t="str">
            <v>Chantey Bun</v>
          </cell>
          <cell r="D217" t="str">
            <v>SPS- F</v>
          </cell>
          <cell r="E217" t="str">
            <v>TOPSTITCH SIDESEAM</v>
          </cell>
          <cell r="F217" t="str">
            <v>27-Jun-2016</v>
          </cell>
          <cell r="G217">
            <v>20</v>
          </cell>
          <cell r="H217">
            <v>366</v>
          </cell>
          <cell r="I217">
            <v>1.6939890710382512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</v>
          </cell>
          <cell r="P217">
            <v>2</v>
          </cell>
          <cell r="Q217">
            <v>-0.30601092896174875</v>
          </cell>
          <cell r="R217">
            <v>10</v>
          </cell>
          <cell r="U217">
            <v>2</v>
          </cell>
          <cell r="V217">
            <v>26</v>
          </cell>
          <cell r="W217">
            <v>10</v>
          </cell>
        </row>
        <row r="218">
          <cell r="B218" t="str">
            <v>PO16132</v>
          </cell>
          <cell r="C218" t="str">
            <v>Sarin Ty</v>
          </cell>
          <cell r="D218" t="str">
            <v>Finishing A</v>
          </cell>
          <cell r="E218" t="str">
            <v>BUTTON SEW COLLAR</v>
          </cell>
          <cell r="F218" t="str">
            <v>01-Jul-2016</v>
          </cell>
          <cell r="G218">
            <v>20</v>
          </cell>
          <cell r="H218">
            <v>366</v>
          </cell>
          <cell r="I218">
            <v>1.6939890710382512</v>
          </cell>
          <cell r="J218">
            <v>2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1.05263157894737E-2</v>
          </cell>
          <cell r="P218">
            <v>1.05263157894737E-2</v>
          </cell>
          <cell r="Q218">
            <v>1.6834627552487775</v>
          </cell>
          <cell r="R218">
            <v>9.1304347826086953</v>
          </cell>
          <cell r="U218">
            <v>1.05263157894737E-2</v>
          </cell>
          <cell r="V218">
            <v>26</v>
          </cell>
          <cell r="W218">
            <v>9.1304347826086953</v>
          </cell>
        </row>
        <row r="219">
          <cell r="B219" t="str">
            <v>PO16146</v>
          </cell>
          <cell r="C219" t="str">
            <v>Rumduol At</v>
          </cell>
          <cell r="D219" t="str">
            <v>SPS- C</v>
          </cell>
          <cell r="E219" t="str">
            <v>SET GAUNTLET</v>
          </cell>
          <cell r="F219" t="str">
            <v>06-Jul-2016</v>
          </cell>
          <cell r="G219">
            <v>20</v>
          </cell>
          <cell r="H219">
            <v>366</v>
          </cell>
          <cell r="I219">
            <v>1.6939890710382512</v>
          </cell>
          <cell r="J219">
            <v>0.47368421052631599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0.52631578947368396</v>
          </cell>
          <cell r="P219">
            <v>0.52631578947368396</v>
          </cell>
          <cell r="Q219">
            <v>1.1676732815645674</v>
          </cell>
          <cell r="R219">
            <v>9.7940503432494275</v>
          </cell>
          <cell r="U219">
            <v>0.52631578947368396</v>
          </cell>
          <cell r="V219">
            <v>26</v>
          </cell>
          <cell r="W219">
            <v>9.7940503432494275</v>
          </cell>
        </row>
        <row r="220">
          <cell r="B220" t="str">
            <v>PO16149</v>
          </cell>
          <cell r="C220" t="str">
            <v>Monyroth Yoem</v>
          </cell>
          <cell r="D220" t="str">
            <v>SPS- F</v>
          </cell>
          <cell r="E220" t="str">
            <v>BOTTOM HEM</v>
          </cell>
          <cell r="F220" t="str">
            <v>11-Jul-2016</v>
          </cell>
          <cell r="G220">
            <v>20</v>
          </cell>
          <cell r="H220">
            <v>366</v>
          </cell>
          <cell r="I220">
            <v>1.6939890710382512</v>
          </cell>
          <cell r="J220">
            <v>1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1.6939890710382512</v>
          </cell>
          <cell r="R220">
            <v>9.5652173913043477</v>
          </cell>
          <cell r="U220">
            <v>0</v>
          </cell>
          <cell r="V220">
            <v>26</v>
          </cell>
          <cell r="W220">
            <v>9.5652173913043477</v>
          </cell>
        </row>
        <row r="221">
          <cell r="B221" t="str">
            <v>PO16190</v>
          </cell>
          <cell r="C221" t="str">
            <v>Pheakdey Huoy</v>
          </cell>
          <cell r="D221" t="str">
            <v>SPS- B</v>
          </cell>
          <cell r="E221" t="str">
            <v>HEM CUFF</v>
          </cell>
          <cell r="F221" t="str">
            <v>25-Aug-2016</v>
          </cell>
          <cell r="G221">
            <v>20</v>
          </cell>
          <cell r="H221">
            <v>366</v>
          </cell>
          <cell r="I221">
            <v>1.6939890710382512</v>
          </cell>
          <cell r="J221">
            <v>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1.6939890710382512</v>
          </cell>
          <cell r="R221">
            <v>9.5652173913043477</v>
          </cell>
          <cell r="U221">
            <v>0</v>
          </cell>
          <cell r="V221">
            <v>26</v>
          </cell>
          <cell r="W221">
            <v>9.5652173913043477</v>
          </cell>
        </row>
        <row r="222">
          <cell r="B222" t="str">
            <v>PO16215</v>
          </cell>
          <cell r="C222" t="str">
            <v>Sabun Kruoch</v>
          </cell>
          <cell r="D222" t="str">
            <v>SPS- D</v>
          </cell>
          <cell r="E222" t="str">
            <v>COLLAR ATTACH</v>
          </cell>
          <cell r="F222" t="str">
            <v>05-Sep-2016</v>
          </cell>
          <cell r="G222">
            <v>20</v>
          </cell>
          <cell r="H222">
            <v>366</v>
          </cell>
          <cell r="I222">
            <v>1.6939890710382512</v>
          </cell>
          <cell r="J222">
            <v>0</v>
          </cell>
          <cell r="K222">
            <v>6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1.6939890710382512</v>
          </cell>
          <cell r="R222">
            <v>7.3913043478260869</v>
          </cell>
          <cell r="U222">
            <v>0</v>
          </cell>
          <cell r="V222">
            <v>20</v>
          </cell>
          <cell r="W222">
            <v>5.6856187290969897</v>
          </cell>
        </row>
        <row r="223">
          <cell r="B223" t="str">
            <v>PO16230</v>
          </cell>
          <cell r="C223" t="str">
            <v>Vanny Neang</v>
          </cell>
          <cell r="D223" t="str">
            <v>Finishing B</v>
          </cell>
          <cell r="E223" t="str">
            <v>PRESENTATION EXAMINER</v>
          </cell>
          <cell r="F223" t="str">
            <v>10-Oct-2016</v>
          </cell>
          <cell r="G223">
            <v>20</v>
          </cell>
          <cell r="H223">
            <v>366</v>
          </cell>
          <cell r="I223">
            <v>1.6939890710382512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1.6939890710382512</v>
          </cell>
          <cell r="R223">
            <v>10</v>
          </cell>
          <cell r="U223">
            <v>0</v>
          </cell>
          <cell r="V223">
            <v>26</v>
          </cell>
          <cell r="W223">
            <v>10</v>
          </cell>
        </row>
        <row r="224">
          <cell r="B224" t="str">
            <v>PO16234</v>
          </cell>
          <cell r="C224" t="str">
            <v>Tevy Ny</v>
          </cell>
          <cell r="D224" t="str">
            <v>OPA S1- 1 &amp; 2</v>
          </cell>
          <cell r="E224" t="str">
            <v>BUTTON HOLE CUFF</v>
          </cell>
          <cell r="F224" t="str">
            <v>10-Oct-2016</v>
          </cell>
          <cell r="G224">
            <v>20</v>
          </cell>
          <cell r="H224">
            <v>366</v>
          </cell>
          <cell r="I224">
            <v>1.6939890710382512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1.6939890710382512</v>
          </cell>
          <cell r="R224">
            <v>10</v>
          </cell>
          <cell r="U224">
            <v>0</v>
          </cell>
          <cell r="V224">
            <v>26</v>
          </cell>
          <cell r="W224">
            <v>10</v>
          </cell>
        </row>
        <row r="225">
          <cell r="B225" t="str">
            <v>PO16243</v>
          </cell>
          <cell r="C225" t="str">
            <v>Soeun Heng</v>
          </cell>
          <cell r="D225" t="str">
            <v>SPS- D</v>
          </cell>
          <cell r="E225" t="str">
            <v>COLLAR ATTACH</v>
          </cell>
          <cell r="F225" t="str">
            <v>12-Oct-2016</v>
          </cell>
          <cell r="G225">
            <v>20</v>
          </cell>
          <cell r="H225">
            <v>366</v>
          </cell>
          <cell r="I225">
            <v>1.6939890710382512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0.78947368421052599</v>
          </cell>
          <cell r="P225">
            <v>0.78947368421052599</v>
          </cell>
          <cell r="Q225">
            <v>0.90451538682772525</v>
          </cell>
          <cell r="R225">
            <v>10</v>
          </cell>
          <cell r="U225">
            <v>0.78947368421052599</v>
          </cell>
          <cell r="V225">
            <v>26</v>
          </cell>
          <cell r="W225">
            <v>10</v>
          </cell>
        </row>
        <row r="226">
          <cell r="B226" t="str">
            <v>PO16254</v>
          </cell>
          <cell r="C226" t="str">
            <v>Kan Veng</v>
          </cell>
          <cell r="D226" t="str">
            <v>SPS- D</v>
          </cell>
          <cell r="E226" t="str">
            <v>JOIN SHOULDER</v>
          </cell>
          <cell r="F226" t="str">
            <v>18-Oct-2016</v>
          </cell>
          <cell r="G226">
            <v>20</v>
          </cell>
          <cell r="H226">
            <v>366</v>
          </cell>
          <cell r="I226">
            <v>1.6939890710382512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1.6939890710382512</v>
          </cell>
          <cell r="R226">
            <v>10</v>
          </cell>
          <cell r="U226">
            <v>0</v>
          </cell>
          <cell r="V226">
            <v>26</v>
          </cell>
          <cell r="W226">
            <v>10</v>
          </cell>
        </row>
        <row r="227">
          <cell r="B227" t="str">
            <v>PO16265</v>
          </cell>
          <cell r="C227" t="str">
            <v>Nim Kong</v>
          </cell>
          <cell r="D227" t="str">
            <v>SPS- C</v>
          </cell>
          <cell r="E227" t="str">
            <v>Press Lining Collar</v>
          </cell>
          <cell r="F227" t="str">
            <v>18-Oct-2016</v>
          </cell>
          <cell r="G227">
            <v>20</v>
          </cell>
          <cell r="H227">
            <v>366</v>
          </cell>
          <cell r="I227">
            <v>1.6939890710382512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1.6939890710382512</v>
          </cell>
          <cell r="R227">
            <v>9.5652173913043477</v>
          </cell>
          <cell r="U227">
            <v>0</v>
          </cell>
          <cell r="V227">
            <v>26</v>
          </cell>
          <cell r="W227">
            <v>9.5652173913043477</v>
          </cell>
        </row>
        <row r="228">
          <cell r="B228" t="str">
            <v>PO16307</v>
          </cell>
          <cell r="C228" t="str">
            <v>Soklen Voeun</v>
          </cell>
          <cell r="D228" t="str">
            <v>Finishing A</v>
          </cell>
          <cell r="E228" t="str">
            <v>FOLDER</v>
          </cell>
          <cell r="F228" t="str">
            <v>28-Nov-2016</v>
          </cell>
          <cell r="G228">
            <v>20</v>
          </cell>
          <cell r="H228">
            <v>366</v>
          </cell>
          <cell r="I228">
            <v>1.6939890710382512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</v>
          </cell>
          <cell r="Q228">
            <v>-0.30601092896174875</v>
          </cell>
          <cell r="R228">
            <v>10</v>
          </cell>
          <cell r="U228">
            <v>0</v>
          </cell>
          <cell r="V228">
            <v>26</v>
          </cell>
          <cell r="W228">
            <v>10</v>
          </cell>
        </row>
        <row r="229">
          <cell r="B229" t="str">
            <v>PO16351</v>
          </cell>
          <cell r="C229" t="str">
            <v>Pha Duk</v>
          </cell>
          <cell r="D229" t="str">
            <v>SPS- E</v>
          </cell>
          <cell r="E229" t="str">
            <v>LAPSEAM</v>
          </cell>
          <cell r="F229" t="str">
            <v>19-Dec-2016</v>
          </cell>
          <cell r="G229">
            <v>20</v>
          </cell>
          <cell r="H229">
            <v>366</v>
          </cell>
          <cell r="I229">
            <v>1.6939890710382512</v>
          </cell>
          <cell r="J229">
            <v>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</v>
          </cell>
          <cell r="P229">
            <v>2</v>
          </cell>
          <cell r="Q229">
            <v>-0.30601092896174875</v>
          </cell>
          <cell r="R229">
            <v>9.5652173913043477</v>
          </cell>
          <cell r="U229">
            <v>2</v>
          </cell>
          <cell r="V229">
            <v>26</v>
          </cell>
          <cell r="W229">
            <v>9.5652173913043477</v>
          </cell>
        </row>
        <row r="230">
          <cell r="B230" t="str">
            <v>PO16388</v>
          </cell>
          <cell r="C230" t="str">
            <v>Chandara Hem</v>
          </cell>
          <cell r="D230" t="str">
            <v>SPS- D</v>
          </cell>
          <cell r="E230" t="str">
            <v>COLLAR ATTACH</v>
          </cell>
          <cell r="F230" t="str">
            <v>10-Jan-2017</v>
          </cell>
          <cell r="G230">
            <v>20</v>
          </cell>
          <cell r="H230">
            <v>366</v>
          </cell>
          <cell r="I230">
            <v>1.6939890710382512</v>
          </cell>
          <cell r="J230">
            <v>1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1.6939890710382512</v>
          </cell>
          <cell r="R230">
            <v>9.1304347826086953</v>
          </cell>
          <cell r="U230">
            <v>0</v>
          </cell>
          <cell r="V230">
            <v>25</v>
          </cell>
          <cell r="W230">
            <v>8.7792642140468224</v>
          </cell>
        </row>
        <row r="231">
          <cell r="B231" t="str">
            <v>PO16443</v>
          </cell>
          <cell r="C231" t="str">
            <v>Sengmay Mey</v>
          </cell>
          <cell r="D231" t="str">
            <v>Finishing A</v>
          </cell>
          <cell r="E231" t="str">
            <v>LOADING</v>
          </cell>
          <cell r="F231" t="str">
            <v>12-Jan-2017</v>
          </cell>
          <cell r="G231">
            <v>20</v>
          </cell>
          <cell r="H231">
            <v>366</v>
          </cell>
          <cell r="I231">
            <v>1.6939890710382512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1.6939890710382512</v>
          </cell>
          <cell r="R231">
            <v>10</v>
          </cell>
          <cell r="U231">
            <v>0</v>
          </cell>
          <cell r="V231">
            <v>26</v>
          </cell>
          <cell r="W231">
            <v>10</v>
          </cell>
        </row>
        <row r="232">
          <cell r="B232" t="str">
            <v>PO16445</v>
          </cell>
          <cell r="C232" t="str">
            <v>Sreynoeum Hul</v>
          </cell>
          <cell r="D232" t="str">
            <v>SPS- A</v>
          </cell>
          <cell r="E232" t="str">
            <v>B/HOLE</v>
          </cell>
          <cell r="F232" t="str">
            <v>12-Jan-2017</v>
          </cell>
          <cell r="G232">
            <v>20</v>
          </cell>
          <cell r="H232">
            <v>366</v>
          </cell>
          <cell r="I232">
            <v>1.6939890710382512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1.6939890710382512</v>
          </cell>
          <cell r="R232">
            <v>10</v>
          </cell>
          <cell r="U232">
            <v>0</v>
          </cell>
          <cell r="V232">
            <v>26</v>
          </cell>
          <cell r="W232">
            <v>10</v>
          </cell>
        </row>
        <row r="233">
          <cell r="B233" t="str">
            <v>PO16453</v>
          </cell>
          <cell r="C233" t="str">
            <v>Seyla Seng</v>
          </cell>
          <cell r="D233" t="str">
            <v>Finishing A</v>
          </cell>
          <cell r="E233" t="str">
            <v>HAND PRESS</v>
          </cell>
          <cell r="F233" t="str">
            <v>16-Jan-2017</v>
          </cell>
          <cell r="G233">
            <v>20</v>
          </cell>
          <cell r="H233">
            <v>366</v>
          </cell>
          <cell r="I233">
            <v>1.6939890710382512</v>
          </cell>
          <cell r="J233">
            <v>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1.6939890710382512</v>
          </cell>
          <cell r="R233">
            <v>9.5652173913043477</v>
          </cell>
          <cell r="U233">
            <v>0</v>
          </cell>
          <cell r="V233">
            <v>26</v>
          </cell>
          <cell r="W233">
            <v>9.5652173913043477</v>
          </cell>
        </row>
        <row r="234">
          <cell r="B234" t="str">
            <v>PO16470</v>
          </cell>
          <cell r="C234" t="str">
            <v>Sopheann Chin</v>
          </cell>
          <cell r="D234" t="str">
            <v>SPS- A</v>
          </cell>
          <cell r="E234" t="str">
            <v>TOP CUFF</v>
          </cell>
          <cell r="F234" t="str">
            <v>16-Jan-2017</v>
          </cell>
          <cell r="G234">
            <v>20</v>
          </cell>
          <cell r="H234">
            <v>366</v>
          </cell>
          <cell r="I234">
            <v>1.6939890710382512</v>
          </cell>
          <cell r="J234">
            <v>8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</v>
          </cell>
          <cell r="P234">
            <v>2</v>
          </cell>
          <cell r="Q234">
            <v>-0.30601092896174875</v>
          </cell>
          <cell r="R234">
            <v>6.5217391304347823</v>
          </cell>
          <cell r="U234">
            <v>2</v>
          </cell>
          <cell r="V234">
            <v>26</v>
          </cell>
          <cell r="W234">
            <v>6.5217391304347823</v>
          </cell>
        </row>
        <row r="235">
          <cell r="B235" t="str">
            <v>PO16479</v>
          </cell>
          <cell r="C235" t="str">
            <v>Sreytouch Kim</v>
          </cell>
          <cell r="D235" t="str">
            <v>SPS- E</v>
          </cell>
          <cell r="E235" t="str">
            <v>TOPSLEEVE</v>
          </cell>
          <cell r="F235" t="str">
            <v>18-Jan-2017</v>
          </cell>
          <cell r="G235">
            <v>20</v>
          </cell>
          <cell r="H235">
            <v>366</v>
          </cell>
          <cell r="I235">
            <v>1.6939890710382512</v>
          </cell>
          <cell r="J235">
            <v>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1.6939890710382512</v>
          </cell>
          <cell r="R235">
            <v>9.5652173913043477</v>
          </cell>
          <cell r="U235">
            <v>0</v>
          </cell>
          <cell r="V235">
            <v>26</v>
          </cell>
          <cell r="W235">
            <v>9.5652173913043477</v>
          </cell>
        </row>
        <row r="236">
          <cell r="B236" t="str">
            <v>PO16496</v>
          </cell>
          <cell r="C236" t="str">
            <v>Saory Khat</v>
          </cell>
          <cell r="D236" t="str">
            <v>S1- 2</v>
          </cell>
          <cell r="E236" t="str">
            <v>TOPSTITCH SLEEVE</v>
          </cell>
          <cell r="F236" t="str">
            <v>23-Jan-2017</v>
          </cell>
          <cell r="G236">
            <v>20</v>
          </cell>
          <cell r="H236">
            <v>366</v>
          </cell>
          <cell r="I236">
            <v>1.6939890710382512</v>
          </cell>
          <cell r="J236">
            <v>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1.6939890710382512</v>
          </cell>
          <cell r="R236">
            <v>9.5652173913043477</v>
          </cell>
          <cell r="U236">
            <v>0</v>
          </cell>
          <cell r="V236">
            <v>26</v>
          </cell>
          <cell r="W236">
            <v>9.5652173913043477</v>
          </cell>
        </row>
        <row r="237">
          <cell r="B237" t="str">
            <v>PO16520</v>
          </cell>
          <cell r="C237" t="str">
            <v>Sreytouch Koem</v>
          </cell>
          <cell r="D237" t="str">
            <v>Finishing B</v>
          </cell>
          <cell r="E237" t="str">
            <v>PRESENTATION EXAMINER</v>
          </cell>
          <cell r="F237" t="str">
            <v>25-Jan-2017</v>
          </cell>
          <cell r="G237">
            <v>20</v>
          </cell>
          <cell r="H237">
            <v>366</v>
          </cell>
          <cell r="I237">
            <v>1.6939890710382512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1.6939890710382512</v>
          </cell>
          <cell r="R237">
            <v>10</v>
          </cell>
          <cell r="U237">
            <v>0</v>
          </cell>
          <cell r="V237">
            <v>26</v>
          </cell>
          <cell r="W237">
            <v>10</v>
          </cell>
        </row>
        <row r="238">
          <cell r="B238" t="str">
            <v>PO16621</v>
          </cell>
          <cell r="C238" t="str">
            <v>Sreykung Mae</v>
          </cell>
          <cell r="D238" t="str">
            <v>Finishing A</v>
          </cell>
          <cell r="E238" t="str">
            <v>BOTTON UP</v>
          </cell>
          <cell r="F238" t="str">
            <v>20-Feb-2017</v>
          </cell>
          <cell r="G238">
            <v>20</v>
          </cell>
          <cell r="H238">
            <v>366</v>
          </cell>
          <cell r="I238">
            <v>1.6939890710382512</v>
          </cell>
          <cell r="J238">
            <v>0.89473684210526305</v>
          </cell>
          <cell r="K238">
            <v>1.8947368421052628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1.6939890710382512</v>
          </cell>
          <cell r="R238">
            <v>8.7871853546910756</v>
          </cell>
          <cell r="U238">
            <v>0</v>
          </cell>
          <cell r="V238">
            <v>24.105263157894736</v>
          </cell>
          <cell r="W238">
            <v>8.1468236689241138</v>
          </cell>
        </row>
        <row r="239">
          <cell r="B239" t="str">
            <v>PO16632</v>
          </cell>
          <cell r="C239" t="str">
            <v>Phorb Rom</v>
          </cell>
          <cell r="D239" t="str">
            <v>Finishing A</v>
          </cell>
          <cell r="E239" t="str">
            <v>HAND PRESS</v>
          </cell>
          <cell r="F239" t="str">
            <v>22-Feb-2017</v>
          </cell>
          <cell r="G239">
            <v>20</v>
          </cell>
          <cell r="H239">
            <v>366</v>
          </cell>
          <cell r="I239">
            <v>1.6939890710382512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1.6939890710382512</v>
          </cell>
          <cell r="R239">
            <v>10</v>
          </cell>
          <cell r="U239">
            <v>0</v>
          </cell>
          <cell r="V239">
            <v>26</v>
          </cell>
          <cell r="W239">
            <v>10</v>
          </cell>
        </row>
        <row r="240">
          <cell r="B240" t="str">
            <v>PO16637</v>
          </cell>
          <cell r="C240" t="str">
            <v>Leap Peang</v>
          </cell>
          <cell r="D240" t="str">
            <v>SPS- D</v>
          </cell>
          <cell r="E240" t="str">
            <v>COLLAR ATTACH</v>
          </cell>
          <cell r="F240" t="str">
            <v>22-Feb-2017</v>
          </cell>
          <cell r="G240">
            <v>20</v>
          </cell>
          <cell r="H240">
            <v>366</v>
          </cell>
          <cell r="I240">
            <v>1.6939890710382512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1.7543859649122799E-2</v>
          </cell>
          <cell r="P240">
            <v>1.7543859649122799E-2</v>
          </cell>
          <cell r="Q240">
            <v>1.6764452113891284</v>
          </cell>
          <cell r="R240">
            <v>10</v>
          </cell>
          <cell r="U240">
            <v>1.7543859649122799E-2</v>
          </cell>
          <cell r="V240">
            <v>26</v>
          </cell>
          <cell r="W240">
            <v>10</v>
          </cell>
        </row>
        <row r="241">
          <cell r="B241" t="str">
            <v>PO1664</v>
          </cell>
          <cell r="C241" t="str">
            <v>Thida Sann</v>
          </cell>
          <cell r="D241" t="str">
            <v>Finishing B</v>
          </cell>
          <cell r="E241" t="str">
            <v>ISSUE UPC</v>
          </cell>
          <cell r="F241" t="str">
            <v>03-Sep-2007</v>
          </cell>
          <cell r="G241">
            <v>23</v>
          </cell>
          <cell r="H241">
            <v>366</v>
          </cell>
          <cell r="I241">
            <v>1.9480874316939891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1.9480874316939891</v>
          </cell>
          <cell r="R241">
            <v>10</v>
          </cell>
          <cell r="U241">
            <v>0</v>
          </cell>
          <cell r="V241">
            <v>26</v>
          </cell>
          <cell r="W241">
            <v>10</v>
          </cell>
        </row>
        <row r="242">
          <cell r="B242" t="str">
            <v>PO16656</v>
          </cell>
          <cell r="C242" t="str">
            <v>Samieng Khin</v>
          </cell>
          <cell r="D242" t="str">
            <v>SPS- C</v>
          </cell>
          <cell r="E242" t="str">
            <v>B/HOLE</v>
          </cell>
          <cell r="F242" t="str">
            <v>06-Mar-2017</v>
          </cell>
          <cell r="G242">
            <v>20</v>
          </cell>
          <cell r="H242">
            <v>366</v>
          </cell>
          <cell r="I242">
            <v>1.6939890710382512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1.6939890710382512</v>
          </cell>
          <cell r="R242">
            <v>10</v>
          </cell>
          <cell r="U242">
            <v>0</v>
          </cell>
          <cell r="V242">
            <v>26</v>
          </cell>
          <cell r="W242">
            <v>10</v>
          </cell>
        </row>
        <row r="243">
          <cell r="B243" t="str">
            <v>PO16669</v>
          </cell>
          <cell r="C243" t="str">
            <v>Den Lay</v>
          </cell>
          <cell r="D243" t="str">
            <v>SPS- F</v>
          </cell>
          <cell r="E243" t="str">
            <v>BOTTOM HEM</v>
          </cell>
          <cell r="F243" t="str">
            <v>13-Mar-2017</v>
          </cell>
          <cell r="G243">
            <v>20</v>
          </cell>
          <cell r="H243">
            <v>366</v>
          </cell>
          <cell r="I243">
            <v>1.6939890710382512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1.6939890710382512</v>
          </cell>
          <cell r="R243">
            <v>10</v>
          </cell>
          <cell r="U243">
            <v>0</v>
          </cell>
          <cell r="V243">
            <v>26</v>
          </cell>
          <cell r="W243">
            <v>10</v>
          </cell>
        </row>
        <row r="244">
          <cell r="B244" t="str">
            <v>PO16673</v>
          </cell>
          <cell r="C244" t="str">
            <v>Sreyleak Yan</v>
          </cell>
          <cell r="D244" t="str">
            <v>SPS- A</v>
          </cell>
          <cell r="E244" t="str">
            <v>B/S SLEEVE</v>
          </cell>
          <cell r="F244" t="str">
            <v>13-Mar-2017</v>
          </cell>
          <cell r="G244">
            <v>20</v>
          </cell>
          <cell r="H244">
            <v>366</v>
          </cell>
          <cell r="I244">
            <v>1.6939890710382512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1.6939890710382512</v>
          </cell>
          <cell r="R244">
            <v>10</v>
          </cell>
          <cell r="U244">
            <v>0</v>
          </cell>
          <cell r="V244">
            <v>26</v>
          </cell>
          <cell r="W244">
            <v>10</v>
          </cell>
        </row>
        <row r="245">
          <cell r="B245" t="str">
            <v>PO16696</v>
          </cell>
          <cell r="C245" t="str">
            <v>Hut Nat</v>
          </cell>
          <cell r="D245" t="str">
            <v>SPS- A</v>
          </cell>
          <cell r="E245" t="str">
            <v>BUTTON SEWDOWN COLLAR</v>
          </cell>
          <cell r="F245" t="str">
            <v>20-Mar-2017</v>
          </cell>
          <cell r="G245">
            <v>20</v>
          </cell>
          <cell r="H245">
            <v>366</v>
          </cell>
          <cell r="I245">
            <v>1.6939890710382512</v>
          </cell>
          <cell r="J245">
            <v>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1.6939890710382512</v>
          </cell>
          <cell r="R245">
            <v>9.5652173913043477</v>
          </cell>
          <cell r="U245">
            <v>0</v>
          </cell>
          <cell r="V245">
            <v>26</v>
          </cell>
          <cell r="W245">
            <v>9.5652173913043477</v>
          </cell>
        </row>
        <row r="246">
          <cell r="B246" t="str">
            <v>PO16697</v>
          </cell>
          <cell r="C246" t="str">
            <v>Bol Thoy</v>
          </cell>
          <cell r="D246" t="str">
            <v>Finishing B</v>
          </cell>
          <cell r="E246" t="str">
            <v>BUTTON SEW CARE LABEL</v>
          </cell>
          <cell r="F246" t="str">
            <v>20-Mar-2017</v>
          </cell>
          <cell r="G246">
            <v>20</v>
          </cell>
          <cell r="H246">
            <v>366</v>
          </cell>
          <cell r="I246">
            <v>1.6939890710382512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1.6939890710382512</v>
          </cell>
          <cell r="R246">
            <v>10</v>
          </cell>
          <cell r="U246">
            <v>0</v>
          </cell>
          <cell r="V246">
            <v>26</v>
          </cell>
          <cell r="W246">
            <v>10</v>
          </cell>
        </row>
        <row r="247">
          <cell r="B247" t="str">
            <v>PO16735</v>
          </cell>
          <cell r="C247" t="str">
            <v>SomAng Nary</v>
          </cell>
          <cell r="D247" t="str">
            <v>SPS- A</v>
          </cell>
          <cell r="E247" t="str">
            <v>B/HOLE</v>
          </cell>
          <cell r="F247" t="str">
            <v>29-Mar-2017</v>
          </cell>
          <cell r="G247">
            <v>20</v>
          </cell>
          <cell r="H247">
            <v>366</v>
          </cell>
          <cell r="I247">
            <v>1.6939890710382512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0.21052631578947401</v>
          </cell>
          <cell r="P247">
            <v>0</v>
          </cell>
          <cell r="Q247">
            <v>1.6939890710382512</v>
          </cell>
          <cell r="R247">
            <v>10</v>
          </cell>
          <cell r="U247">
            <v>0.21052631578947401</v>
          </cell>
          <cell r="V247">
            <v>26</v>
          </cell>
          <cell r="W247">
            <v>10</v>
          </cell>
        </row>
        <row r="248">
          <cell r="B248" t="str">
            <v>PO16754</v>
          </cell>
          <cell r="C248" t="str">
            <v>Sithat Ea</v>
          </cell>
          <cell r="D248" t="str">
            <v>Finishing A</v>
          </cell>
          <cell r="E248" t="str">
            <v>FOLDER</v>
          </cell>
          <cell r="F248" t="str">
            <v>24-Apr-2017</v>
          </cell>
          <cell r="G248">
            <v>20</v>
          </cell>
          <cell r="H248">
            <v>366</v>
          </cell>
          <cell r="I248">
            <v>1.6939890710382512</v>
          </cell>
          <cell r="J248">
            <v>1.6087719298245609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1</v>
          </cell>
          <cell r="Q248">
            <v>0.69398907103825125</v>
          </cell>
          <cell r="R248">
            <v>8.8657513348588868</v>
          </cell>
          <cell r="U248">
            <v>1</v>
          </cell>
          <cell r="V248">
            <v>25</v>
          </cell>
          <cell r="W248">
            <v>8.524760898902775</v>
          </cell>
        </row>
        <row r="249">
          <cell r="B249" t="str">
            <v>PO16755</v>
          </cell>
          <cell r="C249" t="str">
            <v>Chanan Sorn</v>
          </cell>
          <cell r="D249" t="str">
            <v>Finishing A</v>
          </cell>
          <cell r="E249" t="str">
            <v>FOLDER</v>
          </cell>
          <cell r="F249" t="str">
            <v>24-Apr-2017</v>
          </cell>
          <cell r="G249">
            <v>20</v>
          </cell>
          <cell r="H249">
            <v>366</v>
          </cell>
          <cell r="I249">
            <v>1.6939890710382512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1.6939890710382512</v>
          </cell>
          <cell r="R249">
            <v>10</v>
          </cell>
          <cell r="U249">
            <v>0</v>
          </cell>
          <cell r="V249">
            <v>26</v>
          </cell>
          <cell r="W249">
            <v>10</v>
          </cell>
        </row>
        <row r="250">
          <cell r="B250" t="str">
            <v>PO16756</v>
          </cell>
          <cell r="C250" t="str">
            <v>Sophors Phun</v>
          </cell>
          <cell r="D250" t="str">
            <v>Finishing A</v>
          </cell>
          <cell r="E250" t="str">
            <v>FOLDER</v>
          </cell>
          <cell r="F250" t="str">
            <v>24-Apr-2017</v>
          </cell>
          <cell r="G250">
            <v>20</v>
          </cell>
          <cell r="H250">
            <v>366</v>
          </cell>
          <cell r="I250">
            <v>1.6939890710382512</v>
          </cell>
          <cell r="J250">
            <v>1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1.6939890710382512</v>
          </cell>
          <cell r="R250">
            <v>9.5652173913043477</v>
          </cell>
          <cell r="U250">
            <v>0</v>
          </cell>
          <cell r="V250">
            <v>26</v>
          </cell>
          <cell r="W250">
            <v>9.5652173913043477</v>
          </cell>
        </row>
        <row r="251">
          <cell r="B251" t="str">
            <v>PO16814</v>
          </cell>
          <cell r="C251" t="str">
            <v>Vanney Chhim</v>
          </cell>
          <cell r="D251" t="str">
            <v>OPA S1- 1 &amp; 2</v>
          </cell>
          <cell r="E251" t="str">
            <v>POCKET ATTACH</v>
          </cell>
          <cell r="F251" t="str">
            <v>02-May-2017</v>
          </cell>
          <cell r="G251">
            <v>20</v>
          </cell>
          <cell r="H251">
            <v>366</v>
          </cell>
          <cell r="I251">
            <v>1.6939890710382512</v>
          </cell>
          <cell r="J251">
            <v>0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1.6939890710382512</v>
          </cell>
          <cell r="R251">
            <v>9.5652173913043477</v>
          </cell>
          <cell r="U251">
            <v>0</v>
          </cell>
          <cell r="V251">
            <v>25</v>
          </cell>
          <cell r="W251">
            <v>9.1973244147157178</v>
          </cell>
        </row>
        <row r="252">
          <cell r="B252" t="str">
            <v>PO16853</v>
          </cell>
          <cell r="C252" t="str">
            <v>Chann Sor</v>
          </cell>
          <cell r="D252" t="str">
            <v>SPS- D</v>
          </cell>
          <cell r="E252" t="str">
            <v>COLLAR ATTACH</v>
          </cell>
          <cell r="F252" t="str">
            <v>04-May-2017</v>
          </cell>
          <cell r="G252">
            <v>20</v>
          </cell>
          <cell r="H252">
            <v>366</v>
          </cell>
          <cell r="I252">
            <v>1.6939890710382512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1.6939890710382512</v>
          </cell>
          <cell r="R252">
            <v>9.5652173913043477</v>
          </cell>
          <cell r="U252">
            <v>0</v>
          </cell>
          <cell r="V252">
            <v>25</v>
          </cell>
          <cell r="W252">
            <v>9.1973244147157178</v>
          </cell>
        </row>
        <row r="253">
          <cell r="B253" t="str">
            <v>PO16948</v>
          </cell>
          <cell r="C253" t="str">
            <v>Thida Em</v>
          </cell>
          <cell r="D253" t="str">
            <v>SPS- F</v>
          </cell>
          <cell r="E253" t="str">
            <v>CUFF ATTACH</v>
          </cell>
          <cell r="F253" t="str">
            <v>24-May-2017</v>
          </cell>
          <cell r="G253">
            <v>20</v>
          </cell>
          <cell r="H253">
            <v>366</v>
          </cell>
          <cell r="I253">
            <v>1.6939890710382512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1.6939890710382512</v>
          </cell>
          <cell r="R253">
            <v>10</v>
          </cell>
          <cell r="U253">
            <v>0</v>
          </cell>
          <cell r="V253">
            <v>26</v>
          </cell>
          <cell r="W253">
            <v>10</v>
          </cell>
        </row>
        <row r="254">
          <cell r="B254" t="str">
            <v>PO16985</v>
          </cell>
          <cell r="C254" t="str">
            <v>Sinuon Vuthy</v>
          </cell>
          <cell r="D254" t="str">
            <v>SPS- B</v>
          </cell>
          <cell r="E254" t="str">
            <v>POCKET ATTACH</v>
          </cell>
          <cell r="F254" t="str">
            <v>06-Jun-2017</v>
          </cell>
          <cell r="G254">
            <v>20</v>
          </cell>
          <cell r="H254">
            <v>366</v>
          </cell>
          <cell r="I254">
            <v>1.6939890710382512</v>
          </cell>
          <cell r="J254">
            <v>0.57894736842105299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1.5789473684210499E-2</v>
          </cell>
          <cell r="P254">
            <v>1.5789473684210499E-2</v>
          </cell>
          <cell r="Q254">
            <v>1.6781995973540407</v>
          </cell>
          <cell r="R254">
            <v>9.7482837528604129</v>
          </cell>
          <cell r="U254">
            <v>1.5789473684210499E-2</v>
          </cell>
          <cell r="V254">
            <v>26</v>
          </cell>
          <cell r="W254">
            <v>9.7482837528604129</v>
          </cell>
        </row>
        <row r="255">
          <cell r="B255" t="str">
            <v>PO17074</v>
          </cell>
          <cell r="C255" t="str">
            <v>Chantrea Soem</v>
          </cell>
          <cell r="D255" t="str">
            <v>SPS- A</v>
          </cell>
          <cell r="E255" t="str">
            <v>SETGAUNTLET</v>
          </cell>
          <cell r="F255" t="str">
            <v>28-Jun-2017</v>
          </cell>
          <cell r="G255">
            <v>20</v>
          </cell>
          <cell r="H255">
            <v>366</v>
          </cell>
          <cell r="I255">
            <v>1.6939890710382512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1.6939890710382512</v>
          </cell>
          <cell r="R255">
            <v>10</v>
          </cell>
          <cell r="U255">
            <v>0</v>
          </cell>
          <cell r="V255">
            <v>26</v>
          </cell>
          <cell r="W255">
            <v>10</v>
          </cell>
        </row>
        <row r="256">
          <cell r="B256" t="str">
            <v>PO17076</v>
          </cell>
          <cell r="C256" t="str">
            <v>Sreyyim Cheng</v>
          </cell>
          <cell r="D256" t="str">
            <v>SPS- A</v>
          </cell>
          <cell r="E256" t="str">
            <v>TOPSTITCH CUFF</v>
          </cell>
          <cell r="F256" t="str">
            <v>28-Jun-2017</v>
          </cell>
          <cell r="G256">
            <v>20</v>
          </cell>
          <cell r="H256">
            <v>366</v>
          </cell>
          <cell r="I256">
            <v>1.6939890710382512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1.6939890710382512</v>
          </cell>
          <cell r="R256">
            <v>10</v>
          </cell>
          <cell r="U256">
            <v>0</v>
          </cell>
          <cell r="V256">
            <v>26</v>
          </cell>
          <cell r="W256">
            <v>10</v>
          </cell>
        </row>
        <row r="257">
          <cell r="B257" t="str">
            <v>PO17083</v>
          </cell>
          <cell r="C257" t="str">
            <v>Sreysuoy Nhoeun</v>
          </cell>
          <cell r="D257" t="str">
            <v>SPS- D</v>
          </cell>
          <cell r="E257" t="str">
            <v>COLLAR ATTACH</v>
          </cell>
          <cell r="F257" t="str">
            <v>28-Jun-2017</v>
          </cell>
          <cell r="G257">
            <v>20</v>
          </cell>
          <cell r="H257">
            <v>366</v>
          </cell>
          <cell r="I257">
            <v>1.6939890710382512</v>
          </cell>
          <cell r="J257">
            <v>0.42105263157894701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1.6939890710382512</v>
          </cell>
          <cell r="R257">
            <v>9.8169336384439347</v>
          </cell>
          <cell r="U257">
            <v>0</v>
          </cell>
          <cell r="V257">
            <v>26</v>
          </cell>
          <cell r="W257">
            <v>9.8169336384439347</v>
          </cell>
        </row>
        <row r="258">
          <cell r="B258" t="str">
            <v>PO17117</v>
          </cell>
          <cell r="C258" t="str">
            <v>Samnang Tuoch</v>
          </cell>
          <cell r="D258" t="str">
            <v>SPS- B</v>
          </cell>
          <cell r="E258" t="str">
            <v>LOADING</v>
          </cell>
          <cell r="F258" t="str">
            <v>04-Jul-2017</v>
          </cell>
          <cell r="G258">
            <v>20</v>
          </cell>
          <cell r="H258">
            <v>366</v>
          </cell>
          <cell r="I258">
            <v>1.6939890710382512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1.6939890710382512</v>
          </cell>
          <cell r="R258">
            <v>10</v>
          </cell>
          <cell r="U258">
            <v>0</v>
          </cell>
          <cell r="V258">
            <v>26</v>
          </cell>
          <cell r="W258">
            <v>10</v>
          </cell>
        </row>
        <row r="259">
          <cell r="B259" t="str">
            <v>PO17147</v>
          </cell>
          <cell r="C259" t="str">
            <v>Sokha You</v>
          </cell>
          <cell r="D259" t="str">
            <v>QC</v>
          </cell>
          <cell r="E259" t="str">
            <v>EXAMINER</v>
          </cell>
          <cell r="F259" t="str">
            <v>07-Jul-2017</v>
          </cell>
          <cell r="G259">
            <v>20</v>
          </cell>
          <cell r="H259">
            <v>366</v>
          </cell>
          <cell r="I259">
            <v>1.6939890710382512</v>
          </cell>
          <cell r="J259">
            <v>0</v>
          </cell>
          <cell r="K259">
            <v>2</v>
          </cell>
          <cell r="L259">
            <v>0</v>
          </cell>
          <cell r="M259">
            <v>0</v>
          </cell>
          <cell r="N259">
            <v>0</v>
          </cell>
          <cell r="O259">
            <v>0.14385964912280699</v>
          </cell>
          <cell r="P259">
            <v>0.14385964912280699</v>
          </cell>
          <cell r="Q259">
            <v>1.5501294219154442</v>
          </cell>
          <cell r="R259">
            <v>9.1304347826086953</v>
          </cell>
          <cell r="U259">
            <v>0.14385964912280699</v>
          </cell>
          <cell r="V259">
            <v>24</v>
          </cell>
          <cell r="W259">
            <v>8.4280936454849495</v>
          </cell>
        </row>
        <row r="260">
          <cell r="B260" t="str">
            <v>PO1716</v>
          </cell>
          <cell r="C260" t="str">
            <v>Thy Sath</v>
          </cell>
          <cell r="D260" t="str">
            <v>SPS- B</v>
          </cell>
          <cell r="E260" t="str">
            <v>MACHINIST</v>
          </cell>
          <cell r="F260" t="str">
            <v>01-Nov-2007</v>
          </cell>
          <cell r="G260">
            <v>23</v>
          </cell>
          <cell r="H260">
            <v>366</v>
          </cell>
          <cell r="I260">
            <v>1.9480874316939891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1.9480874316939891</v>
          </cell>
          <cell r="R260">
            <v>10</v>
          </cell>
          <cell r="U260">
            <v>0</v>
          </cell>
          <cell r="V260">
            <v>26</v>
          </cell>
          <cell r="W260">
            <v>10</v>
          </cell>
        </row>
        <row r="261">
          <cell r="B261" t="str">
            <v>PO17177</v>
          </cell>
          <cell r="C261" t="str">
            <v>Deoung Kao</v>
          </cell>
          <cell r="D261" t="str">
            <v>SPS- F</v>
          </cell>
          <cell r="E261" t="str">
            <v>SET GUSSET</v>
          </cell>
          <cell r="F261" t="str">
            <v>12-Jul-2017</v>
          </cell>
          <cell r="G261">
            <v>20</v>
          </cell>
          <cell r="H261">
            <v>366</v>
          </cell>
          <cell r="I261">
            <v>1.6939890710382512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1.6939890710382512</v>
          </cell>
          <cell r="R261">
            <v>10</v>
          </cell>
          <cell r="U261">
            <v>0</v>
          </cell>
          <cell r="V261">
            <v>26</v>
          </cell>
          <cell r="W261">
            <v>10</v>
          </cell>
        </row>
        <row r="262">
          <cell r="B262" t="str">
            <v>PO1719</v>
          </cell>
          <cell r="C262" t="str">
            <v>Chomroeun Nuorn</v>
          </cell>
          <cell r="D262" t="str">
            <v>Maternity Leave</v>
          </cell>
          <cell r="E262" t="str">
            <v>TOPSLEEVE</v>
          </cell>
          <cell r="F262" t="str">
            <v>01-Nov-2007</v>
          </cell>
          <cell r="G262">
            <v>23</v>
          </cell>
          <cell r="H262">
            <v>366</v>
          </cell>
          <cell r="I262">
            <v>1.9480874316939891</v>
          </cell>
          <cell r="J262">
            <v>0</v>
          </cell>
          <cell r="K262">
            <v>0</v>
          </cell>
          <cell r="L262">
            <v>27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1.9480874316939891</v>
          </cell>
          <cell r="R262">
            <v>0</v>
          </cell>
          <cell r="U262">
            <v>0</v>
          </cell>
          <cell r="V262">
            <v>26</v>
          </cell>
          <cell r="W262">
            <v>0</v>
          </cell>
        </row>
        <row r="263">
          <cell r="B263" t="str">
            <v>PO17198</v>
          </cell>
          <cell r="C263" t="str">
            <v>Rin Kin</v>
          </cell>
          <cell r="D263" t="str">
            <v>CT</v>
          </cell>
          <cell r="E263" t="str">
            <v>BAND KNIFE CUTTER</v>
          </cell>
          <cell r="F263" t="str">
            <v>17-Jul-2017</v>
          </cell>
          <cell r="G263">
            <v>20</v>
          </cell>
          <cell r="H263">
            <v>366</v>
          </cell>
          <cell r="I263">
            <v>1.6939890710382512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1.6939890710382512</v>
          </cell>
          <cell r="R263">
            <v>10</v>
          </cell>
          <cell r="U263">
            <v>0</v>
          </cell>
          <cell r="V263">
            <v>26</v>
          </cell>
          <cell r="W263">
            <v>10</v>
          </cell>
        </row>
        <row r="264">
          <cell r="B264" t="str">
            <v>PO17219</v>
          </cell>
          <cell r="C264" t="str">
            <v>Sros Sem</v>
          </cell>
          <cell r="D264" t="str">
            <v>SPS- B</v>
          </cell>
          <cell r="E264" t="str">
            <v>ATT.LABEL BAND</v>
          </cell>
          <cell r="F264" t="str">
            <v>19-Jul-2017</v>
          </cell>
          <cell r="G264">
            <v>20</v>
          </cell>
          <cell r="H264">
            <v>366</v>
          </cell>
          <cell r="I264">
            <v>1.6939890710382512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1.6939890710382512</v>
          </cell>
          <cell r="R264">
            <v>10</v>
          </cell>
          <cell r="U264">
            <v>0</v>
          </cell>
          <cell r="V264">
            <v>26</v>
          </cell>
          <cell r="W264">
            <v>10</v>
          </cell>
        </row>
        <row r="265">
          <cell r="B265" t="str">
            <v>PO17225</v>
          </cell>
          <cell r="C265" t="str">
            <v>Sokong Rin</v>
          </cell>
          <cell r="D265" t="str">
            <v>SPS- A</v>
          </cell>
          <cell r="E265" t="str">
            <v>TOPSLEEVE</v>
          </cell>
          <cell r="F265" t="str">
            <v>20-Jul-2017</v>
          </cell>
          <cell r="G265">
            <v>20</v>
          </cell>
          <cell r="H265">
            <v>366</v>
          </cell>
          <cell r="I265">
            <v>1.6939890710382512</v>
          </cell>
          <cell r="J265">
            <v>0</v>
          </cell>
          <cell r="K265">
            <v>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1.6939890710382512</v>
          </cell>
          <cell r="R265">
            <v>9.1304347826086953</v>
          </cell>
          <cell r="U265">
            <v>0</v>
          </cell>
          <cell r="V265">
            <v>24</v>
          </cell>
          <cell r="W265">
            <v>8.4280936454849495</v>
          </cell>
        </row>
        <row r="266">
          <cell r="B266" t="str">
            <v>PO17236</v>
          </cell>
          <cell r="C266" t="str">
            <v>Khorn Va</v>
          </cell>
          <cell r="D266" t="str">
            <v>SPS- C</v>
          </cell>
          <cell r="E266" t="str">
            <v>MARK BUTTON SEW FRONT</v>
          </cell>
          <cell r="F266" t="str">
            <v>24-Jul-2017</v>
          </cell>
          <cell r="G266">
            <v>20</v>
          </cell>
          <cell r="H266">
            <v>366</v>
          </cell>
          <cell r="I266">
            <v>1.6939890710382512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1.6939890710382512</v>
          </cell>
          <cell r="R266">
            <v>10</v>
          </cell>
          <cell r="U266">
            <v>0</v>
          </cell>
          <cell r="V266">
            <v>26</v>
          </cell>
          <cell r="W266">
            <v>10</v>
          </cell>
        </row>
        <row r="267">
          <cell r="B267" t="str">
            <v>PO17245</v>
          </cell>
          <cell r="C267" t="str">
            <v>Sreynou Khan</v>
          </cell>
          <cell r="D267" t="str">
            <v>SPS- C</v>
          </cell>
          <cell r="E267" t="str">
            <v>MACHINIST</v>
          </cell>
          <cell r="F267" t="str">
            <v>25-Jul-2017</v>
          </cell>
          <cell r="G267">
            <v>20</v>
          </cell>
          <cell r="H267">
            <v>366</v>
          </cell>
          <cell r="I267">
            <v>1.6939890710382512</v>
          </cell>
          <cell r="J267">
            <v>0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1.6939890710382512</v>
          </cell>
          <cell r="R267">
            <v>9.5652173913043477</v>
          </cell>
          <cell r="U267">
            <v>0</v>
          </cell>
          <cell r="V267">
            <v>25</v>
          </cell>
          <cell r="W267">
            <v>9.1973244147157178</v>
          </cell>
        </row>
        <row r="268">
          <cell r="B268" t="str">
            <v>PO17257</v>
          </cell>
          <cell r="C268" t="str">
            <v>Sreynet Yim</v>
          </cell>
          <cell r="D268" t="str">
            <v>SPS- E</v>
          </cell>
          <cell r="E268" t="str">
            <v>FRENCH SEAM</v>
          </cell>
          <cell r="F268" t="str">
            <v>26-Jul-2017</v>
          </cell>
          <cell r="G268">
            <v>20</v>
          </cell>
          <cell r="H268">
            <v>366</v>
          </cell>
          <cell r="I268">
            <v>1.6939890710382512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1.6939890710382512</v>
          </cell>
          <cell r="R268">
            <v>10</v>
          </cell>
          <cell r="U268">
            <v>0</v>
          </cell>
          <cell r="V268">
            <v>26</v>
          </cell>
          <cell r="W268">
            <v>10</v>
          </cell>
        </row>
        <row r="269">
          <cell r="B269" t="str">
            <v>PO17269</v>
          </cell>
          <cell r="C269" t="str">
            <v>Kimheang Hort</v>
          </cell>
          <cell r="D269" t="str">
            <v>SPS- D</v>
          </cell>
          <cell r="E269" t="str">
            <v>COLLAR ATTACH</v>
          </cell>
          <cell r="F269" t="str">
            <v>28-Jul-2017</v>
          </cell>
          <cell r="G269">
            <v>20</v>
          </cell>
          <cell r="H269">
            <v>366</v>
          </cell>
          <cell r="I269">
            <v>1.6939890710382512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1.6939890710382512</v>
          </cell>
          <cell r="R269">
            <v>10</v>
          </cell>
          <cell r="U269">
            <v>0</v>
          </cell>
          <cell r="V269">
            <v>26</v>
          </cell>
          <cell r="W269">
            <v>10</v>
          </cell>
        </row>
        <row r="270">
          <cell r="B270" t="str">
            <v>PO17272</v>
          </cell>
          <cell r="C270" t="str">
            <v>Soknoeun Phun</v>
          </cell>
          <cell r="D270" t="str">
            <v>Maternity Leave</v>
          </cell>
          <cell r="E270" t="str">
            <v>BUTTON SEW SLEEVE</v>
          </cell>
          <cell r="F270" t="str">
            <v>01-Aug-2017</v>
          </cell>
          <cell r="G270">
            <v>20</v>
          </cell>
          <cell r="H270">
            <v>366</v>
          </cell>
          <cell r="I270">
            <v>1.6939890710382512</v>
          </cell>
          <cell r="J270">
            <v>0</v>
          </cell>
          <cell r="K270">
            <v>0</v>
          </cell>
          <cell r="L270">
            <v>25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1.6939890710382512</v>
          </cell>
          <cell r="R270">
            <v>0</v>
          </cell>
          <cell r="U270">
            <v>0</v>
          </cell>
          <cell r="V270">
            <v>26</v>
          </cell>
          <cell r="W270">
            <v>0</v>
          </cell>
        </row>
        <row r="271">
          <cell r="B271" t="str">
            <v>PO17340</v>
          </cell>
          <cell r="C271" t="str">
            <v>Kimly Prek</v>
          </cell>
          <cell r="D271" t="str">
            <v>SPS- B</v>
          </cell>
          <cell r="E271" t="str">
            <v>MACHINIST</v>
          </cell>
          <cell r="F271" t="str">
            <v>10-Aug-2017</v>
          </cell>
          <cell r="G271">
            <v>20</v>
          </cell>
          <cell r="H271">
            <v>366</v>
          </cell>
          <cell r="I271">
            <v>1.6939890710382512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1.6939890710382512</v>
          </cell>
          <cell r="R271">
            <v>10</v>
          </cell>
          <cell r="U271">
            <v>0</v>
          </cell>
          <cell r="V271">
            <v>26</v>
          </cell>
          <cell r="W271">
            <v>10</v>
          </cell>
        </row>
        <row r="272">
          <cell r="B272" t="str">
            <v>PO17345</v>
          </cell>
          <cell r="C272" t="str">
            <v>Reth Mao</v>
          </cell>
          <cell r="D272" t="str">
            <v>FUSING</v>
          </cell>
          <cell r="E272" t="str">
            <v>FUSE COLLAR</v>
          </cell>
          <cell r="F272" t="str">
            <v>10-Aug-2017</v>
          </cell>
          <cell r="G272">
            <v>20</v>
          </cell>
          <cell r="H272">
            <v>366</v>
          </cell>
          <cell r="I272">
            <v>1.6939890710382512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1.6939890710382512</v>
          </cell>
          <cell r="R272">
            <v>10</v>
          </cell>
          <cell r="U272">
            <v>0</v>
          </cell>
          <cell r="V272">
            <v>26</v>
          </cell>
          <cell r="W272">
            <v>10</v>
          </cell>
        </row>
        <row r="273">
          <cell r="B273" t="str">
            <v>PO17388</v>
          </cell>
          <cell r="C273" t="str">
            <v>Sopheap Moeun</v>
          </cell>
          <cell r="D273" t="str">
            <v>SPS- D</v>
          </cell>
          <cell r="E273" t="str">
            <v>JOIN SHOULDER</v>
          </cell>
          <cell r="F273" t="str">
            <v>16-Aug-2017</v>
          </cell>
          <cell r="G273">
            <v>20</v>
          </cell>
          <cell r="H273">
            <v>366</v>
          </cell>
          <cell r="I273">
            <v>1.6939890710382512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1.6939890710382512</v>
          </cell>
          <cell r="R273">
            <v>10</v>
          </cell>
          <cell r="U273">
            <v>0</v>
          </cell>
          <cell r="V273">
            <v>26</v>
          </cell>
          <cell r="W273">
            <v>10</v>
          </cell>
        </row>
        <row r="274">
          <cell r="B274" t="str">
            <v>PO17437</v>
          </cell>
          <cell r="C274" t="str">
            <v>Dina Sok</v>
          </cell>
          <cell r="D274" t="str">
            <v>S1- 2</v>
          </cell>
          <cell r="E274" t="str">
            <v>CUFF ATTACH</v>
          </cell>
          <cell r="F274" t="str">
            <v>28-Aug-2017</v>
          </cell>
          <cell r="G274">
            <v>20</v>
          </cell>
          <cell r="H274">
            <v>366</v>
          </cell>
          <cell r="I274">
            <v>1.6939890710382512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1.6939890710382512</v>
          </cell>
          <cell r="R274">
            <v>10</v>
          </cell>
          <cell r="U274">
            <v>0</v>
          </cell>
          <cell r="V274">
            <v>26</v>
          </cell>
          <cell r="W274">
            <v>10</v>
          </cell>
        </row>
        <row r="275">
          <cell r="B275" t="str">
            <v>PO17467</v>
          </cell>
          <cell r="C275" t="str">
            <v>Salin Ro</v>
          </cell>
          <cell r="D275" t="str">
            <v>SPS- C</v>
          </cell>
          <cell r="E275" t="str">
            <v>Dubble turn press</v>
          </cell>
          <cell r="F275" t="str">
            <v>06-Sep-2017</v>
          </cell>
          <cell r="G275">
            <v>20</v>
          </cell>
          <cell r="H275">
            <v>366</v>
          </cell>
          <cell r="I275">
            <v>1.6939890710382512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1.6939890710382512</v>
          </cell>
          <cell r="R275">
            <v>10</v>
          </cell>
          <cell r="U275">
            <v>0</v>
          </cell>
          <cell r="V275">
            <v>26</v>
          </cell>
          <cell r="W275">
            <v>10</v>
          </cell>
        </row>
        <row r="276">
          <cell r="B276" t="str">
            <v>PO17474</v>
          </cell>
          <cell r="C276" t="str">
            <v>Kolab Lay</v>
          </cell>
          <cell r="D276" t="str">
            <v>SPS- B</v>
          </cell>
          <cell r="E276" t="str">
            <v>BAND ATTACH COLLAR</v>
          </cell>
          <cell r="F276" t="str">
            <v>11-Sep-2017</v>
          </cell>
          <cell r="G276">
            <v>20</v>
          </cell>
          <cell r="H276">
            <v>366</v>
          </cell>
          <cell r="I276">
            <v>1.6939890710382512</v>
          </cell>
          <cell r="J276">
            <v>0.47368421052631599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1.6939890710382512</v>
          </cell>
          <cell r="R276">
            <v>9.7940503432494275</v>
          </cell>
          <cell r="U276">
            <v>0</v>
          </cell>
          <cell r="V276">
            <v>26</v>
          </cell>
          <cell r="W276">
            <v>9.7940503432494275</v>
          </cell>
        </row>
        <row r="277">
          <cell r="B277" t="str">
            <v>PO17505</v>
          </cell>
          <cell r="C277" t="str">
            <v>Savoeurn Chaim</v>
          </cell>
          <cell r="D277" t="str">
            <v>SPS- D</v>
          </cell>
          <cell r="E277" t="str">
            <v>COLLAR ATTACH</v>
          </cell>
          <cell r="F277" t="str">
            <v>27-Sep-2017</v>
          </cell>
          <cell r="G277">
            <v>20</v>
          </cell>
          <cell r="H277">
            <v>366</v>
          </cell>
          <cell r="I277">
            <v>1.6939890710382512</v>
          </cell>
          <cell r="J277">
            <v>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1.6939890710382512</v>
          </cell>
          <cell r="R277">
            <v>9.5652173913043477</v>
          </cell>
          <cell r="U277">
            <v>0</v>
          </cell>
          <cell r="V277">
            <v>26</v>
          </cell>
          <cell r="W277">
            <v>9.5652173913043477</v>
          </cell>
        </row>
        <row r="278">
          <cell r="B278" t="str">
            <v>PO17535</v>
          </cell>
          <cell r="C278" t="str">
            <v>Sreymao Horn</v>
          </cell>
          <cell r="D278" t="str">
            <v>S1- 2</v>
          </cell>
          <cell r="E278" t="str">
            <v>TOPSTITCH SIDESEAM</v>
          </cell>
          <cell r="F278" t="str">
            <v>02-Oct-2017</v>
          </cell>
          <cell r="G278">
            <v>20</v>
          </cell>
          <cell r="H278">
            <v>366</v>
          </cell>
          <cell r="I278">
            <v>1.6939890710382512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1.6939890710382512</v>
          </cell>
          <cell r="R278">
            <v>10</v>
          </cell>
          <cell r="U278">
            <v>0</v>
          </cell>
          <cell r="V278">
            <v>26</v>
          </cell>
          <cell r="W278">
            <v>10</v>
          </cell>
        </row>
        <row r="279">
          <cell r="B279" t="str">
            <v>PO17536</v>
          </cell>
          <cell r="C279" t="str">
            <v>Sreynich Em</v>
          </cell>
          <cell r="D279" t="str">
            <v>SPS- A</v>
          </cell>
          <cell r="E279" t="str">
            <v>RUN OUT CUFF</v>
          </cell>
          <cell r="F279" t="str">
            <v>02-Oct-2017</v>
          </cell>
          <cell r="G279">
            <v>20</v>
          </cell>
          <cell r="H279">
            <v>366</v>
          </cell>
          <cell r="I279">
            <v>1.6939890710382512</v>
          </cell>
          <cell r="J279">
            <v>0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1.6939890710382512</v>
          </cell>
          <cell r="R279">
            <v>9.5652173913043477</v>
          </cell>
          <cell r="U279">
            <v>0</v>
          </cell>
          <cell r="V279">
            <v>25</v>
          </cell>
          <cell r="W279">
            <v>9.1973244147157178</v>
          </cell>
        </row>
        <row r="280">
          <cell r="B280" t="str">
            <v>PO17565</v>
          </cell>
          <cell r="C280" t="str">
            <v>Saphors Yann</v>
          </cell>
          <cell r="D280" t="str">
            <v>S1- 2</v>
          </cell>
          <cell r="E280" t="str">
            <v>COLLAR ATTACH</v>
          </cell>
          <cell r="F280" t="str">
            <v>02-Oct-2017</v>
          </cell>
          <cell r="G280">
            <v>20</v>
          </cell>
          <cell r="H280">
            <v>366</v>
          </cell>
          <cell r="I280">
            <v>1.6939890710382512</v>
          </cell>
          <cell r="J280">
            <v>0</v>
          </cell>
          <cell r="K280">
            <v>2.2105263157894739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1.6939890710382512</v>
          </cell>
          <cell r="R280">
            <v>9.0389016018306645</v>
          </cell>
          <cell r="U280">
            <v>0</v>
          </cell>
          <cell r="V280">
            <v>23.789473684210527</v>
          </cell>
          <cell r="W280">
            <v>8.2704119919584222</v>
          </cell>
        </row>
        <row r="281">
          <cell r="B281" t="str">
            <v>PO1757</v>
          </cell>
          <cell r="C281" t="str">
            <v>Sinan Lang</v>
          </cell>
          <cell r="D281" t="str">
            <v>Maternity Leave</v>
          </cell>
          <cell r="E281" t="str">
            <v>FUSE FRENCHSEAM</v>
          </cell>
          <cell r="F281" t="str">
            <v>03-Dec-2007</v>
          </cell>
          <cell r="G281">
            <v>23</v>
          </cell>
          <cell r="H281">
            <v>366</v>
          </cell>
          <cell r="I281">
            <v>1.9480874316939891</v>
          </cell>
          <cell r="J281">
            <v>0</v>
          </cell>
          <cell r="K281">
            <v>1</v>
          </cell>
          <cell r="L281">
            <v>25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1.9480874316939891</v>
          </cell>
          <cell r="R281">
            <v>0</v>
          </cell>
          <cell r="U281">
            <v>0</v>
          </cell>
          <cell r="V281">
            <v>25</v>
          </cell>
          <cell r="W281">
            <v>0</v>
          </cell>
        </row>
        <row r="282">
          <cell r="B282" t="str">
            <v>PO17575</v>
          </cell>
          <cell r="C282" t="str">
            <v>Sreynet Vy</v>
          </cell>
          <cell r="D282" t="str">
            <v>SPS- F</v>
          </cell>
          <cell r="E282" t="str">
            <v>BOTTOM HEM</v>
          </cell>
          <cell r="F282" t="str">
            <v>02-Oct-2017</v>
          </cell>
          <cell r="G282">
            <v>20</v>
          </cell>
          <cell r="H282">
            <v>366</v>
          </cell>
          <cell r="I282">
            <v>1.6939890710382512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1.6939890710382512</v>
          </cell>
          <cell r="R282">
            <v>10</v>
          </cell>
          <cell r="U282">
            <v>0</v>
          </cell>
          <cell r="V282">
            <v>26</v>
          </cell>
          <cell r="W282">
            <v>10</v>
          </cell>
        </row>
        <row r="283">
          <cell r="B283" t="str">
            <v>PO17576</v>
          </cell>
          <cell r="C283" t="str">
            <v>Em Thida</v>
          </cell>
          <cell r="D283" t="str">
            <v>SPS- A</v>
          </cell>
          <cell r="E283" t="str">
            <v>SET GAUNTLET</v>
          </cell>
          <cell r="F283" t="str">
            <v>02-Oct-2017</v>
          </cell>
          <cell r="G283">
            <v>20</v>
          </cell>
          <cell r="H283">
            <v>366</v>
          </cell>
          <cell r="I283">
            <v>1.6939890710382512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1.6939890710382512</v>
          </cell>
          <cell r="R283">
            <v>10</v>
          </cell>
          <cell r="U283">
            <v>0</v>
          </cell>
          <cell r="V283">
            <v>26</v>
          </cell>
          <cell r="W283">
            <v>10</v>
          </cell>
        </row>
        <row r="284">
          <cell r="B284" t="str">
            <v>PO17587</v>
          </cell>
          <cell r="C284" t="str">
            <v>Sokny Poch</v>
          </cell>
          <cell r="D284" t="str">
            <v>SPS- A</v>
          </cell>
          <cell r="E284" t="str">
            <v>RUN OUT CUFF</v>
          </cell>
          <cell r="F284" t="str">
            <v>02-Oct-2017</v>
          </cell>
          <cell r="G284">
            <v>20</v>
          </cell>
          <cell r="H284">
            <v>366</v>
          </cell>
          <cell r="I284">
            <v>1.6939890710382512</v>
          </cell>
          <cell r="J284">
            <v>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1.6939890710382512</v>
          </cell>
          <cell r="R284">
            <v>8.695652173913043</v>
          </cell>
          <cell r="U284">
            <v>0</v>
          </cell>
          <cell r="V284">
            <v>26</v>
          </cell>
          <cell r="W284">
            <v>8.695652173913043</v>
          </cell>
        </row>
        <row r="285">
          <cell r="B285" t="str">
            <v>PO17603</v>
          </cell>
          <cell r="C285" t="str">
            <v>Chy Un</v>
          </cell>
          <cell r="D285" t="str">
            <v>SPS- F</v>
          </cell>
          <cell r="E285" t="str">
            <v>BOTTOM HEM</v>
          </cell>
          <cell r="F285" t="str">
            <v>04-Oct-2017</v>
          </cell>
          <cell r="G285">
            <v>20</v>
          </cell>
          <cell r="H285">
            <v>366</v>
          </cell>
          <cell r="I285">
            <v>1.6939890710382512</v>
          </cell>
          <cell r="J285">
            <v>2</v>
          </cell>
          <cell r="K285">
            <v>4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1.6939890710382512</v>
          </cell>
          <cell r="R285">
            <v>7.3913043478260869</v>
          </cell>
          <cell r="U285">
            <v>0</v>
          </cell>
          <cell r="V285">
            <v>22</v>
          </cell>
          <cell r="W285">
            <v>6.2541806020066888</v>
          </cell>
        </row>
        <row r="286">
          <cell r="B286" t="str">
            <v>PO17615</v>
          </cell>
          <cell r="C286" t="str">
            <v>Savoeun Neak</v>
          </cell>
          <cell r="D286" t="str">
            <v>SIT Checking</v>
          </cell>
          <cell r="E286" t="str">
            <v>RUN OUT CUFF</v>
          </cell>
          <cell r="F286" t="str">
            <v>04-Oct-2017</v>
          </cell>
          <cell r="G286">
            <v>20</v>
          </cell>
          <cell r="H286">
            <v>366</v>
          </cell>
          <cell r="I286">
            <v>1.6939890710382512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1.6939890710382512</v>
          </cell>
          <cell r="R286">
            <v>10</v>
          </cell>
          <cell r="U286">
            <v>0</v>
          </cell>
          <cell r="V286">
            <v>26</v>
          </cell>
          <cell r="W286">
            <v>10</v>
          </cell>
        </row>
        <row r="287">
          <cell r="B287" t="str">
            <v>PO17636</v>
          </cell>
          <cell r="C287" t="str">
            <v>Sotheary Moeun</v>
          </cell>
          <cell r="D287" t="str">
            <v>SPS- A</v>
          </cell>
          <cell r="E287" t="str">
            <v>BOTTOM HEM</v>
          </cell>
          <cell r="F287" t="str">
            <v>04-Oct-2017</v>
          </cell>
          <cell r="G287">
            <v>20</v>
          </cell>
          <cell r="H287">
            <v>366</v>
          </cell>
          <cell r="I287">
            <v>1.6939890710382512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1.6939890710382512</v>
          </cell>
          <cell r="R287">
            <v>9.5652173913043477</v>
          </cell>
          <cell r="U287">
            <v>0</v>
          </cell>
          <cell r="V287">
            <v>26</v>
          </cell>
          <cell r="W287">
            <v>9.5652173913043477</v>
          </cell>
        </row>
        <row r="288">
          <cell r="B288" t="str">
            <v>PO17657</v>
          </cell>
          <cell r="C288" t="str">
            <v>Channra Soeun</v>
          </cell>
          <cell r="D288" t="str">
            <v>SPS- A</v>
          </cell>
          <cell r="E288" t="str">
            <v>MACHINIST</v>
          </cell>
          <cell r="F288" t="str">
            <v>09-Oct-2017</v>
          </cell>
          <cell r="G288">
            <v>20</v>
          </cell>
          <cell r="H288">
            <v>366</v>
          </cell>
          <cell r="I288">
            <v>1.6939890710382512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1.6939890710382512</v>
          </cell>
          <cell r="R288">
            <v>10</v>
          </cell>
          <cell r="U288">
            <v>0</v>
          </cell>
          <cell r="V288">
            <v>26</v>
          </cell>
          <cell r="W288">
            <v>10</v>
          </cell>
        </row>
        <row r="289">
          <cell r="B289" t="str">
            <v>PO17661</v>
          </cell>
          <cell r="C289" t="str">
            <v>Kimsr Meng</v>
          </cell>
          <cell r="D289" t="str">
            <v>SPS- B</v>
          </cell>
          <cell r="E289" t="str">
            <v>MACHINIST</v>
          </cell>
          <cell r="F289" t="str">
            <v>09-Oct-2017</v>
          </cell>
          <cell r="G289">
            <v>20</v>
          </cell>
          <cell r="H289">
            <v>366</v>
          </cell>
          <cell r="I289">
            <v>1.6939890710382512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1.6939890710382512</v>
          </cell>
          <cell r="R289">
            <v>10</v>
          </cell>
          <cell r="U289">
            <v>0</v>
          </cell>
          <cell r="V289">
            <v>26</v>
          </cell>
          <cell r="W289">
            <v>10</v>
          </cell>
        </row>
        <row r="290">
          <cell r="B290" t="str">
            <v>PO17670</v>
          </cell>
          <cell r="C290" t="str">
            <v>Ryna Ven</v>
          </cell>
          <cell r="D290" t="str">
            <v>SPS- B</v>
          </cell>
          <cell r="E290" t="str">
            <v>SET PLEAT &amp; CARE LABEL</v>
          </cell>
          <cell r="F290" t="str">
            <v>09-Oct-2017</v>
          </cell>
          <cell r="G290">
            <v>20</v>
          </cell>
          <cell r="H290">
            <v>366</v>
          </cell>
          <cell r="I290">
            <v>1.6939890710382512</v>
          </cell>
          <cell r="J290">
            <v>0.36842105263157898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1.6939890710382512</v>
          </cell>
          <cell r="R290">
            <v>9.8398169336384438</v>
          </cell>
          <cell r="U290">
            <v>0</v>
          </cell>
          <cell r="V290">
            <v>26</v>
          </cell>
          <cell r="W290">
            <v>9.8398169336384438</v>
          </cell>
        </row>
        <row r="291">
          <cell r="B291" t="str">
            <v>PO17673</v>
          </cell>
          <cell r="C291" t="str">
            <v>Saren Som</v>
          </cell>
          <cell r="D291" t="str">
            <v>QC</v>
          </cell>
          <cell r="E291" t="str">
            <v>QUALITY CONTROLLER</v>
          </cell>
          <cell r="F291" t="str">
            <v>09-Oct-2017</v>
          </cell>
          <cell r="G291">
            <v>20</v>
          </cell>
          <cell r="H291">
            <v>366</v>
          </cell>
          <cell r="I291">
            <v>1.6939890710382512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1.6939890710382512</v>
          </cell>
          <cell r="R291">
            <v>10</v>
          </cell>
          <cell r="U291">
            <v>0</v>
          </cell>
          <cell r="V291">
            <v>26</v>
          </cell>
          <cell r="W291">
            <v>10</v>
          </cell>
        </row>
        <row r="292">
          <cell r="B292" t="str">
            <v>PO17692</v>
          </cell>
          <cell r="C292" t="str">
            <v>Sreyleak Khlork</v>
          </cell>
          <cell r="D292" t="str">
            <v>OPA S1- 1 &amp; 2</v>
          </cell>
          <cell r="E292" t="str">
            <v>RUN OUT COLLAR</v>
          </cell>
          <cell r="F292" t="str">
            <v>09-Oct-2017</v>
          </cell>
          <cell r="G292">
            <v>20</v>
          </cell>
          <cell r="H292">
            <v>366</v>
          </cell>
          <cell r="I292">
            <v>1.6939890710382512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1.6939890710382512</v>
          </cell>
          <cell r="R292">
            <v>10</v>
          </cell>
          <cell r="U292">
            <v>0</v>
          </cell>
          <cell r="V292">
            <v>26</v>
          </cell>
          <cell r="W292">
            <v>10</v>
          </cell>
        </row>
        <row r="293">
          <cell r="B293" t="str">
            <v>PO17736</v>
          </cell>
          <cell r="C293" t="str">
            <v>Sokhoeun Team</v>
          </cell>
          <cell r="D293" t="str">
            <v>SPS- C</v>
          </cell>
          <cell r="E293" t="str">
            <v>TRIM THREAD</v>
          </cell>
          <cell r="F293" t="str">
            <v>17-Oct-2017</v>
          </cell>
          <cell r="G293">
            <v>20</v>
          </cell>
          <cell r="H293">
            <v>366</v>
          </cell>
          <cell r="I293">
            <v>1.6939890710382512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1</v>
          </cell>
          <cell r="Q293">
            <v>0.69398907103825125</v>
          </cell>
          <cell r="R293">
            <v>10</v>
          </cell>
          <cell r="U293">
            <v>1</v>
          </cell>
          <cell r="V293">
            <v>26</v>
          </cell>
          <cell r="W293">
            <v>10</v>
          </cell>
        </row>
        <row r="294">
          <cell r="B294" t="str">
            <v>PO17746</v>
          </cell>
          <cell r="C294" t="str">
            <v>Kunthea Noem</v>
          </cell>
          <cell r="D294" t="str">
            <v>SPS- D</v>
          </cell>
          <cell r="E294" t="str">
            <v>COLLAR ATTACH</v>
          </cell>
          <cell r="F294" t="str">
            <v>17-Oct-2017</v>
          </cell>
          <cell r="G294">
            <v>20</v>
          </cell>
          <cell r="H294">
            <v>366</v>
          </cell>
          <cell r="I294">
            <v>1.6939890710382512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1.6939890710382512</v>
          </cell>
          <cell r="R294">
            <v>10</v>
          </cell>
          <cell r="U294">
            <v>0</v>
          </cell>
          <cell r="V294">
            <v>26</v>
          </cell>
          <cell r="W294">
            <v>10</v>
          </cell>
        </row>
        <row r="295">
          <cell r="B295" t="str">
            <v>PO1775</v>
          </cell>
          <cell r="C295" t="str">
            <v>Set Bin</v>
          </cell>
          <cell r="D295" t="str">
            <v>SIT REPAIR</v>
          </cell>
          <cell r="E295" t="str">
            <v>BAND ATTACH COLLAR</v>
          </cell>
          <cell r="F295" t="str">
            <v>08-Jan-2008</v>
          </cell>
          <cell r="G295">
            <v>23</v>
          </cell>
          <cell r="H295">
            <v>366</v>
          </cell>
          <cell r="I295">
            <v>1.9480874316939891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1.9480874316939891</v>
          </cell>
          <cell r="R295">
            <v>10</v>
          </cell>
          <cell r="U295">
            <v>0</v>
          </cell>
          <cell r="V295">
            <v>26</v>
          </cell>
          <cell r="W295">
            <v>10</v>
          </cell>
        </row>
        <row r="296">
          <cell r="B296" t="str">
            <v>PO17801</v>
          </cell>
          <cell r="C296" t="str">
            <v>Chenda Lang</v>
          </cell>
          <cell r="D296" t="str">
            <v>Finishing A</v>
          </cell>
          <cell r="E296" t="str">
            <v>TRIM THREAD</v>
          </cell>
          <cell r="F296" t="str">
            <v>13-Nov-2017</v>
          </cell>
          <cell r="G296">
            <v>20</v>
          </cell>
          <cell r="H296">
            <v>366</v>
          </cell>
          <cell r="I296">
            <v>1.6939890710382512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1</v>
          </cell>
          <cell r="P296">
            <v>1</v>
          </cell>
          <cell r="Q296">
            <v>0.69398907103825125</v>
          </cell>
          <cell r="R296">
            <v>10</v>
          </cell>
          <cell r="U296">
            <v>1</v>
          </cell>
          <cell r="V296">
            <v>26</v>
          </cell>
          <cell r="W296">
            <v>10</v>
          </cell>
        </row>
        <row r="297">
          <cell r="B297" t="str">
            <v>PO17803</v>
          </cell>
          <cell r="C297" t="str">
            <v>Sreymeas Sem</v>
          </cell>
          <cell r="D297" t="str">
            <v>FUSING</v>
          </cell>
          <cell r="E297" t="str">
            <v>LAY LINNING</v>
          </cell>
          <cell r="F297" t="str">
            <v>13-Nov-2017</v>
          </cell>
          <cell r="G297">
            <v>20</v>
          </cell>
          <cell r="H297">
            <v>366</v>
          </cell>
          <cell r="I297">
            <v>1.6939890710382512</v>
          </cell>
          <cell r="J297">
            <v>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0.1385964912280703</v>
          </cell>
          <cell r="P297">
            <v>0.1385964912280703</v>
          </cell>
          <cell r="Q297">
            <v>1.5553925798101809</v>
          </cell>
          <cell r="R297">
            <v>9.5652173913043477</v>
          </cell>
          <cell r="U297">
            <v>0.1385964912280703</v>
          </cell>
          <cell r="V297">
            <v>23</v>
          </cell>
          <cell r="W297">
            <v>9.5652173913043477</v>
          </cell>
        </row>
        <row r="298">
          <cell r="B298" t="str">
            <v>PO17805</v>
          </cell>
          <cell r="C298" t="str">
            <v>Yim Ben</v>
          </cell>
          <cell r="D298" t="str">
            <v>SPS- F</v>
          </cell>
          <cell r="E298" t="str">
            <v>BOTTOM HEM</v>
          </cell>
          <cell r="F298" t="str">
            <v>13-Nov-2017</v>
          </cell>
          <cell r="G298">
            <v>20</v>
          </cell>
          <cell r="H298">
            <v>366</v>
          </cell>
          <cell r="I298">
            <v>1.6939890710382512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1.6939890710382512</v>
          </cell>
          <cell r="R298">
            <v>10</v>
          </cell>
          <cell r="U298">
            <v>0</v>
          </cell>
          <cell r="V298">
            <v>26</v>
          </cell>
          <cell r="W298">
            <v>10</v>
          </cell>
        </row>
        <row r="299">
          <cell r="B299" t="str">
            <v>PO17806</v>
          </cell>
          <cell r="C299" t="str">
            <v>Chantho Pat</v>
          </cell>
          <cell r="D299" t="str">
            <v>SPS- B</v>
          </cell>
          <cell r="E299" t="str">
            <v>PRESS YOKE</v>
          </cell>
          <cell r="F299" t="str">
            <v>13-Nov-2017</v>
          </cell>
          <cell r="G299">
            <v>20</v>
          </cell>
          <cell r="H299">
            <v>366</v>
          </cell>
          <cell r="I299">
            <v>1.6939890710382512</v>
          </cell>
          <cell r="J299">
            <v>0</v>
          </cell>
          <cell r="K299">
            <v>0.42105263157894701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1.6939890710382512</v>
          </cell>
          <cell r="R299">
            <v>9.8169336384439347</v>
          </cell>
          <cell r="U299">
            <v>0</v>
          </cell>
          <cell r="V299">
            <v>25.578947368421051</v>
          </cell>
          <cell r="W299">
            <v>9.6579549560399833</v>
          </cell>
        </row>
        <row r="300">
          <cell r="B300" t="str">
            <v>PO17810</v>
          </cell>
          <cell r="C300" t="str">
            <v>Mary Chroeun</v>
          </cell>
          <cell r="D300" t="str">
            <v>SPS- A</v>
          </cell>
          <cell r="E300" t="str">
            <v>HEM CUFF</v>
          </cell>
          <cell r="F300" t="str">
            <v>13-Nov-2017</v>
          </cell>
          <cell r="G300">
            <v>20</v>
          </cell>
          <cell r="H300">
            <v>366</v>
          </cell>
          <cell r="I300">
            <v>1.6939890710382512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1.6939890710382512</v>
          </cell>
          <cell r="R300">
            <v>10</v>
          </cell>
          <cell r="U300">
            <v>0</v>
          </cell>
          <cell r="V300">
            <v>26</v>
          </cell>
          <cell r="W300">
            <v>10</v>
          </cell>
        </row>
        <row r="301">
          <cell r="B301" t="str">
            <v>PO17823</v>
          </cell>
          <cell r="C301" t="str">
            <v>Taivann Loch</v>
          </cell>
          <cell r="D301" t="str">
            <v>SPS- E</v>
          </cell>
          <cell r="E301" t="str">
            <v>TOPSTITCH SIDESEAM</v>
          </cell>
          <cell r="F301" t="str">
            <v>13-Nov-2017</v>
          </cell>
          <cell r="G301">
            <v>20</v>
          </cell>
          <cell r="H301">
            <v>366</v>
          </cell>
          <cell r="I301">
            <v>1.6939890710382512</v>
          </cell>
          <cell r="J301">
            <v>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1.6939890710382512</v>
          </cell>
          <cell r="R301">
            <v>9.5652173913043477</v>
          </cell>
          <cell r="U301">
            <v>0</v>
          </cell>
          <cell r="V301">
            <v>26</v>
          </cell>
          <cell r="W301">
            <v>9.5652173913043477</v>
          </cell>
        </row>
        <row r="302">
          <cell r="B302" t="str">
            <v>PO17843</v>
          </cell>
          <cell r="C302" t="str">
            <v>Mary Lang</v>
          </cell>
          <cell r="D302" t="str">
            <v>SPS- B</v>
          </cell>
          <cell r="E302" t="str">
            <v>TRIM &amp; MARK COLLAR</v>
          </cell>
          <cell r="F302" t="str">
            <v>15-Nov-2017</v>
          </cell>
          <cell r="G302">
            <v>20</v>
          </cell>
          <cell r="H302">
            <v>366</v>
          </cell>
          <cell r="I302">
            <v>1.6939890710382512</v>
          </cell>
          <cell r="J302">
            <v>1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1.6939890710382512</v>
          </cell>
          <cell r="R302">
            <v>9.5652173913043477</v>
          </cell>
          <cell r="U302">
            <v>0</v>
          </cell>
          <cell r="V302">
            <v>26</v>
          </cell>
          <cell r="W302">
            <v>9.5652173913043477</v>
          </cell>
        </row>
        <row r="303">
          <cell r="B303" t="str">
            <v>PO17847</v>
          </cell>
          <cell r="C303" t="str">
            <v>Sreymao Sek</v>
          </cell>
          <cell r="D303" t="str">
            <v>S1- 2</v>
          </cell>
          <cell r="E303" t="str">
            <v>SIDE VENT BACK</v>
          </cell>
          <cell r="F303" t="str">
            <v>15-Nov-2017</v>
          </cell>
          <cell r="G303">
            <v>20</v>
          </cell>
          <cell r="H303">
            <v>366</v>
          </cell>
          <cell r="I303">
            <v>1.6939890710382512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1.6939890710382512</v>
          </cell>
          <cell r="R303">
            <v>10</v>
          </cell>
          <cell r="U303">
            <v>0</v>
          </cell>
          <cell r="V303">
            <v>26</v>
          </cell>
          <cell r="W303">
            <v>10</v>
          </cell>
        </row>
        <row r="304">
          <cell r="B304" t="str">
            <v>PO1785</v>
          </cell>
          <cell r="C304" t="str">
            <v>Leakkhena Phy</v>
          </cell>
          <cell r="D304" t="str">
            <v>SPS- E</v>
          </cell>
          <cell r="E304" t="str">
            <v>MACHINIST</v>
          </cell>
          <cell r="F304" t="str">
            <v>08-Jan-2008</v>
          </cell>
          <cell r="G304">
            <v>23</v>
          </cell>
          <cell r="H304">
            <v>366</v>
          </cell>
          <cell r="I304">
            <v>1.9480874316939891</v>
          </cell>
          <cell r="J304">
            <v>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1.9480874316939891</v>
          </cell>
          <cell r="R304">
            <v>9.5652173913043477</v>
          </cell>
          <cell r="U304">
            <v>0</v>
          </cell>
          <cell r="V304">
            <v>25</v>
          </cell>
          <cell r="W304">
            <v>9.1973244147157178</v>
          </cell>
        </row>
        <row r="305">
          <cell r="B305" t="str">
            <v>PO17857</v>
          </cell>
          <cell r="C305" t="str">
            <v>Makara Horn</v>
          </cell>
          <cell r="D305" t="str">
            <v>SPS- E</v>
          </cell>
          <cell r="E305" t="str">
            <v>TOPSLEEVE</v>
          </cell>
          <cell r="F305" t="str">
            <v>15-Nov-2017</v>
          </cell>
          <cell r="G305">
            <v>20</v>
          </cell>
          <cell r="H305">
            <v>366</v>
          </cell>
          <cell r="I305">
            <v>1.6939890710382512</v>
          </cell>
          <cell r="J305">
            <v>0</v>
          </cell>
          <cell r="K305">
            <v>2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1</v>
          </cell>
          <cell r="Q305">
            <v>0.69398907103825125</v>
          </cell>
          <cell r="R305">
            <v>9.1304347826086953</v>
          </cell>
          <cell r="U305">
            <v>1</v>
          </cell>
          <cell r="V305">
            <v>24</v>
          </cell>
          <cell r="W305">
            <v>8.4280936454849495</v>
          </cell>
        </row>
        <row r="306">
          <cell r="B306" t="str">
            <v>PO17866</v>
          </cell>
          <cell r="C306" t="str">
            <v>Chanthy Noem</v>
          </cell>
          <cell r="D306" t="str">
            <v>Finishing B</v>
          </cell>
          <cell r="E306" t="str">
            <v>PRESENTATION EXAMINER</v>
          </cell>
          <cell r="F306" t="str">
            <v>20-Nov-2017</v>
          </cell>
          <cell r="G306">
            <v>20</v>
          </cell>
          <cell r="H306">
            <v>366</v>
          </cell>
          <cell r="I306">
            <v>1.6939890710382512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1.6939890710382512</v>
          </cell>
          <cell r="R306">
            <v>10</v>
          </cell>
          <cell r="U306">
            <v>0</v>
          </cell>
          <cell r="V306">
            <v>26</v>
          </cell>
          <cell r="W306">
            <v>10</v>
          </cell>
        </row>
        <row r="307">
          <cell r="B307" t="str">
            <v>PO17948</v>
          </cell>
          <cell r="C307" t="str">
            <v>Sinoun Chhoeb</v>
          </cell>
          <cell r="D307" t="str">
            <v>SPS- B</v>
          </cell>
          <cell r="E307" t="str">
            <v>LOADING</v>
          </cell>
          <cell r="F307" t="str">
            <v>06-Dec-2017</v>
          </cell>
          <cell r="G307">
            <v>20</v>
          </cell>
          <cell r="H307">
            <v>366</v>
          </cell>
          <cell r="I307">
            <v>1.6939890710382512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1.6939890710382512</v>
          </cell>
          <cell r="R307">
            <v>10</v>
          </cell>
          <cell r="U307">
            <v>0</v>
          </cell>
          <cell r="V307">
            <v>26</v>
          </cell>
          <cell r="W307">
            <v>10</v>
          </cell>
        </row>
        <row r="308">
          <cell r="B308" t="str">
            <v>PO17950</v>
          </cell>
          <cell r="C308" t="str">
            <v>Sabbay Seab</v>
          </cell>
          <cell r="D308" t="str">
            <v>SIT Checking</v>
          </cell>
          <cell r="E308" t="str">
            <v>QUALITY CONTROLLER</v>
          </cell>
          <cell r="F308" t="str">
            <v>06-Dec-2017</v>
          </cell>
          <cell r="G308">
            <v>20</v>
          </cell>
          <cell r="H308">
            <v>366</v>
          </cell>
          <cell r="I308">
            <v>1.6939890710382512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1.6939890710382512</v>
          </cell>
          <cell r="R308">
            <v>10</v>
          </cell>
          <cell r="U308">
            <v>0</v>
          </cell>
          <cell r="V308">
            <v>26</v>
          </cell>
          <cell r="W308">
            <v>10</v>
          </cell>
        </row>
        <row r="309">
          <cell r="B309" t="str">
            <v>PO17980</v>
          </cell>
          <cell r="C309" t="str">
            <v>Rotana Ngan</v>
          </cell>
          <cell r="D309" t="str">
            <v>SPS- E</v>
          </cell>
          <cell r="E309" t="str">
            <v>TOPSLEEVE</v>
          </cell>
          <cell r="F309" t="str">
            <v>12-Dec-2017</v>
          </cell>
          <cell r="G309">
            <v>20</v>
          </cell>
          <cell r="H309">
            <v>366</v>
          </cell>
          <cell r="I309">
            <v>1.6939890710382512</v>
          </cell>
          <cell r="J309">
            <v>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1.6939890710382512</v>
          </cell>
          <cell r="R309">
            <v>9.5652173913043477</v>
          </cell>
          <cell r="U309">
            <v>0</v>
          </cell>
          <cell r="V309">
            <v>26</v>
          </cell>
          <cell r="W309">
            <v>9.5652173913043477</v>
          </cell>
        </row>
        <row r="310">
          <cell r="B310" t="str">
            <v>PO17993</v>
          </cell>
          <cell r="C310" t="str">
            <v>Sothea Pao</v>
          </cell>
          <cell r="D310" t="str">
            <v>Finishing B</v>
          </cell>
          <cell r="E310" t="str">
            <v>SORT OUT TROLLEY</v>
          </cell>
          <cell r="F310" t="str">
            <v>14-Dec-2017</v>
          </cell>
          <cell r="G310">
            <v>20</v>
          </cell>
          <cell r="H310">
            <v>366</v>
          </cell>
          <cell r="I310">
            <v>1.6939890710382512</v>
          </cell>
          <cell r="J310">
            <v>0</v>
          </cell>
          <cell r="K310">
            <v>0</v>
          </cell>
          <cell r="L310">
            <v>14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1.6939890710382512</v>
          </cell>
          <cell r="R310">
            <v>0</v>
          </cell>
          <cell r="U310">
            <v>0</v>
          </cell>
          <cell r="V310">
            <v>26</v>
          </cell>
          <cell r="W310">
            <v>0</v>
          </cell>
        </row>
        <row r="311">
          <cell r="B311" t="str">
            <v>PO17994</v>
          </cell>
          <cell r="C311" t="str">
            <v>Ren Rus</v>
          </cell>
          <cell r="D311" t="str">
            <v>SIT Checking</v>
          </cell>
          <cell r="E311" t="str">
            <v>QUALITY CONTROLLER</v>
          </cell>
          <cell r="F311" t="str">
            <v>14-Dec-2017</v>
          </cell>
          <cell r="G311">
            <v>20</v>
          </cell>
          <cell r="H311">
            <v>366</v>
          </cell>
          <cell r="I311">
            <v>1.6939890710382512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1.6939890710382512</v>
          </cell>
          <cell r="R311">
            <v>10</v>
          </cell>
          <cell r="U311">
            <v>0</v>
          </cell>
          <cell r="V311">
            <v>26</v>
          </cell>
          <cell r="W311">
            <v>10</v>
          </cell>
        </row>
        <row r="312">
          <cell r="B312" t="str">
            <v>PO18012</v>
          </cell>
          <cell r="C312" t="str">
            <v>Sreyrath Sun</v>
          </cell>
          <cell r="D312" t="str">
            <v>S1- 2</v>
          </cell>
          <cell r="E312" t="str">
            <v>CUFF ATTACH</v>
          </cell>
          <cell r="F312" t="str">
            <v>14-Dec-2017</v>
          </cell>
          <cell r="G312">
            <v>20</v>
          </cell>
          <cell r="H312">
            <v>366</v>
          </cell>
          <cell r="I312">
            <v>1.6939890710382512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1.6939890710382512</v>
          </cell>
          <cell r="R312">
            <v>10</v>
          </cell>
          <cell r="U312">
            <v>0</v>
          </cell>
          <cell r="V312">
            <v>26</v>
          </cell>
          <cell r="W312">
            <v>10</v>
          </cell>
        </row>
        <row r="313">
          <cell r="B313" t="str">
            <v>PO18035</v>
          </cell>
          <cell r="C313" t="str">
            <v>Vannrong Ny</v>
          </cell>
          <cell r="D313" t="str">
            <v>SPS- C</v>
          </cell>
          <cell r="E313" t="str">
            <v>PRESS TOP FRONT BACK SIDE</v>
          </cell>
          <cell r="F313" t="str">
            <v>20-Dec-2017</v>
          </cell>
          <cell r="G313">
            <v>20</v>
          </cell>
          <cell r="H313">
            <v>366</v>
          </cell>
          <cell r="I313">
            <v>1.6939890710382512</v>
          </cell>
          <cell r="J313">
            <v>0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O313">
            <v>1</v>
          </cell>
          <cell r="P313">
            <v>1</v>
          </cell>
          <cell r="Q313">
            <v>0.69398907103825125</v>
          </cell>
          <cell r="R313">
            <v>9.5652173913043477</v>
          </cell>
          <cell r="U313">
            <v>1</v>
          </cell>
          <cell r="V313">
            <v>25</v>
          </cell>
          <cell r="W313">
            <v>9.1973244147157178</v>
          </cell>
        </row>
        <row r="314">
          <cell r="B314" t="str">
            <v>PO18046</v>
          </cell>
          <cell r="C314" t="str">
            <v>Koeun Thorn</v>
          </cell>
          <cell r="D314" t="str">
            <v>S1- 2</v>
          </cell>
          <cell r="E314" t="str">
            <v>F/SEAM</v>
          </cell>
          <cell r="F314" t="str">
            <v>20-Dec-2017</v>
          </cell>
          <cell r="G314">
            <v>20</v>
          </cell>
          <cell r="H314">
            <v>366</v>
          </cell>
          <cell r="I314">
            <v>1.6939890710382512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1.6939890710382512</v>
          </cell>
          <cell r="R314">
            <v>10</v>
          </cell>
          <cell r="U314">
            <v>0</v>
          </cell>
          <cell r="V314">
            <v>26</v>
          </cell>
          <cell r="W314">
            <v>10</v>
          </cell>
        </row>
        <row r="315">
          <cell r="B315" t="str">
            <v>PO18057</v>
          </cell>
          <cell r="C315" t="str">
            <v>Koemsorn Chre</v>
          </cell>
          <cell r="D315" t="str">
            <v>QC</v>
          </cell>
          <cell r="E315" t="str">
            <v>QUALITY CONTROLLER</v>
          </cell>
          <cell r="F315" t="str">
            <v>20-Dec-2017</v>
          </cell>
          <cell r="G315">
            <v>20</v>
          </cell>
          <cell r="H315">
            <v>366</v>
          </cell>
          <cell r="I315">
            <v>1.6939890710382512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1.6939890710382512</v>
          </cell>
          <cell r="R315">
            <v>10</v>
          </cell>
          <cell r="U315">
            <v>0</v>
          </cell>
          <cell r="V315">
            <v>26</v>
          </cell>
          <cell r="W315">
            <v>10</v>
          </cell>
        </row>
        <row r="316">
          <cell r="B316" t="str">
            <v>PO1808</v>
          </cell>
          <cell r="C316" t="str">
            <v>Saron Em</v>
          </cell>
          <cell r="D316" t="str">
            <v>SPS- C</v>
          </cell>
          <cell r="E316" t="str">
            <v>SET YOKE</v>
          </cell>
          <cell r="F316" t="str">
            <v>28-Jan-2008</v>
          </cell>
          <cell r="G316">
            <v>23</v>
          </cell>
          <cell r="H316">
            <v>366</v>
          </cell>
          <cell r="I316">
            <v>1.9480874316939891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1.9480874316939891</v>
          </cell>
          <cell r="R316">
            <v>10</v>
          </cell>
          <cell r="U316">
            <v>0</v>
          </cell>
          <cell r="V316">
            <v>26</v>
          </cell>
          <cell r="W316">
            <v>10</v>
          </cell>
        </row>
        <row r="317">
          <cell r="B317" t="str">
            <v>PO18081</v>
          </cell>
          <cell r="C317" t="str">
            <v>Pheaktra Sav</v>
          </cell>
          <cell r="D317" t="str">
            <v>SPS- F</v>
          </cell>
          <cell r="E317" t="str">
            <v>PRESS GUSSET</v>
          </cell>
          <cell r="F317" t="str">
            <v>25-Dec-2017</v>
          </cell>
          <cell r="G317">
            <v>20</v>
          </cell>
          <cell r="H317">
            <v>366</v>
          </cell>
          <cell r="I317">
            <v>1.6939890710382512</v>
          </cell>
          <cell r="J317">
            <v>1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O317">
            <v>0.105263157894737</v>
          </cell>
          <cell r="P317">
            <v>0</v>
          </cell>
          <cell r="Q317">
            <v>1.6939890710382512</v>
          </cell>
          <cell r="R317">
            <v>9.1304347826086953</v>
          </cell>
          <cell r="U317">
            <v>0.105263157894737</v>
          </cell>
          <cell r="V317">
            <v>25</v>
          </cell>
          <cell r="W317">
            <v>8.7792642140468224</v>
          </cell>
        </row>
        <row r="318">
          <cell r="B318" t="str">
            <v>PO18084</v>
          </cell>
          <cell r="C318" t="str">
            <v>Soklim Thon</v>
          </cell>
          <cell r="D318" t="str">
            <v>SPS- C</v>
          </cell>
          <cell r="E318" t="str">
            <v>SET MAIN LABEL</v>
          </cell>
          <cell r="F318" t="str">
            <v>25-Dec-2017</v>
          </cell>
          <cell r="G318">
            <v>20</v>
          </cell>
          <cell r="H318">
            <v>366</v>
          </cell>
          <cell r="I318">
            <v>1.6939890710382512</v>
          </cell>
          <cell r="J318">
            <v>0</v>
          </cell>
          <cell r="K318">
            <v>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1.6939890710382512</v>
          </cell>
          <cell r="R318">
            <v>9.1304347826086953</v>
          </cell>
          <cell r="U318">
            <v>0</v>
          </cell>
          <cell r="V318">
            <v>24</v>
          </cell>
          <cell r="W318">
            <v>8.4280936454849495</v>
          </cell>
        </row>
        <row r="319">
          <cell r="B319" t="str">
            <v>PO18092</v>
          </cell>
          <cell r="C319" t="str">
            <v>Channa Thang</v>
          </cell>
          <cell r="D319" t="str">
            <v>SPS- D</v>
          </cell>
          <cell r="E319" t="str">
            <v>COLLAR ATTACH</v>
          </cell>
          <cell r="F319" t="str">
            <v>25-Dec-2017</v>
          </cell>
          <cell r="G319">
            <v>20</v>
          </cell>
          <cell r="H319">
            <v>366</v>
          </cell>
          <cell r="I319">
            <v>1.6939890710382512</v>
          </cell>
          <cell r="J319">
            <v>0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1.6939890710382512</v>
          </cell>
          <cell r="R319">
            <v>9.5652173913043477</v>
          </cell>
          <cell r="U319">
            <v>0</v>
          </cell>
          <cell r="V319">
            <v>25</v>
          </cell>
          <cell r="W319">
            <v>9.1973244147157178</v>
          </cell>
        </row>
        <row r="320">
          <cell r="B320" t="str">
            <v>PO18097</v>
          </cell>
          <cell r="C320" t="str">
            <v>Theary Sambath</v>
          </cell>
          <cell r="D320" t="str">
            <v>SPS- E</v>
          </cell>
          <cell r="E320" t="str">
            <v>TOPSTITCH SIDESEAM</v>
          </cell>
          <cell r="F320" t="str">
            <v>25-Dec-2017</v>
          </cell>
          <cell r="G320">
            <v>20</v>
          </cell>
          <cell r="H320">
            <v>366</v>
          </cell>
          <cell r="I320">
            <v>1.6939890710382512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1.6939890710382512</v>
          </cell>
          <cell r="R320">
            <v>10</v>
          </cell>
          <cell r="U320">
            <v>0</v>
          </cell>
          <cell r="V320">
            <v>26</v>
          </cell>
          <cell r="W320">
            <v>10</v>
          </cell>
        </row>
        <row r="321">
          <cell r="B321" t="str">
            <v>PO18123</v>
          </cell>
          <cell r="C321" t="str">
            <v>Sreymol Aoeurn</v>
          </cell>
          <cell r="D321" t="str">
            <v>SIT REPAIR</v>
          </cell>
          <cell r="E321" t="str">
            <v>JOIN PLEAT YOKE</v>
          </cell>
          <cell r="F321" t="str">
            <v>09-Jan-2018</v>
          </cell>
          <cell r="G321">
            <v>20</v>
          </cell>
          <cell r="H321">
            <v>366</v>
          </cell>
          <cell r="I321">
            <v>1.6939890710382512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1</v>
          </cell>
          <cell r="P321">
            <v>1</v>
          </cell>
          <cell r="Q321">
            <v>0.69398907103825125</v>
          </cell>
          <cell r="R321">
            <v>10</v>
          </cell>
          <cell r="U321">
            <v>1</v>
          </cell>
          <cell r="V321">
            <v>26</v>
          </cell>
          <cell r="W321">
            <v>10</v>
          </cell>
        </row>
        <row r="322">
          <cell r="B322" t="str">
            <v>PO18133</v>
          </cell>
          <cell r="C322" t="str">
            <v>La Ly</v>
          </cell>
          <cell r="D322" t="str">
            <v>OPA S1- 1 &amp; 2</v>
          </cell>
          <cell r="E322" t="str">
            <v>MACHINIST</v>
          </cell>
          <cell r="F322" t="str">
            <v>09-Jan-2018</v>
          </cell>
          <cell r="G322">
            <v>20</v>
          </cell>
          <cell r="H322">
            <v>366</v>
          </cell>
          <cell r="I322">
            <v>1.6939890710382512</v>
          </cell>
          <cell r="J322">
            <v>0</v>
          </cell>
          <cell r="K322">
            <v>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1.6939890710382512</v>
          </cell>
          <cell r="R322">
            <v>9.1304347826086953</v>
          </cell>
          <cell r="U322">
            <v>0</v>
          </cell>
          <cell r="V322">
            <v>24</v>
          </cell>
          <cell r="W322">
            <v>8.4280936454849495</v>
          </cell>
        </row>
        <row r="323">
          <cell r="B323" t="str">
            <v>PO18142</v>
          </cell>
          <cell r="C323" t="str">
            <v>Chy Phorn</v>
          </cell>
          <cell r="D323" t="str">
            <v>SPS- D</v>
          </cell>
          <cell r="E323" t="str">
            <v>FUSE FRENCHSEAM</v>
          </cell>
          <cell r="F323" t="str">
            <v>11-Jan-2018</v>
          </cell>
          <cell r="G323">
            <v>20</v>
          </cell>
          <cell r="H323">
            <v>366</v>
          </cell>
          <cell r="I323">
            <v>1.6939890710382512</v>
          </cell>
          <cell r="J323">
            <v>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1.6939890710382512</v>
          </cell>
          <cell r="R323">
            <v>9.5652173913043477</v>
          </cell>
          <cell r="U323">
            <v>0</v>
          </cell>
          <cell r="V323">
            <v>26</v>
          </cell>
          <cell r="W323">
            <v>9.5652173913043477</v>
          </cell>
        </row>
        <row r="324">
          <cell r="B324" t="str">
            <v>PO18177</v>
          </cell>
          <cell r="C324" t="str">
            <v>Navy Mey</v>
          </cell>
          <cell r="D324" t="str">
            <v>SPS- B</v>
          </cell>
          <cell r="E324" t="str">
            <v>MACHINIST</v>
          </cell>
          <cell r="F324" t="str">
            <v>17-Jan-2018</v>
          </cell>
          <cell r="G324">
            <v>20</v>
          </cell>
          <cell r="H324">
            <v>366</v>
          </cell>
          <cell r="I324">
            <v>1.6939890710382512</v>
          </cell>
          <cell r="J324">
            <v>23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1.6939890710382512</v>
          </cell>
          <cell r="R324">
            <v>0</v>
          </cell>
          <cell r="U324">
            <v>0</v>
          </cell>
          <cell r="V324">
            <v>26</v>
          </cell>
          <cell r="W324">
            <v>0</v>
          </cell>
        </row>
        <row r="325">
          <cell r="B325" t="str">
            <v>PO18179</v>
          </cell>
          <cell r="C325" t="str">
            <v>Kou San</v>
          </cell>
          <cell r="D325" t="str">
            <v>SPS- E</v>
          </cell>
          <cell r="E325" t="str">
            <v>LAPSEAM</v>
          </cell>
          <cell r="F325" t="str">
            <v>22-Jan-2018</v>
          </cell>
          <cell r="G325">
            <v>20</v>
          </cell>
          <cell r="H325">
            <v>366</v>
          </cell>
          <cell r="I325">
            <v>1.6939890710382512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1</v>
          </cell>
          <cell r="P325">
            <v>1</v>
          </cell>
          <cell r="Q325">
            <v>0.69398907103825125</v>
          </cell>
          <cell r="R325">
            <v>10</v>
          </cell>
          <cell r="U325">
            <v>1</v>
          </cell>
          <cell r="V325">
            <v>26</v>
          </cell>
          <cell r="W325">
            <v>10</v>
          </cell>
        </row>
        <row r="326">
          <cell r="B326" t="str">
            <v>PO18196</v>
          </cell>
          <cell r="C326" t="str">
            <v>Rort  Toem</v>
          </cell>
          <cell r="D326" t="str">
            <v>SPS- C</v>
          </cell>
          <cell r="E326" t="str">
            <v>MACHINIST</v>
          </cell>
          <cell r="F326" t="str">
            <v>24-Jan-2018</v>
          </cell>
          <cell r="G326">
            <v>20</v>
          </cell>
          <cell r="H326">
            <v>366</v>
          </cell>
          <cell r="I326">
            <v>1.6939890710382512</v>
          </cell>
          <cell r="J326">
            <v>1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1.6939890710382512</v>
          </cell>
          <cell r="R326">
            <v>9.5652173913043477</v>
          </cell>
          <cell r="U326">
            <v>0</v>
          </cell>
          <cell r="V326">
            <v>26</v>
          </cell>
          <cell r="W326">
            <v>9.5652173913043477</v>
          </cell>
        </row>
        <row r="327">
          <cell r="B327" t="str">
            <v>PO18197</v>
          </cell>
          <cell r="C327" t="str">
            <v>Sreyneang Chhong</v>
          </cell>
          <cell r="D327" t="str">
            <v>SPS- A</v>
          </cell>
          <cell r="E327" t="str">
            <v>SET MAIN LABEL</v>
          </cell>
          <cell r="F327" t="str">
            <v>24-Jan-2018</v>
          </cell>
          <cell r="G327">
            <v>20</v>
          </cell>
          <cell r="H327">
            <v>366</v>
          </cell>
          <cell r="I327">
            <v>1.6939890710382512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1.6939890710382512</v>
          </cell>
          <cell r="R327">
            <v>10</v>
          </cell>
          <cell r="U327">
            <v>0</v>
          </cell>
          <cell r="V327">
            <v>26</v>
          </cell>
          <cell r="W327">
            <v>10</v>
          </cell>
        </row>
        <row r="328">
          <cell r="B328" t="str">
            <v>PO18201</v>
          </cell>
          <cell r="C328" t="str">
            <v>Sopheak Pheap</v>
          </cell>
          <cell r="D328" t="str">
            <v>SPS- A</v>
          </cell>
          <cell r="E328" t="str">
            <v>TOPSTITCH CUFF</v>
          </cell>
          <cell r="F328" t="str">
            <v>24-Jan-2018</v>
          </cell>
          <cell r="G328">
            <v>20</v>
          </cell>
          <cell r="H328">
            <v>366</v>
          </cell>
          <cell r="I328">
            <v>1.6939890710382512</v>
          </cell>
          <cell r="J328">
            <v>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</v>
          </cell>
          <cell r="P328">
            <v>1</v>
          </cell>
          <cell r="Q328">
            <v>0.69398907103825125</v>
          </cell>
          <cell r="R328">
            <v>9.5652173913043477</v>
          </cell>
          <cell r="U328">
            <v>1</v>
          </cell>
          <cell r="V328">
            <v>26</v>
          </cell>
          <cell r="W328">
            <v>9.5652173913043477</v>
          </cell>
        </row>
        <row r="329">
          <cell r="B329" t="str">
            <v>PO18206</v>
          </cell>
          <cell r="C329" t="str">
            <v>SreyAun Nuon</v>
          </cell>
          <cell r="D329" t="str">
            <v>Finishing A</v>
          </cell>
          <cell r="E329" t="str">
            <v>CUFFLING</v>
          </cell>
          <cell r="F329" t="str">
            <v>24-Jan-2018</v>
          </cell>
          <cell r="G329">
            <v>20</v>
          </cell>
          <cell r="H329">
            <v>366</v>
          </cell>
          <cell r="I329">
            <v>1.6939890710382512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1.6939890710382512</v>
          </cell>
          <cell r="R329">
            <v>10</v>
          </cell>
          <cell r="U329">
            <v>0</v>
          </cell>
          <cell r="V329">
            <v>26</v>
          </cell>
          <cell r="W329">
            <v>10</v>
          </cell>
        </row>
        <row r="330">
          <cell r="B330" t="str">
            <v>PO18214</v>
          </cell>
          <cell r="C330" t="str">
            <v>Sokly Pheap</v>
          </cell>
          <cell r="D330" t="str">
            <v>SPS- F</v>
          </cell>
          <cell r="E330" t="str">
            <v>BARTACK</v>
          </cell>
          <cell r="F330" t="str">
            <v>24-Jan-2018</v>
          </cell>
          <cell r="G330">
            <v>20</v>
          </cell>
          <cell r="H330">
            <v>366</v>
          </cell>
          <cell r="I330">
            <v>1.6939890710382512</v>
          </cell>
          <cell r="J330">
            <v>1</v>
          </cell>
          <cell r="K330">
            <v>0</v>
          </cell>
          <cell r="L330">
            <v>13</v>
          </cell>
          <cell r="M330">
            <v>0</v>
          </cell>
          <cell r="N330">
            <v>0</v>
          </cell>
          <cell r="O330">
            <v>0.124561403508772</v>
          </cell>
          <cell r="P330">
            <v>0.124561403508772</v>
          </cell>
          <cell r="Q330">
            <v>1.5694276675294792</v>
          </cell>
          <cell r="R330">
            <v>0</v>
          </cell>
          <cell r="U330">
            <v>0.124561403508772</v>
          </cell>
          <cell r="V330">
            <v>26</v>
          </cell>
          <cell r="W330">
            <v>0</v>
          </cell>
        </row>
        <row r="331">
          <cell r="B331" t="str">
            <v>PO18217</v>
          </cell>
          <cell r="C331" t="str">
            <v>Phanny Ma</v>
          </cell>
          <cell r="D331" t="str">
            <v>SPS- A</v>
          </cell>
          <cell r="E331" t="str">
            <v>BUTTON SEW CARE LABEL</v>
          </cell>
          <cell r="F331" t="str">
            <v>29-Jan-2018</v>
          </cell>
          <cell r="G331">
            <v>20</v>
          </cell>
          <cell r="H331">
            <v>366</v>
          </cell>
          <cell r="I331">
            <v>1.6939890710382512</v>
          </cell>
          <cell r="J331">
            <v>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0.21052631578947401</v>
          </cell>
          <cell r="P331">
            <v>0.21052631578947401</v>
          </cell>
          <cell r="Q331">
            <v>1.4834627552487771</v>
          </cell>
          <cell r="R331">
            <v>9.5652173913043477</v>
          </cell>
          <cell r="U331">
            <v>0.21052631578947401</v>
          </cell>
          <cell r="V331">
            <v>26</v>
          </cell>
          <cell r="W331">
            <v>9.5652173913043477</v>
          </cell>
        </row>
        <row r="332">
          <cell r="B332" t="str">
            <v>PO18285</v>
          </cell>
          <cell r="C332" t="str">
            <v>Sovanphalla Voeurn</v>
          </cell>
          <cell r="D332" t="str">
            <v>SIT Checking</v>
          </cell>
          <cell r="E332" t="str">
            <v>RE PROCESS</v>
          </cell>
          <cell r="F332" t="str">
            <v>12-Feb-2018</v>
          </cell>
          <cell r="G332">
            <v>20</v>
          </cell>
          <cell r="H332">
            <v>366</v>
          </cell>
          <cell r="I332">
            <v>1.6939890710382512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</v>
          </cell>
          <cell r="P332">
            <v>1</v>
          </cell>
          <cell r="Q332">
            <v>0.69398907103825125</v>
          </cell>
          <cell r="R332">
            <v>10</v>
          </cell>
          <cell r="U332">
            <v>1</v>
          </cell>
          <cell r="V332">
            <v>26</v>
          </cell>
          <cell r="W332">
            <v>10</v>
          </cell>
        </row>
        <row r="333">
          <cell r="B333" t="str">
            <v>PO18286</v>
          </cell>
          <cell r="C333" t="str">
            <v>Kanha Nho</v>
          </cell>
          <cell r="D333" t="str">
            <v>SPS- C</v>
          </cell>
          <cell r="E333" t="str">
            <v>SET MAIN LABEL</v>
          </cell>
          <cell r="F333" t="str">
            <v>13-Feb-2018</v>
          </cell>
          <cell r="G333">
            <v>20</v>
          </cell>
          <cell r="H333">
            <v>366</v>
          </cell>
          <cell r="I333">
            <v>1.6939890710382512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3.5087719298245598E-2</v>
          </cell>
          <cell r="P333">
            <v>3.5087719298245598E-2</v>
          </cell>
          <cell r="Q333">
            <v>1.6589013517400057</v>
          </cell>
          <cell r="R333">
            <v>10</v>
          </cell>
          <cell r="U333">
            <v>3.5087719298245598E-2</v>
          </cell>
          <cell r="V333">
            <v>26</v>
          </cell>
          <cell r="W333">
            <v>10</v>
          </cell>
        </row>
        <row r="334">
          <cell r="B334" t="str">
            <v>PO18310</v>
          </cell>
          <cell r="C334" t="str">
            <v>Thai Sorn</v>
          </cell>
          <cell r="D334" t="str">
            <v>SPS- F</v>
          </cell>
          <cell r="E334" t="str">
            <v>CUFF ATTACH</v>
          </cell>
          <cell r="F334" t="str">
            <v>15-Feb-2018</v>
          </cell>
          <cell r="G334">
            <v>20</v>
          </cell>
          <cell r="H334">
            <v>366</v>
          </cell>
          <cell r="I334">
            <v>1.6939890710382512</v>
          </cell>
          <cell r="J334">
            <v>2</v>
          </cell>
          <cell r="K334">
            <v>2</v>
          </cell>
          <cell r="L334">
            <v>0</v>
          </cell>
          <cell r="M334">
            <v>0</v>
          </cell>
          <cell r="N334">
            <v>0</v>
          </cell>
          <cell r="O334">
            <v>7.8947368421052599E-2</v>
          </cell>
          <cell r="P334">
            <v>7.8947368421052599E-2</v>
          </cell>
          <cell r="Q334">
            <v>1.6150417026171986</v>
          </cell>
          <cell r="R334">
            <v>8.2608695652173907</v>
          </cell>
          <cell r="U334">
            <v>7.8947368421052599E-2</v>
          </cell>
          <cell r="V334">
            <v>24</v>
          </cell>
          <cell r="W334">
            <v>7.6254180602006674</v>
          </cell>
        </row>
        <row r="335">
          <cell r="B335" t="str">
            <v>PO18321</v>
          </cell>
          <cell r="C335" t="str">
            <v>Sopheak Sam</v>
          </cell>
          <cell r="D335" t="str">
            <v>Finishing A</v>
          </cell>
          <cell r="E335" t="str">
            <v>PRESSER</v>
          </cell>
          <cell r="F335" t="str">
            <v>15-Feb-2018</v>
          </cell>
          <cell r="G335">
            <v>20</v>
          </cell>
          <cell r="H335">
            <v>366</v>
          </cell>
          <cell r="I335">
            <v>1.6939890710382512</v>
          </cell>
          <cell r="J335">
            <v>0</v>
          </cell>
          <cell r="K335">
            <v>3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1.6939890710382512</v>
          </cell>
          <cell r="R335">
            <v>8.695652173913043</v>
          </cell>
          <cell r="U335">
            <v>0</v>
          </cell>
          <cell r="V335">
            <v>23</v>
          </cell>
          <cell r="W335">
            <v>7.6923076923076925</v>
          </cell>
        </row>
        <row r="336">
          <cell r="B336" t="str">
            <v>PO1834</v>
          </cell>
          <cell r="C336" t="str">
            <v>Phallim Sok</v>
          </cell>
          <cell r="D336" t="str">
            <v>SPS- B</v>
          </cell>
          <cell r="E336" t="str">
            <v>MACHINIST</v>
          </cell>
          <cell r="F336" t="str">
            <v>11-Feb-2008</v>
          </cell>
          <cell r="G336">
            <v>23</v>
          </cell>
          <cell r="H336">
            <v>366</v>
          </cell>
          <cell r="I336">
            <v>1.9480874316939891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1.9480874316939891</v>
          </cell>
          <cell r="R336">
            <v>10</v>
          </cell>
          <cell r="U336">
            <v>0</v>
          </cell>
          <cell r="V336">
            <v>26</v>
          </cell>
          <cell r="W336">
            <v>10</v>
          </cell>
        </row>
        <row r="337">
          <cell r="B337" t="str">
            <v>PO18347</v>
          </cell>
          <cell r="C337" t="str">
            <v>Sinat Pheng</v>
          </cell>
          <cell r="D337" t="str">
            <v>SIT REPAIR</v>
          </cell>
          <cell r="E337" t="str">
            <v>COLLAR ATTACH</v>
          </cell>
          <cell r="F337" t="str">
            <v>20-Feb-2018</v>
          </cell>
          <cell r="G337">
            <v>20</v>
          </cell>
          <cell r="H337">
            <v>366</v>
          </cell>
          <cell r="I337">
            <v>1.6939890710382512</v>
          </cell>
          <cell r="J337">
            <v>4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0.21052631578947401</v>
          </cell>
          <cell r="P337">
            <v>0.21052631578947401</v>
          </cell>
          <cell r="Q337">
            <v>1.4834627552487771</v>
          </cell>
          <cell r="R337">
            <v>8.2608695652173907</v>
          </cell>
          <cell r="U337">
            <v>0.21052631578947401</v>
          </cell>
          <cell r="V337">
            <v>26</v>
          </cell>
          <cell r="W337">
            <v>8.2608695652173907</v>
          </cell>
        </row>
        <row r="338">
          <cell r="B338" t="str">
            <v>PO18364</v>
          </cell>
          <cell r="C338" t="str">
            <v>Putheary Yan</v>
          </cell>
          <cell r="D338" t="str">
            <v>SPS- F</v>
          </cell>
          <cell r="E338" t="str">
            <v>COLLAR ATTACH</v>
          </cell>
          <cell r="F338" t="str">
            <v>22-Feb-2018</v>
          </cell>
          <cell r="G338">
            <v>20</v>
          </cell>
          <cell r="H338">
            <v>366</v>
          </cell>
          <cell r="I338">
            <v>1.6939890710382512</v>
          </cell>
          <cell r="J338">
            <v>2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1.6939890710382512</v>
          </cell>
          <cell r="R338">
            <v>9.1304347826086953</v>
          </cell>
          <cell r="U338">
            <v>0</v>
          </cell>
          <cell r="V338">
            <v>26</v>
          </cell>
          <cell r="W338">
            <v>9.1304347826086953</v>
          </cell>
        </row>
        <row r="339">
          <cell r="B339" t="str">
            <v>PO18373</v>
          </cell>
          <cell r="C339" t="str">
            <v>Sean Son</v>
          </cell>
          <cell r="D339" t="str">
            <v>FUSING</v>
          </cell>
          <cell r="E339" t="str">
            <v>UNLOAD CUFF</v>
          </cell>
          <cell r="F339" t="str">
            <v>27-Feb-2018</v>
          </cell>
          <cell r="G339">
            <v>20</v>
          </cell>
          <cell r="H339">
            <v>366</v>
          </cell>
          <cell r="I339">
            <v>1.6939890710382512</v>
          </cell>
          <cell r="J339">
            <v>0</v>
          </cell>
          <cell r="K339">
            <v>0</v>
          </cell>
          <cell r="L339">
            <v>25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1.6939890710382512</v>
          </cell>
          <cell r="R339">
            <v>0</v>
          </cell>
          <cell r="U339">
            <v>0</v>
          </cell>
          <cell r="V339">
            <v>26</v>
          </cell>
          <cell r="W339">
            <v>0</v>
          </cell>
        </row>
        <row r="340">
          <cell r="B340" t="str">
            <v>PO18380</v>
          </cell>
          <cell r="C340" t="str">
            <v>Sreyleak La</v>
          </cell>
          <cell r="D340" t="str">
            <v>SPS- B</v>
          </cell>
          <cell r="E340" t="str">
            <v>TOPSTITCH CUFF</v>
          </cell>
          <cell r="F340" t="str">
            <v>27-Feb-2018</v>
          </cell>
          <cell r="G340">
            <v>20</v>
          </cell>
          <cell r="H340">
            <v>366</v>
          </cell>
          <cell r="I340">
            <v>1.6939890710382512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1.6939890710382512</v>
          </cell>
          <cell r="R340">
            <v>10</v>
          </cell>
          <cell r="U340">
            <v>0</v>
          </cell>
          <cell r="V340">
            <v>26</v>
          </cell>
          <cell r="W340">
            <v>10</v>
          </cell>
        </row>
        <row r="341">
          <cell r="B341" t="str">
            <v>PO18385</v>
          </cell>
          <cell r="C341" t="str">
            <v>Sophea Khorn</v>
          </cell>
          <cell r="D341" t="str">
            <v>SPS- E</v>
          </cell>
          <cell r="E341" t="str">
            <v>OVERLOCK</v>
          </cell>
          <cell r="F341" t="str">
            <v>27-Feb-2018</v>
          </cell>
          <cell r="G341">
            <v>20</v>
          </cell>
          <cell r="H341">
            <v>366</v>
          </cell>
          <cell r="I341">
            <v>1.6939890710382512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1.6939890710382512</v>
          </cell>
          <cell r="R341">
            <v>10</v>
          </cell>
          <cell r="U341">
            <v>0</v>
          </cell>
          <cell r="V341">
            <v>26</v>
          </cell>
          <cell r="W341">
            <v>10</v>
          </cell>
        </row>
        <row r="342">
          <cell r="B342" t="str">
            <v>PO18394</v>
          </cell>
          <cell r="C342" t="str">
            <v>Thea Lorn</v>
          </cell>
          <cell r="D342" t="str">
            <v>SIT Checking</v>
          </cell>
          <cell r="E342" t="str">
            <v>MARK BUTTON</v>
          </cell>
          <cell r="F342" t="str">
            <v>01-Mar-2018</v>
          </cell>
          <cell r="G342">
            <v>20</v>
          </cell>
          <cell r="H342">
            <v>366</v>
          </cell>
          <cell r="I342">
            <v>1.6939890710382512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0.63157894736842102</v>
          </cell>
          <cell r="P342">
            <v>0.63157894736842102</v>
          </cell>
          <cell r="Q342">
            <v>1.0624101236698302</v>
          </cell>
          <cell r="R342">
            <v>10</v>
          </cell>
          <cell r="U342">
            <v>0.63157894736842102</v>
          </cell>
          <cell r="V342">
            <v>26</v>
          </cell>
          <cell r="W342">
            <v>10</v>
          </cell>
        </row>
        <row r="343">
          <cell r="B343" t="str">
            <v>PO18411</v>
          </cell>
          <cell r="C343" t="str">
            <v>Sokhim Run</v>
          </cell>
          <cell r="D343" t="str">
            <v>SPS- B</v>
          </cell>
          <cell r="E343" t="str">
            <v>MARK BUTTON</v>
          </cell>
          <cell r="F343" t="str">
            <v>05-Mar-2018</v>
          </cell>
          <cell r="G343">
            <v>20</v>
          </cell>
          <cell r="H343">
            <v>366</v>
          </cell>
          <cell r="I343">
            <v>1.6939890710382512</v>
          </cell>
          <cell r="J343">
            <v>2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2</v>
          </cell>
          <cell r="P343">
            <v>2</v>
          </cell>
          <cell r="Q343">
            <v>-0.30601092896174875</v>
          </cell>
          <cell r="R343">
            <v>9.1304347826086953</v>
          </cell>
          <cell r="U343">
            <v>2</v>
          </cell>
          <cell r="V343">
            <v>26</v>
          </cell>
          <cell r="W343">
            <v>9.1304347826086953</v>
          </cell>
        </row>
        <row r="344">
          <cell r="B344" t="str">
            <v>PO18429</v>
          </cell>
          <cell r="C344" t="str">
            <v>Kuntheary Chan</v>
          </cell>
          <cell r="D344" t="str">
            <v>OPA S1- 1 &amp; 2</v>
          </cell>
          <cell r="E344" t="str">
            <v>SET YOKE</v>
          </cell>
          <cell r="F344" t="str">
            <v>05-Mar-2018</v>
          </cell>
          <cell r="G344">
            <v>20</v>
          </cell>
          <cell r="H344">
            <v>366</v>
          </cell>
          <cell r="I344">
            <v>1.6939890710382512</v>
          </cell>
          <cell r="J344">
            <v>0</v>
          </cell>
          <cell r="K344">
            <v>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1.6939890710382512</v>
          </cell>
          <cell r="R344">
            <v>9.1304347826086953</v>
          </cell>
          <cell r="U344">
            <v>0</v>
          </cell>
          <cell r="V344">
            <v>24</v>
          </cell>
          <cell r="W344">
            <v>8.4280936454849495</v>
          </cell>
        </row>
        <row r="345">
          <cell r="B345" t="str">
            <v>PO18443</v>
          </cell>
          <cell r="C345" t="str">
            <v>Nget Vong</v>
          </cell>
          <cell r="D345" t="str">
            <v>SPS- C</v>
          </cell>
          <cell r="E345" t="str">
            <v>SET YOKE</v>
          </cell>
          <cell r="F345" t="str">
            <v>12-Mar-2018</v>
          </cell>
          <cell r="G345">
            <v>20</v>
          </cell>
          <cell r="H345">
            <v>366</v>
          </cell>
          <cell r="I345">
            <v>1.6939890710382512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0.73684210526315796</v>
          </cell>
          <cell r="P345">
            <v>0.73684210526315796</v>
          </cell>
          <cell r="Q345">
            <v>0.95714696577509328</v>
          </cell>
          <cell r="R345">
            <v>10</v>
          </cell>
          <cell r="U345">
            <v>0.73684210526315796</v>
          </cell>
          <cell r="V345">
            <v>26</v>
          </cell>
          <cell r="W345">
            <v>10</v>
          </cell>
        </row>
        <row r="346">
          <cell r="B346" t="str">
            <v>PO18450</v>
          </cell>
          <cell r="C346" t="str">
            <v>Sreynay Sat</v>
          </cell>
          <cell r="D346" t="str">
            <v>SPS- F</v>
          </cell>
          <cell r="E346" t="str">
            <v>BOTTOM HEM</v>
          </cell>
          <cell r="F346" t="str">
            <v>12-Mar-2018</v>
          </cell>
          <cell r="G346">
            <v>20</v>
          </cell>
          <cell r="H346">
            <v>366</v>
          </cell>
          <cell r="I346">
            <v>1.6939890710382512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1.6939890710382512</v>
          </cell>
          <cell r="R346">
            <v>9.5652173913043477</v>
          </cell>
          <cell r="U346">
            <v>0</v>
          </cell>
          <cell r="V346">
            <v>25</v>
          </cell>
          <cell r="W346">
            <v>9.1973244147157178</v>
          </cell>
        </row>
        <row r="347">
          <cell r="B347" t="str">
            <v>PO18458</v>
          </cell>
          <cell r="C347" t="str">
            <v>Saren Sary</v>
          </cell>
          <cell r="D347" t="str">
            <v>SPS- B</v>
          </cell>
          <cell r="E347" t="str">
            <v>PRESSER</v>
          </cell>
          <cell r="F347" t="str">
            <v>15-Mar-2018</v>
          </cell>
          <cell r="G347">
            <v>20</v>
          </cell>
          <cell r="H347">
            <v>366</v>
          </cell>
          <cell r="I347">
            <v>1.6939890710382512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2.1052631578947399E-2</v>
          </cell>
          <cell r="P347">
            <v>2.1052631578947399E-2</v>
          </cell>
          <cell r="Q347">
            <v>1.6729364394593038</v>
          </cell>
          <cell r="R347">
            <v>10</v>
          </cell>
          <cell r="U347">
            <v>2.1052631578947399E-2</v>
          </cell>
          <cell r="V347">
            <v>26</v>
          </cell>
          <cell r="W347">
            <v>10</v>
          </cell>
        </row>
        <row r="348">
          <cell r="B348" t="str">
            <v>PO18471</v>
          </cell>
          <cell r="C348" t="str">
            <v>Sopheap Sun</v>
          </cell>
          <cell r="D348" t="str">
            <v>Finishing A</v>
          </cell>
          <cell r="E348" t="str">
            <v>Press Front &amp; Back</v>
          </cell>
          <cell r="F348" t="str">
            <v>22-Mar-2018</v>
          </cell>
          <cell r="G348">
            <v>20</v>
          </cell>
          <cell r="H348">
            <v>366</v>
          </cell>
          <cell r="I348">
            <v>1.6939890710382512</v>
          </cell>
          <cell r="J348">
            <v>10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1.6939890710382512</v>
          </cell>
          <cell r="R348">
            <v>5.6521739130434785</v>
          </cell>
          <cell r="U348">
            <v>0</v>
          </cell>
          <cell r="V348">
            <v>26</v>
          </cell>
          <cell r="W348">
            <v>5.6521739130434785</v>
          </cell>
        </row>
        <row r="349">
          <cell r="B349" t="str">
            <v>PO18476</v>
          </cell>
          <cell r="C349" t="str">
            <v>Sreyneang Lorn</v>
          </cell>
          <cell r="D349" t="str">
            <v>Finishing B</v>
          </cell>
          <cell r="E349" t="str">
            <v>FOLDER</v>
          </cell>
          <cell r="F349" t="str">
            <v>22-Mar-2018</v>
          </cell>
          <cell r="G349">
            <v>20</v>
          </cell>
          <cell r="H349">
            <v>366</v>
          </cell>
          <cell r="I349">
            <v>1.6939890710382512</v>
          </cell>
          <cell r="J349">
            <v>0</v>
          </cell>
          <cell r="K349">
            <v>0</v>
          </cell>
          <cell r="L349">
            <v>25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1.6939890710382512</v>
          </cell>
          <cell r="R349">
            <v>0</v>
          </cell>
          <cell r="U349">
            <v>0</v>
          </cell>
          <cell r="V349">
            <v>26</v>
          </cell>
          <cell r="W349">
            <v>0</v>
          </cell>
        </row>
        <row r="350">
          <cell r="B350" t="str">
            <v>PO1848</v>
          </cell>
          <cell r="C350" t="str">
            <v>Phanny Sem</v>
          </cell>
          <cell r="D350" t="str">
            <v>SPS- B</v>
          </cell>
          <cell r="E350" t="str">
            <v>BAND ATTACH COLLAR</v>
          </cell>
          <cell r="F350" t="str">
            <v>12-Feb-2008</v>
          </cell>
          <cell r="G350">
            <v>23</v>
          </cell>
          <cell r="H350">
            <v>366</v>
          </cell>
          <cell r="I350">
            <v>1.9480874316939891</v>
          </cell>
          <cell r="J350">
            <v>0.44035087719298199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0.105263157894737</v>
          </cell>
          <cell r="P350">
            <v>0.105263157894737</v>
          </cell>
          <cell r="Q350">
            <v>1.8428242737992522</v>
          </cell>
          <cell r="R350">
            <v>9.8085430968726151</v>
          </cell>
          <cell r="U350">
            <v>0.105263157894737</v>
          </cell>
          <cell r="V350">
            <v>26</v>
          </cell>
          <cell r="W350">
            <v>9.8085430968726151</v>
          </cell>
        </row>
        <row r="351">
          <cell r="B351" t="str">
            <v>PO18573</v>
          </cell>
          <cell r="C351" t="str">
            <v>Vannak Pom</v>
          </cell>
          <cell r="D351" t="str">
            <v>Washing Garments</v>
          </cell>
          <cell r="E351" t="str">
            <v>Count Garments</v>
          </cell>
          <cell r="F351" t="str">
            <v>04-May-2018</v>
          </cell>
          <cell r="G351">
            <v>20</v>
          </cell>
          <cell r="H351">
            <v>366</v>
          </cell>
          <cell r="I351">
            <v>1.6939890710382512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1.6939890710382512</v>
          </cell>
          <cell r="R351">
            <v>10</v>
          </cell>
          <cell r="U351">
            <v>0</v>
          </cell>
          <cell r="V351">
            <v>26</v>
          </cell>
          <cell r="W351">
            <v>10</v>
          </cell>
        </row>
        <row r="352">
          <cell r="B352" t="str">
            <v>PO18711</v>
          </cell>
          <cell r="C352" t="str">
            <v>Siyen Dam</v>
          </cell>
          <cell r="D352" t="str">
            <v>Washing Garments</v>
          </cell>
          <cell r="E352" t="str">
            <v>Count Garments</v>
          </cell>
          <cell r="F352" t="str">
            <v>05-Jun-2018</v>
          </cell>
          <cell r="G352">
            <v>20</v>
          </cell>
          <cell r="H352">
            <v>366</v>
          </cell>
          <cell r="I352">
            <v>1.6939890710382512</v>
          </cell>
          <cell r="J352">
            <v>2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0.26140350877192903</v>
          </cell>
          <cell r="P352">
            <v>0.26140350877192903</v>
          </cell>
          <cell r="Q352">
            <v>1.4325855622663222</v>
          </cell>
          <cell r="R352">
            <v>9.1304347826086953</v>
          </cell>
          <cell r="U352">
            <v>0.26140350877192903</v>
          </cell>
          <cell r="V352">
            <v>26</v>
          </cell>
          <cell r="W352">
            <v>9.1304347826086953</v>
          </cell>
        </row>
        <row r="353">
          <cell r="B353" t="str">
            <v>PO1873</v>
          </cell>
          <cell r="C353" t="str">
            <v>Saem In</v>
          </cell>
          <cell r="D353" t="str">
            <v>SPS- B</v>
          </cell>
          <cell r="E353" t="str">
            <v>BAND ATTACH COLLAR</v>
          </cell>
          <cell r="F353" t="str">
            <v>18-Feb-2008</v>
          </cell>
          <cell r="G353">
            <v>23</v>
          </cell>
          <cell r="H353">
            <v>366</v>
          </cell>
          <cell r="I353">
            <v>1.9480874316939891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1.9480874316939891</v>
          </cell>
          <cell r="R353">
            <v>10</v>
          </cell>
          <cell r="U353">
            <v>0</v>
          </cell>
          <cell r="V353">
            <v>26</v>
          </cell>
          <cell r="W353">
            <v>10</v>
          </cell>
        </row>
        <row r="354">
          <cell r="B354" t="str">
            <v>PO18781</v>
          </cell>
          <cell r="C354" t="str">
            <v>Tyda Seun</v>
          </cell>
          <cell r="D354" t="str">
            <v>S1- 2</v>
          </cell>
          <cell r="E354" t="str">
            <v>MACHINIST</v>
          </cell>
          <cell r="F354" t="str">
            <v>02-Jul-2018</v>
          </cell>
          <cell r="G354">
            <v>20</v>
          </cell>
          <cell r="H354">
            <v>366</v>
          </cell>
          <cell r="I354">
            <v>1.6939890710382512</v>
          </cell>
          <cell r="J354">
            <v>0.42105263157894701</v>
          </cell>
          <cell r="K354">
            <v>0.47368421052631599</v>
          </cell>
          <cell r="L354">
            <v>0</v>
          </cell>
          <cell r="M354">
            <v>0</v>
          </cell>
          <cell r="N354">
            <v>2.4385964912280702</v>
          </cell>
          <cell r="O354">
            <v>0</v>
          </cell>
          <cell r="P354">
            <v>2.4385964912280702</v>
          </cell>
          <cell r="Q354">
            <v>-0.74460742018981896</v>
          </cell>
          <cell r="R354">
            <v>9.610983981693364</v>
          </cell>
          <cell r="U354">
            <v>2.4385964912280702</v>
          </cell>
          <cell r="V354">
            <v>25.526315789473685</v>
          </cell>
          <cell r="W354">
            <v>9.4358850832414607</v>
          </cell>
        </row>
        <row r="355">
          <cell r="B355" t="str">
            <v>PO1886</v>
          </cell>
          <cell r="C355" t="str">
            <v>Sokkeng Naing</v>
          </cell>
          <cell r="D355" t="str">
            <v>SPS- E</v>
          </cell>
          <cell r="E355" t="str">
            <v>MACHINIST</v>
          </cell>
          <cell r="F355" t="str">
            <v>18-Feb-2008</v>
          </cell>
          <cell r="G355">
            <v>23</v>
          </cell>
          <cell r="H355">
            <v>366</v>
          </cell>
          <cell r="I355">
            <v>1.9480874316939891</v>
          </cell>
          <cell r="J355">
            <v>0.42105263157894701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1.9480874316939891</v>
          </cell>
          <cell r="R355">
            <v>9.8169336384439347</v>
          </cell>
          <cell r="U355">
            <v>0</v>
          </cell>
          <cell r="V355">
            <v>26</v>
          </cell>
          <cell r="W355">
            <v>9.8169336384439347</v>
          </cell>
        </row>
        <row r="356">
          <cell r="B356" t="str">
            <v>PO18981</v>
          </cell>
          <cell r="C356" t="str">
            <v>Chanthy Pok</v>
          </cell>
          <cell r="D356" t="str">
            <v>SPS- E</v>
          </cell>
          <cell r="E356" t="str">
            <v>LAPSEAM</v>
          </cell>
          <cell r="F356" t="str">
            <v>16-Oct-2018</v>
          </cell>
          <cell r="G356">
            <v>20</v>
          </cell>
          <cell r="H356">
            <v>366</v>
          </cell>
          <cell r="I356">
            <v>1.6939890710382512</v>
          </cell>
          <cell r="J356">
            <v>1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1.6939890710382512</v>
          </cell>
          <cell r="R356">
            <v>9.5652173913043477</v>
          </cell>
          <cell r="U356">
            <v>0</v>
          </cell>
          <cell r="V356">
            <v>26</v>
          </cell>
          <cell r="W356">
            <v>9.5652173913043477</v>
          </cell>
        </row>
        <row r="357">
          <cell r="B357" t="str">
            <v>PO1903</v>
          </cell>
          <cell r="C357" t="str">
            <v>Sorporn Yim</v>
          </cell>
          <cell r="D357" t="str">
            <v>SIT Checking</v>
          </cell>
          <cell r="E357" t="str">
            <v>Outer Wear</v>
          </cell>
          <cell r="F357" t="str">
            <v>25-Feb-2008</v>
          </cell>
          <cell r="G357">
            <v>23</v>
          </cell>
          <cell r="H357">
            <v>366</v>
          </cell>
          <cell r="I357">
            <v>1.9480874316939891</v>
          </cell>
          <cell r="J357">
            <v>1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1</v>
          </cell>
          <cell r="Q357">
            <v>0.94808743169398912</v>
          </cell>
          <cell r="R357">
            <v>9.5652173913043477</v>
          </cell>
          <cell r="U357">
            <v>1</v>
          </cell>
          <cell r="V357">
            <v>26</v>
          </cell>
          <cell r="W357">
            <v>9.5652173913043477</v>
          </cell>
        </row>
        <row r="358">
          <cell r="B358" t="str">
            <v>PO19169</v>
          </cell>
          <cell r="C358" t="str">
            <v>Sat Son</v>
          </cell>
          <cell r="D358" t="str">
            <v>SPS- E</v>
          </cell>
          <cell r="E358" t="str">
            <v>F/SEAM</v>
          </cell>
          <cell r="F358" t="str">
            <v>09-Oct-2019</v>
          </cell>
          <cell r="G358">
            <v>19</v>
          </cell>
          <cell r="H358">
            <v>366</v>
          </cell>
          <cell r="I358">
            <v>1.6092896174863389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1.6092896174863389</v>
          </cell>
          <cell r="R358">
            <v>10</v>
          </cell>
          <cell r="U358">
            <v>0</v>
          </cell>
          <cell r="V358">
            <v>26</v>
          </cell>
          <cell r="W358">
            <v>10</v>
          </cell>
        </row>
        <row r="359">
          <cell r="B359" t="str">
            <v>PO19206</v>
          </cell>
          <cell r="C359" t="str">
            <v>Sophun Heang</v>
          </cell>
          <cell r="D359" t="str">
            <v>SPS- D</v>
          </cell>
          <cell r="E359" t="str">
            <v>COLLAR ATTACH</v>
          </cell>
          <cell r="F359" t="str">
            <v>16-Dec-2019</v>
          </cell>
          <cell r="G359">
            <v>19</v>
          </cell>
          <cell r="H359">
            <v>366</v>
          </cell>
          <cell r="I359">
            <v>1.6092896174863389</v>
          </cell>
          <cell r="J359">
            <v>0</v>
          </cell>
          <cell r="K359">
            <v>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1.6092896174863389</v>
          </cell>
          <cell r="R359">
            <v>8.695652173913043</v>
          </cell>
          <cell r="U359">
            <v>0</v>
          </cell>
          <cell r="V359">
            <v>23</v>
          </cell>
          <cell r="W359">
            <v>7.6923076923076925</v>
          </cell>
        </row>
        <row r="360">
          <cell r="B360" t="str">
            <v>PO19221</v>
          </cell>
          <cell r="C360" t="str">
            <v>Kungkea Seng</v>
          </cell>
          <cell r="D360" t="str">
            <v>SPS- F</v>
          </cell>
          <cell r="E360" t="str">
            <v>BUTTON SEWDOWN COLLAR</v>
          </cell>
          <cell r="F360" t="str">
            <v>13-Jan-2020</v>
          </cell>
          <cell r="G360">
            <v>19</v>
          </cell>
          <cell r="H360">
            <v>366</v>
          </cell>
          <cell r="I360">
            <v>1.6092896174863389</v>
          </cell>
          <cell r="J360">
            <v>0.47368421052631599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1.6092896174863389</v>
          </cell>
          <cell r="R360">
            <v>9.7940503432494275</v>
          </cell>
          <cell r="U360">
            <v>0</v>
          </cell>
          <cell r="V360">
            <v>26</v>
          </cell>
          <cell r="W360">
            <v>9.7940503432494275</v>
          </cell>
        </row>
        <row r="361">
          <cell r="B361" t="str">
            <v>PO19298</v>
          </cell>
          <cell r="C361" t="str">
            <v>Sinoeun Cheng</v>
          </cell>
          <cell r="D361" t="str">
            <v>SPS- A</v>
          </cell>
          <cell r="E361" t="str">
            <v>TRANSFER WORK</v>
          </cell>
          <cell r="F361" t="str">
            <v>17-Jun-2021</v>
          </cell>
          <cell r="G361">
            <v>19</v>
          </cell>
          <cell r="H361">
            <v>366</v>
          </cell>
          <cell r="I361">
            <v>1.6092896174863389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1.6092896174863389</v>
          </cell>
          <cell r="R361">
            <v>10</v>
          </cell>
          <cell r="U361">
            <v>0</v>
          </cell>
          <cell r="V361">
            <v>26</v>
          </cell>
          <cell r="W361">
            <v>10</v>
          </cell>
        </row>
        <row r="362">
          <cell r="B362" t="str">
            <v>PO19302</v>
          </cell>
          <cell r="C362" t="str">
            <v>Teth Sivorn</v>
          </cell>
          <cell r="D362" t="str">
            <v>Finishing A</v>
          </cell>
          <cell r="E362" t="str">
            <v>Count Garments</v>
          </cell>
          <cell r="F362" t="str">
            <v>23-Jun-2021</v>
          </cell>
          <cell r="G362">
            <v>19</v>
          </cell>
          <cell r="H362">
            <v>366</v>
          </cell>
          <cell r="I362">
            <v>1.6092896174863389</v>
          </cell>
          <cell r="J362">
            <v>0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1</v>
          </cell>
          <cell r="Q362">
            <v>0.60928961748633892</v>
          </cell>
          <cell r="R362">
            <v>9.5652173913043477</v>
          </cell>
          <cell r="U362">
            <v>1</v>
          </cell>
          <cell r="V362">
            <v>25</v>
          </cell>
          <cell r="W362">
            <v>9.1973244147157178</v>
          </cell>
        </row>
        <row r="363">
          <cell r="B363" t="str">
            <v>PO19329</v>
          </cell>
          <cell r="C363" t="str">
            <v>Theary Ouk</v>
          </cell>
          <cell r="D363" t="str">
            <v>SPS- B</v>
          </cell>
          <cell r="E363" t="str">
            <v>PICK OUT FLAW COLLAR</v>
          </cell>
          <cell r="F363" t="str">
            <v>21-Jul-2021</v>
          </cell>
          <cell r="G363">
            <v>19</v>
          </cell>
          <cell r="H363">
            <v>366</v>
          </cell>
          <cell r="I363">
            <v>1.6092896174863389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1.0157894736842106</v>
          </cell>
          <cell r="P363">
            <v>1.0157894736842106</v>
          </cell>
          <cell r="Q363">
            <v>0.59350014380212834</v>
          </cell>
          <cell r="R363">
            <v>10</v>
          </cell>
          <cell r="U363">
            <v>1.0157894736842106</v>
          </cell>
          <cell r="V363">
            <v>26</v>
          </cell>
          <cell r="W363">
            <v>10</v>
          </cell>
        </row>
        <row r="364">
          <cell r="B364" t="str">
            <v>PO19345</v>
          </cell>
          <cell r="C364" t="str">
            <v>Samnang Seng</v>
          </cell>
          <cell r="D364" t="str">
            <v>SPS- E</v>
          </cell>
          <cell r="E364" t="str">
            <v>F/SEAM</v>
          </cell>
          <cell r="F364" t="str">
            <v>04-Aug-2021</v>
          </cell>
          <cell r="G364">
            <v>19</v>
          </cell>
          <cell r="H364">
            <v>366</v>
          </cell>
          <cell r="I364">
            <v>1.6092896174863389</v>
          </cell>
          <cell r="J364">
            <v>0</v>
          </cell>
          <cell r="K364">
            <v>3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1.6092896174863389</v>
          </cell>
          <cell r="R364">
            <v>8.695652173913043</v>
          </cell>
          <cell r="U364">
            <v>0</v>
          </cell>
          <cell r="V364">
            <v>23</v>
          </cell>
          <cell r="W364">
            <v>7.6923076923076925</v>
          </cell>
        </row>
        <row r="365">
          <cell r="B365" t="str">
            <v>PO19357</v>
          </cell>
          <cell r="C365" t="str">
            <v>Srors Chea</v>
          </cell>
          <cell r="D365" t="str">
            <v>SPS- F</v>
          </cell>
          <cell r="E365" t="str">
            <v>MACHINIST</v>
          </cell>
          <cell r="F365" t="str">
            <v>11-Aug-2021</v>
          </cell>
          <cell r="G365">
            <v>19</v>
          </cell>
          <cell r="H365">
            <v>366</v>
          </cell>
          <cell r="I365">
            <v>1.6092896174863389</v>
          </cell>
          <cell r="J365">
            <v>0.13508771929824501</v>
          </cell>
          <cell r="K365">
            <v>2</v>
          </cell>
          <cell r="L365">
            <v>0</v>
          </cell>
          <cell r="M365">
            <v>0</v>
          </cell>
          <cell r="N365">
            <v>0</v>
          </cell>
          <cell r="O365">
            <v>3.6842105263157898E-2</v>
          </cell>
          <cell r="P365">
            <v>3.6842105263157898E-2</v>
          </cell>
          <cell r="Q365">
            <v>1.5724475122231811</v>
          </cell>
          <cell r="R365">
            <v>9.0717009916094593</v>
          </cell>
          <cell r="U365">
            <v>3.6842105263157898E-2</v>
          </cell>
          <cell r="V365">
            <v>24</v>
          </cell>
          <cell r="W365">
            <v>8.3738778384087311</v>
          </cell>
        </row>
        <row r="366">
          <cell r="B366" t="str">
            <v>PO19385</v>
          </cell>
          <cell r="C366" t="str">
            <v>Vien Bo</v>
          </cell>
          <cell r="D366" t="str">
            <v>Finishing A</v>
          </cell>
          <cell r="E366" t="str">
            <v>HAND PRESS</v>
          </cell>
          <cell r="F366" t="str">
            <v>20-Oct-2021</v>
          </cell>
          <cell r="G366">
            <v>19</v>
          </cell>
          <cell r="H366">
            <v>366</v>
          </cell>
          <cell r="I366">
            <v>1.6092896174863389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2</v>
          </cell>
          <cell r="P366">
            <v>2</v>
          </cell>
          <cell r="Q366">
            <v>-0.39071038251366108</v>
          </cell>
          <cell r="R366">
            <v>10</v>
          </cell>
          <cell r="U366">
            <v>2</v>
          </cell>
          <cell r="V366">
            <v>26</v>
          </cell>
          <cell r="W366">
            <v>10</v>
          </cell>
        </row>
        <row r="367">
          <cell r="B367" t="str">
            <v>PO19450</v>
          </cell>
          <cell r="C367" t="str">
            <v>Sopheak Eub</v>
          </cell>
          <cell r="D367" t="str">
            <v>OPA S1- 1 &amp; 2</v>
          </cell>
          <cell r="E367" t="str">
            <v>MACHINIST</v>
          </cell>
          <cell r="F367" t="str">
            <v>22-Nov-2021</v>
          </cell>
          <cell r="G367">
            <v>19</v>
          </cell>
          <cell r="H367">
            <v>366</v>
          </cell>
          <cell r="I367">
            <v>1.6092896174863389</v>
          </cell>
          <cell r="J367">
            <v>0.36842105263157898</v>
          </cell>
          <cell r="K367">
            <v>0.52631578947368396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1.6092896174863389</v>
          </cell>
          <cell r="R367">
            <v>9.610983981693364</v>
          </cell>
          <cell r="U367">
            <v>0</v>
          </cell>
          <cell r="V367">
            <v>25.473684210526315</v>
          </cell>
          <cell r="W367">
            <v>9.4164296500801381</v>
          </cell>
        </row>
        <row r="368">
          <cell r="B368" t="str">
            <v>PO19511</v>
          </cell>
          <cell r="C368" t="str">
            <v>Sreyuy Has</v>
          </cell>
          <cell r="D368" t="str">
            <v>OPA S1- 1 &amp; 2</v>
          </cell>
          <cell r="E368" t="str">
            <v>MACHINIST</v>
          </cell>
          <cell r="F368" t="str">
            <v>09-Dec-2021</v>
          </cell>
          <cell r="G368">
            <v>19</v>
          </cell>
          <cell r="H368">
            <v>366</v>
          </cell>
          <cell r="I368">
            <v>1.6092896174863389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1.6092896174863389</v>
          </cell>
          <cell r="R368">
            <v>10</v>
          </cell>
          <cell r="U368">
            <v>0</v>
          </cell>
          <cell r="V368">
            <v>26</v>
          </cell>
          <cell r="W368">
            <v>10</v>
          </cell>
        </row>
        <row r="369">
          <cell r="B369" t="str">
            <v>PO19524</v>
          </cell>
          <cell r="C369" t="str">
            <v>Sokhea Khean</v>
          </cell>
          <cell r="D369" t="str">
            <v>Finishing B</v>
          </cell>
          <cell r="E369" t="str">
            <v>Bagger</v>
          </cell>
          <cell r="F369" t="str">
            <v>15-Dec-2021</v>
          </cell>
          <cell r="G369">
            <v>19</v>
          </cell>
          <cell r="H369">
            <v>366</v>
          </cell>
          <cell r="I369">
            <v>1.6092896174863389</v>
          </cell>
          <cell r="J369">
            <v>1</v>
          </cell>
          <cell r="K369">
            <v>2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1.6092896174863389</v>
          </cell>
          <cell r="R369">
            <v>8.695652173913043</v>
          </cell>
          <cell r="U369">
            <v>0</v>
          </cell>
          <cell r="V369">
            <v>24</v>
          </cell>
          <cell r="W369">
            <v>8.0267558528428093</v>
          </cell>
        </row>
        <row r="370">
          <cell r="B370" t="str">
            <v>PO19529</v>
          </cell>
          <cell r="C370" t="str">
            <v>Sameng Nel</v>
          </cell>
          <cell r="D370" t="str">
            <v>SPS- B</v>
          </cell>
          <cell r="E370" t="str">
            <v>ATTACH POCKET BONE COLLAR</v>
          </cell>
          <cell r="F370" t="str">
            <v>15-Sep-2021</v>
          </cell>
          <cell r="G370">
            <v>19</v>
          </cell>
          <cell r="H370">
            <v>366</v>
          </cell>
          <cell r="I370">
            <v>1.6092896174863389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1.6092896174863389</v>
          </cell>
          <cell r="R370">
            <v>10</v>
          </cell>
          <cell r="U370">
            <v>0</v>
          </cell>
          <cell r="V370">
            <v>26</v>
          </cell>
          <cell r="W370">
            <v>10</v>
          </cell>
        </row>
        <row r="371">
          <cell r="B371" t="str">
            <v>PO19570</v>
          </cell>
          <cell r="C371" t="str">
            <v>Chen Nil</v>
          </cell>
          <cell r="D371" t="str">
            <v>SHIRT-2. BOXING</v>
          </cell>
          <cell r="E371" t="str">
            <v>BOXING OPERATOR</v>
          </cell>
          <cell r="F371" t="str">
            <v>13-Jan-2022</v>
          </cell>
          <cell r="G371">
            <v>18</v>
          </cell>
          <cell r="H371">
            <v>366</v>
          </cell>
          <cell r="I371">
            <v>1.5245901639344261</v>
          </cell>
          <cell r="J371">
            <v>0.36842105263157898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</v>
          </cell>
          <cell r="P371">
            <v>1</v>
          </cell>
          <cell r="Q371">
            <v>0.52459016393442615</v>
          </cell>
          <cell r="R371">
            <v>9.8398169336384438</v>
          </cell>
          <cell r="U371">
            <v>1</v>
          </cell>
          <cell r="V371">
            <v>26</v>
          </cell>
          <cell r="W371">
            <v>9.8398169336384438</v>
          </cell>
        </row>
        <row r="372">
          <cell r="B372" t="str">
            <v>PO19580</v>
          </cell>
          <cell r="C372" t="str">
            <v>Phally Vin</v>
          </cell>
          <cell r="D372" t="str">
            <v>Finishing A</v>
          </cell>
          <cell r="E372" t="str">
            <v>HAND PRESS</v>
          </cell>
          <cell r="F372" t="str">
            <v>19-Jan-2022</v>
          </cell>
          <cell r="G372">
            <v>18</v>
          </cell>
          <cell r="H372">
            <v>366</v>
          </cell>
          <cell r="I372">
            <v>1.5245901639344261</v>
          </cell>
          <cell r="J372">
            <v>2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1.5245901639344261</v>
          </cell>
          <cell r="R372">
            <v>8.695652173913043</v>
          </cell>
          <cell r="U372">
            <v>0</v>
          </cell>
          <cell r="V372">
            <v>25</v>
          </cell>
          <cell r="W372">
            <v>8.3612040133779271</v>
          </cell>
        </row>
        <row r="373">
          <cell r="B373" t="str">
            <v>PO19588</v>
          </cell>
          <cell r="C373" t="str">
            <v>Sreyka Re</v>
          </cell>
          <cell r="D373" t="str">
            <v>Finishing B</v>
          </cell>
          <cell r="E373" t="str">
            <v>PRESENTATION EXAMINER</v>
          </cell>
          <cell r="F373" t="str">
            <v>26-Jan-2022</v>
          </cell>
          <cell r="G373">
            <v>18</v>
          </cell>
          <cell r="H373">
            <v>366</v>
          </cell>
          <cell r="I373">
            <v>1.5245901639344261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1.5245901639344261</v>
          </cell>
          <cell r="R373">
            <v>10</v>
          </cell>
          <cell r="U373">
            <v>0</v>
          </cell>
          <cell r="V373">
            <v>26</v>
          </cell>
          <cell r="W373">
            <v>10</v>
          </cell>
        </row>
        <row r="374">
          <cell r="B374" t="str">
            <v>PO19589</v>
          </cell>
          <cell r="C374" t="str">
            <v>Vanlyda Seak</v>
          </cell>
          <cell r="D374" t="str">
            <v>Finishing A</v>
          </cell>
          <cell r="E374" t="str">
            <v>PRESENTATION EXAMINER</v>
          </cell>
          <cell r="F374" t="str">
            <v>26-Jan-2022</v>
          </cell>
          <cell r="G374">
            <v>18</v>
          </cell>
          <cell r="H374">
            <v>366</v>
          </cell>
          <cell r="I374">
            <v>1.5245901639344261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1.5245901639344261</v>
          </cell>
          <cell r="R374">
            <v>10</v>
          </cell>
          <cell r="U374">
            <v>0</v>
          </cell>
          <cell r="V374">
            <v>26</v>
          </cell>
          <cell r="W374">
            <v>10</v>
          </cell>
        </row>
        <row r="375">
          <cell r="B375" t="str">
            <v>PO19598</v>
          </cell>
          <cell r="C375" t="str">
            <v>Sophors Pann</v>
          </cell>
          <cell r="D375" t="str">
            <v>Finishing B</v>
          </cell>
          <cell r="E375" t="str">
            <v>PRESENTATION EXAMINER</v>
          </cell>
          <cell r="F375" t="str">
            <v>01-Feb-2022</v>
          </cell>
          <cell r="G375">
            <v>18</v>
          </cell>
          <cell r="H375">
            <v>366</v>
          </cell>
          <cell r="I375">
            <v>1.5245901639344261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1.5245901639344261</v>
          </cell>
          <cell r="R375">
            <v>10</v>
          </cell>
          <cell r="U375">
            <v>0</v>
          </cell>
          <cell r="V375">
            <v>26</v>
          </cell>
          <cell r="W375">
            <v>10</v>
          </cell>
        </row>
        <row r="376">
          <cell r="B376" t="str">
            <v>PO1967</v>
          </cell>
          <cell r="C376" t="str">
            <v>Trouk Chhun</v>
          </cell>
          <cell r="D376" t="str">
            <v>SPS- A</v>
          </cell>
          <cell r="E376" t="str">
            <v>TURN &amp; PRESS CUFF</v>
          </cell>
          <cell r="F376" t="str">
            <v>17-Mar-2008</v>
          </cell>
          <cell r="G376">
            <v>23</v>
          </cell>
          <cell r="H376">
            <v>366</v>
          </cell>
          <cell r="I376">
            <v>1.9480874316939891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1.9480874316939891</v>
          </cell>
          <cell r="R376">
            <v>10</v>
          </cell>
          <cell r="U376">
            <v>0</v>
          </cell>
          <cell r="V376">
            <v>26</v>
          </cell>
          <cell r="W376">
            <v>10</v>
          </cell>
        </row>
        <row r="377">
          <cell r="B377" t="str">
            <v>PO19803</v>
          </cell>
          <cell r="C377" t="str">
            <v>Samphors Nakry</v>
          </cell>
          <cell r="D377" t="str">
            <v>Cutting 2</v>
          </cell>
          <cell r="E377" t="str">
            <v>PANEL INSPECTION</v>
          </cell>
          <cell r="F377" t="str">
            <v>13-Jun-2022</v>
          </cell>
          <cell r="G377">
            <v>18</v>
          </cell>
          <cell r="H377">
            <v>366</v>
          </cell>
          <cell r="I377">
            <v>1.5245901639344261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1.5245901639344261</v>
          </cell>
          <cell r="R377">
            <v>10</v>
          </cell>
          <cell r="U377">
            <v>0</v>
          </cell>
          <cell r="V377">
            <v>26</v>
          </cell>
          <cell r="W377">
            <v>10</v>
          </cell>
        </row>
        <row r="378">
          <cell r="B378" t="str">
            <v>PO19807</v>
          </cell>
          <cell r="C378" t="str">
            <v>Vorng Morm</v>
          </cell>
          <cell r="D378" t="str">
            <v>Cutting 2</v>
          </cell>
          <cell r="E378" t="str">
            <v>PANEL INSPECTION</v>
          </cell>
          <cell r="F378" t="str">
            <v>13-Jun-2022</v>
          </cell>
          <cell r="G378">
            <v>18</v>
          </cell>
          <cell r="H378">
            <v>366</v>
          </cell>
          <cell r="I378">
            <v>1.5245901639344261</v>
          </cell>
          <cell r="J378">
            <v>4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1.5245901639344261</v>
          </cell>
          <cell r="R378">
            <v>8.2608695652173907</v>
          </cell>
          <cell r="U378">
            <v>0</v>
          </cell>
          <cell r="V378">
            <v>26</v>
          </cell>
          <cell r="W378">
            <v>8.2608695652173907</v>
          </cell>
        </row>
        <row r="379">
          <cell r="B379" t="str">
            <v>PO1981</v>
          </cell>
          <cell r="C379" t="str">
            <v>Sinoeun Mom</v>
          </cell>
          <cell r="D379" t="str">
            <v>FUSING</v>
          </cell>
          <cell r="E379" t="str">
            <v>UNLOAD COLLAR</v>
          </cell>
          <cell r="F379" t="str">
            <v>21-Apr-2008</v>
          </cell>
          <cell r="G379">
            <v>23</v>
          </cell>
          <cell r="H379">
            <v>366</v>
          </cell>
          <cell r="I379">
            <v>1.9480874316939891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1.9480874316939891</v>
          </cell>
          <cell r="R379">
            <v>10</v>
          </cell>
          <cell r="U379">
            <v>0</v>
          </cell>
          <cell r="V379">
            <v>26</v>
          </cell>
          <cell r="W379">
            <v>10</v>
          </cell>
        </row>
        <row r="380">
          <cell r="B380" t="str">
            <v>PO19816</v>
          </cell>
          <cell r="C380" t="str">
            <v>Savorn Leoun</v>
          </cell>
          <cell r="D380" t="str">
            <v>Finishing B</v>
          </cell>
          <cell r="E380" t="str">
            <v>Bagger</v>
          </cell>
          <cell r="F380" t="str">
            <v>15-Jun-2022</v>
          </cell>
          <cell r="G380">
            <v>18</v>
          </cell>
          <cell r="H380">
            <v>366</v>
          </cell>
          <cell r="I380">
            <v>1.5245901639344261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1.5245901639344261</v>
          </cell>
          <cell r="R380">
            <v>9.5652173913043477</v>
          </cell>
          <cell r="U380">
            <v>0</v>
          </cell>
          <cell r="V380">
            <v>25</v>
          </cell>
          <cell r="W380">
            <v>9.1973244147157178</v>
          </cell>
        </row>
        <row r="381">
          <cell r="B381" t="str">
            <v>PO1987</v>
          </cell>
          <cell r="C381" t="str">
            <v>Leap Phorn</v>
          </cell>
          <cell r="D381" t="str">
            <v>S1- 2</v>
          </cell>
          <cell r="E381" t="str">
            <v>MACHINIST</v>
          </cell>
          <cell r="F381" t="str">
            <v>21-Apr-2008</v>
          </cell>
          <cell r="G381">
            <v>23</v>
          </cell>
          <cell r="H381">
            <v>366</v>
          </cell>
          <cell r="I381">
            <v>1.9480874316939891</v>
          </cell>
          <cell r="J381">
            <v>2</v>
          </cell>
          <cell r="K381">
            <v>4</v>
          </cell>
          <cell r="L381">
            <v>0</v>
          </cell>
          <cell r="M381">
            <v>6</v>
          </cell>
          <cell r="N381">
            <v>0</v>
          </cell>
          <cell r="O381">
            <v>2</v>
          </cell>
          <cell r="P381">
            <v>2</v>
          </cell>
          <cell r="Q381">
            <v>-5.1912568306010876E-2</v>
          </cell>
          <cell r="R381">
            <v>0</v>
          </cell>
          <cell r="U381">
            <v>2</v>
          </cell>
          <cell r="V381">
            <v>22</v>
          </cell>
          <cell r="W381">
            <v>0</v>
          </cell>
        </row>
        <row r="382">
          <cell r="B382" t="str">
            <v>PO19934</v>
          </cell>
          <cell r="C382" t="str">
            <v>Kanha Mom</v>
          </cell>
          <cell r="D382" t="str">
            <v>SIT Checking</v>
          </cell>
          <cell r="E382" t="str">
            <v>QUALITY CONTROLLER</v>
          </cell>
          <cell r="F382" t="str">
            <v>10-Aug-2022</v>
          </cell>
          <cell r="G382">
            <v>18</v>
          </cell>
          <cell r="H382">
            <v>366</v>
          </cell>
          <cell r="I382">
            <v>1.5245901639344261</v>
          </cell>
          <cell r="J382">
            <v>0</v>
          </cell>
          <cell r="K382">
            <v>0</v>
          </cell>
          <cell r="L382">
            <v>27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1.5245901639344261</v>
          </cell>
          <cell r="R382">
            <v>0</v>
          </cell>
          <cell r="U382">
            <v>0</v>
          </cell>
          <cell r="V382">
            <v>26</v>
          </cell>
          <cell r="W382">
            <v>0</v>
          </cell>
        </row>
        <row r="383">
          <cell r="B383" t="str">
            <v>PO19945</v>
          </cell>
          <cell r="C383" t="str">
            <v>Sreynay Phoem</v>
          </cell>
          <cell r="D383" t="str">
            <v>SIT Checking</v>
          </cell>
          <cell r="E383" t="str">
            <v>OVERLOCK</v>
          </cell>
          <cell r="F383" t="str">
            <v>12-Aug-2022</v>
          </cell>
          <cell r="G383">
            <v>18</v>
          </cell>
          <cell r="H383">
            <v>366</v>
          </cell>
          <cell r="I383">
            <v>1.5245901639344261</v>
          </cell>
          <cell r="J383">
            <v>0</v>
          </cell>
          <cell r="K383">
            <v>0</v>
          </cell>
          <cell r="L383">
            <v>12</v>
          </cell>
          <cell r="M383">
            <v>0</v>
          </cell>
          <cell r="N383">
            <v>0</v>
          </cell>
          <cell r="O383">
            <v>0.21052631578947401</v>
          </cell>
          <cell r="P383">
            <v>0.21052631578947401</v>
          </cell>
          <cell r="Q383">
            <v>1.314063848144952</v>
          </cell>
          <cell r="R383">
            <v>0</v>
          </cell>
          <cell r="U383">
            <v>0.21052631578947401</v>
          </cell>
          <cell r="V383">
            <v>26</v>
          </cell>
          <cell r="W383">
            <v>0</v>
          </cell>
        </row>
        <row r="384">
          <cell r="B384" t="str">
            <v>PO20018</v>
          </cell>
          <cell r="C384" t="str">
            <v>Sreypor Rong</v>
          </cell>
          <cell r="D384" t="str">
            <v>SIT Checking</v>
          </cell>
          <cell r="E384" t="str">
            <v>QUALITY CONTROLLER</v>
          </cell>
          <cell r="F384" t="str">
            <v>22-Aug-2022</v>
          </cell>
          <cell r="G384">
            <v>18</v>
          </cell>
          <cell r="H384">
            <v>366</v>
          </cell>
          <cell r="I384">
            <v>1.5245901639344261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1.1578947368421051</v>
          </cell>
          <cell r="P384">
            <v>1.1578947368421051</v>
          </cell>
          <cell r="Q384">
            <v>0.36669542709232106</v>
          </cell>
          <cell r="R384">
            <v>10</v>
          </cell>
          <cell r="U384">
            <v>1.1578947368421051</v>
          </cell>
          <cell r="V384">
            <v>26</v>
          </cell>
          <cell r="W384">
            <v>10</v>
          </cell>
        </row>
        <row r="385">
          <cell r="B385" t="str">
            <v>PO20047</v>
          </cell>
          <cell r="C385" t="str">
            <v>Samnang Kun</v>
          </cell>
          <cell r="D385" t="str">
            <v>SPS- B</v>
          </cell>
          <cell r="E385" t="str">
            <v>SET GAUNTLET</v>
          </cell>
          <cell r="F385" t="str">
            <v>26-Aug-2022</v>
          </cell>
          <cell r="G385">
            <v>18</v>
          </cell>
          <cell r="H385">
            <v>366</v>
          </cell>
          <cell r="I385">
            <v>1.5245901639344261</v>
          </cell>
          <cell r="J385">
            <v>1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0.47368421052631599</v>
          </cell>
          <cell r="P385">
            <v>0.47368421052631599</v>
          </cell>
          <cell r="Q385">
            <v>1.0509059534081102</v>
          </cell>
          <cell r="R385">
            <v>9.5652173913043477</v>
          </cell>
          <cell r="U385">
            <v>0.47368421052631599</v>
          </cell>
          <cell r="V385">
            <v>26</v>
          </cell>
          <cell r="W385">
            <v>9.5652173913043477</v>
          </cell>
        </row>
        <row r="386">
          <cell r="B386" t="str">
            <v>PO20089</v>
          </cell>
          <cell r="C386" t="str">
            <v>Sary Koem</v>
          </cell>
          <cell r="D386" t="str">
            <v>SPS- E</v>
          </cell>
          <cell r="E386" t="str">
            <v>F/SEAM</v>
          </cell>
          <cell r="F386" t="str">
            <v>07-Sep-2022</v>
          </cell>
          <cell r="G386">
            <v>18</v>
          </cell>
          <cell r="H386">
            <v>366</v>
          </cell>
          <cell r="I386">
            <v>1.5245901639344261</v>
          </cell>
          <cell r="J386">
            <v>1</v>
          </cell>
          <cell r="K386">
            <v>2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1.5245901639344261</v>
          </cell>
          <cell r="R386">
            <v>8.695652173913043</v>
          </cell>
          <cell r="U386">
            <v>0</v>
          </cell>
          <cell r="V386">
            <v>24</v>
          </cell>
          <cell r="W386">
            <v>8.0267558528428093</v>
          </cell>
        </row>
        <row r="387">
          <cell r="B387" t="str">
            <v>PO2012</v>
          </cell>
          <cell r="C387" t="str">
            <v>Danang Chhun</v>
          </cell>
          <cell r="D387" t="str">
            <v>SPS- C</v>
          </cell>
          <cell r="E387" t="str">
            <v>BUTTON SEW FRONT</v>
          </cell>
          <cell r="F387" t="str">
            <v>28-Apr-2008</v>
          </cell>
          <cell r="G387">
            <v>23</v>
          </cell>
          <cell r="H387">
            <v>366</v>
          </cell>
          <cell r="I387">
            <v>1.9480874316939891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1.9480874316939891</v>
          </cell>
          <cell r="R387">
            <v>10</v>
          </cell>
          <cell r="U387">
            <v>0</v>
          </cell>
          <cell r="V387">
            <v>26</v>
          </cell>
          <cell r="W387">
            <v>10</v>
          </cell>
        </row>
        <row r="388">
          <cell r="B388" t="str">
            <v>PO2021</v>
          </cell>
          <cell r="C388" t="str">
            <v>Phearum Svay</v>
          </cell>
          <cell r="D388" t="str">
            <v>Washing Garments</v>
          </cell>
          <cell r="E388" t="str">
            <v>PICK OUT FLAW COLLAR</v>
          </cell>
          <cell r="F388" t="str">
            <v>28-Apr-2008</v>
          </cell>
          <cell r="G388">
            <v>23</v>
          </cell>
          <cell r="H388">
            <v>366</v>
          </cell>
          <cell r="I388">
            <v>1.9480874316939891</v>
          </cell>
          <cell r="J388">
            <v>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1.9480874316939891</v>
          </cell>
          <cell r="R388">
            <v>7.3913043478260869</v>
          </cell>
          <cell r="U388">
            <v>0</v>
          </cell>
          <cell r="V388">
            <v>26</v>
          </cell>
          <cell r="W388">
            <v>7.391304347826086</v>
          </cell>
        </row>
        <row r="389">
          <cell r="B389" t="str">
            <v>PO20324</v>
          </cell>
          <cell r="C389" t="str">
            <v>Phanit Ean</v>
          </cell>
          <cell r="D389" t="str">
            <v>Finishing A</v>
          </cell>
          <cell r="E389" t="str">
            <v>TRANSFER WORK</v>
          </cell>
          <cell r="F389" t="str">
            <v>24-Nov-2022</v>
          </cell>
          <cell r="G389">
            <v>18</v>
          </cell>
          <cell r="H389">
            <v>366</v>
          </cell>
          <cell r="I389">
            <v>1.5245901639344261</v>
          </cell>
          <cell r="J389">
            <v>0</v>
          </cell>
          <cell r="K389">
            <v>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1.5245901639344261</v>
          </cell>
          <cell r="R389">
            <v>9.1304347826086953</v>
          </cell>
          <cell r="U389">
            <v>0</v>
          </cell>
          <cell r="V389">
            <v>24</v>
          </cell>
          <cell r="W389">
            <v>8.4280936454849495</v>
          </cell>
        </row>
        <row r="390">
          <cell r="B390" t="str">
            <v>PO20361</v>
          </cell>
          <cell r="C390" t="str">
            <v>Chanleab Choeum</v>
          </cell>
          <cell r="D390" t="str">
            <v>SPS- B</v>
          </cell>
          <cell r="E390" t="str">
            <v>TRIM &amp; MARK COLLAR</v>
          </cell>
          <cell r="F390" t="str">
            <v>05-Dec-2022</v>
          </cell>
          <cell r="G390">
            <v>18</v>
          </cell>
          <cell r="H390">
            <v>366</v>
          </cell>
          <cell r="I390">
            <v>1.5245901639344261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1.5245901639344261</v>
          </cell>
          <cell r="R390">
            <v>10</v>
          </cell>
          <cell r="U390">
            <v>0</v>
          </cell>
          <cell r="V390">
            <v>26</v>
          </cell>
          <cell r="W390">
            <v>10</v>
          </cell>
        </row>
        <row r="391">
          <cell r="B391" t="str">
            <v>PO20454</v>
          </cell>
          <cell r="C391" t="str">
            <v>Sreypong In</v>
          </cell>
          <cell r="D391" t="str">
            <v>SPS- B</v>
          </cell>
          <cell r="E391" t="str">
            <v>BUTTON HOLE FRONT</v>
          </cell>
          <cell r="F391" t="str">
            <v>19-May-2023</v>
          </cell>
          <cell r="G391">
            <v>18</v>
          </cell>
          <cell r="H391">
            <v>366</v>
          </cell>
          <cell r="I391">
            <v>1.5245901639344261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1.5245901639344261</v>
          </cell>
          <cell r="R391">
            <v>10</v>
          </cell>
          <cell r="U391">
            <v>0</v>
          </cell>
          <cell r="V391">
            <v>26</v>
          </cell>
          <cell r="W391">
            <v>10</v>
          </cell>
        </row>
        <row r="392">
          <cell r="B392" t="str">
            <v>PO20456</v>
          </cell>
          <cell r="C392" t="str">
            <v>Samoeun Vun</v>
          </cell>
          <cell r="D392" t="str">
            <v>S1- 2</v>
          </cell>
          <cell r="E392" t="str">
            <v>Outer Wear</v>
          </cell>
          <cell r="F392" t="str">
            <v>24-May-2023</v>
          </cell>
          <cell r="G392">
            <v>18</v>
          </cell>
          <cell r="H392">
            <v>366</v>
          </cell>
          <cell r="I392">
            <v>1.5245901639344261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1.4035087719298201E-2</v>
          </cell>
          <cell r="P392">
            <v>1.4035087719298201E-2</v>
          </cell>
          <cell r="Q392">
            <v>1.5105550762151279</v>
          </cell>
          <cell r="R392">
            <v>10</v>
          </cell>
          <cell r="U392">
            <v>1.4035087719298201E-2</v>
          </cell>
          <cell r="V392">
            <v>26</v>
          </cell>
          <cell r="W392">
            <v>10</v>
          </cell>
        </row>
        <row r="393">
          <cell r="B393" t="str">
            <v>PO20457</v>
          </cell>
          <cell r="C393" t="str">
            <v>Khounphara Chhoem</v>
          </cell>
          <cell r="D393" t="str">
            <v>SPS- E</v>
          </cell>
          <cell r="E393" t="str">
            <v>F/SEAM</v>
          </cell>
          <cell r="F393" t="str">
            <v>24-May-2023</v>
          </cell>
          <cell r="G393">
            <v>18</v>
          </cell>
          <cell r="H393">
            <v>366</v>
          </cell>
          <cell r="I393">
            <v>1.5245901639344261</v>
          </cell>
          <cell r="J393">
            <v>0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1.5245901639344261</v>
          </cell>
          <cell r="R393">
            <v>9.5652173913043477</v>
          </cell>
          <cell r="U393">
            <v>0</v>
          </cell>
          <cell r="V393">
            <v>25</v>
          </cell>
          <cell r="W393">
            <v>9.1973244147157178</v>
          </cell>
        </row>
        <row r="394">
          <cell r="B394" t="str">
            <v>PO20458</v>
          </cell>
          <cell r="C394" t="str">
            <v>Nalen Mao</v>
          </cell>
          <cell r="D394" t="str">
            <v>SPS- F</v>
          </cell>
          <cell r="E394" t="str">
            <v>CUFF ATTACH</v>
          </cell>
          <cell r="F394" t="str">
            <v>24-May-2023</v>
          </cell>
          <cell r="G394">
            <v>18</v>
          </cell>
          <cell r="H394">
            <v>366</v>
          </cell>
          <cell r="I394">
            <v>1.5245901639344261</v>
          </cell>
          <cell r="J394">
            <v>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1.5245901639344261</v>
          </cell>
          <cell r="R394">
            <v>9.5652173913043477</v>
          </cell>
          <cell r="U394">
            <v>0</v>
          </cell>
          <cell r="V394">
            <v>26</v>
          </cell>
          <cell r="W394">
            <v>9.5652173913043477</v>
          </cell>
        </row>
        <row r="395">
          <cell r="B395" t="str">
            <v>PO20463</v>
          </cell>
          <cell r="C395" t="str">
            <v>Kunthea Chuin</v>
          </cell>
          <cell r="D395" t="str">
            <v>OPA S1- 1 &amp; 2</v>
          </cell>
          <cell r="E395" t="str">
            <v>BUTTON HOLE FRONT</v>
          </cell>
          <cell r="F395" t="str">
            <v>01-Jun-2023</v>
          </cell>
          <cell r="G395">
            <v>18</v>
          </cell>
          <cell r="H395">
            <v>366</v>
          </cell>
          <cell r="I395">
            <v>1.5245901639344261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1.5245901639344261</v>
          </cell>
          <cell r="R395">
            <v>10</v>
          </cell>
          <cell r="U395">
            <v>0</v>
          </cell>
          <cell r="V395">
            <v>26</v>
          </cell>
          <cell r="W395">
            <v>10</v>
          </cell>
        </row>
        <row r="396">
          <cell r="B396" t="str">
            <v>PO20465</v>
          </cell>
          <cell r="C396" t="str">
            <v>Sreytouch Ith</v>
          </cell>
          <cell r="D396" t="str">
            <v>SPS- A</v>
          </cell>
          <cell r="E396" t="str">
            <v>Outer Wear</v>
          </cell>
          <cell r="F396" t="str">
            <v>01-Jun-2023</v>
          </cell>
          <cell r="G396">
            <v>18</v>
          </cell>
          <cell r="H396">
            <v>366</v>
          </cell>
          <cell r="I396">
            <v>1.5245901639344261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0.105263157894737</v>
          </cell>
          <cell r="P396">
            <v>0.105263157894737</v>
          </cell>
          <cell r="Q396">
            <v>1.4193270060396892</v>
          </cell>
          <cell r="R396">
            <v>10</v>
          </cell>
          <cell r="U396">
            <v>0.105263157894737</v>
          </cell>
          <cell r="V396">
            <v>26</v>
          </cell>
          <cell r="W396">
            <v>10</v>
          </cell>
        </row>
        <row r="397">
          <cell r="B397" t="str">
            <v>PO20467</v>
          </cell>
          <cell r="C397" t="str">
            <v>Maisam Brey</v>
          </cell>
          <cell r="D397" t="str">
            <v>SIT REPAIR</v>
          </cell>
          <cell r="E397" t="str">
            <v>EXAMINER</v>
          </cell>
          <cell r="F397" t="str">
            <v>01-Jun-2023</v>
          </cell>
          <cell r="G397">
            <v>18</v>
          </cell>
          <cell r="H397">
            <v>366</v>
          </cell>
          <cell r="I397">
            <v>1.5245901639344261</v>
          </cell>
          <cell r="J397">
            <v>0</v>
          </cell>
          <cell r="K397">
            <v>2</v>
          </cell>
          <cell r="L397">
            <v>0</v>
          </cell>
          <cell r="M397">
            <v>0</v>
          </cell>
          <cell r="N397">
            <v>0</v>
          </cell>
          <cell r="O397">
            <v>1</v>
          </cell>
          <cell r="P397">
            <v>1</v>
          </cell>
          <cell r="Q397">
            <v>0.52459016393442615</v>
          </cell>
          <cell r="R397">
            <v>9.1304347826086953</v>
          </cell>
          <cell r="U397">
            <v>1</v>
          </cell>
          <cell r="V397">
            <v>24</v>
          </cell>
          <cell r="W397">
            <v>8.4280936454849495</v>
          </cell>
        </row>
        <row r="398">
          <cell r="B398" t="str">
            <v>PO20468</v>
          </cell>
          <cell r="C398" t="str">
            <v>Tangim Heng</v>
          </cell>
          <cell r="D398" t="str">
            <v>Finishing A</v>
          </cell>
          <cell r="E398" t="str">
            <v>EXAMINER</v>
          </cell>
          <cell r="F398" t="str">
            <v>01-Jun-2023</v>
          </cell>
          <cell r="G398">
            <v>18</v>
          </cell>
          <cell r="H398">
            <v>366</v>
          </cell>
          <cell r="I398">
            <v>1.5245901639344261</v>
          </cell>
          <cell r="J398">
            <v>0.47368421052631599</v>
          </cell>
          <cell r="K398">
            <v>0</v>
          </cell>
          <cell r="L398">
            <v>0</v>
          </cell>
          <cell r="M398">
            <v>0</v>
          </cell>
          <cell r="N398">
            <v>3</v>
          </cell>
          <cell r="O398">
            <v>1</v>
          </cell>
          <cell r="P398">
            <v>4</v>
          </cell>
          <cell r="Q398">
            <v>-2.4754098360655741</v>
          </cell>
          <cell r="R398">
            <v>9.7940503432494275</v>
          </cell>
          <cell r="U398">
            <v>4</v>
          </cell>
          <cell r="V398">
            <v>26</v>
          </cell>
          <cell r="W398">
            <v>9.7940503432494275</v>
          </cell>
        </row>
        <row r="399">
          <cell r="B399" t="str">
            <v>PO20469</v>
          </cell>
          <cell r="C399" t="str">
            <v>Rotny Dann</v>
          </cell>
          <cell r="D399" t="str">
            <v>SPS- A</v>
          </cell>
          <cell r="E399" t="str">
            <v>BUTTON HOLE CUFF</v>
          </cell>
          <cell r="F399" t="str">
            <v>01-Jun-2023</v>
          </cell>
          <cell r="G399">
            <v>18</v>
          </cell>
          <cell r="H399">
            <v>366</v>
          </cell>
          <cell r="I399">
            <v>1.5245901639344261</v>
          </cell>
          <cell r="J399">
            <v>0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1.5245901639344261</v>
          </cell>
          <cell r="R399">
            <v>9.5652173913043477</v>
          </cell>
          <cell r="U399">
            <v>0</v>
          </cell>
          <cell r="V399">
            <v>25</v>
          </cell>
          <cell r="W399">
            <v>9.1973244147157178</v>
          </cell>
        </row>
        <row r="400">
          <cell r="B400" t="str">
            <v>PO20470</v>
          </cell>
          <cell r="C400" t="str">
            <v>Sophorn Sim</v>
          </cell>
          <cell r="D400" t="str">
            <v>Finishing A</v>
          </cell>
          <cell r="E400" t="str">
            <v>HAND PRESS</v>
          </cell>
          <cell r="F400" t="str">
            <v>01-Jun-2023</v>
          </cell>
          <cell r="G400">
            <v>18</v>
          </cell>
          <cell r="H400">
            <v>366</v>
          </cell>
          <cell r="I400">
            <v>1.5245901639344261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1</v>
          </cell>
          <cell r="P400">
            <v>1</v>
          </cell>
          <cell r="Q400">
            <v>0.52459016393442615</v>
          </cell>
          <cell r="R400">
            <v>10</v>
          </cell>
          <cell r="U400">
            <v>1</v>
          </cell>
          <cell r="V400">
            <v>26</v>
          </cell>
          <cell r="W400">
            <v>10</v>
          </cell>
        </row>
        <row r="401">
          <cell r="B401" t="str">
            <v>PO20471</v>
          </cell>
          <cell r="C401" t="str">
            <v>Leakhena Choeun</v>
          </cell>
          <cell r="D401" t="str">
            <v>Finishing A</v>
          </cell>
          <cell r="E401" t="str">
            <v>HAND PRESS</v>
          </cell>
          <cell r="F401" t="str">
            <v>01-Jun-2023</v>
          </cell>
          <cell r="G401">
            <v>18</v>
          </cell>
          <cell r="H401">
            <v>366</v>
          </cell>
          <cell r="I401">
            <v>1.5245901639344261</v>
          </cell>
          <cell r="J401">
            <v>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</v>
          </cell>
          <cell r="P401">
            <v>1</v>
          </cell>
          <cell r="Q401">
            <v>0.52459016393442615</v>
          </cell>
          <cell r="R401">
            <v>9.5652173913043477</v>
          </cell>
          <cell r="U401">
            <v>1</v>
          </cell>
          <cell r="V401">
            <v>26</v>
          </cell>
          <cell r="W401">
            <v>9.5652173913043477</v>
          </cell>
        </row>
        <row r="402">
          <cell r="B402" t="str">
            <v>PO20472</v>
          </cell>
          <cell r="C402" t="str">
            <v>Chantrea Kem</v>
          </cell>
          <cell r="D402" t="str">
            <v>Finishing A</v>
          </cell>
          <cell r="E402" t="str">
            <v>HAND PRESS</v>
          </cell>
          <cell r="F402" t="str">
            <v>01-Jun-2023</v>
          </cell>
          <cell r="G402">
            <v>18</v>
          </cell>
          <cell r="H402">
            <v>366</v>
          </cell>
          <cell r="I402">
            <v>1.5245901639344261</v>
          </cell>
          <cell r="J402">
            <v>1</v>
          </cell>
          <cell r="K402">
            <v>0.42105263157894701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1.5245901639344261</v>
          </cell>
          <cell r="R402">
            <v>9.3821510297482824</v>
          </cell>
          <cell r="U402">
            <v>0</v>
          </cell>
          <cell r="V402">
            <v>25.578947368421051</v>
          </cell>
          <cell r="W402">
            <v>9.2302133612503336</v>
          </cell>
        </row>
        <row r="403">
          <cell r="B403" t="str">
            <v>PO20474</v>
          </cell>
          <cell r="C403" t="str">
            <v>Vanna Sek</v>
          </cell>
          <cell r="D403" t="str">
            <v>FUSING</v>
          </cell>
          <cell r="E403" t="str">
            <v>FUSE COLLAR</v>
          </cell>
          <cell r="F403" t="str">
            <v>01-Jun-2023</v>
          </cell>
          <cell r="G403">
            <v>18</v>
          </cell>
          <cell r="H403">
            <v>366</v>
          </cell>
          <cell r="I403">
            <v>1.5245901639344261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1.5245901639344261</v>
          </cell>
          <cell r="R403">
            <v>9.5652173913043477</v>
          </cell>
          <cell r="U403">
            <v>0</v>
          </cell>
          <cell r="V403">
            <v>26</v>
          </cell>
          <cell r="W403">
            <v>9.5652173913043477</v>
          </cell>
        </row>
        <row r="404">
          <cell r="B404" t="str">
            <v>PO20475</v>
          </cell>
          <cell r="C404" t="str">
            <v>Cheavon Pok</v>
          </cell>
          <cell r="D404" t="str">
            <v>Cutting 2</v>
          </cell>
          <cell r="E404" t="str">
            <v>LOADING</v>
          </cell>
          <cell r="F404" t="str">
            <v>01-Jun-2023</v>
          </cell>
          <cell r="G404">
            <v>18</v>
          </cell>
          <cell r="H404">
            <v>366</v>
          </cell>
          <cell r="I404">
            <v>1.5245901639344261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1.5245901639344261</v>
          </cell>
          <cell r="R404">
            <v>10</v>
          </cell>
          <cell r="U404">
            <v>0</v>
          </cell>
          <cell r="V404">
            <v>26</v>
          </cell>
          <cell r="W404">
            <v>10</v>
          </cell>
        </row>
        <row r="405">
          <cell r="B405" t="str">
            <v>PO20481</v>
          </cell>
          <cell r="C405" t="str">
            <v>Phalla Chea</v>
          </cell>
          <cell r="D405" t="str">
            <v>SPS- D</v>
          </cell>
          <cell r="E405" t="str">
            <v>Outer Wear</v>
          </cell>
          <cell r="F405" t="str">
            <v>05-Jun-2023</v>
          </cell>
          <cell r="G405">
            <v>18</v>
          </cell>
          <cell r="H405">
            <v>366</v>
          </cell>
          <cell r="I405">
            <v>1.5245901639344261</v>
          </cell>
          <cell r="J405">
            <v>1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1.5245901639344261</v>
          </cell>
          <cell r="R405">
            <v>9.5652173913043477</v>
          </cell>
          <cell r="U405">
            <v>0</v>
          </cell>
          <cell r="V405">
            <v>26</v>
          </cell>
          <cell r="W405">
            <v>9.5652173913043477</v>
          </cell>
        </row>
        <row r="406">
          <cell r="B406" t="str">
            <v>PO20485</v>
          </cell>
          <cell r="C406" t="str">
            <v>Dany Men</v>
          </cell>
          <cell r="D406" t="str">
            <v>Cutting 2</v>
          </cell>
          <cell r="E406" t="str">
            <v>Heat Seal Label</v>
          </cell>
          <cell r="F406" t="str">
            <v>07-Jun-2023</v>
          </cell>
          <cell r="G406">
            <v>18</v>
          </cell>
          <cell r="H406">
            <v>366</v>
          </cell>
          <cell r="I406">
            <v>1.5245901639344261</v>
          </cell>
          <cell r="J406">
            <v>5.6035087719298238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1.5245901639344261</v>
          </cell>
          <cell r="R406">
            <v>7.5636918382913807</v>
          </cell>
          <cell r="U406">
            <v>0</v>
          </cell>
          <cell r="V406">
            <v>26</v>
          </cell>
          <cell r="W406">
            <v>7.5636918382913807</v>
          </cell>
        </row>
        <row r="407">
          <cell r="B407" t="str">
            <v>PO20489</v>
          </cell>
          <cell r="C407" t="str">
            <v>Kagnarey Phann</v>
          </cell>
          <cell r="D407" t="str">
            <v>SPS- D</v>
          </cell>
          <cell r="E407" t="str">
            <v>Outer Wear</v>
          </cell>
          <cell r="F407" t="str">
            <v>09-Jun-2023</v>
          </cell>
          <cell r="G407">
            <v>18</v>
          </cell>
          <cell r="H407">
            <v>366</v>
          </cell>
          <cell r="I407">
            <v>1.5245901639344261</v>
          </cell>
          <cell r="J407">
            <v>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1.5245901639344261</v>
          </cell>
          <cell r="R407">
            <v>9.5652173913043477</v>
          </cell>
          <cell r="U407">
            <v>0</v>
          </cell>
          <cell r="V407">
            <v>26</v>
          </cell>
          <cell r="W407">
            <v>9.5652173913043477</v>
          </cell>
        </row>
        <row r="408">
          <cell r="B408" t="str">
            <v>PO20493</v>
          </cell>
          <cell r="C408" t="str">
            <v>Sreynich En</v>
          </cell>
          <cell r="D408" t="str">
            <v>Maternity Leave</v>
          </cell>
          <cell r="E408" t="str">
            <v>Outer Wear</v>
          </cell>
          <cell r="F408" t="str">
            <v>13-Jun-2023</v>
          </cell>
          <cell r="G408">
            <v>18</v>
          </cell>
          <cell r="H408">
            <v>366</v>
          </cell>
          <cell r="I408">
            <v>1.5245901639344261</v>
          </cell>
          <cell r="J408">
            <v>0</v>
          </cell>
          <cell r="K408">
            <v>0</v>
          </cell>
          <cell r="L408">
            <v>25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1.5245901639344261</v>
          </cell>
          <cell r="R408">
            <v>0</v>
          </cell>
          <cell r="U408">
            <v>0</v>
          </cell>
          <cell r="V408">
            <v>26</v>
          </cell>
          <cell r="W408">
            <v>0</v>
          </cell>
        </row>
        <row r="409">
          <cell r="B409" t="str">
            <v>PO20495</v>
          </cell>
          <cell r="C409" t="str">
            <v>Saren An</v>
          </cell>
          <cell r="D409" t="str">
            <v>SPS- A</v>
          </cell>
          <cell r="E409" t="str">
            <v>Outer Wear</v>
          </cell>
          <cell r="F409" t="str">
            <v>13-Jun-2023</v>
          </cell>
          <cell r="G409">
            <v>18</v>
          </cell>
          <cell r="H409">
            <v>366</v>
          </cell>
          <cell r="I409">
            <v>1.5245901639344261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1.5245901639344261</v>
          </cell>
          <cell r="R409">
            <v>10</v>
          </cell>
          <cell r="U409">
            <v>0</v>
          </cell>
          <cell r="V409">
            <v>26</v>
          </cell>
          <cell r="W409">
            <v>10</v>
          </cell>
        </row>
        <row r="410">
          <cell r="B410" t="str">
            <v>PO20497</v>
          </cell>
          <cell r="C410" t="str">
            <v>Ana Prom</v>
          </cell>
          <cell r="D410" t="str">
            <v>SIT Checking</v>
          </cell>
          <cell r="E410" t="str">
            <v>QUALITY CONTROLLER</v>
          </cell>
          <cell r="F410" t="str">
            <v>14-Jun-2023</v>
          </cell>
          <cell r="G410">
            <v>18</v>
          </cell>
          <cell r="H410">
            <v>366</v>
          </cell>
          <cell r="I410">
            <v>1.5245901639344261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0.46842105263157863</v>
          </cell>
          <cell r="P410">
            <v>0.46842105263157863</v>
          </cell>
          <cell r="Q410">
            <v>1.0561691113028475</v>
          </cell>
          <cell r="R410">
            <v>10</v>
          </cell>
          <cell r="U410">
            <v>0.46842105263157863</v>
          </cell>
          <cell r="V410">
            <v>26</v>
          </cell>
          <cell r="W410">
            <v>10</v>
          </cell>
        </row>
        <row r="411">
          <cell r="B411" t="str">
            <v>PO20498</v>
          </cell>
          <cell r="C411" t="str">
            <v>Phanny Phun</v>
          </cell>
          <cell r="D411" t="str">
            <v>SIT Checking</v>
          </cell>
          <cell r="E411" t="str">
            <v>QUALITY CONTROLLER</v>
          </cell>
          <cell r="F411" t="str">
            <v>14-Jun-2023</v>
          </cell>
          <cell r="G411">
            <v>18</v>
          </cell>
          <cell r="H411">
            <v>366</v>
          </cell>
          <cell r="I411">
            <v>1.5245901639344261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1.5245901639344261</v>
          </cell>
          <cell r="R411">
            <v>10</v>
          </cell>
          <cell r="U411">
            <v>0</v>
          </cell>
          <cell r="V411">
            <v>26</v>
          </cell>
          <cell r="W411">
            <v>10</v>
          </cell>
        </row>
        <row r="412">
          <cell r="B412" t="str">
            <v>PO20499</v>
          </cell>
          <cell r="C412" t="str">
            <v>Phanna Phun</v>
          </cell>
          <cell r="D412" t="str">
            <v>SIT Checking</v>
          </cell>
          <cell r="E412" t="str">
            <v>QUALITY CONTROLLER</v>
          </cell>
          <cell r="F412" t="str">
            <v>14-Jun-2023</v>
          </cell>
          <cell r="G412">
            <v>18</v>
          </cell>
          <cell r="H412">
            <v>366</v>
          </cell>
          <cell r="I412">
            <v>1.5245901639344261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1.5245901639344261</v>
          </cell>
          <cell r="R412">
            <v>10</v>
          </cell>
          <cell r="U412">
            <v>0</v>
          </cell>
          <cell r="V412">
            <v>26</v>
          </cell>
          <cell r="W412">
            <v>10</v>
          </cell>
        </row>
        <row r="413">
          <cell r="B413" t="str">
            <v>PO20501</v>
          </cell>
          <cell r="C413" t="str">
            <v>Sitouch Soem</v>
          </cell>
          <cell r="D413" t="str">
            <v>SPS- D</v>
          </cell>
          <cell r="E413" t="str">
            <v>Outer Wear</v>
          </cell>
          <cell r="F413" t="str">
            <v>14-Jun-2023</v>
          </cell>
          <cell r="G413">
            <v>18</v>
          </cell>
          <cell r="H413">
            <v>366</v>
          </cell>
          <cell r="I413">
            <v>1.5245901639344261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1.5245901639344261</v>
          </cell>
          <cell r="R413">
            <v>10</v>
          </cell>
          <cell r="U413">
            <v>0</v>
          </cell>
          <cell r="V413">
            <v>26</v>
          </cell>
          <cell r="W413">
            <v>10</v>
          </cell>
        </row>
        <row r="414">
          <cell r="B414" t="str">
            <v>PO20504</v>
          </cell>
          <cell r="C414" t="str">
            <v>Sopheap Dy</v>
          </cell>
          <cell r="D414" t="str">
            <v>Cutting 2</v>
          </cell>
          <cell r="E414" t="str">
            <v>Heat Seal Label</v>
          </cell>
          <cell r="F414" t="str">
            <v>16-Jun-2023</v>
          </cell>
          <cell r="G414">
            <v>18</v>
          </cell>
          <cell r="H414">
            <v>366</v>
          </cell>
          <cell r="I414">
            <v>1.5245901639344261</v>
          </cell>
          <cell r="J414">
            <v>1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0.42105263157894801</v>
          </cell>
          <cell r="P414">
            <v>0.42105263157894801</v>
          </cell>
          <cell r="Q414">
            <v>1.1035375323554781</v>
          </cell>
          <cell r="R414">
            <v>9.5652173913043477</v>
          </cell>
          <cell r="U414">
            <v>0.42105263157894801</v>
          </cell>
          <cell r="V414">
            <v>26</v>
          </cell>
          <cell r="W414">
            <v>9.5652173913043477</v>
          </cell>
        </row>
        <row r="415">
          <cell r="B415" t="str">
            <v>PO20506</v>
          </cell>
          <cell r="C415" t="str">
            <v>Sophanit Ken</v>
          </cell>
          <cell r="D415" t="str">
            <v>SPS- A</v>
          </cell>
          <cell r="E415" t="str">
            <v>PRESS POCKET</v>
          </cell>
          <cell r="F415" t="str">
            <v>27-Jun-2023</v>
          </cell>
          <cell r="G415">
            <v>18</v>
          </cell>
          <cell r="H415">
            <v>366</v>
          </cell>
          <cell r="I415">
            <v>1.5245901639344261</v>
          </cell>
          <cell r="J415">
            <v>0</v>
          </cell>
          <cell r="K415">
            <v>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1.5245901639344261</v>
          </cell>
          <cell r="R415">
            <v>9.1304347826086953</v>
          </cell>
          <cell r="U415">
            <v>0</v>
          </cell>
          <cell r="V415">
            <v>24</v>
          </cell>
          <cell r="W415">
            <v>8.4280936454849495</v>
          </cell>
        </row>
        <row r="416">
          <cell r="B416" t="str">
            <v>PO20507</v>
          </cell>
          <cell r="C416" t="str">
            <v>Sreynich Hut</v>
          </cell>
          <cell r="D416" t="str">
            <v>SPS- A</v>
          </cell>
          <cell r="E416" t="str">
            <v>ATT SIDEVENT</v>
          </cell>
          <cell r="F416" t="str">
            <v>28-Jun-2023</v>
          </cell>
          <cell r="G416">
            <v>18</v>
          </cell>
          <cell r="H416">
            <v>366</v>
          </cell>
          <cell r="I416">
            <v>1.5245901639344261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1.5245901639344261</v>
          </cell>
          <cell r="R416">
            <v>10</v>
          </cell>
          <cell r="U416">
            <v>0</v>
          </cell>
          <cell r="V416">
            <v>26</v>
          </cell>
          <cell r="W416">
            <v>10</v>
          </cell>
        </row>
        <row r="417">
          <cell r="B417" t="str">
            <v>PO20508</v>
          </cell>
          <cell r="C417" t="str">
            <v>Tangorn Tab</v>
          </cell>
          <cell r="D417" t="str">
            <v>SPS- A</v>
          </cell>
          <cell r="E417" t="str">
            <v>ATT SIDEVENT</v>
          </cell>
          <cell r="F417" t="str">
            <v>28-Jun-2023</v>
          </cell>
          <cell r="G417">
            <v>18</v>
          </cell>
          <cell r="H417">
            <v>366</v>
          </cell>
          <cell r="I417">
            <v>1.5245901639344261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1.5245901639344261</v>
          </cell>
          <cell r="R417">
            <v>10</v>
          </cell>
          <cell r="U417">
            <v>0</v>
          </cell>
          <cell r="V417">
            <v>26</v>
          </cell>
          <cell r="W417">
            <v>10</v>
          </cell>
        </row>
        <row r="418">
          <cell r="B418" t="str">
            <v>PO20510</v>
          </cell>
          <cell r="C418" t="str">
            <v>Hoeurn Oeurn</v>
          </cell>
          <cell r="D418" t="str">
            <v>SPS- E</v>
          </cell>
          <cell r="E418" t="str">
            <v>FOLDER SIDE SEAM</v>
          </cell>
          <cell r="F418" t="str">
            <v>26-Sep-2023</v>
          </cell>
          <cell r="G418">
            <v>18</v>
          </cell>
          <cell r="H418">
            <v>366</v>
          </cell>
          <cell r="I418">
            <v>1.5245901639344261</v>
          </cell>
          <cell r="J418">
            <v>1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1.1052631578947369</v>
          </cell>
          <cell r="P418">
            <v>1.1052631578947369</v>
          </cell>
          <cell r="Q418">
            <v>0.4193270060396892</v>
          </cell>
          <cell r="R418">
            <v>9.5652173913043477</v>
          </cell>
          <cell r="U418">
            <v>1.1052631578947369</v>
          </cell>
          <cell r="V418">
            <v>26</v>
          </cell>
          <cell r="W418">
            <v>9.5652173913043477</v>
          </cell>
        </row>
        <row r="419">
          <cell r="B419" t="str">
            <v>PO20513</v>
          </cell>
          <cell r="C419" t="str">
            <v>Thuna Ban</v>
          </cell>
          <cell r="D419" t="str">
            <v>SPS- F</v>
          </cell>
          <cell r="E419" t="str">
            <v>CUFF ATTACH</v>
          </cell>
          <cell r="F419" t="str">
            <v>26-Sep-2023</v>
          </cell>
          <cell r="G419">
            <v>18</v>
          </cell>
          <cell r="H419">
            <v>366</v>
          </cell>
          <cell r="I419">
            <v>1.5245901639344261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1.5245901639344261</v>
          </cell>
          <cell r="R419">
            <v>10</v>
          </cell>
          <cell r="U419">
            <v>0</v>
          </cell>
          <cell r="V419">
            <v>26</v>
          </cell>
          <cell r="W419">
            <v>10</v>
          </cell>
        </row>
        <row r="420">
          <cell r="B420" t="str">
            <v>PO20515</v>
          </cell>
          <cell r="C420" t="str">
            <v>Den Choem</v>
          </cell>
          <cell r="D420" t="str">
            <v>Finishing A</v>
          </cell>
          <cell r="E420" t="str">
            <v>HAND PRESS</v>
          </cell>
          <cell r="F420" t="str">
            <v>03-Oct-2023</v>
          </cell>
          <cell r="G420">
            <v>18</v>
          </cell>
          <cell r="H420">
            <v>366</v>
          </cell>
          <cell r="I420">
            <v>1.5245901639344261</v>
          </cell>
          <cell r="J420">
            <v>0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1</v>
          </cell>
          <cell r="Q420">
            <v>0.52459016393442615</v>
          </cell>
          <cell r="R420">
            <v>9.5652173913043477</v>
          </cell>
          <cell r="U420">
            <v>0</v>
          </cell>
          <cell r="V420">
            <v>25</v>
          </cell>
          <cell r="W420">
            <v>9.1973244147157178</v>
          </cell>
        </row>
        <row r="421">
          <cell r="B421" t="str">
            <v>PO20516</v>
          </cell>
          <cell r="C421" t="str">
            <v>Sreyoun Nov</v>
          </cell>
          <cell r="D421" t="str">
            <v>Finishing A</v>
          </cell>
          <cell r="E421" t="str">
            <v>HAND PRESS</v>
          </cell>
          <cell r="F421" t="str">
            <v>23-Oct-2023</v>
          </cell>
          <cell r="G421">
            <v>18</v>
          </cell>
          <cell r="H421">
            <v>366</v>
          </cell>
          <cell r="I421">
            <v>1.5245901639344261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1.5245901639344261</v>
          </cell>
          <cell r="R421">
            <v>10</v>
          </cell>
          <cell r="U421">
            <v>0</v>
          </cell>
          <cell r="V421">
            <v>26</v>
          </cell>
          <cell r="W421">
            <v>10</v>
          </cell>
        </row>
        <row r="422">
          <cell r="B422" t="str">
            <v>PO20517</v>
          </cell>
          <cell r="C422" t="str">
            <v>Pharo Srin</v>
          </cell>
          <cell r="D422" t="str">
            <v>Finishing A</v>
          </cell>
          <cell r="E422" t="str">
            <v>HAND PRESS</v>
          </cell>
          <cell r="F422" t="str">
            <v>23-Oct-2023</v>
          </cell>
          <cell r="G422">
            <v>18</v>
          </cell>
          <cell r="H422">
            <v>366</v>
          </cell>
          <cell r="I422">
            <v>1.5245901639344261</v>
          </cell>
          <cell r="J422">
            <v>0</v>
          </cell>
          <cell r="K422">
            <v>4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1.5245901639344261</v>
          </cell>
          <cell r="R422">
            <v>8.2608695652173907</v>
          </cell>
          <cell r="U422">
            <v>0</v>
          </cell>
          <cell r="V422">
            <v>22</v>
          </cell>
          <cell r="W422">
            <v>6.9899665551839458</v>
          </cell>
        </row>
        <row r="423">
          <cell r="B423" t="str">
            <v>PO20518</v>
          </cell>
          <cell r="C423" t="str">
            <v>Nimol Yem</v>
          </cell>
          <cell r="D423" t="str">
            <v>Finishing A</v>
          </cell>
          <cell r="E423" t="str">
            <v>HAND PRESS</v>
          </cell>
          <cell r="F423" t="str">
            <v>23-Oct-2023</v>
          </cell>
          <cell r="G423">
            <v>18</v>
          </cell>
          <cell r="H423">
            <v>366</v>
          </cell>
          <cell r="I423">
            <v>1.5245901639344261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1</v>
          </cell>
          <cell r="P423">
            <v>1</v>
          </cell>
          <cell r="Q423">
            <v>0.52459016393442615</v>
          </cell>
          <cell r="R423">
            <v>10</v>
          </cell>
          <cell r="U423">
            <v>1</v>
          </cell>
          <cell r="V423">
            <v>26</v>
          </cell>
          <cell r="W423">
            <v>10</v>
          </cell>
        </row>
        <row r="424">
          <cell r="B424" t="str">
            <v>PO20519</v>
          </cell>
          <cell r="C424" t="str">
            <v>Long Voeurn</v>
          </cell>
          <cell r="D424" t="str">
            <v>Finishing A</v>
          </cell>
          <cell r="E424" t="str">
            <v>HAND PRESS</v>
          </cell>
          <cell r="F424" t="str">
            <v>24-Oct-2023</v>
          </cell>
          <cell r="G424">
            <v>18</v>
          </cell>
          <cell r="H424">
            <v>366</v>
          </cell>
          <cell r="I424">
            <v>1.5245901639344261</v>
          </cell>
          <cell r="J424">
            <v>0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1.5245901639344261</v>
          </cell>
          <cell r="R424">
            <v>9.5652173913043477</v>
          </cell>
          <cell r="U424">
            <v>0</v>
          </cell>
          <cell r="V424">
            <v>25</v>
          </cell>
          <cell r="W424">
            <v>9.1973244147157178</v>
          </cell>
        </row>
        <row r="425">
          <cell r="B425" t="str">
            <v>PO20520</v>
          </cell>
          <cell r="C425" t="str">
            <v>Vechit Heng</v>
          </cell>
          <cell r="D425" t="str">
            <v>Finishing A</v>
          </cell>
          <cell r="E425" t="str">
            <v>HAND PRESS</v>
          </cell>
          <cell r="F425" t="str">
            <v>24-Oct-2023</v>
          </cell>
          <cell r="G425">
            <v>18</v>
          </cell>
          <cell r="H425">
            <v>366</v>
          </cell>
          <cell r="I425">
            <v>1.5245901639344261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1</v>
          </cell>
          <cell r="P425">
            <v>1</v>
          </cell>
          <cell r="Q425">
            <v>0.52459016393442615</v>
          </cell>
          <cell r="R425">
            <v>10</v>
          </cell>
          <cell r="U425">
            <v>1</v>
          </cell>
          <cell r="V425">
            <v>26</v>
          </cell>
          <cell r="W425">
            <v>10</v>
          </cell>
        </row>
        <row r="426">
          <cell r="B426" t="str">
            <v>PO20522</v>
          </cell>
          <cell r="C426" t="str">
            <v>Sinang Dorn</v>
          </cell>
          <cell r="D426" t="str">
            <v>Finishing A</v>
          </cell>
          <cell r="E426" t="str">
            <v>HAND PRESS</v>
          </cell>
          <cell r="F426" t="str">
            <v>24-Oct-2023</v>
          </cell>
          <cell r="G426">
            <v>18</v>
          </cell>
          <cell r="H426">
            <v>366</v>
          </cell>
          <cell r="I426">
            <v>1.5245901639344261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1.5245901639344261</v>
          </cell>
          <cell r="R426">
            <v>10</v>
          </cell>
          <cell r="U426">
            <v>0</v>
          </cell>
          <cell r="V426">
            <v>26</v>
          </cell>
          <cell r="W426">
            <v>10</v>
          </cell>
        </row>
        <row r="427">
          <cell r="B427" t="str">
            <v>PO20523</v>
          </cell>
          <cell r="C427" t="str">
            <v>Sreytouch Oeun</v>
          </cell>
          <cell r="D427" t="str">
            <v>Finishing A</v>
          </cell>
          <cell r="E427" t="str">
            <v>HAND PRESS</v>
          </cell>
          <cell r="F427" t="str">
            <v>24-Oct-2023</v>
          </cell>
          <cell r="G427">
            <v>18</v>
          </cell>
          <cell r="H427">
            <v>366</v>
          </cell>
          <cell r="I427">
            <v>1.5245901639344261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1.5245901639344261</v>
          </cell>
          <cell r="R427">
            <v>10</v>
          </cell>
          <cell r="U427">
            <v>0</v>
          </cell>
          <cell r="V427">
            <v>26</v>
          </cell>
          <cell r="W427">
            <v>10</v>
          </cell>
        </row>
        <row r="428">
          <cell r="B428" t="str">
            <v>PO20524</v>
          </cell>
          <cell r="C428" t="str">
            <v>Kolab Soen</v>
          </cell>
          <cell r="D428" t="str">
            <v>Finishing A</v>
          </cell>
          <cell r="E428" t="str">
            <v>HAND PRESS</v>
          </cell>
          <cell r="F428" t="str">
            <v>24-Oct-2023</v>
          </cell>
          <cell r="G428">
            <v>18</v>
          </cell>
          <cell r="H428">
            <v>366</v>
          </cell>
          <cell r="I428">
            <v>1.5245901639344261</v>
          </cell>
          <cell r="J428">
            <v>0</v>
          </cell>
          <cell r="K428">
            <v>3</v>
          </cell>
          <cell r="L428">
            <v>0</v>
          </cell>
          <cell r="M428">
            <v>0</v>
          </cell>
          <cell r="N428">
            <v>0</v>
          </cell>
          <cell r="O428">
            <v>2.2543859649122808</v>
          </cell>
          <cell r="P428">
            <v>2.2543859649122808</v>
          </cell>
          <cell r="Q428">
            <v>-0.72979580097785468</v>
          </cell>
          <cell r="R428">
            <v>8.695652173913043</v>
          </cell>
          <cell r="U428">
            <v>2.2543859649122808</v>
          </cell>
          <cell r="V428">
            <v>23</v>
          </cell>
          <cell r="W428">
            <v>7.6923076923076925</v>
          </cell>
        </row>
        <row r="429">
          <cell r="B429" t="str">
            <v>PO20525</v>
          </cell>
          <cell r="C429" t="str">
            <v>Yorn Sieng</v>
          </cell>
          <cell r="D429" t="str">
            <v>Finishing A</v>
          </cell>
          <cell r="E429" t="str">
            <v>HAND PRESS</v>
          </cell>
          <cell r="F429" t="str">
            <v>25-Oct-2023</v>
          </cell>
          <cell r="G429">
            <v>18</v>
          </cell>
          <cell r="H429">
            <v>366</v>
          </cell>
          <cell r="I429">
            <v>1.5245901639344261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1.5245901639344261</v>
          </cell>
          <cell r="R429">
            <v>9.5652173913043477</v>
          </cell>
          <cell r="U429">
            <v>0</v>
          </cell>
          <cell r="V429">
            <v>26</v>
          </cell>
          <cell r="W429">
            <v>9.5652173913043477</v>
          </cell>
        </row>
        <row r="430">
          <cell r="B430" t="str">
            <v>PO20526</v>
          </cell>
          <cell r="C430" t="str">
            <v>Srors Chrun</v>
          </cell>
          <cell r="D430" t="str">
            <v>Finishing A</v>
          </cell>
          <cell r="E430" t="str">
            <v>HAND PRESS</v>
          </cell>
          <cell r="F430" t="str">
            <v>25-Oct-2023</v>
          </cell>
          <cell r="G430">
            <v>18</v>
          </cell>
          <cell r="H430">
            <v>366</v>
          </cell>
          <cell r="I430">
            <v>1.5245901639344261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1.5245901639344261</v>
          </cell>
          <cell r="R430">
            <v>10</v>
          </cell>
          <cell r="U430">
            <v>0</v>
          </cell>
          <cell r="V430">
            <v>26</v>
          </cell>
          <cell r="W430">
            <v>10</v>
          </cell>
        </row>
        <row r="431">
          <cell r="B431" t="str">
            <v>PO20527</v>
          </cell>
          <cell r="C431" t="str">
            <v>Chanthuor Thy</v>
          </cell>
          <cell r="D431" t="str">
            <v>SPS- B</v>
          </cell>
          <cell r="E431" t="str">
            <v>ATT Tape Pocket Front</v>
          </cell>
          <cell r="F431" t="str">
            <v>25-Oct-2023</v>
          </cell>
          <cell r="G431">
            <v>18</v>
          </cell>
          <cell r="H431">
            <v>366</v>
          </cell>
          <cell r="I431">
            <v>1.5245901639344261</v>
          </cell>
          <cell r="J431">
            <v>5.6315789473684212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1.5245901639344261</v>
          </cell>
          <cell r="R431">
            <v>7.1167048054919908</v>
          </cell>
          <cell r="U431">
            <v>0</v>
          </cell>
          <cell r="V431">
            <v>25</v>
          </cell>
          <cell r="W431">
            <v>6.8429853898961444</v>
          </cell>
        </row>
        <row r="432">
          <cell r="B432" t="str">
            <v>PO20528</v>
          </cell>
          <cell r="C432" t="str">
            <v>Phally Voeun</v>
          </cell>
          <cell r="D432" t="str">
            <v>SIT Checking</v>
          </cell>
          <cell r="E432" t="str">
            <v>QUALITY CONTROLLER</v>
          </cell>
          <cell r="F432" t="str">
            <v>18-Dec-2023</v>
          </cell>
          <cell r="G432">
            <v>18</v>
          </cell>
          <cell r="H432">
            <v>366</v>
          </cell>
          <cell r="I432">
            <v>1.5245901639344261</v>
          </cell>
          <cell r="J432">
            <v>0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1</v>
          </cell>
          <cell r="Q432">
            <v>0.52459016393442615</v>
          </cell>
          <cell r="R432">
            <v>9.5652173913043477</v>
          </cell>
          <cell r="U432">
            <v>1</v>
          </cell>
          <cell r="V432">
            <v>25</v>
          </cell>
          <cell r="W432">
            <v>9.1973244147157178</v>
          </cell>
        </row>
        <row r="433">
          <cell r="B433" t="str">
            <v>PO20529</v>
          </cell>
          <cell r="C433" t="str">
            <v>Soady Pon</v>
          </cell>
          <cell r="D433" t="str">
            <v>SIT Checking</v>
          </cell>
          <cell r="E433" t="str">
            <v>QUALITY CONTROLLER</v>
          </cell>
          <cell r="F433" t="str">
            <v>20-Dec-2023</v>
          </cell>
          <cell r="G433">
            <v>18</v>
          </cell>
          <cell r="H433">
            <v>366</v>
          </cell>
          <cell r="I433">
            <v>1.5245901639344261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1.5245901639344261</v>
          </cell>
          <cell r="R433">
            <v>10</v>
          </cell>
          <cell r="U433">
            <v>0</v>
          </cell>
          <cell r="V433">
            <v>26</v>
          </cell>
          <cell r="W433">
            <v>10</v>
          </cell>
        </row>
        <row r="434">
          <cell r="B434" t="str">
            <v>PO20531</v>
          </cell>
          <cell r="C434" t="str">
            <v>Sreyly Oeurn</v>
          </cell>
          <cell r="D434" t="str">
            <v>SIT Checking</v>
          </cell>
          <cell r="E434" t="str">
            <v>QUALITY CONTROLLER</v>
          </cell>
          <cell r="F434" t="str">
            <v>20-Dec-2023</v>
          </cell>
          <cell r="G434">
            <v>18</v>
          </cell>
          <cell r="H434">
            <v>366</v>
          </cell>
          <cell r="I434">
            <v>1.5245901639344261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1.05263157894737E-2</v>
          </cell>
          <cell r="P434">
            <v>1.05263157894737E-2</v>
          </cell>
          <cell r="Q434">
            <v>1.5140638481449524</v>
          </cell>
          <cell r="R434">
            <v>10</v>
          </cell>
          <cell r="U434">
            <v>1.05263157894737E-2</v>
          </cell>
          <cell r="V434">
            <v>26</v>
          </cell>
          <cell r="W434">
            <v>10</v>
          </cell>
        </row>
        <row r="435">
          <cell r="B435" t="str">
            <v>PO20532</v>
          </cell>
          <cell r="C435" t="str">
            <v>Samnang Pork</v>
          </cell>
          <cell r="D435" t="str">
            <v>SIT Checking</v>
          </cell>
          <cell r="E435" t="str">
            <v>QUALITY CONTROLLER</v>
          </cell>
          <cell r="F435" t="str">
            <v>20-Dec-2023</v>
          </cell>
          <cell r="G435">
            <v>18</v>
          </cell>
          <cell r="H435">
            <v>366</v>
          </cell>
          <cell r="I435">
            <v>1.5245901639344261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1.5245901639344261</v>
          </cell>
          <cell r="R435">
            <v>10</v>
          </cell>
          <cell r="U435">
            <v>0</v>
          </cell>
          <cell r="V435">
            <v>26</v>
          </cell>
          <cell r="W435">
            <v>10</v>
          </cell>
        </row>
        <row r="436">
          <cell r="B436" t="str">
            <v>PO20533</v>
          </cell>
          <cell r="C436" t="str">
            <v>Chantho Yuon</v>
          </cell>
          <cell r="D436" t="str">
            <v>SIT Checking</v>
          </cell>
          <cell r="E436" t="str">
            <v>QUALITY CONTROLLER</v>
          </cell>
          <cell r="F436" t="str">
            <v>20-Dec-2023</v>
          </cell>
          <cell r="G436">
            <v>18</v>
          </cell>
          <cell r="H436">
            <v>366</v>
          </cell>
          <cell r="I436">
            <v>1.5245901639344261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1.5245901639344261</v>
          </cell>
          <cell r="R436">
            <v>10</v>
          </cell>
          <cell r="U436">
            <v>0</v>
          </cell>
          <cell r="V436">
            <v>26</v>
          </cell>
          <cell r="W436">
            <v>10</v>
          </cell>
        </row>
        <row r="437">
          <cell r="B437" t="str">
            <v>PO2102</v>
          </cell>
          <cell r="C437" t="str">
            <v>Na Sok</v>
          </cell>
          <cell r="D437" t="str">
            <v>FUSING</v>
          </cell>
          <cell r="E437" t="str">
            <v>FUSE COLLAR</v>
          </cell>
          <cell r="F437" t="str">
            <v>09-Jun-2008</v>
          </cell>
          <cell r="G437">
            <v>23</v>
          </cell>
          <cell r="H437">
            <v>366</v>
          </cell>
          <cell r="I437">
            <v>1.9480874316939891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1.9480874316939891</v>
          </cell>
          <cell r="R437">
            <v>10</v>
          </cell>
          <cell r="U437">
            <v>0</v>
          </cell>
          <cell r="V437">
            <v>26</v>
          </cell>
          <cell r="W437">
            <v>10</v>
          </cell>
        </row>
        <row r="438">
          <cell r="B438" t="str">
            <v>PO2130</v>
          </cell>
          <cell r="C438" t="str">
            <v>Nary Khun</v>
          </cell>
          <cell r="D438" t="str">
            <v>SPS- B</v>
          </cell>
          <cell r="E438" t="str">
            <v>Trim tape back yoke</v>
          </cell>
          <cell r="F438" t="str">
            <v>16-Jun-2008</v>
          </cell>
          <cell r="G438">
            <v>23</v>
          </cell>
          <cell r="H438">
            <v>366</v>
          </cell>
          <cell r="I438">
            <v>1.9480874316939891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1.9480874316939891</v>
          </cell>
          <cell r="R438">
            <v>10</v>
          </cell>
          <cell r="U438">
            <v>0</v>
          </cell>
          <cell r="V438">
            <v>26</v>
          </cell>
          <cell r="W438">
            <v>10</v>
          </cell>
        </row>
        <row r="439">
          <cell r="B439" t="str">
            <v>PO2189</v>
          </cell>
          <cell r="C439" t="str">
            <v>Seng Phal</v>
          </cell>
          <cell r="D439" t="str">
            <v>Finishing A</v>
          </cell>
          <cell r="E439" t="str">
            <v>MACHINIST</v>
          </cell>
          <cell r="F439" t="str">
            <v>09-Jul-2008</v>
          </cell>
          <cell r="G439">
            <v>23</v>
          </cell>
          <cell r="H439">
            <v>366</v>
          </cell>
          <cell r="I439">
            <v>1.9480874316939891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</v>
          </cell>
          <cell r="P439">
            <v>1</v>
          </cell>
          <cell r="Q439">
            <v>0.94808743169398912</v>
          </cell>
          <cell r="R439">
            <v>10</v>
          </cell>
          <cell r="U439">
            <v>1</v>
          </cell>
          <cell r="V439">
            <v>26</v>
          </cell>
          <cell r="W439">
            <v>10</v>
          </cell>
        </row>
        <row r="440">
          <cell r="B440" t="str">
            <v>PO2225</v>
          </cell>
          <cell r="C440" t="str">
            <v>Sreyluch Khun</v>
          </cell>
          <cell r="D440" t="str">
            <v>Washing Garments</v>
          </cell>
          <cell r="E440" t="str">
            <v>ATTACH TAP TO GAUNTLET</v>
          </cell>
          <cell r="F440" t="str">
            <v>21-Jul-2008</v>
          </cell>
          <cell r="G440">
            <v>23</v>
          </cell>
          <cell r="H440">
            <v>366</v>
          </cell>
          <cell r="I440">
            <v>1.9480874316939891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1.9480874316939891</v>
          </cell>
          <cell r="R440">
            <v>10</v>
          </cell>
          <cell r="U440">
            <v>0</v>
          </cell>
          <cell r="V440">
            <v>26</v>
          </cell>
          <cell r="W440">
            <v>10</v>
          </cell>
        </row>
        <row r="441">
          <cell r="B441" t="str">
            <v>PO2230</v>
          </cell>
          <cell r="C441" t="str">
            <v>Theary Las</v>
          </cell>
          <cell r="D441" t="str">
            <v>SPS- B</v>
          </cell>
          <cell r="E441" t="str">
            <v>RUN OUT CUFF</v>
          </cell>
          <cell r="F441" t="str">
            <v>22-Jul-2008</v>
          </cell>
          <cell r="G441">
            <v>23</v>
          </cell>
          <cell r="H441">
            <v>366</v>
          </cell>
          <cell r="I441">
            <v>1.9480874316939891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1.9480874316939891</v>
          </cell>
          <cell r="R441">
            <v>10</v>
          </cell>
          <cell r="U441">
            <v>0</v>
          </cell>
          <cell r="V441">
            <v>26</v>
          </cell>
          <cell r="W441">
            <v>10</v>
          </cell>
        </row>
        <row r="442">
          <cell r="B442" t="str">
            <v>PO2289</v>
          </cell>
          <cell r="C442" t="str">
            <v>Sophy Khy</v>
          </cell>
          <cell r="D442" t="str">
            <v>Cutting 2</v>
          </cell>
          <cell r="E442" t="str">
            <v>BUNDLER</v>
          </cell>
          <cell r="F442" t="str">
            <v>18-Aug-2008</v>
          </cell>
          <cell r="G442">
            <v>23</v>
          </cell>
          <cell r="H442">
            <v>366</v>
          </cell>
          <cell r="I442">
            <v>1.9480874316939891</v>
          </cell>
          <cell r="J442">
            <v>0.157894736842105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1.9480874316939891</v>
          </cell>
          <cell r="R442">
            <v>9.9313501144164746</v>
          </cell>
          <cell r="U442">
            <v>0</v>
          </cell>
          <cell r="V442">
            <v>26</v>
          </cell>
          <cell r="W442">
            <v>9.9313501144164746</v>
          </cell>
        </row>
        <row r="443">
          <cell r="B443" t="str">
            <v>PO2352</v>
          </cell>
          <cell r="C443" t="str">
            <v>Samoeun In</v>
          </cell>
          <cell r="D443" t="str">
            <v>SPS- D</v>
          </cell>
          <cell r="E443" t="str">
            <v>COLLAR ATTACH</v>
          </cell>
          <cell r="F443" t="str">
            <v>08-Sep-2008</v>
          </cell>
          <cell r="G443">
            <v>23</v>
          </cell>
          <cell r="H443">
            <v>366</v>
          </cell>
          <cell r="I443">
            <v>1.9480874316939891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1.9480874316939891</v>
          </cell>
          <cell r="R443">
            <v>10</v>
          </cell>
          <cell r="U443">
            <v>0</v>
          </cell>
          <cell r="V443">
            <v>26</v>
          </cell>
          <cell r="W443">
            <v>10</v>
          </cell>
        </row>
        <row r="444">
          <cell r="B444" t="str">
            <v>PO2403</v>
          </cell>
          <cell r="C444" t="str">
            <v>Sreynet Suon</v>
          </cell>
          <cell r="D444" t="str">
            <v>SPS- C</v>
          </cell>
          <cell r="E444" t="str">
            <v>HEM FRONT</v>
          </cell>
          <cell r="F444" t="str">
            <v>06-Oct-2008</v>
          </cell>
          <cell r="G444">
            <v>23</v>
          </cell>
          <cell r="H444">
            <v>366</v>
          </cell>
          <cell r="I444">
            <v>1.9480874316939891</v>
          </cell>
          <cell r="J444">
            <v>0</v>
          </cell>
          <cell r="K444">
            <v>3</v>
          </cell>
          <cell r="L444">
            <v>0</v>
          </cell>
          <cell r="M444">
            <v>0</v>
          </cell>
          <cell r="N444">
            <v>0</v>
          </cell>
          <cell r="O444">
            <v>0.47368421052631599</v>
          </cell>
          <cell r="P444">
            <v>0.47368421052631599</v>
          </cell>
          <cell r="Q444">
            <v>1.4744032211676732</v>
          </cell>
          <cell r="R444">
            <v>8.695652173913043</v>
          </cell>
          <cell r="U444">
            <v>0.47368421052631599</v>
          </cell>
          <cell r="V444">
            <v>23</v>
          </cell>
          <cell r="W444">
            <v>7.6923076923076925</v>
          </cell>
        </row>
        <row r="445">
          <cell r="B445" t="str">
            <v>PO2432</v>
          </cell>
          <cell r="C445" t="str">
            <v>Senghong Lun</v>
          </cell>
          <cell r="D445" t="str">
            <v>SPS- A</v>
          </cell>
          <cell r="E445" t="str">
            <v>SET GAUNTLET</v>
          </cell>
          <cell r="F445" t="str">
            <v>13-Oct-2008</v>
          </cell>
          <cell r="G445">
            <v>23</v>
          </cell>
          <cell r="H445">
            <v>366</v>
          </cell>
          <cell r="I445">
            <v>1.9480874316939891</v>
          </cell>
          <cell r="J445">
            <v>1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1.9480874316939891</v>
          </cell>
          <cell r="R445">
            <v>9.5652173913043477</v>
          </cell>
          <cell r="U445">
            <v>0</v>
          </cell>
          <cell r="V445">
            <v>26</v>
          </cell>
          <cell r="W445">
            <v>9.5652173913043477</v>
          </cell>
        </row>
        <row r="446">
          <cell r="B446" t="str">
            <v>PO2630</v>
          </cell>
          <cell r="C446" t="str">
            <v>Som Sok</v>
          </cell>
          <cell r="D446" t="str">
            <v>SPS- C</v>
          </cell>
          <cell r="E446" t="str">
            <v>FUSE FRONT STRAP</v>
          </cell>
          <cell r="F446" t="str">
            <v>26-Jan-2009</v>
          </cell>
          <cell r="G446">
            <v>23</v>
          </cell>
          <cell r="H446">
            <v>366</v>
          </cell>
          <cell r="I446">
            <v>1.9480874316939891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1.9480874316939891</v>
          </cell>
          <cell r="R446">
            <v>10</v>
          </cell>
          <cell r="U446">
            <v>0</v>
          </cell>
          <cell r="V446">
            <v>26</v>
          </cell>
          <cell r="W446">
            <v>10</v>
          </cell>
        </row>
        <row r="447">
          <cell r="B447" t="str">
            <v>PO2678</v>
          </cell>
          <cell r="C447" t="str">
            <v>Sakou Gnov</v>
          </cell>
          <cell r="D447" t="str">
            <v>QC</v>
          </cell>
          <cell r="E447" t="str">
            <v>QUALITY CONTROLLER</v>
          </cell>
          <cell r="F447" t="str">
            <v>10-Feb-2009</v>
          </cell>
          <cell r="G447">
            <v>23</v>
          </cell>
          <cell r="H447">
            <v>366</v>
          </cell>
          <cell r="I447">
            <v>1.9480874316939891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1.9480874316939891</v>
          </cell>
          <cell r="R447">
            <v>10</v>
          </cell>
          <cell r="U447">
            <v>0</v>
          </cell>
          <cell r="V447">
            <v>26</v>
          </cell>
          <cell r="W447">
            <v>10</v>
          </cell>
        </row>
        <row r="448">
          <cell r="B448" t="str">
            <v>PO2782</v>
          </cell>
          <cell r="C448" t="str">
            <v>Sreyran My</v>
          </cell>
          <cell r="D448" t="str">
            <v>SPS- B</v>
          </cell>
          <cell r="E448" t="str">
            <v>Attach Size Label</v>
          </cell>
          <cell r="F448" t="str">
            <v>20-Apr-2009</v>
          </cell>
          <cell r="G448">
            <v>23</v>
          </cell>
          <cell r="H448">
            <v>366</v>
          </cell>
          <cell r="I448">
            <v>1.9480874316939891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1.9480874316939891</v>
          </cell>
          <cell r="R448">
            <v>10</v>
          </cell>
          <cell r="U448">
            <v>0</v>
          </cell>
          <cell r="V448">
            <v>26</v>
          </cell>
          <cell r="W448">
            <v>10</v>
          </cell>
        </row>
        <row r="449">
          <cell r="B449" t="str">
            <v>PO2821</v>
          </cell>
          <cell r="C449" t="str">
            <v>Lynate Chea</v>
          </cell>
          <cell r="D449" t="str">
            <v>SPS- C</v>
          </cell>
          <cell r="E449" t="str">
            <v>BUTTON SEW FRONT</v>
          </cell>
          <cell r="F449" t="str">
            <v>18-May-2009</v>
          </cell>
          <cell r="G449">
            <v>23</v>
          </cell>
          <cell r="H449">
            <v>366</v>
          </cell>
          <cell r="I449">
            <v>1.9480874316939891</v>
          </cell>
          <cell r="J449">
            <v>0.73684210526315796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1.9480874316939891</v>
          </cell>
          <cell r="R449">
            <v>9.6796338672768876</v>
          </cell>
          <cell r="U449">
            <v>0</v>
          </cell>
          <cell r="V449">
            <v>26</v>
          </cell>
          <cell r="W449">
            <v>9.6796338672768876</v>
          </cell>
        </row>
        <row r="450">
          <cell r="B450" t="str">
            <v>PO2839</v>
          </cell>
          <cell r="C450" t="str">
            <v>Kimly Heng</v>
          </cell>
          <cell r="D450" t="str">
            <v>SPS- C</v>
          </cell>
          <cell r="E450" t="str">
            <v>HEM FRONT</v>
          </cell>
          <cell r="F450" t="str">
            <v>19-May-2009</v>
          </cell>
          <cell r="G450">
            <v>23</v>
          </cell>
          <cell r="H450">
            <v>366</v>
          </cell>
          <cell r="I450">
            <v>1.9480874316939891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1.9480874316939891</v>
          </cell>
          <cell r="R450">
            <v>10</v>
          </cell>
          <cell r="U450">
            <v>0</v>
          </cell>
          <cell r="V450">
            <v>26</v>
          </cell>
          <cell r="W450">
            <v>10</v>
          </cell>
        </row>
        <row r="451">
          <cell r="B451" t="str">
            <v>PO2884</v>
          </cell>
          <cell r="C451" t="str">
            <v>Sreyleak Va</v>
          </cell>
          <cell r="D451" t="str">
            <v>SPS- A</v>
          </cell>
          <cell r="E451" t="str">
            <v>ATT.TAP TO GAUNTLET</v>
          </cell>
          <cell r="F451" t="str">
            <v>15-Jun-2009</v>
          </cell>
          <cell r="G451">
            <v>23</v>
          </cell>
          <cell r="H451">
            <v>366</v>
          </cell>
          <cell r="I451">
            <v>1.9480874316939891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1.9480874316939891</v>
          </cell>
          <cell r="R451">
            <v>10</v>
          </cell>
          <cell r="U451">
            <v>0</v>
          </cell>
          <cell r="V451">
            <v>26</v>
          </cell>
          <cell r="W451">
            <v>10</v>
          </cell>
        </row>
        <row r="452">
          <cell r="B452" t="str">
            <v>PO2937</v>
          </cell>
          <cell r="C452" t="str">
            <v>Aun Seang</v>
          </cell>
          <cell r="D452" t="str">
            <v>QC</v>
          </cell>
          <cell r="E452" t="str">
            <v>QUALITY CONTROLLER</v>
          </cell>
          <cell r="F452" t="str">
            <v>01-Jul-2009</v>
          </cell>
          <cell r="G452">
            <v>23</v>
          </cell>
          <cell r="H452">
            <v>366</v>
          </cell>
          <cell r="I452">
            <v>1.9480874316939891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1.9480874316939891</v>
          </cell>
          <cell r="R452">
            <v>10</v>
          </cell>
          <cell r="U452">
            <v>0</v>
          </cell>
          <cell r="V452">
            <v>26</v>
          </cell>
          <cell r="W452">
            <v>10</v>
          </cell>
        </row>
        <row r="453">
          <cell r="B453" t="str">
            <v>PO2941</v>
          </cell>
          <cell r="C453" t="str">
            <v>Mom Neang</v>
          </cell>
          <cell r="D453" t="str">
            <v>S1- 2</v>
          </cell>
          <cell r="E453" t="str">
            <v>BOTTOM HEM</v>
          </cell>
          <cell r="F453" t="str">
            <v>01-Jul-2009</v>
          </cell>
          <cell r="G453">
            <v>23</v>
          </cell>
          <cell r="H453">
            <v>366</v>
          </cell>
          <cell r="I453">
            <v>1.9480874316939891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1</v>
          </cell>
          <cell r="P453">
            <v>1</v>
          </cell>
          <cell r="Q453">
            <v>0.94808743169398912</v>
          </cell>
          <cell r="R453">
            <v>10</v>
          </cell>
          <cell r="U453">
            <v>1</v>
          </cell>
          <cell r="V453">
            <v>26</v>
          </cell>
          <cell r="W453">
            <v>10</v>
          </cell>
        </row>
        <row r="454">
          <cell r="B454" t="str">
            <v>PO2984</v>
          </cell>
          <cell r="C454" t="str">
            <v>Sonath Chea</v>
          </cell>
          <cell r="D454" t="str">
            <v>Finishing A</v>
          </cell>
          <cell r="E454" t="str">
            <v>PUT SWING TICKET</v>
          </cell>
          <cell r="F454" t="str">
            <v>13-Jul-2009</v>
          </cell>
          <cell r="G454">
            <v>23</v>
          </cell>
          <cell r="H454">
            <v>366</v>
          </cell>
          <cell r="I454">
            <v>1.9480874316939891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1.9480874316939891</v>
          </cell>
          <cell r="R454">
            <v>10</v>
          </cell>
          <cell r="U454">
            <v>0</v>
          </cell>
          <cell r="V454">
            <v>26</v>
          </cell>
          <cell r="W454">
            <v>10</v>
          </cell>
        </row>
        <row r="455">
          <cell r="B455" t="str">
            <v>PO3072</v>
          </cell>
          <cell r="C455" t="str">
            <v>Thoeun Soeun</v>
          </cell>
          <cell r="D455" t="str">
            <v>S1- 2</v>
          </cell>
          <cell r="E455" t="str">
            <v>LAPSEAM</v>
          </cell>
          <cell r="F455" t="str">
            <v>12-Aug-2009</v>
          </cell>
          <cell r="G455">
            <v>23</v>
          </cell>
          <cell r="H455">
            <v>366</v>
          </cell>
          <cell r="I455">
            <v>1.9480874316939891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1.9480874316939891</v>
          </cell>
          <cell r="R455">
            <v>10</v>
          </cell>
          <cell r="U455">
            <v>0</v>
          </cell>
          <cell r="V455">
            <v>26</v>
          </cell>
          <cell r="W455">
            <v>10</v>
          </cell>
        </row>
        <row r="456">
          <cell r="B456" t="str">
            <v>PO3110</v>
          </cell>
          <cell r="C456" t="str">
            <v>Channy Chhon</v>
          </cell>
          <cell r="D456" t="str">
            <v>SPS- F</v>
          </cell>
          <cell r="E456" t="str">
            <v>JOIN SHOULDER</v>
          </cell>
          <cell r="F456" t="str">
            <v>24-Aug-2009</v>
          </cell>
          <cell r="G456">
            <v>23</v>
          </cell>
          <cell r="H456">
            <v>366</v>
          </cell>
          <cell r="I456">
            <v>1.9480874316939891</v>
          </cell>
          <cell r="J456">
            <v>0</v>
          </cell>
          <cell r="K456">
            <v>0.47368421052631599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1.9480874316939891</v>
          </cell>
          <cell r="R456">
            <v>9.7940503432494275</v>
          </cell>
          <cell r="U456">
            <v>0</v>
          </cell>
          <cell r="V456">
            <v>25.526315789473685</v>
          </cell>
          <cell r="W456">
            <v>9.6156162276841552</v>
          </cell>
        </row>
        <row r="457">
          <cell r="B457" t="str">
            <v>PO3172</v>
          </cell>
          <cell r="C457" t="str">
            <v>Sreytauch Khy</v>
          </cell>
          <cell r="D457" t="str">
            <v>QC</v>
          </cell>
          <cell r="E457" t="str">
            <v>QUALITY CONTROLLER</v>
          </cell>
          <cell r="F457" t="str">
            <v>07-Sep-2009</v>
          </cell>
          <cell r="G457">
            <v>23</v>
          </cell>
          <cell r="H457">
            <v>366</v>
          </cell>
          <cell r="I457">
            <v>1.9480874316939891</v>
          </cell>
          <cell r="J457">
            <v>1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1.9480874316939891</v>
          </cell>
          <cell r="R457">
            <v>9.1304347826086953</v>
          </cell>
          <cell r="U457">
            <v>0</v>
          </cell>
          <cell r="V457">
            <v>25</v>
          </cell>
          <cell r="W457">
            <v>8.7792642140468224</v>
          </cell>
        </row>
        <row r="458">
          <cell r="B458" t="str">
            <v>PO3174</v>
          </cell>
          <cell r="C458" t="str">
            <v>Chanty Soy</v>
          </cell>
          <cell r="D458" t="str">
            <v>SPS- E</v>
          </cell>
          <cell r="E458" t="str">
            <v>MACHINIST</v>
          </cell>
          <cell r="F458" t="str">
            <v>07-Sep-2009</v>
          </cell>
          <cell r="G458">
            <v>23</v>
          </cell>
          <cell r="H458">
            <v>366</v>
          </cell>
          <cell r="I458">
            <v>1.9480874316939891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1.9480874316939891</v>
          </cell>
          <cell r="R458">
            <v>10</v>
          </cell>
          <cell r="U458">
            <v>0</v>
          </cell>
          <cell r="V458">
            <v>26</v>
          </cell>
          <cell r="W458">
            <v>10</v>
          </cell>
        </row>
        <row r="459">
          <cell r="B459" t="str">
            <v>PO3189</v>
          </cell>
          <cell r="C459" t="str">
            <v>Soklim Say</v>
          </cell>
          <cell r="D459" t="str">
            <v>QC</v>
          </cell>
          <cell r="E459" t="str">
            <v>QUALITY CONTROLLER</v>
          </cell>
          <cell r="F459" t="str">
            <v>14-Sep-2009</v>
          </cell>
          <cell r="G459">
            <v>23</v>
          </cell>
          <cell r="H459">
            <v>366</v>
          </cell>
          <cell r="I459">
            <v>1.9480874316939891</v>
          </cell>
          <cell r="J459">
            <v>0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1.9480874316939891</v>
          </cell>
          <cell r="R459">
            <v>9.5652173913043477</v>
          </cell>
          <cell r="U459">
            <v>0</v>
          </cell>
          <cell r="V459">
            <v>25</v>
          </cell>
          <cell r="W459">
            <v>9.1973244147157178</v>
          </cell>
        </row>
        <row r="460">
          <cell r="B460" t="str">
            <v>PO3193</v>
          </cell>
          <cell r="C460" t="str">
            <v>Phally Chann</v>
          </cell>
          <cell r="D460" t="str">
            <v>SPS- A</v>
          </cell>
          <cell r="E460" t="str">
            <v>MACHINIST</v>
          </cell>
          <cell r="F460" t="str">
            <v>14-Sep-2009</v>
          </cell>
          <cell r="G460">
            <v>23</v>
          </cell>
          <cell r="H460">
            <v>366</v>
          </cell>
          <cell r="I460">
            <v>1.9480874316939891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1</v>
          </cell>
          <cell r="O460">
            <v>0</v>
          </cell>
          <cell r="P460">
            <v>1</v>
          </cell>
          <cell r="Q460">
            <v>0.94808743169398912</v>
          </cell>
          <cell r="R460">
            <v>10</v>
          </cell>
          <cell r="U460">
            <v>1</v>
          </cell>
          <cell r="V460">
            <v>26</v>
          </cell>
          <cell r="W460">
            <v>10</v>
          </cell>
        </row>
        <row r="461">
          <cell r="B461" t="str">
            <v>PO3261</v>
          </cell>
          <cell r="C461" t="str">
            <v>Chariya Von</v>
          </cell>
          <cell r="D461" t="str">
            <v>SIT REPAIR</v>
          </cell>
          <cell r="E461" t="str">
            <v>CUFF ATTACH</v>
          </cell>
          <cell r="F461" t="str">
            <v>19-Oct-2009</v>
          </cell>
          <cell r="G461">
            <v>23</v>
          </cell>
          <cell r="H461">
            <v>366</v>
          </cell>
          <cell r="I461">
            <v>1.9480874316939891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1.9480874316939891</v>
          </cell>
          <cell r="R461">
            <v>10</v>
          </cell>
          <cell r="U461">
            <v>0</v>
          </cell>
          <cell r="V461">
            <v>26</v>
          </cell>
          <cell r="W461">
            <v>10</v>
          </cell>
        </row>
        <row r="462">
          <cell r="B462" t="str">
            <v>PO3273</v>
          </cell>
          <cell r="C462" t="str">
            <v>Ratha Launh</v>
          </cell>
          <cell r="D462" t="str">
            <v>SPS- A</v>
          </cell>
          <cell r="E462" t="str">
            <v>HEM CUFF</v>
          </cell>
          <cell r="F462" t="str">
            <v>26-Oct-2009</v>
          </cell>
          <cell r="G462">
            <v>23</v>
          </cell>
          <cell r="H462">
            <v>366</v>
          </cell>
          <cell r="I462">
            <v>1.9480874316939891</v>
          </cell>
          <cell r="J462">
            <v>3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1.9480874316939891</v>
          </cell>
          <cell r="R462">
            <v>8.695652173913043</v>
          </cell>
          <cell r="U462">
            <v>0</v>
          </cell>
          <cell r="V462">
            <v>26</v>
          </cell>
          <cell r="W462">
            <v>8.695652173913043</v>
          </cell>
        </row>
        <row r="463">
          <cell r="B463" t="str">
            <v>PO3314</v>
          </cell>
          <cell r="C463" t="str">
            <v>Pothy An</v>
          </cell>
          <cell r="D463" t="str">
            <v>SPS- C</v>
          </cell>
          <cell r="E463" t="str">
            <v>TOP STITCH SIDE PKT</v>
          </cell>
          <cell r="F463" t="str">
            <v>04-Jan-2010</v>
          </cell>
          <cell r="G463">
            <v>22</v>
          </cell>
          <cell r="H463">
            <v>366</v>
          </cell>
          <cell r="I463">
            <v>1.8633879781420764</v>
          </cell>
          <cell r="J463">
            <v>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1.8633879781420764</v>
          </cell>
          <cell r="R463">
            <v>9.1304347826086953</v>
          </cell>
          <cell r="U463">
            <v>0</v>
          </cell>
          <cell r="V463">
            <v>26</v>
          </cell>
          <cell r="W463">
            <v>9.1304347826086953</v>
          </cell>
        </row>
        <row r="464">
          <cell r="B464" t="str">
            <v>PO3327</v>
          </cell>
          <cell r="C464" t="str">
            <v>Moi Van</v>
          </cell>
          <cell r="D464" t="str">
            <v>SPS- A</v>
          </cell>
          <cell r="E464" t="str">
            <v>BUTTON HOLE CUFF</v>
          </cell>
          <cell r="F464" t="str">
            <v>11-Jan-2010</v>
          </cell>
          <cell r="G464">
            <v>22</v>
          </cell>
          <cell r="H464">
            <v>366</v>
          </cell>
          <cell r="I464">
            <v>1.8633879781420764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1.8633879781420764</v>
          </cell>
          <cell r="R464">
            <v>10</v>
          </cell>
          <cell r="U464">
            <v>0</v>
          </cell>
          <cell r="V464">
            <v>26</v>
          </cell>
          <cell r="W464">
            <v>10</v>
          </cell>
        </row>
        <row r="465">
          <cell r="B465" t="str">
            <v>PO3358</v>
          </cell>
          <cell r="C465" t="str">
            <v>Vanny Tha</v>
          </cell>
          <cell r="D465" t="str">
            <v>Finishing A</v>
          </cell>
          <cell r="E465" t="str">
            <v>FOLDER</v>
          </cell>
          <cell r="F465" t="str">
            <v>12-Jan-2010</v>
          </cell>
          <cell r="G465">
            <v>22</v>
          </cell>
          <cell r="H465">
            <v>366</v>
          </cell>
          <cell r="I465">
            <v>1.8633879781420764</v>
          </cell>
          <cell r="J465">
            <v>0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1.8633879781420764</v>
          </cell>
          <cell r="R465">
            <v>9.5652173913043477</v>
          </cell>
          <cell r="U465">
            <v>0</v>
          </cell>
          <cell r="V465">
            <v>25</v>
          </cell>
          <cell r="W465">
            <v>9.1973244147157178</v>
          </cell>
        </row>
        <row r="466">
          <cell r="B466" t="str">
            <v>PO3415</v>
          </cell>
          <cell r="C466" t="str">
            <v>Puleu Ung</v>
          </cell>
          <cell r="D466" t="str">
            <v>SPS- F</v>
          </cell>
          <cell r="E466" t="str">
            <v>CUFF ATTACH</v>
          </cell>
          <cell r="F466" t="str">
            <v>18-Jan-2010</v>
          </cell>
          <cell r="G466">
            <v>22</v>
          </cell>
          <cell r="H466">
            <v>366</v>
          </cell>
          <cell r="I466">
            <v>1.8633879781420764</v>
          </cell>
          <cell r="J466">
            <v>0.36842105263157898</v>
          </cell>
          <cell r="K466">
            <v>2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1.8633879781420764</v>
          </cell>
          <cell r="R466">
            <v>8.9702517162471391</v>
          </cell>
          <cell r="U466">
            <v>0</v>
          </cell>
          <cell r="V466">
            <v>24</v>
          </cell>
          <cell r="W466">
            <v>8.2802323534588975</v>
          </cell>
        </row>
        <row r="467">
          <cell r="B467" t="str">
            <v>PO3426</v>
          </cell>
          <cell r="C467" t="str">
            <v>Sem Sim</v>
          </cell>
          <cell r="D467" t="str">
            <v>SPS- A</v>
          </cell>
          <cell r="E467" t="str">
            <v>MACHINIST</v>
          </cell>
          <cell r="F467" t="str">
            <v>19-Jan-2010</v>
          </cell>
          <cell r="G467">
            <v>22</v>
          </cell>
          <cell r="H467">
            <v>366</v>
          </cell>
          <cell r="I467">
            <v>1.8633879781420764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1.8633879781420764</v>
          </cell>
          <cell r="R467">
            <v>10</v>
          </cell>
          <cell r="U467">
            <v>0</v>
          </cell>
          <cell r="V467">
            <v>26</v>
          </cell>
          <cell r="W467">
            <v>10</v>
          </cell>
        </row>
        <row r="468">
          <cell r="B468" t="str">
            <v>PO3430</v>
          </cell>
          <cell r="C468" t="str">
            <v>Chamroeun Roeurn</v>
          </cell>
          <cell r="D468" t="str">
            <v>SPS- F</v>
          </cell>
          <cell r="E468" t="str">
            <v>BUTTON HOLE COLLAR</v>
          </cell>
          <cell r="F468" t="str">
            <v>19-Jan-2010</v>
          </cell>
          <cell r="G468">
            <v>22</v>
          </cell>
          <cell r="H468">
            <v>366</v>
          </cell>
          <cell r="I468">
            <v>1.8633879781420764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1.8633879781420764</v>
          </cell>
          <cell r="R468">
            <v>10</v>
          </cell>
          <cell r="U468">
            <v>0</v>
          </cell>
          <cell r="V468">
            <v>26</v>
          </cell>
          <cell r="W468">
            <v>10</v>
          </cell>
        </row>
        <row r="469">
          <cell r="B469" t="str">
            <v>PO3437</v>
          </cell>
          <cell r="C469" t="str">
            <v>Sreynak Kouy</v>
          </cell>
          <cell r="D469" t="str">
            <v>SPS- C</v>
          </cell>
          <cell r="E469" t="str">
            <v>SET YOKE</v>
          </cell>
          <cell r="F469" t="str">
            <v>19-Jan-2010</v>
          </cell>
          <cell r="G469">
            <v>22</v>
          </cell>
          <cell r="H469">
            <v>366</v>
          </cell>
          <cell r="I469">
            <v>1.8633879781420764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1.8633879781420764</v>
          </cell>
          <cell r="R469">
            <v>10</v>
          </cell>
          <cell r="U469">
            <v>0</v>
          </cell>
          <cell r="V469">
            <v>26</v>
          </cell>
          <cell r="W469">
            <v>10</v>
          </cell>
        </row>
        <row r="470">
          <cell r="B470" t="str">
            <v>PO3467</v>
          </cell>
          <cell r="C470" t="str">
            <v>Samoeun Keo</v>
          </cell>
          <cell r="D470" t="str">
            <v>OPA S1- 1 &amp; 2</v>
          </cell>
          <cell r="E470" t="str">
            <v>SET GAUNTLET</v>
          </cell>
          <cell r="F470" t="str">
            <v>02-Feb-2010</v>
          </cell>
          <cell r="G470">
            <v>22</v>
          </cell>
          <cell r="H470">
            <v>366</v>
          </cell>
          <cell r="I470">
            <v>1.8633879781420764</v>
          </cell>
          <cell r="J470">
            <v>0.68421052631578894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1.8633879781420764</v>
          </cell>
          <cell r="R470">
            <v>9.7025171624713966</v>
          </cell>
          <cell r="U470">
            <v>0</v>
          </cell>
          <cell r="V470">
            <v>26</v>
          </cell>
          <cell r="W470">
            <v>9.7025171624713966</v>
          </cell>
        </row>
        <row r="471">
          <cell r="B471" t="str">
            <v>PO3764</v>
          </cell>
          <cell r="C471" t="str">
            <v>An Yang</v>
          </cell>
          <cell r="D471" t="str">
            <v>Finishing A</v>
          </cell>
          <cell r="E471" t="str">
            <v>MARK BUTTON</v>
          </cell>
          <cell r="F471" t="str">
            <v>04-May-2010</v>
          </cell>
          <cell r="G471">
            <v>22</v>
          </cell>
          <cell r="H471">
            <v>366</v>
          </cell>
          <cell r="I471">
            <v>1.8633879781420764</v>
          </cell>
          <cell r="J471">
            <v>0</v>
          </cell>
          <cell r="K471">
            <v>0.21052631578947401</v>
          </cell>
          <cell r="L471">
            <v>0</v>
          </cell>
          <cell r="M471">
            <v>0</v>
          </cell>
          <cell r="N471">
            <v>0</v>
          </cell>
          <cell r="O471">
            <v>7.0175438596491299E-3</v>
          </cell>
          <cell r="P471">
            <v>7.0175438596491299E-3</v>
          </cell>
          <cell r="Q471">
            <v>1.8563704342824272</v>
          </cell>
          <cell r="R471">
            <v>9.9084668192219674</v>
          </cell>
          <cell r="U471">
            <v>7.0175438596491299E-3</v>
          </cell>
          <cell r="V471">
            <v>25.789473684210527</v>
          </cell>
          <cell r="W471">
            <v>9.8282363186614656</v>
          </cell>
        </row>
        <row r="472">
          <cell r="B472" t="str">
            <v>PO3786</v>
          </cell>
          <cell r="C472" t="str">
            <v>Savorn Marm</v>
          </cell>
          <cell r="D472" t="str">
            <v>SPS- C</v>
          </cell>
          <cell r="E472" t="str">
            <v>POCKET ATTACH</v>
          </cell>
          <cell r="F472" t="str">
            <v>18-May-2010</v>
          </cell>
          <cell r="G472">
            <v>22</v>
          </cell>
          <cell r="H472">
            <v>366</v>
          </cell>
          <cell r="I472">
            <v>1.8633879781420764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1.8633879781420764</v>
          </cell>
          <cell r="R472">
            <v>10</v>
          </cell>
          <cell r="U472">
            <v>0</v>
          </cell>
          <cell r="V472">
            <v>26</v>
          </cell>
          <cell r="W472">
            <v>10</v>
          </cell>
        </row>
        <row r="473">
          <cell r="B473" t="str">
            <v>PO3854</v>
          </cell>
          <cell r="C473" t="str">
            <v>Sinoun Mak</v>
          </cell>
          <cell r="D473" t="str">
            <v>SIT REPAIR</v>
          </cell>
          <cell r="E473" t="str">
            <v>TOPSTITCH SLEEVE</v>
          </cell>
          <cell r="F473" t="str">
            <v>24-May-2010</v>
          </cell>
          <cell r="G473">
            <v>22</v>
          </cell>
          <cell r="H473">
            <v>366</v>
          </cell>
          <cell r="I473">
            <v>1.8633879781420764</v>
          </cell>
          <cell r="J473">
            <v>0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1.8633879781420764</v>
          </cell>
          <cell r="R473">
            <v>9.5652173913043477</v>
          </cell>
          <cell r="U473">
            <v>0</v>
          </cell>
          <cell r="V473">
            <v>25</v>
          </cell>
          <cell r="W473">
            <v>9.1973244147157178</v>
          </cell>
        </row>
        <row r="474">
          <cell r="B474" t="str">
            <v>PO4010</v>
          </cell>
          <cell r="C474" t="str">
            <v>Chamroeun Ros</v>
          </cell>
          <cell r="D474" t="str">
            <v>SPS- B</v>
          </cell>
          <cell r="E474" t="str">
            <v>SERVICE HAND</v>
          </cell>
          <cell r="F474" t="str">
            <v>28-Jun-2010</v>
          </cell>
          <cell r="G474">
            <v>22</v>
          </cell>
          <cell r="H474">
            <v>366</v>
          </cell>
          <cell r="I474">
            <v>1.8633879781420764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0.731578947368421</v>
          </cell>
          <cell r="P474">
            <v>0.731578947368421</v>
          </cell>
          <cell r="Q474">
            <v>1.1318090307736552</v>
          </cell>
          <cell r="R474">
            <v>10</v>
          </cell>
          <cell r="U474">
            <v>0.731578947368421</v>
          </cell>
          <cell r="V474">
            <v>26</v>
          </cell>
          <cell r="W474">
            <v>10</v>
          </cell>
        </row>
        <row r="475">
          <cell r="B475" t="str">
            <v>PO4046</v>
          </cell>
          <cell r="C475" t="str">
            <v>Saran Dul</v>
          </cell>
          <cell r="D475" t="str">
            <v>Finishing A</v>
          </cell>
          <cell r="E475" t="str">
            <v>PRESSER</v>
          </cell>
          <cell r="F475" t="str">
            <v>12-Jul-2010</v>
          </cell>
          <cell r="G475">
            <v>22</v>
          </cell>
          <cell r="H475">
            <v>366</v>
          </cell>
          <cell r="I475">
            <v>1.8633879781420764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1.8633879781420764</v>
          </cell>
          <cell r="R475">
            <v>10</v>
          </cell>
          <cell r="U475">
            <v>0</v>
          </cell>
          <cell r="V475">
            <v>26</v>
          </cell>
          <cell r="W475">
            <v>10</v>
          </cell>
        </row>
        <row r="476">
          <cell r="B476" t="str">
            <v>PO4143</v>
          </cell>
          <cell r="C476" t="str">
            <v>Channa Lor</v>
          </cell>
          <cell r="D476" t="str">
            <v>SPS- D</v>
          </cell>
          <cell r="E476" t="str">
            <v>COLLAR ATTACH</v>
          </cell>
          <cell r="F476" t="str">
            <v>26-Jul-2010</v>
          </cell>
          <cell r="G476">
            <v>22</v>
          </cell>
          <cell r="H476">
            <v>366</v>
          </cell>
          <cell r="I476">
            <v>1.8633879781420764</v>
          </cell>
          <cell r="J476">
            <v>2</v>
          </cell>
          <cell r="K476">
            <v>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1.8633879781420764</v>
          </cell>
          <cell r="R476">
            <v>7.8260869565217392</v>
          </cell>
          <cell r="U476">
            <v>0</v>
          </cell>
          <cell r="V476">
            <v>23</v>
          </cell>
          <cell r="W476">
            <v>6.9230769230769234</v>
          </cell>
        </row>
        <row r="477">
          <cell r="B477" t="str">
            <v>PO4305</v>
          </cell>
          <cell r="C477" t="str">
            <v>Sokphanna Choun</v>
          </cell>
          <cell r="D477" t="str">
            <v>SPS- B</v>
          </cell>
          <cell r="E477" t="str">
            <v>Dubble turn press</v>
          </cell>
          <cell r="F477" t="str">
            <v>23-Aug-2010</v>
          </cell>
          <cell r="G477">
            <v>22</v>
          </cell>
          <cell r="H477">
            <v>366</v>
          </cell>
          <cell r="I477">
            <v>1.8633879781420764</v>
          </cell>
          <cell r="J477">
            <v>0</v>
          </cell>
          <cell r="K477">
            <v>2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1.8633879781420764</v>
          </cell>
          <cell r="R477">
            <v>9.1304347826086953</v>
          </cell>
          <cell r="U477">
            <v>0</v>
          </cell>
          <cell r="V477">
            <v>24</v>
          </cell>
          <cell r="W477">
            <v>8.4280936454849495</v>
          </cell>
        </row>
        <row r="478">
          <cell r="B478" t="str">
            <v>PO4739</v>
          </cell>
          <cell r="C478" t="str">
            <v>Chanthoeurn Meach</v>
          </cell>
          <cell r="D478" t="str">
            <v>Finishing B</v>
          </cell>
          <cell r="E478" t="str">
            <v>SORT OUT TROLLEY</v>
          </cell>
          <cell r="F478" t="str">
            <v>01-Feb-2011</v>
          </cell>
          <cell r="G478">
            <v>22</v>
          </cell>
          <cell r="H478">
            <v>366</v>
          </cell>
          <cell r="I478">
            <v>1.8633879781420764</v>
          </cell>
          <cell r="J478">
            <v>0</v>
          </cell>
          <cell r="K478">
            <v>0.13157894736842099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1.8633879781420764</v>
          </cell>
          <cell r="R478">
            <v>9.9427917620137301</v>
          </cell>
          <cell r="U478">
            <v>0</v>
          </cell>
          <cell r="V478">
            <v>25.868421052631579</v>
          </cell>
          <cell r="W478">
            <v>9.8924739899387628</v>
          </cell>
        </row>
        <row r="479">
          <cell r="B479" t="str">
            <v>PO4742</v>
          </cell>
          <cell r="C479" t="str">
            <v>Sophanna Prak</v>
          </cell>
          <cell r="D479" t="str">
            <v>OPA S1- 1 &amp; 2</v>
          </cell>
          <cell r="E479" t="str">
            <v>PRESS POCKET</v>
          </cell>
          <cell r="F479" t="str">
            <v>01-Feb-2011</v>
          </cell>
          <cell r="G479">
            <v>22</v>
          </cell>
          <cell r="H479">
            <v>366</v>
          </cell>
          <cell r="I479">
            <v>1.8633879781420764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1.8633879781420764</v>
          </cell>
          <cell r="R479">
            <v>9.5652173913043477</v>
          </cell>
          <cell r="U479">
            <v>0</v>
          </cell>
          <cell r="V479">
            <v>25</v>
          </cell>
          <cell r="W479">
            <v>9.1973244147157178</v>
          </cell>
        </row>
        <row r="480">
          <cell r="B480" t="str">
            <v>PO4801</v>
          </cell>
          <cell r="C480" t="str">
            <v>SEYMA MET</v>
          </cell>
          <cell r="D480" t="str">
            <v>SIT Checking</v>
          </cell>
          <cell r="E480" t="str">
            <v>QUALITY CONTROLLER</v>
          </cell>
          <cell r="F480" t="str">
            <v>21-Feb-2011</v>
          </cell>
          <cell r="G480">
            <v>22</v>
          </cell>
          <cell r="H480">
            <v>366</v>
          </cell>
          <cell r="I480">
            <v>1.8633879781420764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1.8633879781420764</v>
          </cell>
          <cell r="R480">
            <v>10</v>
          </cell>
          <cell r="U480">
            <v>0</v>
          </cell>
          <cell r="V480">
            <v>26</v>
          </cell>
          <cell r="W480">
            <v>10</v>
          </cell>
        </row>
        <row r="481">
          <cell r="B481" t="str">
            <v>PO4958</v>
          </cell>
          <cell r="C481" t="str">
            <v>Ratana Thy</v>
          </cell>
          <cell r="D481" t="str">
            <v>OPA S1- 1 &amp; 2</v>
          </cell>
          <cell r="E481" t="str">
            <v>BUTTON SEW COLLAR</v>
          </cell>
          <cell r="F481" t="str">
            <v>25-Apr-2011</v>
          </cell>
          <cell r="G481">
            <v>22</v>
          </cell>
          <cell r="H481">
            <v>366</v>
          </cell>
          <cell r="I481">
            <v>1.8633879781420764</v>
          </cell>
          <cell r="J481">
            <v>0</v>
          </cell>
          <cell r="K481">
            <v>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1.8633879781420764</v>
          </cell>
          <cell r="R481">
            <v>7.3913043478260869</v>
          </cell>
          <cell r="U481">
            <v>0</v>
          </cell>
          <cell r="V481">
            <v>20</v>
          </cell>
          <cell r="W481">
            <v>5.6856187290969897</v>
          </cell>
        </row>
        <row r="482">
          <cell r="B482" t="str">
            <v>PO5016</v>
          </cell>
          <cell r="C482" t="str">
            <v>Khna So</v>
          </cell>
          <cell r="D482" t="str">
            <v>FUSING</v>
          </cell>
          <cell r="E482" t="str">
            <v>FUSE COLLAR</v>
          </cell>
          <cell r="F482" t="str">
            <v>09-May-2011</v>
          </cell>
          <cell r="G482">
            <v>22</v>
          </cell>
          <cell r="H482">
            <v>366</v>
          </cell>
          <cell r="I482">
            <v>1.8633879781420764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1.8633879781420764</v>
          </cell>
          <cell r="R482">
            <v>9.5652173913043477</v>
          </cell>
          <cell r="U482">
            <v>0</v>
          </cell>
          <cell r="V482">
            <v>26</v>
          </cell>
          <cell r="W482">
            <v>9.5652173913043477</v>
          </cell>
        </row>
        <row r="483">
          <cell r="B483" t="str">
            <v>PO5059</v>
          </cell>
          <cell r="C483" t="str">
            <v>Sovan Mut</v>
          </cell>
          <cell r="D483" t="str">
            <v>SPS- A</v>
          </cell>
          <cell r="E483" t="str">
            <v>BAND ATTACH COLLAR</v>
          </cell>
          <cell r="F483" t="str">
            <v>10-May-2011</v>
          </cell>
          <cell r="G483">
            <v>22</v>
          </cell>
          <cell r="H483">
            <v>366</v>
          </cell>
          <cell r="I483">
            <v>1.8633879781420764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1.8633879781420764</v>
          </cell>
          <cell r="R483">
            <v>9.5652173913043477</v>
          </cell>
          <cell r="U483">
            <v>0</v>
          </cell>
          <cell r="V483">
            <v>26</v>
          </cell>
          <cell r="W483">
            <v>9.5652173913043477</v>
          </cell>
        </row>
        <row r="484">
          <cell r="B484" t="str">
            <v>PO5080</v>
          </cell>
          <cell r="C484" t="str">
            <v>Phoeurn Ork</v>
          </cell>
          <cell r="D484" t="str">
            <v>SPS- B</v>
          </cell>
          <cell r="E484" t="str">
            <v>PRESS POCKET</v>
          </cell>
          <cell r="F484" t="str">
            <v>18-May-2011</v>
          </cell>
          <cell r="G484">
            <v>22</v>
          </cell>
          <cell r="H484">
            <v>366</v>
          </cell>
          <cell r="I484">
            <v>1.8633879781420764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1.8633879781420764</v>
          </cell>
          <cell r="R484">
            <v>9.5652173913043477</v>
          </cell>
          <cell r="U484">
            <v>0</v>
          </cell>
          <cell r="V484">
            <v>26</v>
          </cell>
          <cell r="W484">
            <v>9.5652173913043477</v>
          </cell>
        </row>
        <row r="485">
          <cell r="B485" t="str">
            <v>PO5085</v>
          </cell>
          <cell r="C485" t="str">
            <v>Kunthea Tep</v>
          </cell>
          <cell r="D485" t="str">
            <v>Finishing A</v>
          </cell>
          <cell r="E485" t="str">
            <v>PRESSER</v>
          </cell>
          <cell r="F485" t="str">
            <v>18-May-2011</v>
          </cell>
          <cell r="G485">
            <v>22</v>
          </cell>
          <cell r="H485">
            <v>366</v>
          </cell>
          <cell r="I485">
            <v>1.8633879781420764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1.8633879781420764</v>
          </cell>
          <cell r="R485">
            <v>10</v>
          </cell>
          <cell r="U485">
            <v>0</v>
          </cell>
          <cell r="V485">
            <v>26</v>
          </cell>
          <cell r="W485">
            <v>10</v>
          </cell>
        </row>
        <row r="486">
          <cell r="B486" t="str">
            <v>PO5151</v>
          </cell>
          <cell r="C486" t="str">
            <v>Chanra Ouk</v>
          </cell>
          <cell r="D486" t="str">
            <v>SIT Checking</v>
          </cell>
          <cell r="E486" t="str">
            <v>REMOVE SOBAR</v>
          </cell>
          <cell r="F486" t="str">
            <v>13-Jun-2011</v>
          </cell>
          <cell r="G486">
            <v>22</v>
          </cell>
          <cell r="H486">
            <v>366</v>
          </cell>
          <cell r="I486">
            <v>1.8633879781420764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1.8633879781420764</v>
          </cell>
          <cell r="R486">
            <v>10</v>
          </cell>
          <cell r="U486">
            <v>0</v>
          </cell>
          <cell r="V486">
            <v>26</v>
          </cell>
          <cell r="W486">
            <v>10</v>
          </cell>
        </row>
        <row r="487">
          <cell r="B487" t="str">
            <v>PO5389</v>
          </cell>
          <cell r="C487" t="str">
            <v>Savy Tham</v>
          </cell>
          <cell r="D487" t="str">
            <v>SPS- B</v>
          </cell>
          <cell r="E487" t="str">
            <v>TRIM EDGE COLLAR</v>
          </cell>
          <cell r="F487" t="str">
            <v>13-Jul-2011</v>
          </cell>
          <cell r="G487">
            <v>22</v>
          </cell>
          <cell r="H487">
            <v>366</v>
          </cell>
          <cell r="I487">
            <v>1.8633879781420764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0.21052631578947401</v>
          </cell>
          <cell r="P487">
            <v>0.21052631578947401</v>
          </cell>
          <cell r="Q487">
            <v>1.6528616623526022</v>
          </cell>
          <cell r="R487">
            <v>10</v>
          </cell>
          <cell r="U487">
            <v>0.21052631578947401</v>
          </cell>
          <cell r="V487">
            <v>26</v>
          </cell>
          <cell r="W487">
            <v>10</v>
          </cell>
        </row>
        <row r="488">
          <cell r="B488" t="str">
            <v>PO5441</v>
          </cell>
          <cell r="C488" t="str">
            <v>Youn Meas</v>
          </cell>
          <cell r="D488" t="str">
            <v>SIT REPAIR</v>
          </cell>
          <cell r="E488" t="str">
            <v>JOIN SHOULDER</v>
          </cell>
          <cell r="F488" t="str">
            <v>25-Jul-2011</v>
          </cell>
          <cell r="G488">
            <v>22</v>
          </cell>
          <cell r="H488">
            <v>366</v>
          </cell>
          <cell r="I488">
            <v>1.8633879781420764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1.8633879781420764</v>
          </cell>
          <cell r="R488">
            <v>10</v>
          </cell>
          <cell r="U488">
            <v>0</v>
          </cell>
          <cell r="V488">
            <v>26</v>
          </cell>
          <cell r="W488">
            <v>10</v>
          </cell>
        </row>
        <row r="489">
          <cell r="B489" t="str">
            <v>PO5442</v>
          </cell>
          <cell r="C489" t="str">
            <v>Raksmey Keo</v>
          </cell>
          <cell r="D489" t="str">
            <v>SPS- B</v>
          </cell>
          <cell r="E489" t="str">
            <v>BAND ATTACH COLLAR</v>
          </cell>
          <cell r="F489" t="str">
            <v>25-Jul-2011</v>
          </cell>
          <cell r="G489">
            <v>22</v>
          </cell>
          <cell r="H489">
            <v>366</v>
          </cell>
          <cell r="I489">
            <v>1.8633879781420764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1.8633879781420764</v>
          </cell>
          <cell r="R489">
            <v>9.5652173913043477</v>
          </cell>
          <cell r="U489">
            <v>0</v>
          </cell>
          <cell r="V489">
            <v>26</v>
          </cell>
          <cell r="W489">
            <v>9.5652173913043477</v>
          </cell>
        </row>
        <row r="490">
          <cell r="B490" t="str">
            <v>PO5488</v>
          </cell>
          <cell r="C490" t="str">
            <v>Sreymom Keo</v>
          </cell>
          <cell r="D490" t="str">
            <v>SPS- E</v>
          </cell>
          <cell r="E490" t="str">
            <v>BOTTOM HEM</v>
          </cell>
          <cell r="F490" t="str">
            <v>01-Aug-2011</v>
          </cell>
          <cell r="G490">
            <v>22</v>
          </cell>
          <cell r="H490">
            <v>366</v>
          </cell>
          <cell r="I490">
            <v>1.8633879781420764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0.18245614035087701</v>
          </cell>
          <cell r="P490">
            <v>0.18245614035087701</v>
          </cell>
          <cell r="Q490">
            <v>1.6809318377911993</v>
          </cell>
          <cell r="R490">
            <v>10</v>
          </cell>
          <cell r="U490">
            <v>0.18245614035087701</v>
          </cell>
          <cell r="V490">
            <v>26</v>
          </cell>
          <cell r="W490">
            <v>10</v>
          </cell>
        </row>
        <row r="491">
          <cell r="B491" t="str">
            <v>PO5871</v>
          </cell>
          <cell r="C491" t="str">
            <v>Sokha Mom</v>
          </cell>
          <cell r="D491" t="str">
            <v>SIT Checking</v>
          </cell>
          <cell r="E491" t="str">
            <v>HEM BAND</v>
          </cell>
          <cell r="F491" t="str">
            <v>05-Oct-2011</v>
          </cell>
          <cell r="G491">
            <v>22</v>
          </cell>
          <cell r="H491">
            <v>366</v>
          </cell>
          <cell r="I491">
            <v>1.8633879781420764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0.42105263157894701</v>
          </cell>
          <cell r="P491">
            <v>0.42105263157894701</v>
          </cell>
          <cell r="Q491">
            <v>1.4423353465631292</v>
          </cell>
          <cell r="R491">
            <v>9.5652173913043477</v>
          </cell>
          <cell r="U491">
            <v>0.42105263157894701</v>
          </cell>
          <cell r="V491">
            <v>26</v>
          </cell>
          <cell r="W491">
            <v>9.5652173913043477</v>
          </cell>
        </row>
        <row r="492">
          <cell r="B492" t="str">
            <v>PO5897</v>
          </cell>
          <cell r="C492" t="str">
            <v>Chanthorn Sok</v>
          </cell>
          <cell r="D492" t="str">
            <v>SPS- B</v>
          </cell>
          <cell r="E492" t="str">
            <v>RUN OUT COLLAR</v>
          </cell>
          <cell r="F492" t="str">
            <v>10-Oct-2011</v>
          </cell>
          <cell r="G492">
            <v>22</v>
          </cell>
          <cell r="H492">
            <v>366</v>
          </cell>
          <cell r="I492">
            <v>1.8633879781420764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1.8633879781420764</v>
          </cell>
          <cell r="R492">
            <v>10</v>
          </cell>
          <cell r="U492">
            <v>0</v>
          </cell>
          <cell r="V492">
            <v>26</v>
          </cell>
          <cell r="W492">
            <v>10</v>
          </cell>
        </row>
        <row r="493">
          <cell r="B493" t="str">
            <v>PO6056</v>
          </cell>
          <cell r="C493" t="str">
            <v>Kema Meng</v>
          </cell>
          <cell r="D493" t="str">
            <v>SPS- E</v>
          </cell>
          <cell r="E493" t="str">
            <v>TOPSLEEVE</v>
          </cell>
          <cell r="F493" t="str">
            <v>26-Oct-2011</v>
          </cell>
          <cell r="G493">
            <v>22</v>
          </cell>
          <cell r="H493">
            <v>366</v>
          </cell>
          <cell r="I493">
            <v>1.8633879781420764</v>
          </cell>
          <cell r="J493">
            <v>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1.8633879781420764</v>
          </cell>
          <cell r="R493">
            <v>9.1304347826086953</v>
          </cell>
          <cell r="U493">
            <v>0</v>
          </cell>
          <cell r="V493">
            <v>26</v>
          </cell>
          <cell r="W493">
            <v>9.1304347826086953</v>
          </cell>
        </row>
        <row r="494">
          <cell r="B494" t="str">
            <v>PO6189</v>
          </cell>
          <cell r="C494" t="str">
            <v>Sreynat Sorn</v>
          </cell>
          <cell r="D494" t="str">
            <v>SPS- A</v>
          </cell>
          <cell r="E494" t="str">
            <v>SET GAUNTLET</v>
          </cell>
          <cell r="F494" t="str">
            <v>23-Nov-2011</v>
          </cell>
          <cell r="G494">
            <v>22</v>
          </cell>
          <cell r="H494">
            <v>366</v>
          </cell>
          <cell r="I494">
            <v>1.8633879781420764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3</v>
          </cell>
          <cell r="Q494">
            <v>-1.1366120218579236</v>
          </cell>
          <cell r="R494">
            <v>10</v>
          </cell>
          <cell r="U494">
            <v>0</v>
          </cell>
          <cell r="V494">
            <v>26</v>
          </cell>
          <cell r="W494">
            <v>10</v>
          </cell>
        </row>
        <row r="495">
          <cell r="B495" t="str">
            <v>PO6432</v>
          </cell>
          <cell r="C495" t="str">
            <v>SREYLEAK NEM</v>
          </cell>
          <cell r="D495" t="str">
            <v>SPS- B</v>
          </cell>
          <cell r="E495" t="str">
            <v>ATT Tape Pocket Front</v>
          </cell>
          <cell r="F495" t="str">
            <v>12-Jan-2012</v>
          </cell>
          <cell r="G495">
            <v>22</v>
          </cell>
          <cell r="H495">
            <v>366</v>
          </cell>
          <cell r="I495">
            <v>1.8633879781420764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1.8633879781420764</v>
          </cell>
          <cell r="R495">
            <v>10</v>
          </cell>
          <cell r="U495">
            <v>0</v>
          </cell>
          <cell r="V495">
            <v>26</v>
          </cell>
          <cell r="W495">
            <v>10</v>
          </cell>
        </row>
        <row r="496">
          <cell r="B496" t="str">
            <v>PO6441</v>
          </cell>
          <cell r="C496" t="str">
            <v>Chheng Hun</v>
          </cell>
          <cell r="D496" t="str">
            <v>SPS- A</v>
          </cell>
          <cell r="E496" t="str">
            <v>BUTTON SEW CARE LABEL</v>
          </cell>
          <cell r="F496" t="str">
            <v>12-Jan-2012</v>
          </cell>
          <cell r="G496">
            <v>22</v>
          </cell>
          <cell r="H496">
            <v>366</v>
          </cell>
          <cell r="I496">
            <v>1.8633879781420764</v>
          </cell>
          <cell r="J496">
            <v>0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O496">
            <v>1</v>
          </cell>
          <cell r="P496">
            <v>1</v>
          </cell>
          <cell r="Q496">
            <v>0.86338797814207635</v>
          </cell>
          <cell r="R496">
            <v>9.5652173913043477</v>
          </cell>
          <cell r="U496">
            <v>1</v>
          </cell>
          <cell r="V496">
            <v>25</v>
          </cell>
          <cell r="W496">
            <v>9.1973244147157178</v>
          </cell>
        </row>
        <row r="497">
          <cell r="B497" t="str">
            <v>PO6481</v>
          </cell>
          <cell r="C497" t="str">
            <v>Sopha Pen</v>
          </cell>
          <cell r="D497" t="str">
            <v>SPS- F</v>
          </cell>
          <cell r="E497" t="str">
            <v>MACHINIST</v>
          </cell>
          <cell r="F497" t="str">
            <v>12-Jan-2012</v>
          </cell>
          <cell r="G497">
            <v>22</v>
          </cell>
          <cell r="H497">
            <v>366</v>
          </cell>
          <cell r="I497">
            <v>1.8633879781420764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1.8633879781420764</v>
          </cell>
          <cell r="R497">
            <v>10</v>
          </cell>
          <cell r="U497">
            <v>0</v>
          </cell>
          <cell r="V497">
            <v>26</v>
          </cell>
          <cell r="W497">
            <v>10</v>
          </cell>
        </row>
        <row r="498">
          <cell r="B498" t="str">
            <v>PO6529</v>
          </cell>
          <cell r="C498" t="str">
            <v>Samnang Chory</v>
          </cell>
          <cell r="D498" t="str">
            <v>Finishing A</v>
          </cell>
          <cell r="E498" t="str">
            <v>FOLDER</v>
          </cell>
          <cell r="F498" t="str">
            <v>18-Jan-2012</v>
          </cell>
          <cell r="G498">
            <v>22</v>
          </cell>
          <cell r="H498">
            <v>366</v>
          </cell>
          <cell r="I498">
            <v>1.8633879781420764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1</v>
          </cell>
          <cell r="P498">
            <v>1</v>
          </cell>
          <cell r="Q498">
            <v>0.86338797814207635</v>
          </cell>
          <cell r="R498">
            <v>10</v>
          </cell>
          <cell r="U498">
            <v>1</v>
          </cell>
          <cell r="V498">
            <v>26</v>
          </cell>
          <cell r="W498">
            <v>10</v>
          </cell>
        </row>
        <row r="499">
          <cell r="B499" t="str">
            <v>PO6580</v>
          </cell>
          <cell r="C499" t="str">
            <v>Tum San</v>
          </cell>
          <cell r="D499" t="str">
            <v>SIT Checking</v>
          </cell>
          <cell r="E499" t="str">
            <v>Trim tape back yoke</v>
          </cell>
          <cell r="F499" t="str">
            <v>01-Feb-2012</v>
          </cell>
          <cell r="G499">
            <v>22</v>
          </cell>
          <cell r="H499">
            <v>366</v>
          </cell>
          <cell r="I499">
            <v>1.8633879781420764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1.8633879781420764</v>
          </cell>
          <cell r="R499">
            <v>10</v>
          </cell>
          <cell r="U499">
            <v>0</v>
          </cell>
          <cell r="V499">
            <v>26</v>
          </cell>
          <cell r="W499">
            <v>10</v>
          </cell>
        </row>
        <row r="500">
          <cell r="B500" t="str">
            <v>PO6623</v>
          </cell>
          <cell r="C500" t="str">
            <v>Sophea Kruoch</v>
          </cell>
          <cell r="D500" t="str">
            <v>SPS- A</v>
          </cell>
          <cell r="E500" t="str">
            <v>MACHINIST</v>
          </cell>
          <cell r="F500" t="str">
            <v>02-Feb-2012</v>
          </cell>
          <cell r="G500">
            <v>22</v>
          </cell>
          <cell r="H500">
            <v>366</v>
          </cell>
          <cell r="I500">
            <v>1.8633879781420764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2</v>
          </cell>
          <cell r="P500">
            <v>2</v>
          </cell>
          <cell r="Q500">
            <v>-0.13661202185792365</v>
          </cell>
          <cell r="R500">
            <v>10</v>
          </cell>
          <cell r="U500">
            <v>2</v>
          </cell>
          <cell r="V500">
            <v>26</v>
          </cell>
          <cell r="W500">
            <v>10</v>
          </cell>
        </row>
        <row r="501">
          <cell r="B501" t="str">
            <v>PO6728</v>
          </cell>
          <cell r="C501" t="str">
            <v xml:space="preserve">Sophors Phon </v>
          </cell>
          <cell r="D501" t="str">
            <v>SPS- B</v>
          </cell>
          <cell r="E501" t="str">
            <v>HELPER</v>
          </cell>
          <cell r="F501" t="str">
            <v>20-Feb-2012</v>
          </cell>
          <cell r="G501">
            <v>22</v>
          </cell>
          <cell r="H501">
            <v>366</v>
          </cell>
          <cell r="I501">
            <v>1.8633879781420764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1.8633879781420764</v>
          </cell>
          <cell r="R501">
            <v>10</v>
          </cell>
          <cell r="U501">
            <v>0</v>
          </cell>
          <cell r="V501">
            <v>26</v>
          </cell>
          <cell r="W501">
            <v>10</v>
          </cell>
        </row>
        <row r="502">
          <cell r="B502" t="str">
            <v>PO6730</v>
          </cell>
          <cell r="C502" t="str">
            <v>Davin Vy</v>
          </cell>
          <cell r="D502" t="str">
            <v>SPS- A</v>
          </cell>
          <cell r="E502" t="str">
            <v>JOIN PLEAT YOKE</v>
          </cell>
          <cell r="F502" t="str">
            <v>20-Feb-2012</v>
          </cell>
          <cell r="G502">
            <v>22</v>
          </cell>
          <cell r="H502">
            <v>366</v>
          </cell>
          <cell r="I502">
            <v>1.8633879781420764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1.8633879781420764</v>
          </cell>
          <cell r="R502">
            <v>10</v>
          </cell>
          <cell r="U502">
            <v>0</v>
          </cell>
          <cell r="V502">
            <v>26</v>
          </cell>
          <cell r="W502">
            <v>10</v>
          </cell>
        </row>
        <row r="503">
          <cell r="B503" t="str">
            <v>PO6746</v>
          </cell>
          <cell r="C503" t="str">
            <v>Sreyrath Cheang</v>
          </cell>
          <cell r="D503" t="str">
            <v>SPS- B</v>
          </cell>
          <cell r="E503" t="str">
            <v>BAND ATTACH COLLAR</v>
          </cell>
          <cell r="F503" t="str">
            <v>22-Feb-2012</v>
          </cell>
          <cell r="G503">
            <v>22</v>
          </cell>
          <cell r="H503">
            <v>366</v>
          </cell>
          <cell r="I503">
            <v>1.8633879781420764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1.8633879781420764</v>
          </cell>
          <cell r="R503">
            <v>10</v>
          </cell>
          <cell r="U503">
            <v>0</v>
          </cell>
          <cell r="V503">
            <v>26</v>
          </cell>
          <cell r="W503">
            <v>10</v>
          </cell>
        </row>
        <row r="504">
          <cell r="B504" t="str">
            <v>PO6912</v>
          </cell>
          <cell r="C504" t="str">
            <v>Sevoun Keo</v>
          </cell>
          <cell r="D504" t="str">
            <v>SPS- D</v>
          </cell>
          <cell r="E504" t="str">
            <v>MACHINIST</v>
          </cell>
          <cell r="F504" t="str">
            <v>02-Apr-2012</v>
          </cell>
          <cell r="G504">
            <v>22</v>
          </cell>
          <cell r="H504">
            <v>366</v>
          </cell>
          <cell r="I504">
            <v>1.8633879781420764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1.8633879781420764</v>
          </cell>
          <cell r="R504">
            <v>9.5652173913043477</v>
          </cell>
          <cell r="U504">
            <v>0</v>
          </cell>
          <cell r="V504">
            <v>26</v>
          </cell>
          <cell r="W504">
            <v>9.5652173913043477</v>
          </cell>
        </row>
        <row r="505">
          <cell r="B505" t="str">
            <v>PO6945</v>
          </cell>
          <cell r="C505" t="str">
            <v>Chanpheakdey Bun</v>
          </cell>
          <cell r="D505" t="str">
            <v>SIT REPAIR</v>
          </cell>
          <cell r="E505" t="str">
            <v>CUFF ATTACH</v>
          </cell>
          <cell r="F505" t="str">
            <v>19-Apr-2012</v>
          </cell>
          <cell r="G505">
            <v>22</v>
          </cell>
          <cell r="H505">
            <v>366</v>
          </cell>
          <cell r="I505">
            <v>1.8633879781420764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0.21052631578947401</v>
          </cell>
          <cell r="P505">
            <v>0.21052631578947401</v>
          </cell>
          <cell r="Q505">
            <v>1.6528616623526022</v>
          </cell>
          <cell r="R505">
            <v>9.5652173913043477</v>
          </cell>
          <cell r="U505">
            <v>0.21052631578947401</v>
          </cell>
          <cell r="V505">
            <v>26</v>
          </cell>
          <cell r="W505">
            <v>9.5652173913043477</v>
          </cell>
        </row>
        <row r="506">
          <cell r="B506" t="str">
            <v>PO7005</v>
          </cell>
          <cell r="C506" t="str">
            <v>Sopheak Seng</v>
          </cell>
          <cell r="D506" t="str">
            <v>OPA S1- 1 &amp; 2</v>
          </cell>
          <cell r="E506" t="str">
            <v>MACHINIST</v>
          </cell>
          <cell r="F506" t="str">
            <v>24-Apr-2012</v>
          </cell>
          <cell r="G506">
            <v>22</v>
          </cell>
          <cell r="H506">
            <v>366</v>
          </cell>
          <cell r="I506">
            <v>1.8633879781420764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1.8633879781420764</v>
          </cell>
          <cell r="R506">
            <v>10</v>
          </cell>
          <cell r="U506">
            <v>0</v>
          </cell>
          <cell r="V506">
            <v>26</v>
          </cell>
          <cell r="W506">
            <v>10</v>
          </cell>
        </row>
        <row r="507">
          <cell r="B507" t="str">
            <v>PO7029</v>
          </cell>
          <cell r="C507" t="str">
            <v>Sary Kem</v>
          </cell>
          <cell r="D507" t="str">
            <v>Finishing A</v>
          </cell>
          <cell r="E507" t="str">
            <v>BUTTON UP</v>
          </cell>
          <cell r="F507" t="str">
            <v>24-Apr-2012</v>
          </cell>
          <cell r="G507">
            <v>22</v>
          </cell>
          <cell r="H507">
            <v>366</v>
          </cell>
          <cell r="I507">
            <v>1.8633879781420764</v>
          </cell>
          <cell r="J507">
            <v>0</v>
          </cell>
          <cell r="K507">
            <v>2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1.8633879781420764</v>
          </cell>
          <cell r="R507">
            <v>9.1304347826086953</v>
          </cell>
          <cell r="U507">
            <v>0</v>
          </cell>
          <cell r="V507">
            <v>24</v>
          </cell>
          <cell r="W507">
            <v>8.4280936454849495</v>
          </cell>
        </row>
        <row r="508">
          <cell r="B508" t="str">
            <v>PO7233</v>
          </cell>
          <cell r="C508" t="str">
            <v>Sothary Chup</v>
          </cell>
          <cell r="D508" t="str">
            <v>SPS- A</v>
          </cell>
          <cell r="E508" t="str">
            <v>SET GAUNTLET</v>
          </cell>
          <cell r="F508" t="str">
            <v>21-May-2012</v>
          </cell>
          <cell r="G508">
            <v>22</v>
          </cell>
          <cell r="H508">
            <v>366</v>
          </cell>
          <cell r="I508">
            <v>1.8633879781420764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1.8633879781420764</v>
          </cell>
          <cell r="R508">
            <v>9.5652173913043477</v>
          </cell>
          <cell r="U508">
            <v>0</v>
          </cell>
          <cell r="V508">
            <v>26</v>
          </cell>
          <cell r="W508">
            <v>9.5652173913043477</v>
          </cell>
        </row>
        <row r="509">
          <cell r="B509" t="str">
            <v>PO7335</v>
          </cell>
          <cell r="C509" t="str">
            <v>Chhengkea Cheu</v>
          </cell>
          <cell r="D509" t="str">
            <v>Finishing B</v>
          </cell>
          <cell r="E509" t="str">
            <v>PRESENTATION EXAMINER</v>
          </cell>
          <cell r="F509" t="str">
            <v>11-Jun-2012</v>
          </cell>
          <cell r="G509">
            <v>22</v>
          </cell>
          <cell r="H509">
            <v>366</v>
          </cell>
          <cell r="I509">
            <v>1.8633879781420764</v>
          </cell>
          <cell r="J509">
            <v>1.4736842105263159</v>
          </cell>
          <cell r="K509">
            <v>0.21052631578947401</v>
          </cell>
          <cell r="L509">
            <v>0</v>
          </cell>
          <cell r="M509">
            <v>0</v>
          </cell>
          <cell r="N509">
            <v>3</v>
          </cell>
          <cell r="O509">
            <v>0.20175438596491299</v>
          </cell>
          <cell r="P509">
            <v>3.2017543859649131</v>
          </cell>
          <cell r="Q509">
            <v>-1.3383664078228368</v>
          </cell>
          <cell r="R509">
            <v>9.2677345537757443</v>
          </cell>
          <cell r="U509">
            <v>3.2017543859649131</v>
          </cell>
          <cell r="V509">
            <v>25.789473684210527</v>
          </cell>
          <cell r="W509">
            <v>9.1926921687249283</v>
          </cell>
        </row>
        <row r="510">
          <cell r="B510" t="str">
            <v>PO7341</v>
          </cell>
          <cell r="C510" t="str">
            <v>Sean Sok</v>
          </cell>
          <cell r="D510" t="str">
            <v>SPS- B</v>
          </cell>
          <cell r="E510" t="str">
            <v>PICK OUT FLAW COLLAR</v>
          </cell>
          <cell r="F510" t="str">
            <v>11-Jun-2012</v>
          </cell>
          <cell r="G510">
            <v>22</v>
          </cell>
          <cell r="H510">
            <v>366</v>
          </cell>
          <cell r="I510">
            <v>1.8633879781420764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1.8633879781420764</v>
          </cell>
          <cell r="R510">
            <v>10</v>
          </cell>
          <cell r="U510">
            <v>0</v>
          </cell>
          <cell r="V510">
            <v>26</v>
          </cell>
          <cell r="W510">
            <v>10</v>
          </cell>
        </row>
        <row r="511">
          <cell r="B511" t="str">
            <v>PO7628</v>
          </cell>
          <cell r="C511" t="str">
            <v>Seang Kim</v>
          </cell>
          <cell r="D511" t="str">
            <v>SPS- C</v>
          </cell>
          <cell r="E511" t="str">
            <v>SET MAIN LABEL</v>
          </cell>
          <cell r="F511" t="str">
            <v>16-Jul-2012</v>
          </cell>
          <cell r="G511">
            <v>22</v>
          </cell>
          <cell r="H511">
            <v>366</v>
          </cell>
          <cell r="I511">
            <v>1.8633879781420764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1.8633879781420764</v>
          </cell>
          <cell r="R511">
            <v>10</v>
          </cell>
          <cell r="U511">
            <v>0</v>
          </cell>
          <cell r="V511">
            <v>26</v>
          </cell>
          <cell r="W511">
            <v>10</v>
          </cell>
        </row>
        <row r="512">
          <cell r="B512" t="str">
            <v>PO8003</v>
          </cell>
          <cell r="C512" t="str">
            <v>Sona Ron</v>
          </cell>
          <cell r="D512" t="str">
            <v>SPS- A</v>
          </cell>
          <cell r="E512" t="str">
            <v>TOPSTITCH CUFF</v>
          </cell>
          <cell r="F512" t="str">
            <v>23-Aug-2012</v>
          </cell>
          <cell r="G512">
            <v>22</v>
          </cell>
          <cell r="H512">
            <v>366</v>
          </cell>
          <cell r="I512">
            <v>1.8633879781420764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1.8633879781420764</v>
          </cell>
          <cell r="R512">
            <v>10</v>
          </cell>
          <cell r="U512">
            <v>0</v>
          </cell>
          <cell r="V512">
            <v>26</v>
          </cell>
          <cell r="W512">
            <v>10</v>
          </cell>
        </row>
        <row r="513">
          <cell r="B513" t="str">
            <v>PO8223</v>
          </cell>
          <cell r="C513" t="str">
            <v>Chanthy  Mao</v>
          </cell>
          <cell r="D513" t="str">
            <v>SPS- C</v>
          </cell>
          <cell r="E513" t="str">
            <v>BUTTON HOLE FRONT</v>
          </cell>
          <cell r="F513" t="str">
            <v>19-Sep-2012</v>
          </cell>
          <cell r="G513">
            <v>22</v>
          </cell>
          <cell r="H513">
            <v>366</v>
          </cell>
          <cell r="I513">
            <v>1.8633879781420764</v>
          </cell>
          <cell r="J513">
            <v>16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1.8633879781420764</v>
          </cell>
          <cell r="R513">
            <v>3.043478260869565</v>
          </cell>
          <cell r="U513">
            <v>0</v>
          </cell>
          <cell r="V513">
            <v>26</v>
          </cell>
          <cell r="W513">
            <v>3.043478260869565</v>
          </cell>
        </row>
        <row r="514">
          <cell r="B514" t="str">
            <v>PO8582</v>
          </cell>
          <cell r="C514" t="str">
            <v>Hoeurn Yorm</v>
          </cell>
          <cell r="D514" t="str">
            <v>S1- 2</v>
          </cell>
          <cell r="E514" t="str">
            <v>BUTTON HOLE FRONT</v>
          </cell>
          <cell r="F514" t="str">
            <v>01-Nov-2012</v>
          </cell>
          <cell r="G514">
            <v>22</v>
          </cell>
          <cell r="H514">
            <v>366</v>
          </cell>
          <cell r="I514">
            <v>1.8633879781420764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1.8633879781420764</v>
          </cell>
          <cell r="R514">
            <v>10</v>
          </cell>
          <cell r="U514">
            <v>0</v>
          </cell>
          <cell r="V514">
            <v>26</v>
          </cell>
          <cell r="W514">
            <v>10</v>
          </cell>
        </row>
        <row r="515">
          <cell r="B515" t="str">
            <v>PO8585</v>
          </cell>
          <cell r="C515" t="str">
            <v>Hen Yorm</v>
          </cell>
          <cell r="D515" t="str">
            <v>SPS- B</v>
          </cell>
          <cell r="E515" t="str">
            <v>TRIM &amp; MARK COLLAR</v>
          </cell>
          <cell r="F515" t="str">
            <v>01-Nov-2012</v>
          </cell>
          <cell r="G515">
            <v>22</v>
          </cell>
          <cell r="H515">
            <v>366</v>
          </cell>
          <cell r="I515">
            <v>1.8633879781420764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1.8633879781420764</v>
          </cell>
          <cell r="R515">
            <v>10</v>
          </cell>
          <cell r="U515">
            <v>0</v>
          </cell>
          <cell r="V515">
            <v>26</v>
          </cell>
          <cell r="W515">
            <v>10</v>
          </cell>
        </row>
        <row r="516">
          <cell r="B516" t="str">
            <v>PO8676</v>
          </cell>
          <cell r="C516" t="str">
            <v>Sorphan Leng</v>
          </cell>
          <cell r="D516" t="str">
            <v>SPS- F</v>
          </cell>
          <cell r="E516" t="str">
            <v>MACHINIST</v>
          </cell>
          <cell r="F516" t="str">
            <v>07-Nov-2012</v>
          </cell>
          <cell r="G516">
            <v>22</v>
          </cell>
          <cell r="H516">
            <v>366</v>
          </cell>
          <cell r="I516">
            <v>1.8633879781420764</v>
          </cell>
          <cell r="J516">
            <v>0.105263157894737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O516">
            <v>0.43508771929824519</v>
          </cell>
          <cell r="P516">
            <v>0.43508771929824519</v>
          </cell>
          <cell r="Q516">
            <v>1.4283002588438312</v>
          </cell>
          <cell r="R516">
            <v>9.5194508009153314</v>
          </cell>
          <cell r="U516">
            <v>0.43508771929824519</v>
          </cell>
          <cell r="V516">
            <v>25</v>
          </cell>
          <cell r="W516">
            <v>9.1533180778032026</v>
          </cell>
        </row>
        <row r="517">
          <cell r="B517" t="str">
            <v>PO8868</v>
          </cell>
          <cell r="C517" t="str">
            <v>Vorlin Sao</v>
          </cell>
          <cell r="D517" t="str">
            <v>SPS- A</v>
          </cell>
          <cell r="E517" t="str">
            <v>BUTTON SEW CUFF</v>
          </cell>
          <cell r="F517" t="str">
            <v>03-Dec-2012</v>
          </cell>
          <cell r="G517">
            <v>22</v>
          </cell>
          <cell r="H517">
            <v>366</v>
          </cell>
          <cell r="I517">
            <v>1.8633879781420764</v>
          </cell>
          <cell r="J517">
            <v>11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</v>
          </cell>
          <cell r="P517">
            <v>1</v>
          </cell>
          <cell r="Q517">
            <v>0.86338797814207635</v>
          </cell>
          <cell r="R517">
            <v>5.2173913043478262</v>
          </cell>
          <cell r="U517">
            <v>1</v>
          </cell>
          <cell r="V517">
            <v>26</v>
          </cell>
          <cell r="W517">
            <v>5.2173913043478262</v>
          </cell>
        </row>
        <row r="518">
          <cell r="B518" t="str">
            <v>PO8889</v>
          </cell>
          <cell r="C518" t="str">
            <v>Ya Yem</v>
          </cell>
          <cell r="D518" t="str">
            <v>Finishing B</v>
          </cell>
          <cell r="E518" t="str">
            <v>PRESENTATION EXAMINER</v>
          </cell>
          <cell r="F518" t="str">
            <v>11-Dec-2012</v>
          </cell>
          <cell r="G518">
            <v>22</v>
          </cell>
          <cell r="H518">
            <v>366</v>
          </cell>
          <cell r="I518">
            <v>1.8633879781420764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1.8633879781420764</v>
          </cell>
          <cell r="R518">
            <v>10</v>
          </cell>
          <cell r="U518">
            <v>0</v>
          </cell>
          <cell r="V518">
            <v>26</v>
          </cell>
          <cell r="W518">
            <v>10</v>
          </cell>
        </row>
        <row r="519">
          <cell r="B519" t="str">
            <v>PO9076</v>
          </cell>
          <cell r="C519" t="str">
            <v>Rothana Chan</v>
          </cell>
          <cell r="D519" t="str">
            <v>SIT Checking</v>
          </cell>
          <cell r="E519" t="str">
            <v>QUALITY CONTROLLER</v>
          </cell>
          <cell r="F519" t="str">
            <v>08-Jan-2013</v>
          </cell>
          <cell r="G519">
            <v>21</v>
          </cell>
          <cell r="H519">
            <v>366</v>
          </cell>
          <cell r="I519">
            <v>1.778688524590164</v>
          </cell>
          <cell r="J519">
            <v>4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1.778688524590164</v>
          </cell>
          <cell r="R519">
            <v>8.2608695652173907</v>
          </cell>
          <cell r="U519">
            <v>0</v>
          </cell>
          <cell r="V519">
            <v>26</v>
          </cell>
          <cell r="W519">
            <v>8.2608695652173907</v>
          </cell>
        </row>
        <row r="520">
          <cell r="B520" t="str">
            <v>PO9166</v>
          </cell>
          <cell r="C520" t="str">
            <v>Sreyneang Sann</v>
          </cell>
          <cell r="D520" t="str">
            <v>Finishing A</v>
          </cell>
          <cell r="E520" t="str">
            <v>FOLDER</v>
          </cell>
          <cell r="F520" t="str">
            <v>17-Jan-2013</v>
          </cell>
          <cell r="G520">
            <v>21</v>
          </cell>
          <cell r="H520">
            <v>366</v>
          </cell>
          <cell r="I520">
            <v>1.778688524590164</v>
          </cell>
          <cell r="J520">
            <v>0</v>
          </cell>
          <cell r="K520">
            <v>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1.778688524590164</v>
          </cell>
          <cell r="R520">
            <v>7.8260869565217392</v>
          </cell>
          <cell r="U520">
            <v>0</v>
          </cell>
          <cell r="V520">
            <v>21</v>
          </cell>
          <cell r="W520">
            <v>6.321070234113713</v>
          </cell>
        </row>
        <row r="521">
          <cell r="B521" t="str">
            <v>PO9271</v>
          </cell>
          <cell r="C521" t="str">
            <v>Chanthou Seng</v>
          </cell>
          <cell r="D521" t="str">
            <v>Finishing A</v>
          </cell>
          <cell r="E521" t="str">
            <v>FOLDER</v>
          </cell>
          <cell r="F521" t="str">
            <v>11-Feb-2013</v>
          </cell>
          <cell r="G521">
            <v>21</v>
          </cell>
          <cell r="H521">
            <v>366</v>
          </cell>
          <cell r="I521">
            <v>1.778688524590164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</v>
          </cell>
          <cell r="P521">
            <v>1</v>
          </cell>
          <cell r="Q521">
            <v>0.77868852459016402</v>
          </cell>
          <cell r="R521">
            <v>10</v>
          </cell>
          <cell r="U521">
            <v>1</v>
          </cell>
          <cell r="V521">
            <v>26</v>
          </cell>
          <cell r="W521">
            <v>10</v>
          </cell>
        </row>
        <row r="522">
          <cell r="B522" t="str">
            <v>PO9385</v>
          </cell>
          <cell r="C522" t="str">
            <v>Chan Mang</v>
          </cell>
          <cell r="D522" t="str">
            <v>SPS- D</v>
          </cell>
          <cell r="E522" t="str">
            <v>JOIN SHOULDER</v>
          </cell>
          <cell r="F522" t="str">
            <v>19-Feb-2013</v>
          </cell>
          <cell r="G522">
            <v>21</v>
          </cell>
          <cell r="H522">
            <v>366</v>
          </cell>
          <cell r="I522">
            <v>1.778688524590164</v>
          </cell>
          <cell r="J522">
            <v>0</v>
          </cell>
          <cell r="K522">
            <v>3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1.778688524590164</v>
          </cell>
          <cell r="R522">
            <v>8.695652173913043</v>
          </cell>
          <cell r="U522">
            <v>0</v>
          </cell>
          <cell r="V522">
            <v>23</v>
          </cell>
          <cell r="W522">
            <v>7.6923076923076925</v>
          </cell>
        </row>
        <row r="523">
          <cell r="B523" t="str">
            <v>PO9557</v>
          </cell>
          <cell r="C523" t="str">
            <v>Sokra Yon</v>
          </cell>
          <cell r="D523" t="str">
            <v>SPS- F</v>
          </cell>
          <cell r="E523" t="str">
            <v>MACHINIST</v>
          </cell>
          <cell r="F523" t="str">
            <v>12-Mar-2013</v>
          </cell>
          <cell r="G523">
            <v>21</v>
          </cell>
          <cell r="H523">
            <v>366</v>
          </cell>
          <cell r="I523">
            <v>1.778688524590164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1.778688524590164</v>
          </cell>
          <cell r="R523">
            <v>10</v>
          </cell>
          <cell r="U523">
            <v>0</v>
          </cell>
          <cell r="V523">
            <v>26</v>
          </cell>
          <cell r="W523">
            <v>10</v>
          </cell>
        </row>
        <row r="524">
          <cell r="B524" t="str">
            <v>PO9574</v>
          </cell>
          <cell r="C524" t="str">
            <v>Da Lay</v>
          </cell>
          <cell r="D524" t="str">
            <v>SPS- B</v>
          </cell>
          <cell r="E524" t="str">
            <v>HEM POCKET</v>
          </cell>
          <cell r="F524" t="str">
            <v>12-Mar-2013</v>
          </cell>
          <cell r="G524">
            <v>21</v>
          </cell>
          <cell r="H524">
            <v>366</v>
          </cell>
          <cell r="I524">
            <v>1.778688524590164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1.778688524590164</v>
          </cell>
          <cell r="R524">
            <v>10</v>
          </cell>
          <cell r="U524">
            <v>0</v>
          </cell>
          <cell r="V524">
            <v>26</v>
          </cell>
          <cell r="W524">
            <v>10</v>
          </cell>
        </row>
        <row r="525">
          <cell r="B525" t="str">
            <v>PO9707</v>
          </cell>
          <cell r="C525" t="str">
            <v>Sina Uk</v>
          </cell>
          <cell r="D525" t="str">
            <v>Cutting 2</v>
          </cell>
          <cell r="E525" t="str">
            <v>PICK OUT FLAW FRONT</v>
          </cell>
          <cell r="F525" t="str">
            <v>23-Apr-2013</v>
          </cell>
          <cell r="G525">
            <v>21</v>
          </cell>
          <cell r="H525">
            <v>366</v>
          </cell>
          <cell r="I525">
            <v>1.778688524590164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1.778688524590164</v>
          </cell>
          <cell r="R525">
            <v>10</v>
          </cell>
          <cell r="U525">
            <v>0</v>
          </cell>
          <cell r="V525">
            <v>26</v>
          </cell>
          <cell r="W525">
            <v>10</v>
          </cell>
        </row>
        <row r="526">
          <cell r="B526" t="str">
            <v>PO9728</v>
          </cell>
          <cell r="C526" t="str">
            <v>Sreypov Hun</v>
          </cell>
          <cell r="D526" t="str">
            <v>SPS- A</v>
          </cell>
          <cell r="E526" t="str">
            <v>MACHINIST</v>
          </cell>
          <cell r="F526" t="str">
            <v>23-Apr-2013</v>
          </cell>
          <cell r="G526">
            <v>21</v>
          </cell>
          <cell r="H526">
            <v>366</v>
          </cell>
          <cell r="I526">
            <v>1.778688524590164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1.5263157894736841</v>
          </cell>
          <cell r="P526">
            <v>1.5263157894736841</v>
          </cell>
          <cell r="Q526">
            <v>0.25237273511647995</v>
          </cell>
          <cell r="R526">
            <v>10</v>
          </cell>
          <cell r="U526">
            <v>1.5263157894736841</v>
          </cell>
          <cell r="V526">
            <v>26</v>
          </cell>
          <cell r="W526">
            <v>10</v>
          </cell>
        </row>
        <row r="527">
          <cell r="B527" t="str">
            <v>PO9831</v>
          </cell>
          <cell r="C527" t="str">
            <v>Mao Chean</v>
          </cell>
          <cell r="D527" t="str">
            <v>Finishing A</v>
          </cell>
          <cell r="E527" t="str">
            <v>FOLDER</v>
          </cell>
          <cell r="F527" t="str">
            <v>25-Apr-2013</v>
          </cell>
          <cell r="G527">
            <v>21</v>
          </cell>
          <cell r="H527">
            <v>366</v>
          </cell>
          <cell r="I527">
            <v>1.778688524590164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1.778688524590164</v>
          </cell>
          <cell r="R527">
            <v>10</v>
          </cell>
          <cell r="U527">
            <v>0</v>
          </cell>
          <cell r="V527">
            <v>26</v>
          </cell>
          <cell r="W527">
            <v>10</v>
          </cell>
        </row>
        <row r="528">
          <cell r="B528" t="str">
            <v>PO9982</v>
          </cell>
          <cell r="C528" t="str">
            <v>Sokneng Yoeurn</v>
          </cell>
          <cell r="D528" t="str">
            <v>OPA S1- 1 &amp; 2</v>
          </cell>
          <cell r="E528" t="str">
            <v>TOP COLLAR</v>
          </cell>
          <cell r="F528" t="str">
            <v>08-May-2013</v>
          </cell>
          <cell r="G528">
            <v>21</v>
          </cell>
          <cell r="H528">
            <v>366</v>
          </cell>
          <cell r="I528">
            <v>1.778688524590164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1.778688524590164</v>
          </cell>
          <cell r="R528">
            <v>10</v>
          </cell>
          <cell r="U528">
            <v>0</v>
          </cell>
          <cell r="V528">
            <v>26</v>
          </cell>
          <cell r="W528">
            <v>10</v>
          </cell>
        </row>
        <row r="529">
          <cell r="U529">
            <v>0</v>
          </cell>
          <cell r="V529">
            <v>0</v>
          </cell>
          <cell r="W529">
            <v>0</v>
          </cell>
        </row>
        <row r="531">
          <cell r="B531" t="str">
            <v>Total Employee : 524</v>
          </cell>
        </row>
      </sheetData>
      <sheetData sheetId="8">
        <row r="3">
          <cell r="B3" t="str">
            <v>ID Card</v>
          </cell>
          <cell r="C3" t="str">
            <v>Name</v>
          </cell>
          <cell r="D3" t="str">
            <v>Position</v>
          </cell>
          <cell r="E3" t="str">
            <v>Line</v>
          </cell>
          <cell r="F3" t="str">
            <v>Amounts</v>
          </cell>
          <cell r="K3">
            <v>-7.03</v>
          </cell>
        </row>
        <row r="4">
          <cell r="B4" t="str">
            <v>po14834</v>
          </cell>
          <cell r="E4" t="str">
            <v>from payroll Dec-2024</v>
          </cell>
          <cell r="F4">
            <v>-4.66</v>
          </cell>
        </row>
        <row r="5">
          <cell r="B5" t="str">
            <v>po12669</v>
          </cell>
          <cell r="E5" t="str">
            <v>from payroll Dec-2024</v>
          </cell>
          <cell r="F5">
            <v>-2.37</v>
          </cell>
        </row>
        <row r="128">
          <cell r="F128">
            <v>-7.03</v>
          </cell>
        </row>
      </sheetData>
      <sheetData sheetId="9">
        <row r="7">
          <cell r="C7" t="str">
            <v>ID</v>
          </cell>
          <cell r="D7" t="str">
            <v>Position</v>
          </cell>
          <cell r="E7" t="str">
            <v>Section</v>
          </cell>
          <cell r="F7" t="str">
            <v>Date of birth
(child)</v>
          </cell>
          <cell r="G7" t="str">
            <v>Date will
receive</v>
          </cell>
          <cell r="H7" t="str">
            <v>Date of expire</v>
          </cell>
          <cell r="I7" t="str">
            <v>Amount</v>
          </cell>
        </row>
        <row r="8">
          <cell r="C8" t="str">
            <v>PO16149</v>
          </cell>
          <cell r="D8" t="str">
            <v>BOTTOM HEM</v>
          </cell>
          <cell r="E8" t="str">
            <v>SPS- F</v>
          </cell>
          <cell r="F8">
            <v>44226</v>
          </cell>
          <cell r="G8">
            <v>44774</v>
          </cell>
          <cell r="H8">
            <v>45321</v>
          </cell>
          <cell r="I8">
            <v>8</v>
          </cell>
        </row>
        <row r="9">
          <cell r="C9" t="str">
            <v>PO2230</v>
          </cell>
          <cell r="D9" t="str">
            <v>RUN OUT CUFF</v>
          </cell>
          <cell r="E9" t="str">
            <v>SPS- B</v>
          </cell>
          <cell r="F9">
            <v>44242</v>
          </cell>
          <cell r="G9">
            <v>44790</v>
          </cell>
          <cell r="H9">
            <v>45337</v>
          </cell>
          <cell r="I9">
            <v>8</v>
          </cell>
        </row>
        <row r="10">
          <cell r="C10" t="str">
            <v>PO17806</v>
          </cell>
          <cell r="D10" t="str">
            <v>PRESS YOKE</v>
          </cell>
          <cell r="E10" t="str">
            <v>SPS- B</v>
          </cell>
          <cell r="F10">
            <v>44252</v>
          </cell>
          <cell r="G10">
            <v>44800</v>
          </cell>
          <cell r="H10">
            <v>45347</v>
          </cell>
          <cell r="I10">
            <v>8</v>
          </cell>
        </row>
        <row r="11">
          <cell r="C11" t="str">
            <v>PO9728</v>
          </cell>
          <cell r="D11" t="str">
            <v>MACHINIST</v>
          </cell>
          <cell r="E11" t="str">
            <v>SPS- A</v>
          </cell>
          <cell r="F11">
            <v>44256</v>
          </cell>
          <cell r="G11">
            <v>44804</v>
          </cell>
          <cell r="H11">
            <v>45351</v>
          </cell>
          <cell r="I11">
            <v>8</v>
          </cell>
        </row>
        <row r="12">
          <cell r="C12" t="str">
            <v>PO11877</v>
          </cell>
          <cell r="D12" t="str">
            <v>SECOND MIDLLE ROW</v>
          </cell>
          <cell r="E12" t="str">
            <v>SPS- B</v>
          </cell>
          <cell r="F12">
            <v>44265</v>
          </cell>
          <cell r="G12">
            <v>44813</v>
          </cell>
          <cell r="H12">
            <v>45360</v>
          </cell>
          <cell r="I12">
            <v>8</v>
          </cell>
        </row>
        <row r="13">
          <cell r="C13" t="str">
            <v>PO20089</v>
          </cell>
          <cell r="D13" t="str">
            <v>F/SEAM</v>
          </cell>
          <cell r="E13" t="str">
            <v>SPS- E</v>
          </cell>
          <cell r="F13">
            <v>44288</v>
          </cell>
          <cell r="G13">
            <v>44836</v>
          </cell>
          <cell r="H13">
            <v>45383</v>
          </cell>
          <cell r="I13">
            <v>8</v>
          </cell>
        </row>
        <row r="14">
          <cell r="C14" t="str">
            <v>PO2403</v>
          </cell>
          <cell r="D14" t="str">
            <v>HEM FRONT</v>
          </cell>
          <cell r="E14" t="str">
            <v>SPS- C</v>
          </cell>
          <cell r="F14">
            <v>44294</v>
          </cell>
          <cell r="G14">
            <v>44842</v>
          </cell>
          <cell r="H14">
            <v>45389</v>
          </cell>
          <cell r="I14">
            <v>8</v>
          </cell>
        </row>
        <row r="15">
          <cell r="C15" t="str">
            <v>PO7233</v>
          </cell>
          <cell r="D15" t="str">
            <v>SET GAUNTLET</v>
          </cell>
          <cell r="E15" t="str">
            <v>SPS- A</v>
          </cell>
          <cell r="F15">
            <v>44300</v>
          </cell>
          <cell r="G15">
            <v>44848</v>
          </cell>
          <cell r="H15">
            <v>45395</v>
          </cell>
          <cell r="I15">
            <v>8</v>
          </cell>
        </row>
        <row r="16">
          <cell r="C16" t="str">
            <v>PO15008</v>
          </cell>
          <cell r="D16" t="str">
            <v>BOTTOM HEM</v>
          </cell>
          <cell r="E16" t="str">
            <v>SPS- F</v>
          </cell>
          <cell r="F16">
            <v>44302</v>
          </cell>
          <cell r="G16">
            <v>44850</v>
          </cell>
          <cell r="H16">
            <v>45397</v>
          </cell>
          <cell r="I16">
            <v>8</v>
          </cell>
        </row>
        <row r="17">
          <cell r="C17" t="str">
            <v>PO16985</v>
          </cell>
          <cell r="D17" t="str">
            <v>POCKET ATTACH</v>
          </cell>
          <cell r="E17" t="str">
            <v>SPS- B</v>
          </cell>
          <cell r="F17">
            <v>44302</v>
          </cell>
          <cell r="G17">
            <v>44850</v>
          </cell>
          <cell r="H17">
            <v>45397</v>
          </cell>
          <cell r="I17">
            <v>8</v>
          </cell>
        </row>
        <row r="18">
          <cell r="C18" t="str">
            <v>PO17603</v>
          </cell>
          <cell r="D18" t="str">
            <v>BOTTOM HEM</v>
          </cell>
          <cell r="E18" t="str">
            <v>SPS- F</v>
          </cell>
          <cell r="F18">
            <v>44335</v>
          </cell>
          <cell r="G18">
            <v>44883</v>
          </cell>
          <cell r="H18">
            <v>45430</v>
          </cell>
          <cell r="I18">
            <v>8</v>
          </cell>
        </row>
        <row r="19">
          <cell r="C19" t="str">
            <v>PO13453</v>
          </cell>
          <cell r="D19" t="str">
            <v>BUTTON UP</v>
          </cell>
          <cell r="E19" t="str">
            <v>Finishing A</v>
          </cell>
          <cell r="F19">
            <v>44336</v>
          </cell>
          <cell r="G19">
            <v>44884</v>
          </cell>
          <cell r="H19">
            <v>45431</v>
          </cell>
          <cell r="I19">
            <v>8</v>
          </cell>
        </row>
        <row r="20">
          <cell r="C20" t="str">
            <v>PO17803</v>
          </cell>
          <cell r="D20" t="str">
            <v>LAY LINNING</v>
          </cell>
          <cell r="E20" t="str">
            <v>FUSING</v>
          </cell>
          <cell r="F20">
            <v>44362</v>
          </cell>
          <cell r="G20">
            <v>44910</v>
          </cell>
          <cell r="H20">
            <v>45457</v>
          </cell>
          <cell r="I20">
            <v>10</v>
          </cell>
        </row>
        <row r="21">
          <cell r="C21" t="str">
            <v>PO15773</v>
          </cell>
          <cell r="D21" t="str">
            <v>B/HOLE DOWN COLLAR</v>
          </cell>
          <cell r="E21" t="str">
            <v>SPS- B</v>
          </cell>
          <cell r="F21">
            <v>44375</v>
          </cell>
          <cell r="G21">
            <v>44923</v>
          </cell>
          <cell r="H21">
            <v>45470</v>
          </cell>
          <cell r="I21">
            <v>8</v>
          </cell>
        </row>
        <row r="22">
          <cell r="C22" t="str">
            <v>PO1848</v>
          </cell>
          <cell r="D22" t="str">
            <v>BAND ATTACH COLLAR</v>
          </cell>
          <cell r="E22" t="str">
            <v>SPS- B</v>
          </cell>
          <cell r="F22">
            <v>44378</v>
          </cell>
          <cell r="G22">
            <v>44926</v>
          </cell>
          <cell r="H22">
            <v>45473</v>
          </cell>
          <cell r="I22">
            <v>8</v>
          </cell>
        </row>
        <row r="23">
          <cell r="C23" t="str">
            <v>PO10583</v>
          </cell>
          <cell r="D23" t="str">
            <v>QUALITY CONTROLLER</v>
          </cell>
          <cell r="E23" t="str">
            <v>QC</v>
          </cell>
          <cell r="F23">
            <v>44401</v>
          </cell>
          <cell r="G23">
            <v>44949</v>
          </cell>
          <cell r="H23">
            <v>45496</v>
          </cell>
          <cell r="I23">
            <v>8</v>
          </cell>
        </row>
        <row r="24">
          <cell r="C24" t="str">
            <v>PO11553</v>
          </cell>
          <cell r="D24" t="str">
            <v>SET GAUNTLET</v>
          </cell>
          <cell r="E24" t="str">
            <v>SPS- A</v>
          </cell>
          <cell r="F24">
            <v>44412</v>
          </cell>
          <cell r="G24">
            <v>44960</v>
          </cell>
          <cell r="H24">
            <v>45507</v>
          </cell>
          <cell r="I24">
            <v>8</v>
          </cell>
        </row>
        <row r="25">
          <cell r="C25" t="str">
            <v>PO17950</v>
          </cell>
          <cell r="D25" t="str">
            <v>QUALITY CONTROLLER</v>
          </cell>
          <cell r="E25" t="str">
            <v>SIT Checking</v>
          </cell>
          <cell r="F25">
            <v>44413</v>
          </cell>
          <cell r="G25">
            <v>44961</v>
          </cell>
          <cell r="H25">
            <v>45508</v>
          </cell>
          <cell r="I25">
            <v>8</v>
          </cell>
        </row>
        <row r="26">
          <cell r="C26" t="str">
            <v>PO17467</v>
          </cell>
          <cell r="D26" t="str">
            <v>Dubble turn press</v>
          </cell>
          <cell r="E26" t="str">
            <v>SPS- C</v>
          </cell>
          <cell r="F26">
            <v>44424</v>
          </cell>
          <cell r="G26">
            <v>44972</v>
          </cell>
          <cell r="H26">
            <v>45519</v>
          </cell>
          <cell r="I26">
            <v>8</v>
          </cell>
        </row>
        <row r="27">
          <cell r="C27" t="str">
            <v>PO13269</v>
          </cell>
          <cell r="D27" t="str">
            <v>BOTTOM HEM</v>
          </cell>
          <cell r="E27" t="str">
            <v>OPA S1- 1 &amp; 2</v>
          </cell>
          <cell r="F27">
            <v>44443</v>
          </cell>
          <cell r="G27">
            <v>44991</v>
          </cell>
          <cell r="H27">
            <v>45538</v>
          </cell>
          <cell r="I27">
            <v>8</v>
          </cell>
        </row>
        <row r="28">
          <cell r="C28" t="str">
            <v>PO2821</v>
          </cell>
          <cell r="D28" t="str">
            <v>BUTTON SEW FRONT</v>
          </cell>
          <cell r="E28" t="str">
            <v>SPS- C</v>
          </cell>
          <cell r="F28">
            <v>44432</v>
          </cell>
          <cell r="G28">
            <v>44980</v>
          </cell>
          <cell r="H28">
            <v>45527</v>
          </cell>
          <cell r="I28">
            <v>8</v>
          </cell>
        </row>
        <row r="29">
          <cell r="C29" t="str">
            <v>PO16453</v>
          </cell>
          <cell r="D29" t="str">
            <v>HAND PRESS</v>
          </cell>
          <cell r="E29" t="str">
            <v>Finishing A</v>
          </cell>
          <cell r="F29">
            <v>44362</v>
          </cell>
          <cell r="G29">
            <v>44910</v>
          </cell>
          <cell r="H29">
            <v>45457</v>
          </cell>
          <cell r="I29">
            <v>8</v>
          </cell>
        </row>
        <row r="30">
          <cell r="C30" t="str">
            <v>PO17505</v>
          </cell>
          <cell r="D30" t="str">
            <v>COLLAR ATTACH</v>
          </cell>
          <cell r="E30" t="str">
            <v>SPS- D</v>
          </cell>
          <cell r="F30">
            <v>44511</v>
          </cell>
          <cell r="G30">
            <v>45059</v>
          </cell>
          <cell r="H30">
            <v>45606</v>
          </cell>
          <cell r="I30">
            <v>8</v>
          </cell>
        </row>
        <row r="31">
          <cell r="C31" t="str">
            <v>PO18197</v>
          </cell>
          <cell r="D31" t="str">
            <v>SET MAIN LABEL</v>
          </cell>
          <cell r="E31" t="str">
            <v>SPS- A</v>
          </cell>
          <cell r="F31">
            <v>44522</v>
          </cell>
          <cell r="G31">
            <v>45070</v>
          </cell>
          <cell r="H31">
            <v>45617</v>
          </cell>
          <cell r="I31">
            <v>8</v>
          </cell>
        </row>
        <row r="32">
          <cell r="C32" t="str">
            <v>PO11732</v>
          </cell>
          <cell r="D32" t="str">
            <v>QUALITY CONTROLLER</v>
          </cell>
          <cell r="E32" t="str">
            <v>QC</v>
          </cell>
          <cell r="F32">
            <v>44498</v>
          </cell>
          <cell r="G32">
            <v>45046</v>
          </cell>
          <cell r="H32">
            <v>45593</v>
          </cell>
          <cell r="I32">
            <v>8</v>
          </cell>
        </row>
        <row r="33">
          <cell r="C33" t="str">
            <v>PO16673</v>
          </cell>
          <cell r="D33" t="str">
            <v>B/S SLEEVE</v>
          </cell>
          <cell r="E33" t="str">
            <v>SPS- A</v>
          </cell>
          <cell r="F33">
            <v>44463</v>
          </cell>
          <cell r="G33">
            <v>45011</v>
          </cell>
          <cell r="H33">
            <v>45558</v>
          </cell>
          <cell r="I33">
            <v>8</v>
          </cell>
        </row>
        <row r="34">
          <cell r="C34" t="str">
            <v>PO15835</v>
          </cell>
          <cell r="D34" t="str">
            <v>CUFF ATTACH</v>
          </cell>
          <cell r="E34" t="str">
            <v>SPS- F</v>
          </cell>
          <cell r="F34">
            <v>44543</v>
          </cell>
          <cell r="G34">
            <v>45091</v>
          </cell>
          <cell r="H34">
            <v>45638</v>
          </cell>
          <cell r="I34">
            <v>8</v>
          </cell>
        </row>
        <row r="35">
          <cell r="C35" t="str">
            <v>PO15209</v>
          </cell>
          <cell r="D35" t="str">
            <v>QUALITY CONTROLLER</v>
          </cell>
          <cell r="E35" t="str">
            <v>QC</v>
          </cell>
          <cell r="F35">
            <v>44543</v>
          </cell>
          <cell r="G35">
            <v>45091</v>
          </cell>
          <cell r="H35">
            <v>45638</v>
          </cell>
          <cell r="I35">
            <v>8</v>
          </cell>
        </row>
        <row r="36">
          <cell r="C36" t="str">
            <v>PO17177</v>
          </cell>
          <cell r="D36" t="str">
            <v>SET GUSSET</v>
          </cell>
          <cell r="E36" t="str">
            <v>SPS- F</v>
          </cell>
          <cell r="F36">
            <v>44541</v>
          </cell>
          <cell r="G36">
            <v>45089</v>
          </cell>
          <cell r="H36">
            <v>45636</v>
          </cell>
          <cell r="I36">
            <v>8</v>
          </cell>
        </row>
        <row r="37">
          <cell r="C37" t="str">
            <v>CT0278</v>
          </cell>
          <cell r="D37" t="str">
            <v>LAY LINNING</v>
          </cell>
          <cell r="E37" t="str">
            <v>FUSING</v>
          </cell>
          <cell r="F37">
            <v>44561</v>
          </cell>
          <cell r="G37">
            <v>45109</v>
          </cell>
          <cell r="H37">
            <v>45656</v>
          </cell>
          <cell r="I37">
            <v>10</v>
          </cell>
        </row>
        <row r="38">
          <cell r="C38" t="str">
            <v>PO3193</v>
          </cell>
          <cell r="D38" t="str">
            <v>MACHINIST</v>
          </cell>
          <cell r="E38" t="str">
            <v>SPS- A</v>
          </cell>
          <cell r="F38">
            <v>44575</v>
          </cell>
          <cell r="G38">
            <v>45123</v>
          </cell>
          <cell r="H38">
            <v>45670</v>
          </cell>
          <cell r="I38">
            <v>8</v>
          </cell>
        </row>
        <row r="39">
          <cell r="C39" t="str">
            <v>PO12683</v>
          </cell>
          <cell r="D39" t="str">
            <v>JOIN SHOULDER</v>
          </cell>
          <cell r="E39" t="str">
            <v>SIT Checking</v>
          </cell>
          <cell r="F39">
            <v>44620</v>
          </cell>
          <cell r="G39">
            <v>45168</v>
          </cell>
          <cell r="H39">
            <v>45715</v>
          </cell>
          <cell r="I39">
            <v>8</v>
          </cell>
        </row>
        <row r="40">
          <cell r="C40" t="str">
            <v>PO17257</v>
          </cell>
          <cell r="D40" t="str">
            <v>FRENCH SEAM</v>
          </cell>
          <cell r="E40" t="str">
            <v>SPS- E</v>
          </cell>
          <cell r="F40">
            <v>44668</v>
          </cell>
          <cell r="G40">
            <v>45216</v>
          </cell>
          <cell r="H40">
            <v>45763</v>
          </cell>
          <cell r="I40">
            <v>8</v>
          </cell>
        </row>
        <row r="41">
          <cell r="C41" t="str">
            <v>PO17575</v>
          </cell>
          <cell r="D41" t="str">
            <v>BOTTOM HEM</v>
          </cell>
          <cell r="E41" t="str">
            <v>SPS- F</v>
          </cell>
          <cell r="F41">
            <v>44739</v>
          </cell>
          <cell r="G41">
            <v>45287</v>
          </cell>
          <cell r="H41">
            <v>45834</v>
          </cell>
          <cell r="I41">
            <v>8</v>
          </cell>
        </row>
        <row r="42">
          <cell r="C42" t="str">
            <v>PO13237</v>
          </cell>
          <cell r="D42" t="str">
            <v>PRESSER</v>
          </cell>
          <cell r="E42" t="str">
            <v>Finishing A</v>
          </cell>
          <cell r="F42">
            <v>44702</v>
          </cell>
          <cell r="G42">
            <v>45250</v>
          </cell>
          <cell r="H42">
            <v>45797</v>
          </cell>
          <cell r="I42">
            <v>8</v>
          </cell>
        </row>
        <row r="43">
          <cell r="C43" t="str">
            <v>PO16443</v>
          </cell>
          <cell r="D43" t="str">
            <v>LOADING</v>
          </cell>
          <cell r="E43" t="str">
            <v>Finishing A</v>
          </cell>
          <cell r="F43">
            <v>44721</v>
          </cell>
          <cell r="G43">
            <v>45269</v>
          </cell>
          <cell r="H43">
            <v>45816</v>
          </cell>
          <cell r="I43">
            <v>8</v>
          </cell>
        </row>
        <row r="44">
          <cell r="C44" t="str">
            <v>PO11804</v>
          </cell>
          <cell r="D44" t="str">
            <v>QUALITY CONTROLLER</v>
          </cell>
          <cell r="E44" t="str">
            <v>QC</v>
          </cell>
          <cell r="F44">
            <v>44707</v>
          </cell>
          <cell r="G44">
            <v>45255</v>
          </cell>
          <cell r="H44">
            <v>45802</v>
          </cell>
          <cell r="I44">
            <v>8</v>
          </cell>
        </row>
        <row r="45">
          <cell r="C45" t="str">
            <v>PO20471</v>
          </cell>
          <cell r="D45" t="str">
            <v>HAND PRESS</v>
          </cell>
          <cell r="E45" t="str">
            <v>Finishing A</v>
          </cell>
          <cell r="F45">
            <v>44702</v>
          </cell>
          <cell r="G45">
            <v>45250</v>
          </cell>
          <cell r="H45">
            <v>45797</v>
          </cell>
          <cell r="I45">
            <v>8</v>
          </cell>
        </row>
        <row r="46">
          <cell r="C46" t="str">
            <v>PO17576</v>
          </cell>
          <cell r="D46" t="str">
            <v>SET GAUNTLET</v>
          </cell>
          <cell r="E46" t="str">
            <v>SPS- A</v>
          </cell>
          <cell r="F46">
            <v>44740</v>
          </cell>
          <cell r="G46">
            <v>45288</v>
          </cell>
          <cell r="H46">
            <v>45835</v>
          </cell>
          <cell r="I46">
            <v>8</v>
          </cell>
        </row>
        <row r="47">
          <cell r="C47" t="str">
            <v>PO15752</v>
          </cell>
          <cell r="D47" t="str">
            <v>SET YOKE</v>
          </cell>
          <cell r="E47" t="str">
            <v>SPS- C</v>
          </cell>
          <cell r="F47">
            <v>44743</v>
          </cell>
          <cell r="G47">
            <v>45291</v>
          </cell>
          <cell r="H47">
            <v>45838</v>
          </cell>
          <cell r="I47">
            <v>8</v>
          </cell>
        </row>
        <row r="48">
          <cell r="C48" t="str">
            <v>PO3172</v>
          </cell>
          <cell r="D48" t="str">
            <v>QUALITY CONTROLLER</v>
          </cell>
          <cell r="E48" t="str">
            <v>QC</v>
          </cell>
          <cell r="F48">
            <v>44737</v>
          </cell>
          <cell r="G48">
            <v>45285</v>
          </cell>
          <cell r="H48">
            <v>45832</v>
          </cell>
          <cell r="I48">
            <v>8</v>
          </cell>
        </row>
        <row r="50">
          <cell r="I50">
            <v>332</v>
          </cell>
        </row>
        <row r="54">
          <cell r="D54" t="str">
            <v>Checked by:_________________</v>
          </cell>
          <cell r="F54" t="str">
            <v>Approved by:_________________</v>
          </cell>
        </row>
        <row r="55">
          <cell r="D55" t="str">
            <v xml:space="preserve">Mrs.  Ly Seavminh </v>
          </cell>
          <cell r="F55" t="str">
            <v>Mr. Wu Wende</v>
          </cell>
        </row>
      </sheetData>
      <sheetData sheetId="10">
        <row r="5">
          <cell r="B5" t="str">
            <v>Clock_Nº</v>
          </cell>
          <cell r="G5" t="str">
            <v xml:space="preserve"> Reimbursement</v>
          </cell>
        </row>
        <row r="6">
          <cell r="B6" t="str">
            <v>PO13237</v>
          </cell>
          <cell r="G6">
            <v>8</v>
          </cell>
        </row>
        <row r="7">
          <cell r="B7" t="str">
            <v>PO16443</v>
          </cell>
          <cell r="G7">
            <v>8</v>
          </cell>
        </row>
        <row r="8">
          <cell r="B8" t="str">
            <v>PO11804</v>
          </cell>
          <cell r="G8">
            <v>8</v>
          </cell>
        </row>
        <row r="9">
          <cell r="B9" t="str">
            <v>PO20471</v>
          </cell>
          <cell r="G9">
            <v>8</v>
          </cell>
        </row>
        <row r="10">
          <cell r="B10" t="str">
            <v>PO1576</v>
          </cell>
          <cell r="G10">
            <v>8</v>
          </cell>
        </row>
        <row r="11">
          <cell r="B11" t="str">
            <v>PO17576</v>
          </cell>
          <cell r="G11">
            <v>8</v>
          </cell>
        </row>
        <row r="12">
          <cell r="B12" t="str">
            <v>ct0591</v>
          </cell>
          <cell r="G12">
            <v>7.69</v>
          </cell>
        </row>
        <row r="13">
          <cell r="B13" t="str">
            <v>po17803</v>
          </cell>
          <cell r="G13">
            <v>1.5</v>
          </cell>
        </row>
        <row r="14">
          <cell r="B14" t="str">
            <v>ct0516</v>
          </cell>
          <cell r="G14">
            <v>10.06</v>
          </cell>
        </row>
        <row r="15">
          <cell r="B15" t="str">
            <v>ct0312</v>
          </cell>
          <cell r="G15">
            <v>1.27</v>
          </cell>
        </row>
        <row r="16">
          <cell r="B16" t="str">
            <v>Sup134</v>
          </cell>
          <cell r="G16">
            <v>14.51</v>
          </cell>
        </row>
        <row r="17">
          <cell r="B17" t="str">
            <v>Sup135</v>
          </cell>
          <cell r="G17">
            <v>3.75</v>
          </cell>
        </row>
        <row r="18">
          <cell r="B18" t="str">
            <v>PO8676</v>
          </cell>
          <cell r="G18">
            <v>2.34</v>
          </cell>
        </row>
        <row r="19">
          <cell r="B19" t="str">
            <v>PO1873</v>
          </cell>
          <cell r="G19">
            <v>2.2799999999999998</v>
          </cell>
        </row>
        <row r="20">
          <cell r="B20" t="str">
            <v>PO8868</v>
          </cell>
          <cell r="G20">
            <v>17.07</v>
          </cell>
        </row>
        <row r="21">
          <cell r="B21" t="str">
            <v>PO12577</v>
          </cell>
          <cell r="G21">
            <v>3.75</v>
          </cell>
        </row>
        <row r="22">
          <cell r="B22" t="str">
            <v>PO7335</v>
          </cell>
          <cell r="G22">
            <v>1.65</v>
          </cell>
        </row>
        <row r="23">
          <cell r="B23" t="str">
            <v>PO15506</v>
          </cell>
          <cell r="G23">
            <v>1.41</v>
          </cell>
        </row>
        <row r="24">
          <cell r="B24" t="str">
            <v>PO5080</v>
          </cell>
          <cell r="G24">
            <v>0.32</v>
          </cell>
        </row>
        <row r="25">
          <cell r="B25" t="str">
            <v>PO4305</v>
          </cell>
          <cell r="G25">
            <v>11</v>
          </cell>
        </row>
        <row r="26">
          <cell r="B26" t="str">
            <v>CT0541</v>
          </cell>
          <cell r="G26">
            <v>2.29</v>
          </cell>
        </row>
        <row r="27">
          <cell r="B27" t="str">
            <v>PO5016</v>
          </cell>
          <cell r="G27">
            <v>3.69</v>
          </cell>
        </row>
        <row r="28">
          <cell r="B28" t="str">
            <v>PO15798</v>
          </cell>
          <cell r="G28">
            <v>3.84</v>
          </cell>
        </row>
        <row r="29">
          <cell r="B29" t="str">
            <v>PO20518</v>
          </cell>
          <cell r="G29">
            <v>5.18</v>
          </cell>
        </row>
        <row r="30">
          <cell r="B30" t="str">
            <v>PO5085</v>
          </cell>
          <cell r="G30">
            <v>7.29</v>
          </cell>
        </row>
        <row r="31">
          <cell r="B31" t="str">
            <v>PO16632</v>
          </cell>
          <cell r="G31">
            <v>4.78</v>
          </cell>
        </row>
        <row r="32">
          <cell r="B32" t="str">
            <v>PO12121</v>
          </cell>
          <cell r="G32">
            <v>0.89</v>
          </cell>
        </row>
        <row r="33">
          <cell r="B33" t="str">
            <v>PO14918</v>
          </cell>
          <cell r="G33">
            <v>4.78</v>
          </cell>
        </row>
        <row r="34">
          <cell r="B34" t="str">
            <v>PO10797</v>
          </cell>
          <cell r="G34">
            <v>8.9600000000000009</v>
          </cell>
        </row>
        <row r="35">
          <cell r="B35" t="str">
            <v>PO12324</v>
          </cell>
          <cell r="G35">
            <v>46.15</v>
          </cell>
        </row>
        <row r="36">
          <cell r="B36" t="str">
            <v>PO14332</v>
          </cell>
          <cell r="G36">
            <v>7.69</v>
          </cell>
        </row>
        <row r="37">
          <cell r="B37" t="str">
            <v>PO16673</v>
          </cell>
          <cell r="G37">
            <v>7.69</v>
          </cell>
        </row>
        <row r="38">
          <cell r="B38" t="str">
            <v>PO7628</v>
          </cell>
          <cell r="G38">
            <v>4.72</v>
          </cell>
        </row>
        <row r="39">
          <cell r="B39" t="str">
            <v>PO13269</v>
          </cell>
          <cell r="G39">
            <v>7.69</v>
          </cell>
        </row>
        <row r="40">
          <cell r="B40" t="str">
            <v>PO5389</v>
          </cell>
          <cell r="G40">
            <v>10.350000000000001</v>
          </cell>
        </row>
        <row r="41">
          <cell r="B41" t="str">
            <v>PO20047</v>
          </cell>
          <cell r="G41">
            <v>3.85</v>
          </cell>
        </row>
        <row r="42">
          <cell r="B42" t="str">
            <v>PO14461</v>
          </cell>
          <cell r="G42">
            <v>1.8</v>
          </cell>
        </row>
        <row r="43">
          <cell r="B43" t="str">
            <v>PO17670</v>
          </cell>
          <cell r="G43">
            <v>1.26</v>
          </cell>
        </row>
        <row r="44">
          <cell r="B44" t="str">
            <v>PO18711</v>
          </cell>
          <cell r="G44">
            <v>25.87</v>
          </cell>
        </row>
        <row r="45">
          <cell r="B45" t="str">
            <v>PO18573</v>
          </cell>
          <cell r="G45">
            <v>11.08</v>
          </cell>
        </row>
        <row r="46">
          <cell r="B46" t="str">
            <v>PO2021</v>
          </cell>
          <cell r="G46">
            <v>12.11</v>
          </cell>
        </row>
        <row r="47">
          <cell r="B47" t="str">
            <v>PO2225</v>
          </cell>
          <cell r="G47">
            <v>7.69</v>
          </cell>
        </row>
        <row r="48">
          <cell r="B48" t="str">
            <v>PO16388</v>
          </cell>
          <cell r="G48">
            <v>8.4600000000000009</v>
          </cell>
        </row>
        <row r="49">
          <cell r="B49" t="str">
            <v>BX097</v>
          </cell>
          <cell r="G49">
            <v>1.83</v>
          </cell>
        </row>
        <row r="50">
          <cell r="B50" t="str">
            <v>BX050</v>
          </cell>
          <cell r="G50">
            <v>1.83</v>
          </cell>
        </row>
        <row r="51">
          <cell r="B51" t="str">
            <v>BX106</v>
          </cell>
          <cell r="G51">
            <v>1.83</v>
          </cell>
        </row>
        <row r="52">
          <cell r="B52" t="str">
            <v>BX107</v>
          </cell>
          <cell r="G52">
            <v>1.83</v>
          </cell>
        </row>
        <row r="53">
          <cell r="B53" t="str">
            <v>BX117</v>
          </cell>
          <cell r="G53">
            <v>1.83</v>
          </cell>
        </row>
        <row r="54">
          <cell r="B54" t="str">
            <v>BX043</v>
          </cell>
          <cell r="G54">
            <v>1.83</v>
          </cell>
        </row>
        <row r="55">
          <cell r="B55" t="str">
            <v>po19570</v>
          </cell>
          <cell r="G55">
            <v>1.83</v>
          </cell>
        </row>
        <row r="56">
          <cell r="B56" t="str">
            <v>po14834</v>
          </cell>
          <cell r="G56">
            <v>1.83</v>
          </cell>
        </row>
        <row r="57">
          <cell r="B57" t="str">
            <v>bx136</v>
          </cell>
          <cell r="G57">
            <v>1.83</v>
          </cell>
        </row>
        <row r="58">
          <cell r="B58" t="str">
            <v>po4739</v>
          </cell>
          <cell r="G58">
            <v>1.83</v>
          </cell>
        </row>
        <row r="59">
          <cell r="B59" t="str">
            <v>po16520</v>
          </cell>
          <cell r="G59">
            <v>1.83</v>
          </cell>
        </row>
        <row r="60">
          <cell r="B60" t="str">
            <v>po12114</v>
          </cell>
          <cell r="G60">
            <v>1.83</v>
          </cell>
        </row>
        <row r="61">
          <cell r="B61" t="str">
            <v>po1664</v>
          </cell>
          <cell r="G61">
            <v>1.83</v>
          </cell>
        </row>
        <row r="62">
          <cell r="B62" t="str">
            <v>po12123</v>
          </cell>
          <cell r="G62">
            <v>1.83</v>
          </cell>
        </row>
        <row r="63">
          <cell r="B63" t="str">
            <v>po20515</v>
          </cell>
          <cell r="G63">
            <v>1.93</v>
          </cell>
        </row>
        <row r="64">
          <cell r="B64" t="str">
            <v>po14467</v>
          </cell>
          <cell r="G64">
            <v>1.93</v>
          </cell>
        </row>
        <row r="65">
          <cell r="B65" t="str">
            <v>PO12565</v>
          </cell>
          <cell r="G65">
            <v>1.66</v>
          </cell>
        </row>
        <row r="66">
          <cell r="B66" t="str">
            <v>CT0442</v>
          </cell>
          <cell r="G66">
            <v>1.43</v>
          </cell>
        </row>
        <row r="67">
          <cell r="B67" t="str">
            <v>PO15302</v>
          </cell>
          <cell r="G67">
            <v>3.93</v>
          </cell>
        </row>
        <row r="68">
          <cell r="B68" t="str">
            <v>PO17657</v>
          </cell>
          <cell r="G68">
            <v>1.21</v>
          </cell>
        </row>
        <row r="69">
          <cell r="B69" t="str">
            <v>PO5389</v>
          </cell>
          <cell r="G69">
            <v>10.25</v>
          </cell>
        </row>
        <row r="70">
          <cell r="B70" t="str">
            <v>PO15541</v>
          </cell>
          <cell r="G70">
            <v>10.870000000000001</v>
          </cell>
        </row>
        <row r="71">
          <cell r="B71" t="str">
            <v>po16307</v>
          </cell>
          <cell r="G71">
            <v>50.945235579514815</v>
          </cell>
        </row>
        <row r="72">
          <cell r="B72" t="str">
            <v>po9271</v>
          </cell>
          <cell r="G72">
            <v>50.496045579514814</v>
          </cell>
        </row>
        <row r="73">
          <cell r="B73" t="str">
            <v>po3358</v>
          </cell>
          <cell r="G73">
            <v>42.279932655966661</v>
          </cell>
        </row>
        <row r="74">
          <cell r="B74" t="str">
            <v>po20515</v>
          </cell>
          <cell r="G74">
            <v>22.395759808870373</v>
          </cell>
        </row>
        <row r="75">
          <cell r="B75" t="str">
            <v>po14467</v>
          </cell>
          <cell r="G75">
            <v>51.347715579514812</v>
          </cell>
        </row>
        <row r="76">
          <cell r="B76" t="str">
            <v>po0366</v>
          </cell>
          <cell r="G76">
            <v>69.045279619625646</v>
          </cell>
        </row>
        <row r="77">
          <cell r="B77" t="str">
            <v>po17615</v>
          </cell>
          <cell r="G77">
            <v>37.724775002356139</v>
          </cell>
        </row>
        <row r="78">
          <cell r="B78" t="str">
            <v>po17950</v>
          </cell>
          <cell r="G78">
            <v>71.744675581399719</v>
          </cell>
        </row>
        <row r="79">
          <cell r="B79" t="str">
            <v>po18394</v>
          </cell>
          <cell r="G79">
            <v>63.232538657851585</v>
          </cell>
        </row>
        <row r="80">
          <cell r="B80" t="str">
            <v>po6580</v>
          </cell>
          <cell r="G80">
            <v>69.259778658322801</v>
          </cell>
        </row>
        <row r="81">
          <cell r="B81" t="str">
            <v>po20529</v>
          </cell>
          <cell r="G81">
            <v>40.059188656437911</v>
          </cell>
        </row>
        <row r="82">
          <cell r="B82" t="str">
            <v>po20532</v>
          </cell>
          <cell r="G82">
            <v>61.740164427082355</v>
          </cell>
        </row>
        <row r="83">
          <cell r="B83" t="str">
            <v>po15552</v>
          </cell>
          <cell r="G83">
            <v>62.750656734774658</v>
          </cell>
        </row>
        <row r="84">
          <cell r="B84" t="str">
            <v>po20018</v>
          </cell>
          <cell r="G84">
            <v>65.829702696548736</v>
          </cell>
        </row>
        <row r="85">
          <cell r="B85" t="str">
            <v>po14479</v>
          </cell>
          <cell r="G85">
            <v>34.29469904058206</v>
          </cell>
        </row>
        <row r="86">
          <cell r="B86" t="str">
            <v>po20531</v>
          </cell>
          <cell r="G86">
            <v>37.579056540817675</v>
          </cell>
        </row>
        <row r="87">
          <cell r="B87" t="str">
            <v>po12683</v>
          </cell>
          <cell r="G87">
            <v>3.5712709617740752</v>
          </cell>
        </row>
        <row r="88">
          <cell r="B88" t="str">
            <v>po20498</v>
          </cell>
          <cell r="G88">
            <v>29.709670386500296</v>
          </cell>
        </row>
        <row r="89">
          <cell r="B89" t="str">
            <v>po20499</v>
          </cell>
          <cell r="G89">
            <v>19.574857501178066</v>
          </cell>
        </row>
        <row r="90">
          <cell r="B90" t="str">
            <v>po20497</v>
          </cell>
          <cell r="G90">
            <v>55.692582118918814</v>
          </cell>
        </row>
        <row r="91">
          <cell r="B91" t="str">
            <v>po4801</v>
          </cell>
          <cell r="G91">
            <v>31.541662501649299</v>
          </cell>
        </row>
        <row r="92">
          <cell r="B92" t="str">
            <v>po13157</v>
          </cell>
          <cell r="G92">
            <v>39.058573271822524</v>
          </cell>
        </row>
        <row r="93">
          <cell r="B93" t="str">
            <v>po15798</v>
          </cell>
          <cell r="G93">
            <v>46.780999617740733</v>
          </cell>
        </row>
        <row r="94">
          <cell r="B94" t="str">
            <v>po9831</v>
          </cell>
          <cell r="G94">
            <v>37.454607694192589</v>
          </cell>
        </row>
        <row r="95">
          <cell r="B95" t="str">
            <v>po15410</v>
          </cell>
          <cell r="G95">
            <v>45.559699617740733</v>
          </cell>
        </row>
        <row r="96">
          <cell r="B96" t="str">
            <v>po12121</v>
          </cell>
          <cell r="G96">
            <v>47.891618655966667</v>
          </cell>
        </row>
        <row r="97">
          <cell r="B97" t="str">
            <v>po14918</v>
          </cell>
          <cell r="G97">
            <v>35.069967694192592</v>
          </cell>
        </row>
        <row r="98">
          <cell r="B98" t="str">
            <v>po0111</v>
          </cell>
          <cell r="G98">
            <v>19.193881847096296</v>
          </cell>
        </row>
        <row r="99">
          <cell r="B99" t="str">
            <v>po10439</v>
          </cell>
          <cell r="G99">
            <v>19.000543847096296</v>
          </cell>
        </row>
        <row r="100">
          <cell r="B100" t="str">
            <v>po20524</v>
          </cell>
          <cell r="G100">
            <v>10.041231923548148</v>
          </cell>
        </row>
        <row r="101">
          <cell r="B101" t="str">
            <v>po20470</v>
          </cell>
          <cell r="G101">
            <v>13.840547885322223</v>
          </cell>
        </row>
        <row r="102">
          <cell r="B102" t="str">
            <v>po12713</v>
          </cell>
          <cell r="G102">
            <v>36.609526732418523</v>
          </cell>
        </row>
        <row r="103">
          <cell r="B103" t="str">
            <v>po0949</v>
          </cell>
          <cell r="G103">
            <v>21.991035808870372</v>
          </cell>
        </row>
        <row r="104">
          <cell r="B104" t="str">
            <v>po10797</v>
          </cell>
          <cell r="G104">
            <v>20.570862808870373</v>
          </cell>
        </row>
        <row r="105">
          <cell r="B105" t="str">
            <v>po20475</v>
          </cell>
          <cell r="G105">
            <v>19.11045577064445</v>
          </cell>
        </row>
        <row r="106">
          <cell r="B106" t="str">
            <v>po9707</v>
          </cell>
          <cell r="G106">
            <v>18.600379808870372</v>
          </cell>
        </row>
        <row r="107">
          <cell r="B107" t="str">
            <v>po11433</v>
          </cell>
          <cell r="G107">
            <v>25.080531732418525</v>
          </cell>
        </row>
        <row r="108">
          <cell r="B108" t="str">
            <v>ct0306</v>
          </cell>
          <cell r="G108">
            <v>22.540531732418529</v>
          </cell>
        </row>
        <row r="109">
          <cell r="B109" t="str">
            <v>ct0033</v>
          </cell>
          <cell r="G109">
            <v>22.540531732418529</v>
          </cell>
        </row>
        <row r="110">
          <cell r="B110" t="str">
            <v>po20516</v>
          </cell>
          <cell r="G110">
            <v>6.8001519235481505</v>
          </cell>
        </row>
        <row r="111">
          <cell r="B111" t="str">
            <v>po19570</v>
          </cell>
          <cell r="G111">
            <v>25.427559809341606</v>
          </cell>
        </row>
        <row r="112">
          <cell r="B112" t="str">
            <v>po2102</v>
          </cell>
          <cell r="G112">
            <v>25.418015770644445</v>
          </cell>
        </row>
        <row r="113">
          <cell r="B113" t="str">
            <v>ct0355</v>
          </cell>
          <cell r="G113">
            <v>19.231985770644449</v>
          </cell>
        </row>
        <row r="114">
          <cell r="B114" t="str">
            <v>po3764</v>
          </cell>
          <cell r="G114">
            <v>4.5289159617740742</v>
          </cell>
        </row>
        <row r="115">
          <cell r="B115" t="str">
            <v>po20522</v>
          </cell>
          <cell r="G115">
            <v>4.5616759617740748</v>
          </cell>
        </row>
        <row r="116">
          <cell r="B116" t="str">
            <v>po20525</v>
          </cell>
          <cell r="G116">
            <v>4.5616759617740748</v>
          </cell>
        </row>
        <row r="117">
          <cell r="B117" t="str">
            <v>po20520</v>
          </cell>
          <cell r="G117">
            <v>7.4954134620096893</v>
          </cell>
        </row>
        <row r="118">
          <cell r="B118" t="str">
            <v>po6529</v>
          </cell>
          <cell r="G118">
            <v>18.106303847096296</v>
          </cell>
        </row>
        <row r="119">
          <cell r="B119" t="str">
            <v>po16621</v>
          </cell>
          <cell r="G119">
            <v>14.432231539403992</v>
          </cell>
        </row>
        <row r="120">
          <cell r="B120" t="str">
            <v>po14030</v>
          </cell>
          <cell r="G120">
            <v>3.7341799617740747</v>
          </cell>
        </row>
        <row r="121">
          <cell r="B121" t="str">
            <v>po20533</v>
          </cell>
          <cell r="G121">
            <v>6.8001519235481505</v>
          </cell>
        </row>
        <row r="122">
          <cell r="B122" t="str">
            <v>ct0593</v>
          </cell>
          <cell r="G122">
            <v>27.353608655495449</v>
          </cell>
        </row>
        <row r="123">
          <cell r="B123" t="str">
            <v>PO16520</v>
          </cell>
          <cell r="G123">
            <v>56.681824387678368</v>
          </cell>
        </row>
        <row r="124">
          <cell r="B124" t="str">
            <v>PO19588</v>
          </cell>
          <cell r="G124">
            <v>53.976593425904284</v>
          </cell>
        </row>
        <row r="125">
          <cell r="B125" t="str">
            <v>PO17866</v>
          </cell>
          <cell r="G125">
            <v>28.320290770644448</v>
          </cell>
        </row>
        <row r="126">
          <cell r="B126" t="str">
            <v>po16697</v>
          </cell>
          <cell r="G126">
            <v>58.816774387678372</v>
          </cell>
        </row>
        <row r="127">
          <cell r="B127" t="str">
            <v>po14584</v>
          </cell>
          <cell r="G127">
            <v>9.06065192354815</v>
          </cell>
        </row>
        <row r="128">
          <cell r="B128" t="str">
            <v>po14834</v>
          </cell>
          <cell r="G128">
            <v>55.384390733596604</v>
          </cell>
        </row>
        <row r="129">
          <cell r="B129" t="str">
            <v>po8889</v>
          </cell>
          <cell r="G129">
            <v>56.118094387678369</v>
          </cell>
        </row>
        <row r="130">
          <cell r="B130" t="str">
            <v>po19598</v>
          </cell>
          <cell r="G130">
            <v>42.927316502356135</v>
          </cell>
        </row>
        <row r="131">
          <cell r="B131" t="str">
            <v>po4739</v>
          </cell>
          <cell r="G131">
            <v>27.170705770644453</v>
          </cell>
        </row>
        <row r="132">
          <cell r="B132" t="str">
            <v>po13352</v>
          </cell>
          <cell r="G132">
            <v>37.534856886500293</v>
          </cell>
        </row>
        <row r="133">
          <cell r="B133" t="str">
            <v>po15506</v>
          </cell>
          <cell r="G133">
            <v>25.558368462952139</v>
          </cell>
        </row>
        <row r="134">
          <cell r="B134" t="str">
            <v>po16025</v>
          </cell>
          <cell r="G134">
            <v>53.251748425904282</v>
          </cell>
        </row>
        <row r="135">
          <cell r="B135" t="str">
            <v>po19816</v>
          </cell>
          <cell r="G135">
            <v>50.309440733596588</v>
          </cell>
        </row>
        <row r="136">
          <cell r="B136" t="str">
            <v>po16230</v>
          </cell>
          <cell r="G136">
            <v>44.397316502356148</v>
          </cell>
        </row>
        <row r="137">
          <cell r="B137" t="str">
            <v>po10869</v>
          </cell>
          <cell r="G137">
            <v>20.428584808870376</v>
          </cell>
        </row>
        <row r="138">
          <cell r="B138" t="str">
            <v>po5871</v>
          </cell>
          <cell r="G138">
            <v>23.858660770644448</v>
          </cell>
        </row>
        <row r="139">
          <cell r="B139" t="str">
            <v>po12123</v>
          </cell>
          <cell r="G139">
            <v>44.801746502356139</v>
          </cell>
        </row>
        <row r="140">
          <cell r="B140" t="str">
            <v>po1576</v>
          </cell>
          <cell r="G140">
            <v>8.8941511158558413</v>
          </cell>
        </row>
        <row r="141">
          <cell r="B141" t="str">
            <v>po19524</v>
          </cell>
          <cell r="G141">
            <v>15.756610731711685</v>
          </cell>
        </row>
        <row r="142">
          <cell r="B142" t="str">
            <v>po18196</v>
          </cell>
          <cell r="G142">
            <v>6.8601519235481501</v>
          </cell>
        </row>
        <row r="143">
          <cell r="B143" t="str">
            <v>po19529</v>
          </cell>
          <cell r="G143">
            <v>28.020607694192602</v>
          </cell>
        </row>
        <row r="144">
          <cell r="B144" t="str">
            <v>po14410</v>
          </cell>
          <cell r="G144">
            <v>13.7203038470963</v>
          </cell>
        </row>
        <row r="145">
          <cell r="B145" t="str">
            <v>po2839</v>
          </cell>
          <cell r="G145">
            <v>3.430075961774075</v>
          </cell>
        </row>
        <row r="146">
          <cell r="B146" t="str">
            <v>po18286</v>
          </cell>
          <cell r="G146">
            <v>3.430075961774075</v>
          </cell>
        </row>
        <row r="147">
          <cell r="B147" t="str">
            <v>po2012</v>
          </cell>
          <cell r="G147">
            <v>13.7203038470963</v>
          </cell>
        </row>
        <row r="148">
          <cell r="B148" t="str">
            <v>po16656</v>
          </cell>
          <cell r="G148">
            <v>13.7203038470963</v>
          </cell>
        </row>
        <row r="149">
          <cell r="B149" t="str">
            <v>po17236</v>
          </cell>
          <cell r="G149">
            <v>3.430075961774075</v>
          </cell>
        </row>
        <row r="150">
          <cell r="B150" t="str">
            <v>po14482</v>
          </cell>
          <cell r="G150">
            <v>5.2314109617740749</v>
          </cell>
        </row>
        <row r="151">
          <cell r="B151" t="str">
            <v>po20519</v>
          </cell>
          <cell r="G151">
            <v>3.4035375002356134</v>
          </cell>
        </row>
        <row r="152">
          <cell r="B152" t="str">
            <v>bx107</v>
          </cell>
          <cell r="G152">
            <v>14.8803038470963</v>
          </cell>
        </row>
        <row r="153">
          <cell r="B153" t="str">
            <v>po20535</v>
          </cell>
          <cell r="G153">
            <v>17.00730288579345</v>
          </cell>
        </row>
        <row r="154">
          <cell r="B154" t="str">
            <v>po20536</v>
          </cell>
          <cell r="G154">
            <v>17.00730288579345</v>
          </cell>
        </row>
        <row r="155">
          <cell r="B155" t="str">
            <v>bx094</v>
          </cell>
          <cell r="G155">
            <v>6.4900759617740746</v>
          </cell>
        </row>
        <row r="156">
          <cell r="B156" t="str">
            <v>bx090</v>
          </cell>
          <cell r="G156">
            <v>4.4700759617740751</v>
          </cell>
        </row>
        <row r="157">
          <cell r="B157" t="str">
            <v>bx071</v>
          </cell>
          <cell r="G157">
            <v>4.4700759617740751</v>
          </cell>
        </row>
        <row r="158">
          <cell r="B158" t="str">
            <v>bx097</v>
          </cell>
          <cell r="G158">
            <v>8.9401519235481501</v>
          </cell>
        </row>
        <row r="159">
          <cell r="B159" t="str">
            <v>po2198</v>
          </cell>
          <cell r="G159">
            <v>12.240227885322223</v>
          </cell>
        </row>
        <row r="160">
          <cell r="B160" t="str">
            <v>po9449</v>
          </cell>
          <cell r="G160">
            <v>11.610227885322224</v>
          </cell>
        </row>
        <row r="161">
          <cell r="B161" t="str">
            <v>po8047</v>
          </cell>
          <cell r="G161">
            <v>12.120227885322223</v>
          </cell>
        </row>
        <row r="162">
          <cell r="B162" t="str">
            <v>po4805</v>
          </cell>
          <cell r="G162">
            <v>0.49007596177407498</v>
          </cell>
        </row>
        <row r="163">
          <cell r="B163" t="str">
            <v>po17345</v>
          </cell>
          <cell r="G163">
            <v>15.714242885322225</v>
          </cell>
        </row>
        <row r="164">
          <cell r="B164" t="str">
            <v>po5441</v>
          </cell>
          <cell r="G164">
            <v>10.290227885322224</v>
          </cell>
        </row>
        <row r="165">
          <cell r="B165" t="str">
            <v>po19945</v>
          </cell>
          <cell r="G165">
            <v>6.8601519235481501</v>
          </cell>
        </row>
        <row r="166">
          <cell r="B166" t="str">
            <v>po19589</v>
          </cell>
          <cell r="G166">
            <v>3.430075961774075</v>
          </cell>
        </row>
        <row r="167">
          <cell r="B167" t="str">
            <v>po6746</v>
          </cell>
          <cell r="G167">
            <v>3.430075961774075</v>
          </cell>
        </row>
        <row r="168">
          <cell r="B168" t="str">
            <v>po1834</v>
          </cell>
          <cell r="G168">
            <v>3.430075961774075</v>
          </cell>
        </row>
        <row r="169">
          <cell r="B169" t="str">
            <v>po2821</v>
          </cell>
          <cell r="G169">
            <v>3.430075961774075</v>
          </cell>
        </row>
        <row r="170">
          <cell r="B170" t="str">
            <v>po17657</v>
          </cell>
          <cell r="G170">
            <v>3.430075961774075</v>
          </cell>
        </row>
        <row r="171">
          <cell r="B171" t="str">
            <v>PO18451</v>
          </cell>
          <cell r="G171">
            <v>25.270531732418526</v>
          </cell>
        </row>
        <row r="172">
          <cell r="B172" t="str">
            <v>PO2723</v>
          </cell>
          <cell r="G172">
            <v>3.0100759617740751</v>
          </cell>
        </row>
        <row r="173">
          <cell r="B173" t="str">
            <v>MC062</v>
          </cell>
          <cell r="G173">
            <v>11.830151923548149</v>
          </cell>
        </row>
        <row r="174">
          <cell r="B174" t="str">
            <v>MC068</v>
          </cell>
          <cell r="G174">
            <v>9.1701519235481488</v>
          </cell>
        </row>
        <row r="175">
          <cell r="B175" t="str">
            <v>PRO018</v>
          </cell>
          <cell r="G175">
            <v>41.740835579514822</v>
          </cell>
        </row>
        <row r="176">
          <cell r="B176" t="str">
            <v>SUP152</v>
          </cell>
          <cell r="G176">
            <v>76.620759617740745</v>
          </cell>
        </row>
        <row r="177">
          <cell r="B177" t="str">
            <v>SUP176</v>
          </cell>
          <cell r="G177">
            <v>1.4700759617740751</v>
          </cell>
        </row>
        <row r="178">
          <cell r="B178" t="str">
            <v>SUP185</v>
          </cell>
          <cell r="G178">
            <v>67.110759617740754</v>
          </cell>
        </row>
        <row r="179">
          <cell r="B179" t="str">
            <v>SUP155</v>
          </cell>
          <cell r="G179">
            <v>29.3103038470963</v>
          </cell>
        </row>
        <row r="180">
          <cell r="B180" t="str">
            <v>SUP014</v>
          </cell>
          <cell r="G180">
            <v>5.600075961774075</v>
          </cell>
        </row>
        <row r="181">
          <cell r="B181" t="str">
            <v>QC033</v>
          </cell>
          <cell r="G181">
            <v>46.150759617740746</v>
          </cell>
        </row>
        <row r="182">
          <cell r="B182" t="str">
            <v>QC079</v>
          </cell>
          <cell r="G182">
            <v>64.731291350159267</v>
          </cell>
        </row>
        <row r="183">
          <cell r="B183" t="str">
            <v>QC308</v>
          </cell>
          <cell r="G183">
            <v>3.910075961774075</v>
          </cell>
        </row>
        <row r="184">
          <cell r="B184" t="str">
            <v>QC399</v>
          </cell>
          <cell r="G184">
            <v>95.43129135015927</v>
          </cell>
        </row>
        <row r="185">
          <cell r="B185" t="str">
            <v>QC400</v>
          </cell>
          <cell r="G185">
            <v>13.720227885322224</v>
          </cell>
        </row>
        <row r="186">
          <cell r="B186" t="str">
            <v>QC462</v>
          </cell>
          <cell r="G186">
            <v>67.591291350159267</v>
          </cell>
        </row>
        <row r="187">
          <cell r="B187" t="str">
            <v>QC463</v>
          </cell>
          <cell r="G187">
            <v>26.220455770644449</v>
          </cell>
        </row>
        <row r="188">
          <cell r="B188" t="str">
            <v>QC464</v>
          </cell>
          <cell r="G188">
            <v>35.650455770644449</v>
          </cell>
        </row>
        <row r="189">
          <cell r="B189" t="str">
            <v>po17476</v>
          </cell>
          <cell r="G189">
            <v>18</v>
          </cell>
        </row>
        <row r="190">
          <cell r="B190">
            <v>0</v>
          </cell>
        </row>
        <row r="191">
          <cell r="G191">
            <v>3634.2382444884051</v>
          </cell>
        </row>
        <row r="198">
          <cell r="B198" t="str">
            <v>Mrs.Ly Sivminh (HR Manager)</v>
          </cell>
        </row>
      </sheetData>
      <sheetData sheetId="11">
        <row r="1">
          <cell r="A1" t="str">
            <v xml:space="preserve"> Free Trade</v>
          </cell>
          <cell r="B1">
            <v>21</v>
          </cell>
          <cell r="D1">
            <v>19</v>
          </cell>
          <cell r="E1" t="str">
            <v>CFTUWT</v>
          </cell>
          <cell r="F1">
            <v>31.5</v>
          </cell>
          <cell r="H1">
            <v>31</v>
          </cell>
          <cell r="I1" t="str">
            <v>C.CAWDU</v>
          </cell>
          <cell r="J1">
            <v>110</v>
          </cell>
          <cell r="L1">
            <v>100</v>
          </cell>
          <cell r="M1" t="str">
            <v>CUMW</v>
          </cell>
          <cell r="N1">
            <v>137</v>
          </cell>
        </row>
        <row r="2">
          <cell r="P2">
            <v>121</v>
          </cell>
        </row>
        <row r="3">
          <cell r="A3" t="str">
            <v>BX075</v>
          </cell>
          <cell r="B3">
            <v>0.5</v>
          </cell>
          <cell r="E3" t="str">
            <v>PO13453</v>
          </cell>
          <cell r="F3">
            <v>0.5</v>
          </cell>
          <cell r="I3" t="str">
            <v>PO14834</v>
          </cell>
          <cell r="J3">
            <v>1</v>
          </cell>
          <cell r="M3" t="str">
            <v>PO12370</v>
          </cell>
          <cell r="N3">
            <v>1</v>
          </cell>
        </row>
        <row r="4">
          <cell r="A4" t="str">
            <v>PO11666</v>
          </cell>
          <cell r="B4">
            <v>0.5</v>
          </cell>
          <cell r="E4" t="str">
            <v>PO12715</v>
          </cell>
          <cell r="F4">
            <v>0.5</v>
          </cell>
          <cell r="I4" t="str">
            <v>QC027</v>
          </cell>
          <cell r="J4">
            <v>1</v>
          </cell>
          <cell r="M4" t="str">
            <v>CT0111</v>
          </cell>
          <cell r="N4">
            <v>1</v>
          </cell>
        </row>
        <row r="5">
          <cell r="A5" t="str">
            <v>PO4046</v>
          </cell>
          <cell r="B5">
            <v>0.5</v>
          </cell>
          <cell r="E5" t="str">
            <v>PO15774</v>
          </cell>
          <cell r="F5">
            <v>0.5</v>
          </cell>
          <cell r="I5" t="str">
            <v>PO8003</v>
          </cell>
          <cell r="J5">
            <v>1</v>
          </cell>
          <cell r="M5" t="str">
            <v>CT0351</v>
          </cell>
          <cell r="N5">
            <v>1</v>
          </cell>
        </row>
        <row r="6">
          <cell r="A6" t="str">
            <v>PO0715</v>
          </cell>
          <cell r="B6">
            <v>0.5</v>
          </cell>
          <cell r="E6" t="str">
            <v>PO16051</v>
          </cell>
          <cell r="F6">
            <v>0.5</v>
          </cell>
          <cell r="I6" t="str">
            <v>PO3467</v>
          </cell>
          <cell r="J6">
            <v>1</v>
          </cell>
          <cell r="M6" t="str">
            <v>CT0521</v>
          </cell>
          <cell r="N6">
            <v>1</v>
          </cell>
        </row>
        <row r="7">
          <cell r="A7" t="str">
            <v>PO11415</v>
          </cell>
          <cell r="B7">
            <v>0.5</v>
          </cell>
          <cell r="E7" t="str">
            <v>PO16146</v>
          </cell>
          <cell r="F7">
            <v>0.5</v>
          </cell>
          <cell r="I7" t="str">
            <v>PO11861</v>
          </cell>
          <cell r="J7">
            <v>1</v>
          </cell>
          <cell r="M7" t="str">
            <v>CT0541</v>
          </cell>
          <cell r="N7">
            <v>1</v>
          </cell>
        </row>
        <row r="8">
          <cell r="A8" t="str">
            <v>PO11877</v>
          </cell>
          <cell r="B8">
            <v>0.5</v>
          </cell>
          <cell r="E8" t="str">
            <v>PO16470</v>
          </cell>
          <cell r="F8">
            <v>0.5</v>
          </cell>
          <cell r="I8" t="str">
            <v>PO16520</v>
          </cell>
          <cell r="J8">
            <v>1</v>
          </cell>
          <cell r="M8" t="str">
            <v>CT0174</v>
          </cell>
          <cell r="N8">
            <v>1</v>
          </cell>
        </row>
        <row r="9">
          <cell r="A9" t="str">
            <v>PO1757</v>
          </cell>
          <cell r="B9" t="str">
            <v>ML</v>
          </cell>
          <cell r="E9" t="str">
            <v>PO17074</v>
          </cell>
          <cell r="F9">
            <v>0.5</v>
          </cell>
          <cell r="I9" t="str">
            <v>PO0070</v>
          </cell>
          <cell r="J9">
            <v>1</v>
          </cell>
          <cell r="M9" t="str">
            <v>CT0360</v>
          </cell>
          <cell r="N9">
            <v>1</v>
          </cell>
        </row>
        <row r="10">
          <cell r="A10" t="str">
            <v>PO5151</v>
          </cell>
          <cell r="B10">
            <v>0.5</v>
          </cell>
          <cell r="E10" t="str">
            <v>PO18429</v>
          </cell>
          <cell r="F10">
            <v>0.5</v>
          </cell>
          <cell r="I10" t="str">
            <v>PO0111</v>
          </cell>
          <cell r="J10">
            <v>1</v>
          </cell>
          <cell r="M10" t="str">
            <v>CT0589</v>
          </cell>
          <cell r="N10">
            <v>1</v>
          </cell>
        </row>
        <row r="11">
          <cell r="A11" t="str">
            <v>PO5871</v>
          </cell>
          <cell r="B11">
            <v>0.5</v>
          </cell>
          <cell r="E11" t="str">
            <v>PO9982</v>
          </cell>
          <cell r="F11">
            <v>0.5</v>
          </cell>
          <cell r="I11" t="str">
            <v>PO0741</v>
          </cell>
          <cell r="J11">
            <v>1</v>
          </cell>
          <cell r="M11" t="str">
            <v>CT0525</v>
          </cell>
          <cell r="N11">
            <v>1</v>
          </cell>
        </row>
        <row r="12">
          <cell r="A12" t="str">
            <v>PO7005</v>
          </cell>
          <cell r="B12">
            <v>0.5</v>
          </cell>
          <cell r="E12" t="str">
            <v>PO16234</v>
          </cell>
          <cell r="F12">
            <v>0.5</v>
          </cell>
          <cell r="I12" t="str">
            <v>PO10439</v>
          </cell>
          <cell r="J12">
            <v>1</v>
          </cell>
          <cell r="M12" t="str">
            <v>CT0124</v>
          </cell>
          <cell r="N12">
            <v>1</v>
          </cell>
        </row>
        <row r="13">
          <cell r="A13" t="str">
            <v>PO0366</v>
          </cell>
          <cell r="B13">
            <v>0.5</v>
          </cell>
          <cell r="E13" t="str">
            <v>PO15380</v>
          </cell>
          <cell r="F13">
            <v>0.5</v>
          </cell>
          <cell r="I13" t="str">
            <v>PO11272</v>
          </cell>
          <cell r="J13">
            <v>1</v>
          </cell>
          <cell r="M13" t="str">
            <v>CT0130</v>
          </cell>
          <cell r="N13">
            <v>1</v>
          </cell>
        </row>
        <row r="14">
          <cell r="A14" t="str">
            <v>PO0798</v>
          </cell>
          <cell r="B14">
            <v>0.5</v>
          </cell>
          <cell r="E14" t="str">
            <v>PO17806</v>
          </cell>
          <cell r="F14">
            <v>0.5</v>
          </cell>
          <cell r="I14" t="str">
            <v>PO12565</v>
          </cell>
          <cell r="J14">
            <v>1</v>
          </cell>
          <cell r="M14" t="str">
            <v>CT0289</v>
          </cell>
          <cell r="N14">
            <v>1</v>
          </cell>
        </row>
        <row r="15">
          <cell r="A15" t="str">
            <v>PO11619</v>
          </cell>
          <cell r="B15">
            <v>0.5</v>
          </cell>
          <cell r="E15" t="str">
            <v>PO18035</v>
          </cell>
          <cell r="F15">
            <v>0.5</v>
          </cell>
          <cell r="I15" t="str">
            <v>PO13817</v>
          </cell>
          <cell r="J15">
            <v>1</v>
          </cell>
          <cell r="M15" t="str">
            <v>CT0306</v>
          </cell>
          <cell r="N15">
            <v>1</v>
          </cell>
        </row>
        <row r="16">
          <cell r="A16" t="str">
            <v>PO1775</v>
          </cell>
          <cell r="B16">
            <v>0.5</v>
          </cell>
          <cell r="E16" t="str">
            <v>PO6730</v>
          </cell>
          <cell r="F16">
            <v>0.5</v>
          </cell>
          <cell r="I16" t="str">
            <v>PO15410</v>
          </cell>
          <cell r="J16">
            <v>1</v>
          </cell>
          <cell r="M16" t="str">
            <v>CT0320</v>
          </cell>
          <cell r="N16">
            <v>1</v>
          </cell>
        </row>
        <row r="17">
          <cell r="A17" t="str">
            <v>PO17615</v>
          </cell>
          <cell r="B17">
            <v>0.5</v>
          </cell>
          <cell r="E17" t="str">
            <v>PO15835</v>
          </cell>
          <cell r="F17">
            <v>0.5</v>
          </cell>
          <cell r="I17" t="str">
            <v>PO16025</v>
          </cell>
          <cell r="J17">
            <v>1</v>
          </cell>
          <cell r="M17" t="str">
            <v>CT0400</v>
          </cell>
          <cell r="N17">
            <v>1</v>
          </cell>
        </row>
        <row r="18">
          <cell r="A18" t="str">
            <v>PO14332</v>
          </cell>
          <cell r="B18">
            <v>0.5</v>
          </cell>
          <cell r="E18" t="str">
            <v>PO17587</v>
          </cell>
          <cell r="F18">
            <v>0.5</v>
          </cell>
          <cell r="I18" t="str">
            <v>PO16307</v>
          </cell>
          <cell r="J18">
            <v>1</v>
          </cell>
          <cell r="M18" t="str">
            <v>CT0457</v>
          </cell>
          <cell r="N18">
            <v>1</v>
          </cell>
        </row>
        <row r="19">
          <cell r="A19" t="str">
            <v>PO1967</v>
          </cell>
          <cell r="B19">
            <v>0.5</v>
          </cell>
          <cell r="E19" t="str">
            <v>PO5059</v>
          </cell>
          <cell r="F19">
            <v>0.5</v>
          </cell>
          <cell r="I19" t="str">
            <v>PO16755</v>
          </cell>
          <cell r="J19">
            <v>1</v>
          </cell>
          <cell r="M19" t="str">
            <v>PO2289</v>
          </cell>
          <cell r="N19">
            <v>1</v>
          </cell>
        </row>
        <row r="20">
          <cell r="A20" t="str">
            <v>PO18394</v>
          </cell>
          <cell r="B20">
            <v>0.5</v>
          </cell>
          <cell r="E20" t="str">
            <v>PO8223</v>
          </cell>
          <cell r="F20">
            <v>0.5</v>
          </cell>
          <cell r="I20" t="str">
            <v>PO3358</v>
          </cell>
          <cell r="J20">
            <v>1</v>
          </cell>
          <cell r="M20" t="str">
            <v>SUP131</v>
          </cell>
          <cell r="N20">
            <v>1</v>
          </cell>
        </row>
        <row r="21">
          <cell r="A21" t="str">
            <v>PO17536</v>
          </cell>
          <cell r="B21">
            <v>0.5</v>
          </cell>
          <cell r="E21" t="str">
            <v>PO6746</v>
          </cell>
          <cell r="F21">
            <v>0.5</v>
          </cell>
          <cell r="I21" t="str">
            <v>PO7335</v>
          </cell>
          <cell r="J21">
            <v>1</v>
          </cell>
          <cell r="M21" t="str">
            <v>CT0516</v>
          </cell>
          <cell r="N21">
            <v>1</v>
          </cell>
        </row>
        <row r="22">
          <cell r="A22" t="str">
            <v>PO14255</v>
          </cell>
          <cell r="B22">
            <v>0.5</v>
          </cell>
          <cell r="E22" t="str">
            <v>PO15281</v>
          </cell>
          <cell r="F22">
            <v>0.5</v>
          </cell>
          <cell r="I22" t="str">
            <v>PO9271</v>
          </cell>
          <cell r="J22">
            <v>1</v>
          </cell>
          <cell r="M22" t="str">
            <v>CT0442</v>
          </cell>
          <cell r="N22">
            <v>1</v>
          </cell>
        </row>
        <row r="23">
          <cell r="A23" t="str">
            <v>PO13999</v>
          </cell>
          <cell r="B23">
            <v>0.5</v>
          </cell>
          <cell r="E23" t="str">
            <v>PO15552</v>
          </cell>
          <cell r="F23">
            <v>0.5</v>
          </cell>
          <cell r="I23" t="str">
            <v>PO13338</v>
          </cell>
          <cell r="J23">
            <v>1</v>
          </cell>
          <cell r="M23" t="str">
            <v>MC056</v>
          </cell>
          <cell r="N23">
            <v>1</v>
          </cell>
        </row>
        <row r="24">
          <cell r="A24" t="str">
            <v>PO2130</v>
          </cell>
          <cell r="B24">
            <v>0.5</v>
          </cell>
          <cell r="E24" t="str">
            <v>PO16215</v>
          </cell>
          <cell r="F24">
            <v>0.5</v>
          </cell>
          <cell r="I24" t="str">
            <v>PO13278</v>
          </cell>
          <cell r="J24">
            <v>1</v>
          </cell>
          <cell r="M24" t="str">
            <v>MC047</v>
          </cell>
          <cell r="N24">
            <v>1</v>
          </cell>
        </row>
        <row r="25">
          <cell r="A25" t="str">
            <v>PO15004</v>
          </cell>
          <cell r="B25">
            <v>0.5</v>
          </cell>
          <cell r="E25" t="str">
            <v>PO16443</v>
          </cell>
          <cell r="F25">
            <v>0.5</v>
          </cell>
          <cell r="I25" t="str">
            <v>PO3437</v>
          </cell>
          <cell r="J25">
            <v>1</v>
          </cell>
          <cell r="M25" t="str">
            <v>PO0598</v>
          </cell>
          <cell r="N25">
            <v>1</v>
          </cell>
        </row>
        <row r="26">
          <cell r="A26" t="str">
            <v>PO16035</v>
          </cell>
          <cell r="B26">
            <v>0.5</v>
          </cell>
          <cell r="E26" t="str">
            <v>QC463</v>
          </cell>
          <cell r="F26">
            <v>0.5</v>
          </cell>
          <cell r="I26" t="str">
            <v>PO15253</v>
          </cell>
          <cell r="J26">
            <v>1</v>
          </cell>
          <cell r="M26" t="str">
            <v>PO0949</v>
          </cell>
          <cell r="N26">
            <v>1</v>
          </cell>
        </row>
        <row r="27">
          <cell r="A27" t="str">
            <v>PO15209</v>
          </cell>
          <cell r="B27">
            <v>0.5</v>
          </cell>
          <cell r="E27" t="str">
            <v>PO16673</v>
          </cell>
          <cell r="F27">
            <v>0.5</v>
          </cell>
          <cell r="I27" t="str">
            <v>SUP184</v>
          </cell>
          <cell r="J27">
            <v>1</v>
          </cell>
          <cell r="M27" t="str">
            <v>PO5085</v>
          </cell>
          <cell r="N27">
            <v>1</v>
          </cell>
        </row>
        <row r="28">
          <cell r="A28" t="str">
            <v>PO3854</v>
          </cell>
          <cell r="B28">
            <v>0.5</v>
          </cell>
          <cell r="E28" t="str">
            <v>PO9076</v>
          </cell>
          <cell r="F28">
            <v>0.5</v>
          </cell>
          <cell r="I28" t="str">
            <v>PO0237</v>
          </cell>
          <cell r="J28">
            <v>1</v>
          </cell>
          <cell r="M28" t="str">
            <v>PO9166</v>
          </cell>
          <cell r="N28">
            <v>1</v>
          </cell>
        </row>
        <row r="29">
          <cell r="A29" t="str">
            <v>PO18458</v>
          </cell>
          <cell r="B29">
            <v>0.5</v>
          </cell>
          <cell r="E29" t="str">
            <v>PO11265</v>
          </cell>
          <cell r="F29">
            <v>0.5</v>
          </cell>
          <cell r="I29" t="str">
            <v>PO15302</v>
          </cell>
          <cell r="J29">
            <v>1</v>
          </cell>
          <cell r="M29" t="str">
            <v>PO9831</v>
          </cell>
          <cell r="N29">
            <v>1</v>
          </cell>
        </row>
        <row r="30">
          <cell r="A30" t="str">
            <v>PO13179</v>
          </cell>
          <cell r="B30">
            <v>0.5</v>
          </cell>
          <cell r="E30" t="str">
            <v>PO14778</v>
          </cell>
          <cell r="F30">
            <v>0.5</v>
          </cell>
          <cell r="I30" t="str">
            <v>PO17245</v>
          </cell>
          <cell r="J30">
            <v>1</v>
          </cell>
          <cell r="M30" t="str">
            <v>PO18471</v>
          </cell>
          <cell r="N30">
            <v>1</v>
          </cell>
        </row>
        <row r="31">
          <cell r="A31" t="str">
            <v>PO1591</v>
          </cell>
          <cell r="B31">
            <v>0.5</v>
          </cell>
          <cell r="E31" t="str">
            <v>PO11145</v>
          </cell>
          <cell r="F31">
            <v>0.5</v>
          </cell>
          <cell r="I31" t="str">
            <v>PO3314</v>
          </cell>
          <cell r="J31">
            <v>1</v>
          </cell>
          <cell r="M31" t="str">
            <v>PO2984</v>
          </cell>
          <cell r="N31">
            <v>1</v>
          </cell>
        </row>
        <row r="32">
          <cell r="A32" t="str">
            <v>PO1716</v>
          </cell>
          <cell r="B32">
            <v>0.5</v>
          </cell>
          <cell r="E32" t="str">
            <v>PO18411</v>
          </cell>
          <cell r="F32">
            <v>0.5</v>
          </cell>
          <cell r="I32" t="str">
            <v>PO0037</v>
          </cell>
          <cell r="J32">
            <v>1</v>
          </cell>
          <cell r="M32" t="str">
            <v>CT0593</v>
          </cell>
          <cell r="N32">
            <v>1</v>
          </cell>
        </row>
        <row r="33">
          <cell r="A33" t="str">
            <v>M470</v>
          </cell>
          <cell r="B33" t="str">
            <v>Resigned</v>
          </cell>
          <cell r="E33" t="str">
            <v>PO10869</v>
          </cell>
          <cell r="F33">
            <v>0.5</v>
          </cell>
          <cell r="I33" t="str">
            <v>PO12128</v>
          </cell>
          <cell r="J33">
            <v>1</v>
          </cell>
          <cell r="M33" t="str">
            <v>PO18451</v>
          </cell>
          <cell r="N33">
            <v>1</v>
          </cell>
        </row>
        <row r="34">
          <cell r="A34" t="str">
            <v>SUP165</v>
          </cell>
          <cell r="B34">
            <v>0.5</v>
          </cell>
          <cell r="E34" t="str">
            <v>PO18197</v>
          </cell>
          <cell r="F34">
            <v>0.5</v>
          </cell>
          <cell r="I34" t="str">
            <v>PO15748</v>
          </cell>
          <cell r="J34">
            <v>1</v>
          </cell>
          <cell r="M34" t="str">
            <v>PO17803</v>
          </cell>
          <cell r="N34">
            <v>1</v>
          </cell>
        </row>
        <row r="35">
          <cell r="A35" t="str">
            <v>SUP154</v>
          </cell>
          <cell r="B35" t="str">
            <v>ML</v>
          </cell>
          <cell r="E35" t="str">
            <v>PO2782</v>
          </cell>
          <cell r="F35">
            <v>0.5</v>
          </cell>
          <cell r="I35" t="str">
            <v>PO2403</v>
          </cell>
          <cell r="J35">
            <v>1</v>
          </cell>
          <cell r="M35" t="str">
            <v>CT0278</v>
          </cell>
          <cell r="N35">
            <v>1</v>
          </cell>
        </row>
        <row r="36">
          <cell r="A36" t="str">
            <v>SUP140</v>
          </cell>
          <cell r="B36">
            <v>0.5</v>
          </cell>
          <cell r="E36" t="str">
            <v>PO18286</v>
          </cell>
          <cell r="F36">
            <v>0.5</v>
          </cell>
          <cell r="I36" t="str">
            <v>PO4305</v>
          </cell>
          <cell r="J36">
            <v>1</v>
          </cell>
          <cell r="M36" t="str">
            <v>CT0312</v>
          </cell>
          <cell r="N36">
            <v>1</v>
          </cell>
        </row>
        <row r="37">
          <cell r="A37" t="str">
            <v>BX002</v>
          </cell>
          <cell r="B37">
            <v>0.5</v>
          </cell>
          <cell r="E37" t="str">
            <v>PO17076</v>
          </cell>
          <cell r="F37">
            <v>0.5</v>
          </cell>
          <cell r="I37" t="str">
            <v>PO0538</v>
          </cell>
          <cell r="J37">
            <v>1</v>
          </cell>
          <cell r="M37" t="str">
            <v>PO5016</v>
          </cell>
          <cell r="N37">
            <v>1</v>
          </cell>
        </row>
        <row r="38">
          <cell r="A38" t="str">
            <v>PO17467</v>
          </cell>
          <cell r="B38">
            <v>0.5</v>
          </cell>
          <cell r="E38" t="str">
            <v>PO6189</v>
          </cell>
          <cell r="F38">
            <v>0.5</v>
          </cell>
          <cell r="I38" t="str">
            <v>PO11553</v>
          </cell>
          <cell r="J38">
            <v>1</v>
          </cell>
          <cell r="M38" t="str">
            <v>PO1981</v>
          </cell>
          <cell r="N38">
            <v>1</v>
          </cell>
        </row>
        <row r="39">
          <cell r="A39" t="str">
            <v>PO3189</v>
          </cell>
          <cell r="B39">
            <v>0.5</v>
          </cell>
          <cell r="E39" t="str">
            <v>PO12667</v>
          </cell>
          <cell r="F39">
            <v>0.5</v>
          </cell>
          <cell r="I39" t="str">
            <v>PO2225</v>
          </cell>
          <cell r="J39">
            <v>1</v>
          </cell>
          <cell r="M39" t="str">
            <v>GEN011</v>
          </cell>
          <cell r="N39">
            <v>1</v>
          </cell>
        </row>
        <row r="40">
          <cell r="A40" t="str">
            <v>PO6623</v>
          </cell>
          <cell r="B40">
            <v>0.5</v>
          </cell>
          <cell r="E40" t="str">
            <v>PO17657</v>
          </cell>
          <cell r="F40">
            <v>0.5</v>
          </cell>
          <cell r="I40" t="str">
            <v>PO2432</v>
          </cell>
          <cell r="J40">
            <v>1</v>
          </cell>
          <cell r="M40" t="str">
            <v>PO13969</v>
          </cell>
          <cell r="N40">
            <v>1</v>
          </cell>
        </row>
        <row r="41">
          <cell r="A41" t="str">
            <v>PO20047</v>
          </cell>
          <cell r="B41">
            <v>0.5</v>
          </cell>
          <cell r="E41" t="str">
            <v>PO18196</v>
          </cell>
          <cell r="F41">
            <v>0.5</v>
          </cell>
          <cell r="I41" t="str">
            <v>PO2884</v>
          </cell>
          <cell r="J41">
            <v>1</v>
          </cell>
          <cell r="M41" t="str">
            <v>PO17692</v>
          </cell>
          <cell r="N41">
            <v>1</v>
          </cell>
        </row>
        <row r="42">
          <cell r="A42" t="str">
            <v>PO12364</v>
          </cell>
          <cell r="B42">
            <v>0.5</v>
          </cell>
          <cell r="E42" t="str">
            <v>PO8868</v>
          </cell>
          <cell r="F42">
            <v>0.5</v>
          </cell>
          <cell r="I42" t="str">
            <v>PO7233</v>
          </cell>
          <cell r="J42">
            <v>1</v>
          </cell>
          <cell r="M42" t="str">
            <v>PO18380</v>
          </cell>
          <cell r="N42">
            <v>1</v>
          </cell>
        </row>
        <row r="43">
          <cell r="A43" t="str">
            <v>PO17225</v>
          </cell>
          <cell r="B43">
            <v>0.5</v>
          </cell>
          <cell r="E43" t="str">
            <v>PO9728</v>
          </cell>
          <cell r="F43">
            <v>0.5</v>
          </cell>
          <cell r="I43" t="str">
            <v>PO5441</v>
          </cell>
          <cell r="J43">
            <v>1</v>
          </cell>
          <cell r="M43" t="str">
            <v>PO4742</v>
          </cell>
          <cell r="N43">
            <v>1</v>
          </cell>
        </row>
        <row r="44">
          <cell r="A44" t="str">
            <v>PO16190</v>
          </cell>
          <cell r="B44">
            <v>0.5</v>
          </cell>
          <cell r="E44" t="str">
            <v>PO15541</v>
          </cell>
          <cell r="F44">
            <v>0.5</v>
          </cell>
          <cell r="I44" t="str">
            <v>PO2198</v>
          </cell>
          <cell r="J44">
            <v>1</v>
          </cell>
          <cell r="M44" t="str">
            <v>PO2021</v>
          </cell>
          <cell r="N44">
            <v>1</v>
          </cell>
        </row>
        <row r="45">
          <cell r="A45" t="str">
            <v>PO2678</v>
          </cell>
          <cell r="B45">
            <v>0.5</v>
          </cell>
          <cell r="E45" t="str">
            <v>PO11433</v>
          </cell>
          <cell r="F45">
            <v>0.5</v>
          </cell>
          <cell r="I45" t="str">
            <v>SUP183</v>
          </cell>
          <cell r="J45">
            <v>1</v>
          </cell>
          <cell r="M45" t="str">
            <v>QC250</v>
          </cell>
          <cell r="N45">
            <v>1</v>
          </cell>
        </row>
        <row r="46">
          <cell r="A46" t="str">
            <v>PO17219</v>
          </cell>
          <cell r="B46">
            <v>0.5</v>
          </cell>
          <cell r="E46" t="str">
            <v>PO17661</v>
          </cell>
          <cell r="F46">
            <v>0.5</v>
          </cell>
          <cell r="I46" t="str">
            <v>BX134</v>
          </cell>
          <cell r="J46">
            <v>1</v>
          </cell>
          <cell r="M46" t="str">
            <v>QC057</v>
          </cell>
          <cell r="N46">
            <v>1</v>
          </cell>
        </row>
        <row r="47">
          <cell r="A47" t="str">
            <v>PO1834</v>
          </cell>
          <cell r="B47">
            <v>0.5</v>
          </cell>
          <cell r="E47" t="str">
            <v>PO14483</v>
          </cell>
          <cell r="F47">
            <v>0.5</v>
          </cell>
          <cell r="I47" t="str">
            <v>PO13352</v>
          </cell>
          <cell r="J47">
            <v>1</v>
          </cell>
          <cell r="M47" t="str">
            <v>QC464</v>
          </cell>
          <cell r="N47">
            <v>1</v>
          </cell>
        </row>
        <row r="48">
          <cell r="E48" t="str">
            <v>PO18443</v>
          </cell>
          <cell r="F48">
            <v>0.5</v>
          </cell>
          <cell r="I48" t="str">
            <v>PO6160</v>
          </cell>
          <cell r="J48">
            <v>1</v>
          </cell>
          <cell r="M48" t="str">
            <v>QC402</v>
          </cell>
          <cell r="N48">
            <v>1</v>
          </cell>
        </row>
        <row r="49">
          <cell r="E49" t="str">
            <v>PO15131</v>
          </cell>
          <cell r="F49">
            <v>0.5</v>
          </cell>
          <cell r="I49" t="str">
            <v>PO14584</v>
          </cell>
          <cell r="J49">
            <v>1</v>
          </cell>
          <cell r="M49" t="str">
            <v>PO0561</v>
          </cell>
          <cell r="N49">
            <v>1</v>
          </cell>
        </row>
        <row r="50">
          <cell r="E50" t="str">
            <v>PO3273</v>
          </cell>
          <cell r="F50">
            <v>0.5</v>
          </cell>
          <cell r="I50" t="str">
            <v>PO14918</v>
          </cell>
          <cell r="J50">
            <v>1</v>
          </cell>
          <cell r="M50" t="str">
            <v>PO1886</v>
          </cell>
          <cell r="N50">
            <v>1</v>
          </cell>
        </row>
        <row r="51">
          <cell r="E51" t="str">
            <v>PO7341</v>
          </cell>
          <cell r="F51">
            <v>0.5</v>
          </cell>
          <cell r="I51" t="str">
            <v>PO15506</v>
          </cell>
          <cell r="J51">
            <v>1</v>
          </cell>
          <cell r="M51" t="str">
            <v>PO17177</v>
          </cell>
          <cell r="N51">
            <v>1</v>
          </cell>
        </row>
        <row r="52">
          <cell r="E52" t="str">
            <v>PO16132</v>
          </cell>
          <cell r="F52">
            <v>0.5</v>
          </cell>
          <cell r="I52" t="str">
            <v>PO15798</v>
          </cell>
          <cell r="J52">
            <v>1</v>
          </cell>
          <cell r="M52" t="str">
            <v>PO1987</v>
          </cell>
          <cell r="N52">
            <v>1</v>
          </cell>
        </row>
        <row r="53">
          <cell r="E53" t="str">
            <v>PO19221</v>
          </cell>
          <cell r="F53">
            <v>0.5</v>
          </cell>
          <cell r="I53" t="str">
            <v>PO16621</v>
          </cell>
          <cell r="J53">
            <v>1</v>
          </cell>
          <cell r="M53" t="str">
            <v>PO16388</v>
          </cell>
          <cell r="N53">
            <v>1</v>
          </cell>
        </row>
        <row r="54">
          <cell r="E54" t="str">
            <v>PO2937</v>
          </cell>
          <cell r="F54">
            <v>0.5</v>
          </cell>
          <cell r="I54" t="str">
            <v>PO17993</v>
          </cell>
          <cell r="J54">
            <v>1</v>
          </cell>
          <cell r="M54" t="str">
            <v>PO18364</v>
          </cell>
          <cell r="N54">
            <v>1</v>
          </cell>
        </row>
        <row r="55">
          <cell r="E55" t="str">
            <v>PO10583</v>
          </cell>
          <cell r="F55">
            <v>0.5</v>
          </cell>
          <cell r="I55" t="str">
            <v>PO6529</v>
          </cell>
          <cell r="J55">
            <v>1</v>
          </cell>
          <cell r="M55" t="str">
            <v>PO17340</v>
          </cell>
          <cell r="N55">
            <v>1</v>
          </cell>
        </row>
        <row r="56">
          <cell r="E56" t="str">
            <v>PO19743</v>
          </cell>
          <cell r="F56" t="str">
            <v>Resigned</v>
          </cell>
          <cell r="I56" t="str">
            <v>PO18476</v>
          </cell>
          <cell r="J56" t="str">
            <v>ML</v>
          </cell>
          <cell r="M56" t="str">
            <v>PO8676</v>
          </cell>
          <cell r="N56">
            <v>1</v>
          </cell>
        </row>
        <row r="57">
          <cell r="E57" t="str">
            <v>PO12288</v>
          </cell>
          <cell r="F57">
            <v>0.5</v>
          </cell>
          <cell r="I57" t="str">
            <v>PO11881</v>
          </cell>
          <cell r="J57">
            <v>1</v>
          </cell>
          <cell r="M57" t="str">
            <v>PO16572</v>
          </cell>
          <cell r="N57" t="str">
            <v>Resigned</v>
          </cell>
        </row>
        <row r="58">
          <cell r="E58" t="str">
            <v>PO18573</v>
          </cell>
          <cell r="F58">
            <v>0.5</v>
          </cell>
          <cell r="I58" t="str">
            <v>PO7029</v>
          </cell>
          <cell r="J58">
            <v>1</v>
          </cell>
          <cell r="M58" t="str">
            <v>PO3174</v>
          </cell>
          <cell r="N58">
            <v>1</v>
          </cell>
        </row>
        <row r="59">
          <cell r="E59" t="str">
            <v>PO16696</v>
          </cell>
          <cell r="F59">
            <v>0.5</v>
          </cell>
          <cell r="I59" t="str">
            <v>PO15832</v>
          </cell>
          <cell r="J59">
            <v>1</v>
          </cell>
          <cell r="M59" t="str">
            <v>PO0715</v>
          </cell>
          <cell r="N59">
            <v>1</v>
          </cell>
        </row>
        <row r="60">
          <cell r="E60" t="str">
            <v>PO11869</v>
          </cell>
          <cell r="F60">
            <v>0.5</v>
          </cell>
          <cell r="I60" t="str">
            <v>PO16102</v>
          </cell>
          <cell r="J60">
            <v>1</v>
          </cell>
          <cell r="M60" t="str">
            <v>PO15446</v>
          </cell>
          <cell r="N60">
            <v>1</v>
          </cell>
        </row>
        <row r="61">
          <cell r="E61" t="str">
            <v>PO20507</v>
          </cell>
          <cell r="F61">
            <v>0.5</v>
          </cell>
          <cell r="I61" t="str">
            <v>PO11538</v>
          </cell>
          <cell r="J61">
            <v>1</v>
          </cell>
          <cell r="M61" t="str">
            <v>PO2189</v>
          </cell>
          <cell r="N61">
            <v>1</v>
          </cell>
        </row>
        <row r="62">
          <cell r="E62" t="str">
            <v>PO6441</v>
          </cell>
          <cell r="F62">
            <v>0.5</v>
          </cell>
          <cell r="I62" t="str">
            <v>PO3261</v>
          </cell>
          <cell r="J62">
            <v>1</v>
          </cell>
          <cell r="M62" t="str">
            <v>PO6912</v>
          </cell>
          <cell r="N62">
            <v>1</v>
          </cell>
        </row>
        <row r="63">
          <cell r="E63" t="str">
            <v>PO12993</v>
          </cell>
          <cell r="F63">
            <v>0.5</v>
          </cell>
          <cell r="I63" t="str">
            <v>PO4958</v>
          </cell>
          <cell r="J63">
            <v>1</v>
          </cell>
          <cell r="M63" t="str">
            <v>PO15774</v>
          </cell>
          <cell r="N63">
            <v>1</v>
          </cell>
        </row>
        <row r="64">
          <cell r="E64" t="str">
            <v>PO17810</v>
          </cell>
          <cell r="F64">
            <v>0.5</v>
          </cell>
          <cell r="I64" t="str">
            <v>PO14030</v>
          </cell>
          <cell r="J64">
            <v>1</v>
          </cell>
          <cell r="M64" t="str">
            <v>PO9557</v>
          </cell>
          <cell r="N64">
            <v>1</v>
          </cell>
        </row>
        <row r="65">
          <cell r="E65" t="str">
            <v>PO16735</v>
          </cell>
          <cell r="F65">
            <v>0.5</v>
          </cell>
          <cell r="I65" t="str">
            <v>PO16697</v>
          </cell>
          <cell r="J65">
            <v>1</v>
          </cell>
          <cell r="M65" t="str">
            <v>PO1757</v>
          </cell>
          <cell r="N65" t="str">
            <v>ML</v>
          </cell>
        </row>
        <row r="66">
          <cell r="E66" t="str">
            <v>PO20495</v>
          </cell>
          <cell r="F66">
            <v>0.5</v>
          </cell>
          <cell r="I66" t="str">
            <v>PO18084</v>
          </cell>
          <cell r="J66">
            <v>1</v>
          </cell>
          <cell r="M66" t="str">
            <v>PO18081</v>
          </cell>
          <cell r="N66">
            <v>1</v>
          </cell>
        </row>
        <row r="67">
          <cell r="I67" t="str">
            <v>PO3764</v>
          </cell>
          <cell r="J67">
            <v>1</v>
          </cell>
          <cell r="M67" t="str">
            <v>PO15857</v>
          </cell>
          <cell r="N67">
            <v>1</v>
          </cell>
        </row>
        <row r="68">
          <cell r="I68" t="str">
            <v>CL133</v>
          </cell>
          <cell r="J68">
            <v>1</v>
          </cell>
          <cell r="M68" t="str">
            <v>PO11961</v>
          </cell>
          <cell r="N68">
            <v>1</v>
          </cell>
        </row>
        <row r="69">
          <cell r="I69" t="str">
            <v>PO17866</v>
          </cell>
          <cell r="J69">
            <v>1</v>
          </cell>
          <cell r="M69" t="str">
            <v>PO6481</v>
          </cell>
          <cell r="N69">
            <v>1</v>
          </cell>
        </row>
        <row r="70">
          <cell r="I70" t="str">
            <v>PO13157</v>
          </cell>
          <cell r="J70">
            <v>1</v>
          </cell>
          <cell r="M70" t="str">
            <v>PO1785</v>
          </cell>
          <cell r="N70">
            <v>1</v>
          </cell>
        </row>
        <row r="71">
          <cell r="I71" t="str">
            <v>PO11373</v>
          </cell>
          <cell r="J71">
            <v>1</v>
          </cell>
          <cell r="M71" t="str">
            <v>PO18092</v>
          </cell>
          <cell r="N71">
            <v>1</v>
          </cell>
        </row>
        <row r="72">
          <cell r="I72" t="str">
            <v>PO0104</v>
          </cell>
          <cell r="J72">
            <v>1</v>
          </cell>
          <cell r="M72" t="str">
            <v>PO10911</v>
          </cell>
          <cell r="N72">
            <v>1</v>
          </cell>
        </row>
        <row r="73">
          <cell r="I73" t="str">
            <v>PO5146</v>
          </cell>
          <cell r="J73" t="str">
            <v>Resigned</v>
          </cell>
          <cell r="M73" t="str">
            <v>PO6945</v>
          </cell>
          <cell r="N73">
            <v>1</v>
          </cell>
        </row>
        <row r="74">
          <cell r="I74" t="str">
            <v>PO6580</v>
          </cell>
          <cell r="J74">
            <v>1</v>
          </cell>
          <cell r="M74" t="str">
            <v>PO15108</v>
          </cell>
          <cell r="N74">
            <v>1</v>
          </cell>
        </row>
        <row r="75">
          <cell r="I75" t="str">
            <v>PO10797</v>
          </cell>
          <cell r="J75">
            <v>1</v>
          </cell>
          <cell r="M75" t="str">
            <v>PO13554</v>
          </cell>
          <cell r="N75">
            <v>1</v>
          </cell>
        </row>
        <row r="76">
          <cell r="I76" t="str">
            <v>CT0596</v>
          </cell>
          <cell r="J76">
            <v>1</v>
          </cell>
          <cell r="M76" t="str">
            <v>PO5488</v>
          </cell>
          <cell r="N76">
            <v>1</v>
          </cell>
        </row>
        <row r="77">
          <cell r="I77" t="str">
            <v>PO17474</v>
          </cell>
          <cell r="J77">
            <v>1</v>
          </cell>
          <cell r="M77" t="str">
            <v>PO18012</v>
          </cell>
          <cell r="N77">
            <v>1</v>
          </cell>
        </row>
        <row r="78">
          <cell r="I78" t="str">
            <v>CT0591</v>
          </cell>
          <cell r="J78">
            <v>1</v>
          </cell>
          <cell r="M78" t="str">
            <v>PO17437</v>
          </cell>
          <cell r="N78">
            <v>1</v>
          </cell>
        </row>
        <row r="79">
          <cell r="I79" t="str">
            <v>PO12121</v>
          </cell>
          <cell r="J79">
            <v>1</v>
          </cell>
          <cell r="M79" t="str">
            <v>PO18310</v>
          </cell>
          <cell r="N79">
            <v>1</v>
          </cell>
        </row>
        <row r="80">
          <cell r="I80" t="str">
            <v>PO11656</v>
          </cell>
          <cell r="J80">
            <v>1</v>
          </cell>
          <cell r="M80" t="str">
            <v>PO14326</v>
          </cell>
          <cell r="N80">
            <v>1</v>
          </cell>
        </row>
        <row r="81">
          <cell r="I81" t="str">
            <v>PO2230</v>
          </cell>
          <cell r="J81">
            <v>1</v>
          </cell>
          <cell r="M81" t="str">
            <v>PO17847</v>
          </cell>
          <cell r="N81">
            <v>1</v>
          </cell>
        </row>
        <row r="82">
          <cell r="I82" t="str">
            <v>PO1569</v>
          </cell>
          <cell r="J82">
            <v>1</v>
          </cell>
          <cell r="M82" t="str">
            <v>PO15766</v>
          </cell>
          <cell r="N82">
            <v>1</v>
          </cell>
        </row>
        <row r="83">
          <cell r="I83" t="str">
            <v>PO16230</v>
          </cell>
          <cell r="J83">
            <v>1</v>
          </cell>
          <cell r="M83" t="str">
            <v>PO2352</v>
          </cell>
          <cell r="N83">
            <v>1</v>
          </cell>
        </row>
        <row r="84">
          <cell r="I84" t="str">
            <v>PO14189</v>
          </cell>
          <cell r="J84">
            <v>1</v>
          </cell>
          <cell r="M84" t="str">
            <v>PO16853</v>
          </cell>
          <cell r="N84">
            <v>1</v>
          </cell>
        </row>
        <row r="85">
          <cell r="I85" t="str">
            <v>PO13269</v>
          </cell>
          <cell r="J85">
            <v>1</v>
          </cell>
          <cell r="M85" t="str">
            <v>PO4143</v>
          </cell>
          <cell r="N85">
            <v>1</v>
          </cell>
        </row>
        <row r="86">
          <cell r="I86" t="str">
            <v>PO12013</v>
          </cell>
          <cell r="J86">
            <v>1</v>
          </cell>
          <cell r="M86" t="str">
            <v>PO17673</v>
          </cell>
          <cell r="N86">
            <v>1</v>
          </cell>
        </row>
        <row r="87">
          <cell r="I87" t="str">
            <v>QC062</v>
          </cell>
          <cell r="J87">
            <v>1</v>
          </cell>
          <cell r="M87" t="str">
            <v>PO0672</v>
          </cell>
          <cell r="N87">
            <v>1</v>
          </cell>
        </row>
        <row r="88">
          <cell r="I88" t="str">
            <v>PO14410</v>
          </cell>
          <cell r="J88">
            <v>1</v>
          </cell>
          <cell r="M88" t="str">
            <v>PO15708</v>
          </cell>
          <cell r="N88">
            <v>1</v>
          </cell>
        </row>
        <row r="89">
          <cell r="I89" t="str">
            <v>PO12668</v>
          </cell>
          <cell r="J89">
            <v>1</v>
          </cell>
          <cell r="M89" t="str">
            <v>PO17823</v>
          </cell>
          <cell r="N89">
            <v>1</v>
          </cell>
        </row>
        <row r="90">
          <cell r="I90" t="str">
            <v>PO17257</v>
          </cell>
          <cell r="J90">
            <v>1</v>
          </cell>
          <cell r="M90" t="str">
            <v>PO14573</v>
          </cell>
          <cell r="N90">
            <v>1</v>
          </cell>
        </row>
        <row r="91">
          <cell r="I91" t="str">
            <v>PO14814</v>
          </cell>
          <cell r="J91">
            <v>1</v>
          </cell>
          <cell r="M91" t="str">
            <v>PO18179</v>
          </cell>
          <cell r="N91">
            <v>1</v>
          </cell>
        </row>
        <row r="92">
          <cell r="I92" t="str">
            <v>PO10112</v>
          </cell>
          <cell r="J92">
            <v>1</v>
          </cell>
          <cell r="M92" t="str">
            <v>PO1538</v>
          </cell>
          <cell r="N92">
            <v>1</v>
          </cell>
        </row>
        <row r="93">
          <cell r="I93" t="str">
            <v>PO15182</v>
          </cell>
          <cell r="J93">
            <v>1</v>
          </cell>
          <cell r="M93" t="str">
            <v>PO2941</v>
          </cell>
          <cell r="N93">
            <v>1</v>
          </cell>
        </row>
        <row r="94">
          <cell r="I94" t="str">
            <v>PO15816</v>
          </cell>
          <cell r="J94">
            <v>1</v>
          </cell>
          <cell r="M94" t="str">
            <v>PO1158</v>
          </cell>
          <cell r="N94">
            <v>1</v>
          </cell>
        </row>
        <row r="95">
          <cell r="I95" t="str">
            <v>CL101</v>
          </cell>
          <cell r="J95">
            <v>1</v>
          </cell>
          <cell r="M95" t="str">
            <v>PO3072</v>
          </cell>
          <cell r="N95">
            <v>1</v>
          </cell>
        </row>
        <row r="96">
          <cell r="I96" t="str">
            <v>PO17575</v>
          </cell>
          <cell r="J96">
            <v>1</v>
          </cell>
          <cell r="M96" t="str">
            <v>PO15817</v>
          </cell>
          <cell r="N96">
            <v>1</v>
          </cell>
        </row>
        <row r="97">
          <cell r="I97" t="str">
            <v>PO15969</v>
          </cell>
          <cell r="J97">
            <v>1</v>
          </cell>
          <cell r="M97" t="str">
            <v>PO16496</v>
          </cell>
          <cell r="N97">
            <v>1</v>
          </cell>
        </row>
        <row r="98">
          <cell r="I98" t="str">
            <v>PO18385</v>
          </cell>
          <cell r="J98">
            <v>1</v>
          </cell>
          <cell r="M98" t="str">
            <v>PO3854</v>
          </cell>
          <cell r="N98">
            <v>1</v>
          </cell>
        </row>
        <row r="99">
          <cell r="I99" t="str">
            <v>PO1808</v>
          </cell>
          <cell r="J99">
            <v>1</v>
          </cell>
          <cell r="M99" t="str">
            <v>PO17801</v>
          </cell>
          <cell r="N99">
            <v>1</v>
          </cell>
        </row>
        <row r="100">
          <cell r="I100" t="str">
            <v>PO6728</v>
          </cell>
          <cell r="J100">
            <v>1</v>
          </cell>
          <cell r="M100" t="str">
            <v>SUP128</v>
          </cell>
          <cell r="N100">
            <v>1</v>
          </cell>
        </row>
        <row r="101">
          <cell r="I101" t="str">
            <v>PO7628</v>
          </cell>
          <cell r="J101">
            <v>1</v>
          </cell>
          <cell r="M101" t="str">
            <v>SUP134</v>
          </cell>
          <cell r="N101">
            <v>1</v>
          </cell>
        </row>
        <row r="102">
          <cell r="I102" t="str">
            <v>PO12067</v>
          </cell>
          <cell r="J102">
            <v>1</v>
          </cell>
          <cell r="M102" t="str">
            <v>SUP135</v>
          </cell>
          <cell r="N102">
            <v>1</v>
          </cell>
        </row>
        <row r="103">
          <cell r="I103" t="str">
            <v>PO5080</v>
          </cell>
          <cell r="J103">
            <v>1</v>
          </cell>
          <cell r="M103" t="str">
            <v>SUP176</v>
          </cell>
          <cell r="N103">
            <v>1</v>
          </cell>
        </row>
        <row r="104">
          <cell r="I104" t="str">
            <v>PO19298</v>
          </cell>
          <cell r="J104">
            <v>1</v>
          </cell>
          <cell r="M104" t="str">
            <v>PO17636</v>
          </cell>
          <cell r="N104">
            <v>1</v>
          </cell>
        </row>
        <row r="105">
          <cell r="I105" t="str">
            <v>PO18177</v>
          </cell>
          <cell r="J105">
            <v>1</v>
          </cell>
          <cell r="M105" t="str">
            <v>PO10787</v>
          </cell>
          <cell r="N105">
            <v>1</v>
          </cell>
        </row>
        <row r="106">
          <cell r="I106" t="str">
            <v>PO17236</v>
          </cell>
          <cell r="J106">
            <v>1</v>
          </cell>
          <cell r="M106" t="str">
            <v>PO18217</v>
          </cell>
          <cell r="N106">
            <v>1</v>
          </cell>
        </row>
        <row r="107">
          <cell r="I107" t="str">
            <v>PO19529</v>
          </cell>
          <cell r="J107">
            <v>1</v>
          </cell>
          <cell r="M107" t="str">
            <v>PO3426</v>
          </cell>
          <cell r="N107">
            <v>1</v>
          </cell>
        </row>
        <row r="108">
          <cell r="I108" t="str">
            <v>PO2012</v>
          </cell>
          <cell r="J108">
            <v>1</v>
          </cell>
          <cell r="M108" t="str">
            <v>PO18201</v>
          </cell>
          <cell r="N108">
            <v>1</v>
          </cell>
        </row>
        <row r="109">
          <cell r="I109" t="str">
            <v>PO2821</v>
          </cell>
          <cell r="J109">
            <v>1</v>
          </cell>
          <cell r="M109" t="str">
            <v>PO3172</v>
          </cell>
          <cell r="N109">
            <v>1</v>
          </cell>
        </row>
        <row r="110">
          <cell r="I110" t="str">
            <v>PO14544</v>
          </cell>
          <cell r="J110">
            <v>1</v>
          </cell>
          <cell r="M110" t="str">
            <v>PO15821</v>
          </cell>
          <cell r="N110">
            <v>1</v>
          </cell>
        </row>
        <row r="111">
          <cell r="I111" t="str">
            <v>MC003</v>
          </cell>
          <cell r="J111">
            <v>1</v>
          </cell>
          <cell r="M111" t="str">
            <v>PO1873</v>
          </cell>
          <cell r="N111">
            <v>1</v>
          </cell>
        </row>
        <row r="112">
          <cell r="I112" t="str">
            <v>PO14461</v>
          </cell>
          <cell r="J112">
            <v>1</v>
          </cell>
          <cell r="M112" t="str">
            <v>PO15236</v>
          </cell>
          <cell r="N112">
            <v>1</v>
          </cell>
        </row>
        <row r="113">
          <cell r="I113" t="str">
            <v>CL136</v>
          </cell>
          <cell r="J113">
            <v>1</v>
          </cell>
          <cell r="M113" t="str">
            <v>PO5389</v>
          </cell>
          <cell r="N113">
            <v>1</v>
          </cell>
        </row>
        <row r="114">
          <cell r="I114" t="str">
            <v>PO8582</v>
          </cell>
          <cell r="J114">
            <v>1</v>
          </cell>
          <cell r="M114" t="str">
            <v>PO3430</v>
          </cell>
          <cell r="N114">
            <v>1</v>
          </cell>
        </row>
        <row r="115">
          <cell r="I115" t="str">
            <v>PO19984</v>
          </cell>
          <cell r="J115" t="str">
            <v>Resigned</v>
          </cell>
          <cell r="M115" t="str">
            <v>PO11732</v>
          </cell>
          <cell r="N115">
            <v>1</v>
          </cell>
        </row>
        <row r="116">
          <cell r="M116" t="str">
            <v>PO12259</v>
          </cell>
          <cell r="N116">
            <v>1</v>
          </cell>
        </row>
        <row r="117">
          <cell r="M117" t="str">
            <v>PO16656</v>
          </cell>
          <cell r="N117">
            <v>1</v>
          </cell>
        </row>
        <row r="118">
          <cell r="M118" t="str">
            <v>PO6432</v>
          </cell>
          <cell r="N118">
            <v>1</v>
          </cell>
        </row>
        <row r="119">
          <cell r="M119" t="str">
            <v>PO18035</v>
          </cell>
          <cell r="N119">
            <v>1</v>
          </cell>
        </row>
        <row r="120">
          <cell r="M120" t="str">
            <v>PO17083</v>
          </cell>
          <cell r="N120">
            <v>1</v>
          </cell>
        </row>
        <row r="121">
          <cell r="M121" t="str">
            <v>PO17746</v>
          </cell>
          <cell r="N121">
            <v>1</v>
          </cell>
        </row>
        <row r="122">
          <cell r="M122" t="str">
            <v>PO18214</v>
          </cell>
          <cell r="N122">
            <v>1</v>
          </cell>
        </row>
        <row r="123">
          <cell r="M123" t="str">
            <v>PO17388</v>
          </cell>
          <cell r="N123">
            <v>1</v>
          </cell>
        </row>
        <row r="124">
          <cell r="M124" t="str">
            <v>PO15761</v>
          </cell>
          <cell r="N124">
            <v>1</v>
          </cell>
        </row>
        <row r="125">
          <cell r="M125" t="str">
            <v>PO9385</v>
          </cell>
          <cell r="N125">
            <v>1</v>
          </cell>
        </row>
        <row r="126">
          <cell r="M126" t="str">
            <v>PO16479</v>
          </cell>
          <cell r="N126">
            <v>1</v>
          </cell>
        </row>
        <row r="127">
          <cell r="M127" t="str">
            <v>PO19345</v>
          </cell>
          <cell r="N127">
            <v>1</v>
          </cell>
        </row>
        <row r="128">
          <cell r="M128" t="str">
            <v>PO17980</v>
          </cell>
          <cell r="N128">
            <v>1</v>
          </cell>
        </row>
        <row r="129">
          <cell r="M129" t="str">
            <v>PO17857</v>
          </cell>
          <cell r="N129">
            <v>1</v>
          </cell>
        </row>
        <row r="130">
          <cell r="M130" t="str">
            <v>PO1719</v>
          </cell>
          <cell r="N130" t="str">
            <v>ML</v>
          </cell>
        </row>
        <row r="131">
          <cell r="M131" t="str">
            <v>PO18046</v>
          </cell>
          <cell r="N131">
            <v>1</v>
          </cell>
        </row>
        <row r="132">
          <cell r="M132" t="str">
            <v>PO1701</v>
          </cell>
          <cell r="N132">
            <v>1</v>
          </cell>
        </row>
        <row r="133">
          <cell r="M133" t="str">
            <v>PO3415</v>
          </cell>
          <cell r="N133">
            <v>1</v>
          </cell>
        </row>
        <row r="134">
          <cell r="M134" t="str">
            <v>PO19357</v>
          </cell>
          <cell r="N134">
            <v>1</v>
          </cell>
        </row>
        <row r="135">
          <cell r="M135" t="str">
            <v>PO18450</v>
          </cell>
          <cell r="N135">
            <v>1</v>
          </cell>
        </row>
        <row r="136">
          <cell r="M136" t="str">
            <v>PO15648</v>
          </cell>
          <cell r="N136">
            <v>1</v>
          </cell>
        </row>
        <row r="137">
          <cell r="M137" t="str">
            <v>PO18347</v>
          </cell>
          <cell r="N137">
            <v>1</v>
          </cell>
        </row>
        <row r="138">
          <cell r="M138" t="str">
            <v>PO17147</v>
          </cell>
          <cell r="N138">
            <v>1</v>
          </cell>
        </row>
        <row r="139">
          <cell r="M139" t="str">
            <v>PO17603</v>
          </cell>
          <cell r="N139">
            <v>1</v>
          </cell>
        </row>
        <row r="140">
          <cell r="M140" t="str">
            <v>PO12096</v>
          </cell>
          <cell r="N140">
            <v>1</v>
          </cell>
        </row>
        <row r="141">
          <cell r="M141" t="str">
            <v>CT0183</v>
          </cell>
          <cell r="N141">
            <v>1</v>
          </cell>
        </row>
        <row r="142">
          <cell r="M142" t="str">
            <v>TRM009</v>
          </cell>
          <cell r="N142">
            <v>1</v>
          </cell>
        </row>
      </sheetData>
      <sheetData sheetId="12">
        <row r="3">
          <cell r="B3" t="str">
            <v>អត្តលេខ</v>
          </cell>
          <cell r="C3" t="str">
            <v>អត្តសញ្ញាណប័ណ</v>
          </cell>
          <cell r="D3" t="str">
            <v>គោត្តនាម​ និងនាម</v>
          </cell>
          <cell r="E3" t="str">
            <v>នាមត្រកូល(ខ្មែរ)</v>
          </cell>
          <cell r="F3" t="str">
            <v>នាមខ្លួន(ខ្មែរ)*</v>
          </cell>
          <cell r="G3" t="str">
            <v>ឈ្មោះជាអង់គ្លេស</v>
          </cell>
          <cell r="H3" t="str">
            <v>នាមត្រកូល(ឡាតាំង)*</v>
          </cell>
          <cell r="I3" t="str">
            <v>នាមខ្លួន(ឡាតាំង)*</v>
          </cell>
          <cell r="J3" t="str">
            <v>ភេទ</v>
          </cell>
          <cell r="K3" t="str">
            <v>សញ្ជាតិ</v>
          </cell>
          <cell r="L3" t="str">
            <v>ជនជាតិ</v>
          </cell>
          <cell r="M3" t="str">
            <v>ថ្ងៃខែឆ្នាំកំណើត*</v>
          </cell>
          <cell r="N3" t="str">
            <v>មុខងារ</v>
          </cell>
          <cell r="O3" t="str">
            <v>មុខងារ</v>
          </cell>
          <cell r="P3" t="str">
            <v>ផ្នែក</v>
          </cell>
          <cell r="Q3" t="str">
            <v>ស្ថានភាពគ្រួសារ</v>
          </cell>
          <cell r="R3" t="str">
            <v>សហព័ន្ធ</v>
          </cell>
          <cell r="S3" t="str">
            <v>កូនក្នុងបន្ទុក</v>
          </cell>
          <cell r="T3" t="str">
            <v>លេខទូរសព្ទ័</v>
          </cell>
          <cell r="U3" t="str">
            <v>លេខកាត បសស</v>
          </cell>
          <cell r="V3" t="str">
            <v>លេខគណនី វីង</v>
          </cell>
          <cell r="W3" t="str">
            <v>លេខម្រាមដៃ</v>
          </cell>
          <cell r="X3" t="str">
            <v>ថ្នាក់ទី</v>
          </cell>
          <cell r="Y3" t="str">
            <v>ទីកន្លែងកំណើត</v>
          </cell>
          <cell r="Z3" t="str">
            <v>អាស័យដ្ឋាន</v>
          </cell>
          <cell r="AA3" t="str">
            <v>ណែនាំដោយ</v>
          </cell>
          <cell r="AB3" t="str">
            <v>ក្រចាប់</v>
          </cell>
          <cell r="AC3" t="str">
            <v>កន្ត្រៃច្រិប</v>
          </cell>
          <cell r="AD3" t="str">
            <v>កន្ត្រៃកាត់</v>
          </cell>
          <cell r="AH3">
            <v>60</v>
          </cell>
          <cell r="AJ3">
            <v>3</v>
          </cell>
          <cell r="AK3">
            <v>3</v>
          </cell>
          <cell r="AL3">
            <v>3</v>
          </cell>
          <cell r="AM3">
            <v>3</v>
          </cell>
          <cell r="AN3">
            <v>3</v>
          </cell>
          <cell r="AO3">
            <v>3</v>
          </cell>
          <cell r="AP3">
            <v>3</v>
          </cell>
          <cell r="AQ3">
            <v>3</v>
          </cell>
          <cell r="AR3">
            <v>24</v>
          </cell>
          <cell r="BC3">
            <v>0</v>
          </cell>
        </row>
        <row r="4">
          <cell r="B4" t="str">
            <v>ID Code</v>
          </cell>
          <cell r="C4" t="str">
            <v>Khmer ID Card</v>
          </cell>
          <cell r="D4" t="str">
            <v>Name of Employee</v>
          </cell>
          <cell r="E4" t="str">
            <v>Family Name</v>
          </cell>
          <cell r="F4" t="str">
            <v>Name</v>
          </cell>
          <cell r="G4" t="str">
            <v>English Name</v>
          </cell>
          <cell r="H4" t="str">
            <v>Family Name</v>
          </cell>
          <cell r="I4" t="str">
            <v>Name</v>
          </cell>
          <cell r="J4" t="str">
            <v>Sex</v>
          </cell>
          <cell r="K4" t="str">
            <v>Nationality</v>
          </cell>
          <cell r="M4" t="str">
            <v>Date of Birth</v>
          </cell>
          <cell r="N4" t="str">
            <v>Function</v>
          </cell>
          <cell r="O4" t="str">
            <v>Position</v>
          </cell>
          <cell r="P4" t="str">
            <v>Dept/Line</v>
          </cell>
          <cell r="Q4" t="str">
            <v>Status</v>
          </cell>
          <cell r="R4" t="str">
            <v xml:space="preserve">Spouse </v>
          </cell>
          <cell r="S4" t="str">
            <v>Minor Children</v>
          </cell>
          <cell r="T4" t="str">
            <v>Phone Number</v>
          </cell>
          <cell r="U4" t="str">
            <v>NSSF Number</v>
          </cell>
          <cell r="V4" t="str">
            <v>Wing Number</v>
          </cell>
          <cell r="W4" t="str">
            <v>ID System</v>
          </cell>
          <cell r="X4" t="str">
            <v>Grad</v>
          </cell>
          <cell r="Y4" t="str">
            <v>Place
of Birth</v>
          </cell>
          <cell r="Z4" t="str">
            <v>Pr. Add</v>
          </cell>
          <cell r="AA4" t="str">
            <v xml:space="preserve">Recommoned </v>
          </cell>
          <cell r="AB4" t="str">
            <v>Twizer</v>
          </cell>
          <cell r="AC4" t="str">
            <v>Cliper</v>
          </cell>
          <cell r="AD4" t="str">
            <v>Scisor</v>
          </cell>
          <cell r="AE4" t="str">
            <v>Age</v>
          </cell>
          <cell r="AF4" t="str">
            <v>Hire Date</v>
          </cell>
          <cell r="AG4" t="str">
            <v>Probation Period</v>
          </cell>
          <cell r="AH4" t="str">
            <v>Probation</v>
          </cell>
          <cell r="AI4" t="str">
            <v>New Hired Date</v>
          </cell>
          <cell r="AJ4" t="str">
            <v>1st</v>
          </cell>
          <cell r="AK4" t="str">
            <v>2nd</v>
          </cell>
          <cell r="AL4" t="str">
            <v>3rd</v>
          </cell>
          <cell r="AM4" t="str">
            <v>4th</v>
          </cell>
          <cell r="AN4" t="str">
            <v>5th</v>
          </cell>
          <cell r="AO4" t="str">
            <v>6th</v>
          </cell>
          <cell r="AP4" t="str">
            <v>7th</v>
          </cell>
          <cell r="AQ4" t="str">
            <v>8th</v>
          </cell>
          <cell r="AR4" t="str">
            <v>UDC</v>
          </cell>
          <cell r="AS4" t="str">
            <v>PWK</v>
          </cell>
          <cell r="AT4">
            <v>45200</v>
          </cell>
          <cell r="AU4" t="str">
            <v>Daily</v>
          </cell>
          <cell r="AV4" t="str">
            <v>Qty day</v>
          </cell>
          <cell r="AW4">
            <v>45231</v>
          </cell>
          <cell r="AX4">
            <v>45261</v>
          </cell>
          <cell r="AY4">
            <v>45292</v>
          </cell>
          <cell r="AZ4" t="str">
            <v>Daily</v>
          </cell>
          <cell r="BA4" t="str">
            <v>Qty day</v>
          </cell>
          <cell r="BB4" t="str">
            <v>Total</v>
          </cell>
          <cell r="BC4" t="str">
            <v>5% Pay</v>
          </cell>
        </row>
        <row r="5">
          <cell r="B5" t="str">
            <v>D012</v>
          </cell>
          <cell r="C5">
            <v>150655998</v>
          </cell>
          <cell r="D5" t="str">
            <v>ផាន ប៉ិច</v>
          </cell>
          <cell r="E5" t="str">
            <v>ផាន</v>
          </cell>
          <cell r="F5" t="str">
            <v>ប៉ិច</v>
          </cell>
          <cell r="G5" t="str">
            <v>Phan Pech</v>
          </cell>
          <cell r="H5" t="str">
            <v>Phan</v>
          </cell>
          <cell r="I5" t="str">
            <v>Pech</v>
          </cell>
          <cell r="J5" t="str">
            <v>M</v>
          </cell>
          <cell r="K5" t="str">
            <v>ខ្មែរ</v>
          </cell>
          <cell r="L5" t="str">
            <v>ខ្មែរ</v>
          </cell>
          <cell r="M5" t="str">
            <v>11-Nov-1985</v>
          </cell>
          <cell r="N5" t="str">
            <v>អ្នកបើកបរ</v>
          </cell>
          <cell r="O5" t="str">
            <v>DRIVER</v>
          </cell>
          <cell r="P5" t="str">
            <v>Middle Management</v>
          </cell>
          <cell r="T5" t="str">
            <v>069758586</v>
          </cell>
          <cell r="U5" t="str">
            <v>18510212656503ឌ</v>
          </cell>
          <cell r="V5" t="str">
            <v>03938267</v>
          </cell>
          <cell r="W5">
            <v>28603</v>
          </cell>
          <cell r="X5">
            <v>8</v>
          </cell>
          <cell r="Y5" t="str">
            <v>ព្រៃវែង</v>
          </cell>
          <cell r="Z5" t="str">
            <v>ចោមចៅ២</v>
          </cell>
          <cell r="AE5">
            <v>38.252054794520546</v>
          </cell>
          <cell r="AF5">
            <v>44496</v>
          </cell>
          <cell r="AG5" t="str">
            <v>03M</v>
          </cell>
          <cell r="AH5">
            <v>44587</v>
          </cell>
          <cell r="AI5">
            <v>44587</v>
          </cell>
          <cell r="AJ5">
            <v>44677</v>
          </cell>
          <cell r="AK5">
            <v>44767</v>
          </cell>
          <cell r="AL5">
            <v>44857</v>
          </cell>
          <cell r="AM5">
            <v>44947</v>
          </cell>
          <cell r="AN5">
            <v>45037</v>
          </cell>
          <cell r="AO5">
            <v>45127</v>
          </cell>
          <cell r="AP5">
            <v>45217</v>
          </cell>
          <cell r="AQ5">
            <v>45307</v>
          </cell>
          <cell r="AS5" t="e">
            <v>#N/A</v>
          </cell>
          <cell r="AT5" t="e">
            <v>#N/A</v>
          </cell>
          <cell r="AU5" t="e">
            <v>#N/A</v>
          </cell>
          <cell r="AV5">
            <v>12</v>
          </cell>
          <cell r="AW5" t="e">
            <v>#N/A</v>
          </cell>
          <cell r="AX5" t="e">
            <v>#N/A</v>
          </cell>
          <cell r="AY5" t="e">
            <v>#N/A</v>
          </cell>
          <cell r="AZ5" t="e">
            <v>#N/A</v>
          </cell>
          <cell r="BA5">
            <v>14</v>
          </cell>
          <cell r="BB5" t="e">
            <v>#N/A</v>
          </cell>
          <cell r="BC5" t="e">
            <v>#N/A</v>
          </cell>
        </row>
        <row r="6">
          <cell r="B6" t="str">
            <v>M504</v>
          </cell>
          <cell r="D6" t="str">
            <v>b‘ut RsImuM</v>
          </cell>
          <cell r="G6" t="str">
            <v xml:space="preserve"> </v>
          </cell>
          <cell r="J6" t="str">
            <v>F</v>
          </cell>
          <cell r="L6" t="str">
            <v>ខ្មែរ</v>
          </cell>
          <cell r="M6" t="str">
            <v>17-Apr-1985</v>
          </cell>
          <cell r="N6" t="str">
            <v>បុគ្គលិក</v>
          </cell>
          <cell r="O6" t="str">
            <v>MERCHANDISER</v>
          </cell>
          <cell r="P6" t="str">
            <v>Middle Management</v>
          </cell>
          <cell r="AE6">
            <v>38.821917808219176</v>
          </cell>
          <cell r="AF6" t="str">
            <v>20-Oct-2021</v>
          </cell>
          <cell r="AG6" t="str">
            <v>03M</v>
          </cell>
          <cell r="AH6">
            <v>44579</v>
          </cell>
          <cell r="AI6">
            <v>44580</v>
          </cell>
          <cell r="AJ6">
            <v>44670</v>
          </cell>
          <cell r="AK6">
            <v>44760</v>
          </cell>
          <cell r="AL6">
            <v>44850</v>
          </cell>
          <cell r="AM6">
            <v>44940</v>
          </cell>
          <cell r="AN6">
            <v>45030</v>
          </cell>
          <cell r="AO6">
            <v>45120</v>
          </cell>
          <cell r="AP6">
            <v>45210</v>
          </cell>
          <cell r="AQ6">
            <v>45300</v>
          </cell>
          <cell r="AS6" t="e">
            <v>#N/A</v>
          </cell>
          <cell r="AT6" t="e">
            <v>#N/A</v>
          </cell>
          <cell r="AU6" t="e">
            <v>#N/A</v>
          </cell>
          <cell r="AV6">
            <v>18</v>
          </cell>
          <cell r="AW6" t="e">
            <v>#N/A</v>
          </cell>
          <cell r="AX6" t="e">
            <v>#N/A</v>
          </cell>
          <cell r="AY6" t="e">
            <v>#N/A</v>
          </cell>
          <cell r="AZ6" t="e">
            <v>#N/A</v>
          </cell>
          <cell r="BA6">
            <v>8</v>
          </cell>
          <cell r="BB6" t="e">
            <v>#N/A</v>
          </cell>
          <cell r="BC6" t="e">
            <v>#N/A</v>
          </cell>
        </row>
        <row r="7">
          <cell r="B7" t="str">
            <v>M515</v>
          </cell>
          <cell r="C7" t="str">
            <v>011159130</v>
          </cell>
          <cell r="D7" t="str">
            <v>តំាំង វាសនា</v>
          </cell>
          <cell r="E7" t="str">
            <v>តំាំង</v>
          </cell>
          <cell r="F7" t="str">
            <v>វាសនា</v>
          </cell>
          <cell r="G7" t="str">
            <v>Taing Veasna</v>
          </cell>
          <cell r="H7" t="str">
            <v>Taing</v>
          </cell>
          <cell r="I7" t="str">
            <v>Veasna</v>
          </cell>
          <cell r="J7" t="str">
            <v>M</v>
          </cell>
          <cell r="K7" t="str">
            <v>ខ្មែរ</v>
          </cell>
          <cell r="L7" t="str">
            <v>ខ្មែរ</v>
          </cell>
          <cell r="M7" t="str">
            <v>02-Mar-1990</v>
          </cell>
          <cell r="N7" t="str">
            <v>អ្នកធ្វើពុម្ភ</v>
          </cell>
          <cell r="O7" t="str">
            <v>LAY PLANNER</v>
          </cell>
          <cell r="P7" t="str">
            <v>Middle Management</v>
          </cell>
          <cell r="Q7" t="str">
            <v>M</v>
          </cell>
          <cell r="R7">
            <v>1</v>
          </cell>
          <cell r="S7">
            <v>2</v>
          </cell>
          <cell r="T7" t="str">
            <v>0962227002</v>
          </cell>
          <cell r="U7" t="str">
            <v>19002150014711អ</v>
          </cell>
          <cell r="V7" t="str">
            <v>CPB</v>
          </cell>
          <cell r="W7">
            <v>28832</v>
          </cell>
          <cell r="X7" t="str">
            <v>BA</v>
          </cell>
          <cell r="Y7" t="str">
            <v>ភ្នំពេញ</v>
          </cell>
          <cell r="Z7" t="str">
            <v>ចោមចៅ2</v>
          </cell>
          <cell r="AE7">
            <v>33.945205479452056</v>
          </cell>
          <cell r="AF7">
            <v>44593</v>
          </cell>
          <cell r="AG7" t="str">
            <v>03M</v>
          </cell>
          <cell r="AH7">
            <v>44683</v>
          </cell>
          <cell r="AI7">
            <v>44684</v>
          </cell>
          <cell r="AJ7">
            <v>44774</v>
          </cell>
          <cell r="AK7">
            <v>44864</v>
          </cell>
          <cell r="AL7">
            <v>44954</v>
          </cell>
          <cell r="AM7">
            <v>45044</v>
          </cell>
          <cell r="AN7">
            <v>45134</v>
          </cell>
          <cell r="AO7">
            <v>45224</v>
          </cell>
          <cell r="AP7">
            <v>45314</v>
          </cell>
          <cell r="AS7" t="e">
            <v>#N/A</v>
          </cell>
          <cell r="AT7" t="e">
            <v>#N/A</v>
          </cell>
          <cell r="AU7" t="e">
            <v>#N/A</v>
          </cell>
          <cell r="AV7">
            <v>7</v>
          </cell>
          <cell r="AW7" t="e">
            <v>#N/A</v>
          </cell>
          <cell r="AX7" t="e">
            <v>#N/A</v>
          </cell>
          <cell r="AY7" t="e">
            <v>#N/A</v>
          </cell>
          <cell r="AZ7" t="e">
            <v>#N/A</v>
          </cell>
          <cell r="BA7">
            <v>19</v>
          </cell>
          <cell r="BB7" t="e">
            <v>#N/A</v>
          </cell>
          <cell r="BC7" t="e">
            <v>#N/A</v>
          </cell>
        </row>
        <row r="8">
          <cell r="B8" t="str">
            <v>M546</v>
          </cell>
          <cell r="C8" t="str">
            <v>011199735</v>
          </cell>
          <cell r="D8" t="str">
            <v>អ៊ុំ ចាន់ណា</v>
          </cell>
          <cell r="E8" t="str">
            <v>អ៊ុំ</v>
          </cell>
          <cell r="F8" t="str">
            <v>ចាន់ណា</v>
          </cell>
          <cell r="G8" t="str">
            <v>Um Channa</v>
          </cell>
          <cell r="H8" t="str">
            <v>Um</v>
          </cell>
          <cell r="I8" t="str">
            <v>Channa</v>
          </cell>
          <cell r="J8" t="str">
            <v>F</v>
          </cell>
          <cell r="K8" t="str">
            <v>ខ្មែរ</v>
          </cell>
          <cell r="L8" t="str">
            <v>ខ្មែរ</v>
          </cell>
          <cell r="M8" t="str">
            <v>03-Apr-1994</v>
          </cell>
          <cell r="N8" t="str">
            <v>បុគ្គលិក</v>
          </cell>
          <cell r="O8" t="str">
            <v>PMC Staff</v>
          </cell>
          <cell r="P8" t="str">
            <v>Middle Management</v>
          </cell>
          <cell r="Q8" t="str">
            <v>S</v>
          </cell>
          <cell r="T8" t="str">
            <v>098720585</v>
          </cell>
          <cell r="U8" t="str">
            <v>29410160346758ភ</v>
          </cell>
          <cell r="V8" t="str">
            <v>ACLEDA</v>
          </cell>
          <cell r="W8">
            <v>29576</v>
          </cell>
          <cell r="X8" t="str">
            <v>BA</v>
          </cell>
          <cell r="Y8" t="str">
            <v>ភ្នំពេញ</v>
          </cell>
          <cell r="Z8" t="str">
            <v>ចោមចៅ2</v>
          </cell>
          <cell r="AE8">
            <v>29.854794520547944</v>
          </cell>
          <cell r="AF8">
            <v>44853</v>
          </cell>
          <cell r="AG8" t="str">
            <v>03M</v>
          </cell>
          <cell r="AH8">
            <v>44943</v>
          </cell>
          <cell r="AI8">
            <v>44944</v>
          </cell>
          <cell r="AJ8">
            <v>45034</v>
          </cell>
          <cell r="AK8">
            <v>45124</v>
          </cell>
          <cell r="AL8">
            <v>45214</v>
          </cell>
          <cell r="AM8">
            <v>45304</v>
          </cell>
          <cell r="AS8" t="e">
            <v>#N/A</v>
          </cell>
          <cell r="AT8" t="e">
            <v>#N/A</v>
          </cell>
          <cell r="AU8" t="e">
            <v>#N/A</v>
          </cell>
          <cell r="AV8">
            <v>14</v>
          </cell>
          <cell r="AW8" t="e">
            <v>#N/A</v>
          </cell>
          <cell r="AX8" t="e">
            <v>#N/A</v>
          </cell>
          <cell r="AY8" t="e">
            <v>#N/A</v>
          </cell>
          <cell r="AZ8" t="e">
            <v>#N/A</v>
          </cell>
          <cell r="BA8">
            <v>12</v>
          </cell>
          <cell r="BB8" t="e">
            <v>#N/A</v>
          </cell>
          <cell r="BC8" t="e">
            <v>#N/A</v>
          </cell>
        </row>
        <row r="9">
          <cell r="B9" t="str">
            <v>M559</v>
          </cell>
          <cell r="C9" t="str">
            <v>010831226</v>
          </cell>
          <cell r="D9" t="str">
            <v>សុន សុជាតិ</v>
          </cell>
          <cell r="E9" t="str">
            <v>សុន</v>
          </cell>
          <cell r="F9" t="str">
            <v>សុជាតិ</v>
          </cell>
          <cell r="G9" t="str">
            <v>Sonn Socheath</v>
          </cell>
          <cell r="H9" t="str">
            <v>Sonn</v>
          </cell>
          <cell r="I9" t="str">
            <v>Socheath</v>
          </cell>
          <cell r="J9" t="str">
            <v>F</v>
          </cell>
          <cell r="K9" t="str">
            <v>ខ្មែរ</v>
          </cell>
          <cell r="L9" t="str">
            <v>ខ្មែរ</v>
          </cell>
          <cell r="M9" t="str">
            <v>11-Feb-1987</v>
          </cell>
          <cell r="N9" t="str">
            <v>បុគ្គលិក</v>
          </cell>
          <cell r="O9" t="str">
            <v>DOCTOR</v>
          </cell>
          <cell r="P9" t="str">
            <v>Middle Management</v>
          </cell>
          <cell r="Q9" t="str">
            <v>M</v>
          </cell>
          <cell r="R9">
            <v>1</v>
          </cell>
          <cell r="S9">
            <v>3</v>
          </cell>
          <cell r="T9" t="str">
            <v>017290725</v>
          </cell>
          <cell r="U9" t="str">
            <v>28709160304796ស</v>
          </cell>
          <cell r="V9" t="str">
            <v>ACLEDA</v>
          </cell>
          <cell r="W9">
            <v>29773</v>
          </cell>
          <cell r="X9" t="str">
            <v>BA</v>
          </cell>
          <cell r="Y9" t="str">
            <v>កណ្តាល</v>
          </cell>
          <cell r="Z9" t="str">
            <v>អូឌឹម</v>
          </cell>
          <cell r="AE9">
            <v>37</v>
          </cell>
          <cell r="AF9">
            <v>44951</v>
          </cell>
          <cell r="AG9" t="str">
            <v>03M</v>
          </cell>
          <cell r="AH9">
            <v>45041</v>
          </cell>
          <cell r="AI9">
            <v>45042</v>
          </cell>
          <cell r="AJ9">
            <v>45132</v>
          </cell>
          <cell r="AK9">
            <v>45222</v>
          </cell>
          <cell r="AL9">
            <v>45312</v>
          </cell>
          <cell r="AS9" t="e">
            <v>#N/A</v>
          </cell>
          <cell r="AT9" t="e">
            <v>#N/A</v>
          </cell>
          <cell r="AU9" t="e">
            <v>#N/A</v>
          </cell>
          <cell r="AV9">
            <v>9</v>
          </cell>
          <cell r="AW9" t="e">
            <v>#N/A</v>
          </cell>
          <cell r="AX9" t="e">
            <v>#N/A</v>
          </cell>
          <cell r="AY9" t="e">
            <v>#N/A</v>
          </cell>
          <cell r="AZ9" t="e">
            <v>#N/A</v>
          </cell>
          <cell r="BA9">
            <v>17</v>
          </cell>
          <cell r="BB9" t="e">
            <v>#N/A</v>
          </cell>
          <cell r="BC9" t="e">
            <v>#N/A</v>
          </cell>
        </row>
        <row r="10">
          <cell r="B10" t="str">
            <v>PO19450</v>
          </cell>
          <cell r="C10">
            <v>110659091</v>
          </cell>
          <cell r="D10" t="str">
            <v>អ៊ឺប សុភក្រ</v>
          </cell>
          <cell r="E10" t="str">
            <v>អ៊ឺប</v>
          </cell>
          <cell r="F10" t="str">
            <v>សុភក្រ</v>
          </cell>
          <cell r="G10" t="str">
            <v>Eub Sopheak</v>
          </cell>
          <cell r="H10" t="str">
            <v>Eub</v>
          </cell>
          <cell r="I10" t="str">
            <v>Sopheak</v>
          </cell>
          <cell r="J10" t="str">
            <v>F</v>
          </cell>
          <cell r="K10" t="str">
            <v>ខ្មែរ</v>
          </cell>
          <cell r="L10" t="str">
            <v>ខ្មែរ</v>
          </cell>
          <cell r="M10">
            <v>37611</v>
          </cell>
          <cell r="N10" t="str">
            <v>អ្នកដេរ</v>
          </cell>
          <cell r="O10" t="str">
            <v>MACHINIST</v>
          </cell>
          <cell r="P10" t="str">
            <v>OPA S1- 1 &amp; 2</v>
          </cell>
          <cell r="Q10" t="str">
            <v>M</v>
          </cell>
          <cell r="R10">
            <v>1</v>
          </cell>
          <cell r="S10">
            <v>0</v>
          </cell>
          <cell r="T10" t="str">
            <v>093499201</v>
          </cell>
          <cell r="U10" t="str">
            <v>202111212681135គ</v>
          </cell>
          <cell r="V10" t="str">
            <v>04138976</v>
          </cell>
          <cell r="W10">
            <v>28660</v>
          </cell>
          <cell r="X10">
            <v>12</v>
          </cell>
          <cell r="Y10" t="str">
            <v>កំពត</v>
          </cell>
          <cell r="Z10" t="str">
            <v>ចោមចៅ2</v>
          </cell>
          <cell r="AA10" t="str">
            <v>PO18573</v>
          </cell>
          <cell r="AE10">
            <v>21.13150684931507</v>
          </cell>
          <cell r="AF10">
            <v>44522</v>
          </cell>
          <cell r="AG10" t="str">
            <v>02M</v>
          </cell>
          <cell r="AH10">
            <v>44582</v>
          </cell>
          <cell r="AI10">
            <v>44583</v>
          </cell>
          <cell r="AJ10">
            <v>44673</v>
          </cell>
          <cell r="AK10">
            <v>44763</v>
          </cell>
          <cell r="AL10">
            <v>44853</v>
          </cell>
          <cell r="AM10">
            <v>44943</v>
          </cell>
          <cell r="AN10">
            <v>45033</v>
          </cell>
          <cell r="AO10">
            <v>45123</v>
          </cell>
          <cell r="AP10">
            <v>45213</v>
          </cell>
          <cell r="AQ10">
            <v>45303</v>
          </cell>
          <cell r="AS10" t="str">
            <v>PO19450</v>
          </cell>
          <cell r="AT10">
            <v>221.23461538461538</v>
          </cell>
          <cell r="AU10">
            <v>8.5090236686390526</v>
          </cell>
          <cell r="AV10">
            <v>15</v>
          </cell>
          <cell r="AW10">
            <v>207.7146153846154</v>
          </cell>
          <cell r="AX10">
            <v>270.67314260355027</v>
          </cell>
          <cell r="AY10">
            <v>283.24</v>
          </cell>
          <cell r="AZ10">
            <v>10.893846153846154</v>
          </cell>
          <cell r="BA10">
            <v>11</v>
          </cell>
          <cell r="BB10">
            <v>725.85542071005921</v>
          </cell>
          <cell r="BC10">
            <v>36.292771035502959</v>
          </cell>
        </row>
        <row r="11">
          <cell r="B11" t="str">
            <v>PO19511</v>
          </cell>
          <cell r="C11" t="str">
            <v>011297665</v>
          </cell>
          <cell r="D11" t="str">
            <v>ហាស ស្រីអ៊ុយ</v>
          </cell>
          <cell r="E11" t="str">
            <v>ហាស</v>
          </cell>
          <cell r="F11" t="str">
            <v>ស្រីអ៊ុយ</v>
          </cell>
          <cell r="G11" t="str">
            <v>Has Sreyuy</v>
          </cell>
          <cell r="H11" t="str">
            <v>Has</v>
          </cell>
          <cell r="I11" t="str">
            <v>Sreyuy</v>
          </cell>
          <cell r="J11" t="str">
            <v>F</v>
          </cell>
          <cell r="K11" t="str">
            <v>ខ្មែរ</v>
          </cell>
          <cell r="L11" t="str">
            <v>ខ្មែរ</v>
          </cell>
          <cell r="M11">
            <v>36726</v>
          </cell>
          <cell r="N11" t="str">
            <v>អ្នកដេរ</v>
          </cell>
          <cell r="O11" t="str">
            <v>MACHINIST</v>
          </cell>
          <cell r="P11" t="str">
            <v>OPA S1- 1 &amp; 2</v>
          </cell>
          <cell r="Q11" t="str">
            <v>S</v>
          </cell>
          <cell r="T11" t="str">
            <v>093258845</v>
          </cell>
          <cell r="U11" t="str">
            <v>20005160095209ព</v>
          </cell>
          <cell r="V11" t="str">
            <v>03736333</v>
          </cell>
          <cell r="W11">
            <v>28724</v>
          </cell>
          <cell r="X11">
            <v>6</v>
          </cell>
          <cell r="Y11" t="str">
            <v>តាកែវ</v>
          </cell>
          <cell r="Z11" t="str">
            <v>ចោមចៅ2</v>
          </cell>
          <cell r="AA11" t="str">
            <v>SUP135</v>
          </cell>
          <cell r="AE11">
            <v>23.556164383561644</v>
          </cell>
          <cell r="AF11">
            <v>44539</v>
          </cell>
          <cell r="AG11" t="str">
            <v>02M</v>
          </cell>
          <cell r="AH11">
            <v>44599</v>
          </cell>
          <cell r="AI11">
            <v>44600</v>
          </cell>
          <cell r="AJ11">
            <v>44690</v>
          </cell>
          <cell r="AK11">
            <v>44780</v>
          </cell>
          <cell r="AL11">
            <v>44870</v>
          </cell>
          <cell r="AM11">
            <v>44960</v>
          </cell>
          <cell r="AN11">
            <v>45050</v>
          </cell>
          <cell r="AO11">
            <v>45140</v>
          </cell>
          <cell r="AP11">
            <v>45230</v>
          </cell>
          <cell r="AQ11">
            <v>45320</v>
          </cell>
          <cell r="AS11" t="str">
            <v>PO19511</v>
          </cell>
          <cell r="AT11">
            <v>229.01999999999998</v>
          </cell>
          <cell r="AU11">
            <v>8.8084615384615379</v>
          </cell>
          <cell r="AV11">
            <v>3</v>
          </cell>
          <cell r="AW11">
            <v>243.87</v>
          </cell>
          <cell r="AX11">
            <v>259.93958013238341</v>
          </cell>
          <cell r="AY11">
            <v>295.66000000000003</v>
          </cell>
          <cell r="AZ11">
            <v>11.371538461538462</v>
          </cell>
          <cell r="BA11">
            <v>23</v>
          </cell>
          <cell r="BB11">
            <v>791.78034936315271</v>
          </cell>
          <cell r="BC11">
            <v>39.589017468157635</v>
          </cell>
        </row>
        <row r="12">
          <cell r="B12" t="str">
            <v>PO19934</v>
          </cell>
          <cell r="C12" t="str">
            <v>110410972(01)</v>
          </cell>
          <cell r="D12" t="str">
            <v>មុំ កញ្ញា</v>
          </cell>
          <cell r="E12" t="str">
            <v>មុំ</v>
          </cell>
          <cell r="F12" t="str">
            <v>កញ្ញា</v>
          </cell>
          <cell r="G12" t="str">
            <v>Mom Kanha</v>
          </cell>
          <cell r="H12" t="str">
            <v>Mom</v>
          </cell>
          <cell r="I12" t="str">
            <v>Kanha</v>
          </cell>
          <cell r="J12" t="str">
            <v>F</v>
          </cell>
          <cell r="K12" t="str">
            <v>ខ្មែរ</v>
          </cell>
          <cell r="L12" t="str">
            <v>ខ្មែរ</v>
          </cell>
          <cell r="M12">
            <v>34581</v>
          </cell>
          <cell r="N12" t="str">
            <v>អ្នកពិនិត្យគុណភាព</v>
          </cell>
          <cell r="O12" t="str">
            <v>QUALITY CONTROLLER</v>
          </cell>
          <cell r="P12" t="str">
            <v>SIT Checking</v>
          </cell>
          <cell r="Q12" t="str">
            <v>M</v>
          </cell>
          <cell r="R12">
            <v>1</v>
          </cell>
          <cell r="S12">
            <v>1</v>
          </cell>
          <cell r="T12" t="str">
            <v>069237242</v>
          </cell>
          <cell r="U12" t="str">
            <v>29402150008302ឃ</v>
          </cell>
          <cell r="V12" t="str">
            <v>05680076</v>
          </cell>
          <cell r="W12">
            <v>29207</v>
          </cell>
          <cell r="X12">
            <v>12</v>
          </cell>
          <cell r="Y12" t="str">
            <v>កំពត</v>
          </cell>
          <cell r="Z12" t="str">
            <v>ចោមចៅ2</v>
          </cell>
          <cell r="AE12">
            <v>29.432876712328767</v>
          </cell>
          <cell r="AF12">
            <v>44783</v>
          </cell>
          <cell r="AG12" t="str">
            <v>02M</v>
          </cell>
          <cell r="AH12">
            <v>44843</v>
          </cell>
          <cell r="AI12">
            <v>44844</v>
          </cell>
          <cell r="AJ12">
            <v>44934</v>
          </cell>
          <cell r="AK12">
            <v>45024</v>
          </cell>
          <cell r="AL12">
            <v>45114</v>
          </cell>
          <cell r="AM12">
            <v>45204</v>
          </cell>
          <cell r="AN12">
            <v>45294</v>
          </cell>
          <cell r="AS12" t="str">
            <v>PO19934</v>
          </cell>
          <cell r="AT12">
            <v>218.67</v>
          </cell>
          <cell r="AU12">
            <v>8.4103846153846149</v>
          </cell>
          <cell r="AV12">
            <v>23</v>
          </cell>
          <cell r="AW12">
            <v>0</v>
          </cell>
          <cell r="AX12">
            <v>-2.4021592442551309E-3</v>
          </cell>
          <cell r="AY12">
            <v>0</v>
          </cell>
          <cell r="AZ12">
            <v>0</v>
          </cell>
          <cell r="BA12">
            <v>3</v>
          </cell>
          <cell r="BB12">
            <v>193.43644399460192</v>
          </cell>
          <cell r="BC12">
            <v>9.6718221997300962</v>
          </cell>
        </row>
        <row r="13">
          <cell r="B13" t="str">
            <v>PO19945</v>
          </cell>
          <cell r="C13">
            <v>100703431</v>
          </cell>
          <cell r="D13" t="str">
            <v>ភឹម ស្រីណៃ</v>
          </cell>
          <cell r="E13" t="str">
            <v>ភឹម</v>
          </cell>
          <cell r="F13" t="str">
            <v>ស្រីណៃ</v>
          </cell>
          <cell r="G13" t="str">
            <v>Phim Sreynay</v>
          </cell>
          <cell r="H13" t="str">
            <v>Phim</v>
          </cell>
          <cell r="I13" t="str">
            <v>Sreynay</v>
          </cell>
          <cell r="J13" t="str">
            <v>F</v>
          </cell>
          <cell r="K13" t="str">
            <v>ខ្មែរ</v>
          </cell>
          <cell r="L13" t="str">
            <v>ខ្មែរ</v>
          </cell>
          <cell r="M13">
            <v>35522</v>
          </cell>
          <cell r="N13" t="str">
            <v>អ្នកដេរ</v>
          </cell>
          <cell r="O13" t="str">
            <v>OVERLOCK</v>
          </cell>
          <cell r="P13" t="str">
            <v>SIT Checking</v>
          </cell>
          <cell r="Q13" t="str">
            <v>M</v>
          </cell>
          <cell r="R13">
            <v>1</v>
          </cell>
          <cell r="S13">
            <v>0</v>
          </cell>
          <cell r="T13" t="str">
            <v>093468000</v>
          </cell>
          <cell r="U13" t="str">
            <v>29704181364069ល</v>
          </cell>
          <cell r="V13" t="str">
            <v>04801143</v>
          </cell>
          <cell r="W13">
            <v>29219</v>
          </cell>
          <cell r="X13">
            <v>7</v>
          </cell>
          <cell r="Y13" t="str">
            <v>តាកែវ</v>
          </cell>
          <cell r="Z13" t="str">
            <v>ចោមចៅ2</v>
          </cell>
          <cell r="AE13">
            <v>26.854794520547944</v>
          </cell>
          <cell r="AF13">
            <v>44785</v>
          </cell>
          <cell r="AG13" t="str">
            <v>02M</v>
          </cell>
          <cell r="AH13">
            <v>44845</v>
          </cell>
          <cell r="AI13">
            <v>44846</v>
          </cell>
          <cell r="AJ13">
            <v>44936</v>
          </cell>
          <cell r="AK13">
            <v>45026</v>
          </cell>
          <cell r="AL13">
            <v>45116</v>
          </cell>
          <cell r="AM13">
            <v>45206</v>
          </cell>
          <cell r="AN13">
            <v>45296</v>
          </cell>
          <cell r="AS13" t="str">
            <v>PO19945</v>
          </cell>
          <cell r="AT13">
            <v>0</v>
          </cell>
          <cell r="AU13">
            <v>0</v>
          </cell>
          <cell r="AV13">
            <v>21</v>
          </cell>
          <cell r="AW13">
            <v>0</v>
          </cell>
          <cell r="AX13">
            <v>4.7368421052524923E-3</v>
          </cell>
          <cell r="AY13">
            <v>171.51</v>
          </cell>
          <cell r="AZ13">
            <v>6.5965384615384615</v>
          </cell>
          <cell r="BA13">
            <v>5</v>
          </cell>
          <cell r="BB13">
            <v>32.987429149797556</v>
          </cell>
          <cell r="BC13">
            <v>1.6493714574898779</v>
          </cell>
        </row>
        <row r="14">
          <cell r="B14" t="str">
            <v>PO20018</v>
          </cell>
          <cell r="C14" t="str">
            <v>062142547</v>
          </cell>
          <cell r="D14" t="str">
            <v>រ៉ុង ស្រីប៉</v>
          </cell>
          <cell r="E14" t="str">
            <v>រ៉ុង</v>
          </cell>
          <cell r="F14" t="str">
            <v>ស្រីប៉</v>
          </cell>
          <cell r="G14" t="str">
            <v>Rong Sreypor</v>
          </cell>
          <cell r="H14" t="str">
            <v>Rong</v>
          </cell>
          <cell r="I14" t="str">
            <v>Sreypor</v>
          </cell>
          <cell r="J14" t="str">
            <v>F</v>
          </cell>
          <cell r="K14" t="str">
            <v>ខ្មែរ</v>
          </cell>
          <cell r="L14" t="str">
            <v>ខ្មែរ</v>
          </cell>
          <cell r="M14">
            <v>36977</v>
          </cell>
          <cell r="N14" t="str">
            <v>អ្នកពិនិត្យគុណភាព</v>
          </cell>
          <cell r="O14" t="str">
            <v>QUALITY CONTROLLER</v>
          </cell>
          <cell r="P14" t="str">
            <v>SIT Checking</v>
          </cell>
          <cell r="Q14" t="str">
            <v>S</v>
          </cell>
          <cell r="T14" t="str">
            <v>0978291216</v>
          </cell>
          <cell r="U14" t="str">
            <v>20111212681217គ</v>
          </cell>
          <cell r="V14" t="str">
            <v>04623019</v>
          </cell>
          <cell r="W14">
            <v>29293</v>
          </cell>
          <cell r="X14">
            <v>12</v>
          </cell>
          <cell r="Y14" t="str">
            <v>កំពង់ចាម</v>
          </cell>
          <cell r="Z14" t="str">
            <v>ចោមចៅ2</v>
          </cell>
          <cell r="AA14" t="str">
            <v>PO19606</v>
          </cell>
          <cell r="AE14">
            <v>22.86849315068493</v>
          </cell>
          <cell r="AF14">
            <v>44795</v>
          </cell>
          <cell r="AG14" t="str">
            <v>02M</v>
          </cell>
          <cell r="AH14">
            <v>44855</v>
          </cell>
          <cell r="AI14">
            <v>44856</v>
          </cell>
          <cell r="AJ14">
            <v>44946</v>
          </cell>
          <cell r="AK14">
            <v>45036</v>
          </cell>
          <cell r="AL14">
            <v>45126</v>
          </cell>
          <cell r="AM14">
            <v>45216</v>
          </cell>
          <cell r="AN14">
            <v>45306</v>
          </cell>
          <cell r="AS14" t="str">
            <v>PO20018</v>
          </cell>
          <cell r="AT14">
            <v>274.87</v>
          </cell>
          <cell r="AU14">
            <v>10.571923076923078</v>
          </cell>
          <cell r="AV14">
            <v>13</v>
          </cell>
          <cell r="AW14">
            <v>294.99</v>
          </cell>
          <cell r="AX14">
            <v>324.08465587044532</v>
          </cell>
          <cell r="AY14">
            <v>374.91</v>
          </cell>
          <cell r="AZ14">
            <v>14.419615384615385</v>
          </cell>
          <cell r="BA14">
            <v>13</v>
          </cell>
          <cell r="BB14">
            <v>943.96465587044543</v>
          </cell>
          <cell r="BC14">
            <v>47.198232793522273</v>
          </cell>
        </row>
        <row r="15">
          <cell r="B15" t="str">
            <v>PO20047</v>
          </cell>
          <cell r="C15">
            <v>101305382</v>
          </cell>
          <cell r="D15" t="str">
            <v>គន់ សំណាង</v>
          </cell>
          <cell r="E15" t="str">
            <v>គន់</v>
          </cell>
          <cell r="F15" t="str">
            <v>សំណាង</v>
          </cell>
          <cell r="G15" t="str">
            <v>Kun Samnang</v>
          </cell>
          <cell r="H15" t="str">
            <v>Kun</v>
          </cell>
          <cell r="I15" t="str">
            <v>Samnang</v>
          </cell>
          <cell r="J15" t="str">
            <v>F</v>
          </cell>
          <cell r="K15" t="str">
            <v>ខ្មែរ</v>
          </cell>
          <cell r="L15" t="str">
            <v>ខ្មែរ</v>
          </cell>
          <cell r="M15">
            <v>34138</v>
          </cell>
          <cell r="N15" t="str">
            <v>អ្នកដេរ</v>
          </cell>
          <cell r="O15" t="str">
            <v>SET GAUNTLET</v>
          </cell>
          <cell r="P15" t="str">
            <v>SPS- B</v>
          </cell>
          <cell r="Q15" t="str">
            <v>M</v>
          </cell>
          <cell r="R15">
            <v>1</v>
          </cell>
          <cell r="S15">
            <v>2</v>
          </cell>
          <cell r="T15" t="str">
            <v>016690874</v>
          </cell>
          <cell r="U15" t="str">
            <v>29308170867561ហ</v>
          </cell>
          <cell r="V15" t="str">
            <v>05814372</v>
          </cell>
          <cell r="W15">
            <v>29324</v>
          </cell>
          <cell r="X15">
            <v>11</v>
          </cell>
          <cell r="Y15" t="str">
            <v>ព្រៃវែង</v>
          </cell>
          <cell r="Z15" t="str">
            <v>ចោមចៅ2</v>
          </cell>
          <cell r="AA15" t="str">
            <v>PO9274</v>
          </cell>
          <cell r="AE15">
            <v>30.646575342465752</v>
          </cell>
          <cell r="AF15">
            <v>44799</v>
          </cell>
          <cell r="AG15" t="str">
            <v>02M</v>
          </cell>
          <cell r="AH15">
            <v>44859</v>
          </cell>
          <cell r="AI15">
            <v>44860</v>
          </cell>
          <cell r="AJ15">
            <v>44950</v>
          </cell>
          <cell r="AK15">
            <v>45040</v>
          </cell>
          <cell r="AL15">
            <v>45130</v>
          </cell>
          <cell r="AM15">
            <v>45220</v>
          </cell>
          <cell r="AN15">
            <v>45310</v>
          </cell>
          <cell r="AS15" t="str">
            <v>PO20047</v>
          </cell>
          <cell r="AT15">
            <v>223.19230769230771</v>
          </cell>
          <cell r="AU15">
            <v>8.584319526627219</v>
          </cell>
          <cell r="AV15">
            <v>9</v>
          </cell>
          <cell r="AW15">
            <v>276.31</v>
          </cell>
          <cell r="AX15">
            <v>247.62646142505344</v>
          </cell>
          <cell r="AY15">
            <v>271.44</v>
          </cell>
          <cell r="AZ15">
            <v>10.44</v>
          </cell>
          <cell r="BA15">
            <v>17</v>
          </cell>
          <cell r="BB15">
            <v>778.67533716469848</v>
          </cell>
          <cell r="BC15">
            <v>38.933766858234925</v>
          </cell>
        </row>
        <row r="16">
          <cell r="B16" t="str">
            <v>PO20089</v>
          </cell>
          <cell r="C16" t="str">
            <v>090936333</v>
          </cell>
          <cell r="D16" t="str">
            <v>គឹម សារី</v>
          </cell>
          <cell r="E16" t="str">
            <v>គឹម</v>
          </cell>
          <cell r="F16" t="str">
            <v>សារី</v>
          </cell>
          <cell r="G16" t="str">
            <v>Koem Sary</v>
          </cell>
          <cell r="H16" t="str">
            <v>Koem</v>
          </cell>
          <cell r="I16" t="str">
            <v>Sary</v>
          </cell>
          <cell r="J16" t="str">
            <v>F</v>
          </cell>
          <cell r="K16" t="str">
            <v>ខ្មែរ</v>
          </cell>
          <cell r="L16" t="str">
            <v>ខ្មែរ</v>
          </cell>
          <cell r="M16">
            <v>33898</v>
          </cell>
          <cell r="N16" t="str">
            <v>អ្នកដេរ</v>
          </cell>
          <cell r="O16" t="str">
            <v>F/SEAM</v>
          </cell>
          <cell r="P16" t="str">
            <v>SPS- E</v>
          </cell>
          <cell r="Q16" t="str">
            <v>M</v>
          </cell>
          <cell r="R16">
            <v>1</v>
          </cell>
          <cell r="S16">
            <v>1</v>
          </cell>
          <cell r="T16" t="str">
            <v>081834680</v>
          </cell>
          <cell r="U16" t="str">
            <v>29202150010879ឍ</v>
          </cell>
          <cell r="V16" t="str">
            <v>02351980</v>
          </cell>
          <cell r="W16">
            <v>29369</v>
          </cell>
          <cell r="X16">
            <v>8</v>
          </cell>
          <cell r="Y16" t="str">
            <v>ស្វាយរៀង</v>
          </cell>
          <cell r="Z16" t="str">
            <v>ចោមចៅ2</v>
          </cell>
          <cell r="AA16" t="str">
            <v>SUP079</v>
          </cell>
          <cell r="AE16">
            <v>31.304109589041097</v>
          </cell>
          <cell r="AF16">
            <v>44811</v>
          </cell>
          <cell r="AG16" t="str">
            <v>02M</v>
          </cell>
          <cell r="AH16">
            <v>44871</v>
          </cell>
          <cell r="AI16">
            <v>44872</v>
          </cell>
          <cell r="AJ16">
            <v>44962</v>
          </cell>
          <cell r="AK16">
            <v>45052</v>
          </cell>
          <cell r="AL16">
            <v>45142</v>
          </cell>
          <cell r="AM16">
            <v>45232</v>
          </cell>
          <cell r="AN16">
            <v>45322</v>
          </cell>
          <cell r="AS16" t="str">
            <v>PO20089</v>
          </cell>
          <cell r="AT16">
            <v>288.83999999999997</v>
          </cell>
          <cell r="AU16">
            <v>11.109230769230768</v>
          </cell>
          <cell r="AV16">
            <v>0</v>
          </cell>
          <cell r="AW16">
            <v>339.31</v>
          </cell>
          <cell r="AX16">
            <v>388.65</v>
          </cell>
          <cell r="AY16">
            <v>317.08999999999997</v>
          </cell>
          <cell r="AZ16">
            <v>12.19576923076923</v>
          </cell>
          <cell r="BA16">
            <v>26</v>
          </cell>
          <cell r="BB16">
            <v>1045.05</v>
          </cell>
          <cell r="BC16">
            <v>52.252499999999998</v>
          </cell>
        </row>
        <row r="17">
          <cell r="B17" t="str">
            <v>PO20324</v>
          </cell>
          <cell r="C17" t="str">
            <v>050838509</v>
          </cell>
          <cell r="D17" t="str">
            <v>អ៊ាន ផានិត</v>
          </cell>
          <cell r="E17" t="str">
            <v>អ៊ាន</v>
          </cell>
          <cell r="F17" t="str">
            <v>ផានិត</v>
          </cell>
          <cell r="G17" t="str">
            <v>Ean Phanit</v>
          </cell>
          <cell r="H17" t="str">
            <v>Ean</v>
          </cell>
          <cell r="I17" t="str">
            <v>Phanit</v>
          </cell>
          <cell r="J17" t="str">
            <v>M</v>
          </cell>
          <cell r="K17" t="str">
            <v>ខ្មែរ</v>
          </cell>
          <cell r="L17" t="str">
            <v>ខ្មែរ</v>
          </cell>
          <cell r="M17">
            <v>34070</v>
          </cell>
          <cell r="N17" t="str">
            <v>អ្នករុញអាវ</v>
          </cell>
          <cell r="O17" t="str">
            <v>TRANSFER WORK</v>
          </cell>
          <cell r="P17" t="str">
            <v>Finishing A</v>
          </cell>
          <cell r="Q17" t="str">
            <v>M</v>
          </cell>
          <cell r="R17">
            <v>1</v>
          </cell>
          <cell r="S17">
            <v>1</v>
          </cell>
          <cell r="T17" t="str">
            <v>086986869</v>
          </cell>
          <cell r="U17" t="str">
            <v>19308160188497អ</v>
          </cell>
          <cell r="V17" t="str">
            <v>03475892</v>
          </cell>
          <cell r="W17">
            <v>29637</v>
          </cell>
          <cell r="X17">
            <v>8</v>
          </cell>
          <cell r="Y17" t="str">
            <v>ព្រៃវែង</v>
          </cell>
          <cell r="Z17" t="str">
            <v>ចោមចៅ​</v>
          </cell>
          <cell r="AA17" t="str">
            <v>PO15362</v>
          </cell>
          <cell r="AE17">
            <v>30.832876712328765</v>
          </cell>
          <cell r="AF17">
            <v>44889</v>
          </cell>
          <cell r="AG17" t="str">
            <v>02M</v>
          </cell>
          <cell r="AH17">
            <v>44949</v>
          </cell>
          <cell r="AI17">
            <v>44950</v>
          </cell>
          <cell r="AJ17">
            <v>45040</v>
          </cell>
          <cell r="AK17">
            <v>45130</v>
          </cell>
          <cell r="AL17">
            <v>45220</v>
          </cell>
          <cell r="AM17">
            <v>45310</v>
          </cell>
          <cell r="AS17" t="str">
            <v>PO20324</v>
          </cell>
          <cell r="AT17">
            <v>242.37</v>
          </cell>
          <cell r="AU17">
            <v>9.3219230769230776</v>
          </cell>
          <cell r="AV17">
            <v>9</v>
          </cell>
          <cell r="AW17">
            <v>238.86</v>
          </cell>
          <cell r="AX17">
            <v>291.79979618498913</v>
          </cell>
          <cell r="AY17">
            <v>259.67</v>
          </cell>
          <cell r="AZ17">
            <v>9.9873076923076933</v>
          </cell>
          <cell r="BA17">
            <v>17</v>
          </cell>
          <cell r="BB17">
            <v>784.34133464652768</v>
          </cell>
          <cell r="BC17">
            <v>39.217066732326387</v>
          </cell>
        </row>
        <row r="18">
          <cell r="B18" t="str">
            <v>PO20361</v>
          </cell>
          <cell r="C18" t="str">
            <v>020777834</v>
          </cell>
          <cell r="D18" t="str">
            <v>ជឿម ចាន់លៀប</v>
          </cell>
          <cell r="E18" t="str">
            <v>ជឿម</v>
          </cell>
          <cell r="F18" t="str">
            <v>ចាន់លៀប</v>
          </cell>
          <cell r="G18" t="str">
            <v>Choeum Chanleab</v>
          </cell>
          <cell r="H18" t="str">
            <v>Choeum</v>
          </cell>
          <cell r="I18" t="str">
            <v>Chanleab</v>
          </cell>
          <cell r="J18" t="str">
            <v>F</v>
          </cell>
          <cell r="K18" t="str">
            <v>ខ្មែរ</v>
          </cell>
          <cell r="L18" t="str">
            <v>ខ្មែរ</v>
          </cell>
          <cell r="M18">
            <v>33947</v>
          </cell>
          <cell r="N18" t="str">
            <v>អ្នកដេរ</v>
          </cell>
          <cell r="O18" t="str">
            <v>TRIM &amp; MARK COLLAR</v>
          </cell>
          <cell r="P18" t="str">
            <v>SPS- B</v>
          </cell>
          <cell r="Q18" t="str">
            <v>M</v>
          </cell>
          <cell r="R18">
            <v>1</v>
          </cell>
          <cell r="S18">
            <v>1</v>
          </cell>
          <cell r="T18" t="str">
            <v>0962512828</v>
          </cell>
          <cell r="U18" t="str">
            <v>29202150013964ឋ</v>
          </cell>
          <cell r="V18" t="str">
            <v>04253746</v>
          </cell>
          <cell r="W18">
            <v>29676</v>
          </cell>
          <cell r="X18">
            <v>8</v>
          </cell>
          <cell r="Y18" t="str">
            <v>កណ្តាល</v>
          </cell>
          <cell r="Z18" t="str">
            <v>កណ្តាល</v>
          </cell>
          <cell r="AA18" t="str">
            <v>SUP137</v>
          </cell>
          <cell r="AE18">
            <v>31.169863013698631</v>
          </cell>
          <cell r="AF18">
            <v>44900</v>
          </cell>
          <cell r="AG18" t="str">
            <v>02M</v>
          </cell>
          <cell r="AH18">
            <v>44960</v>
          </cell>
          <cell r="AI18">
            <v>44961</v>
          </cell>
          <cell r="AJ18">
            <v>45051</v>
          </cell>
          <cell r="AK18">
            <v>45141</v>
          </cell>
          <cell r="AL18">
            <v>45231</v>
          </cell>
          <cell r="AM18">
            <v>45321</v>
          </cell>
          <cell r="AS18" t="str">
            <v>PO20361</v>
          </cell>
          <cell r="AT18">
            <v>265.01230769230767</v>
          </cell>
          <cell r="AU18">
            <v>10.192781065088756</v>
          </cell>
          <cell r="AV18">
            <v>1</v>
          </cell>
          <cell r="AW18">
            <v>277.51</v>
          </cell>
          <cell r="AX18">
            <v>301.78234817813768</v>
          </cell>
          <cell r="AY18">
            <v>297.66000000000003</v>
          </cell>
          <cell r="AZ18">
            <v>11.44846153846154</v>
          </cell>
          <cell r="BA18">
            <v>25</v>
          </cell>
          <cell r="BB18">
            <v>875.69666770476488</v>
          </cell>
          <cell r="BC18">
            <v>43.784833385238244</v>
          </cell>
        </row>
        <row r="19">
          <cell r="B19" t="str">
            <v>PO20454</v>
          </cell>
          <cell r="C19" t="str">
            <v>051161589</v>
          </cell>
          <cell r="D19" t="str">
            <v>អ៊ិន  ស្រីប៉ង់</v>
          </cell>
          <cell r="E19" t="str">
            <v xml:space="preserve">អ៊ិន </v>
          </cell>
          <cell r="F19" t="str">
            <v>ស្រីប៉ង់</v>
          </cell>
          <cell r="G19" t="str">
            <v>In Sreypong</v>
          </cell>
          <cell r="H19" t="str">
            <v>In</v>
          </cell>
          <cell r="I19" t="str">
            <v>Sreypong</v>
          </cell>
          <cell r="J19" t="str">
            <v>F</v>
          </cell>
          <cell r="K19" t="str">
            <v>ខ្មែរ</v>
          </cell>
          <cell r="L19" t="str">
            <v>ខ្មែរ</v>
          </cell>
          <cell r="M19">
            <v>35096</v>
          </cell>
          <cell r="N19" t="str">
            <v>អ្នកដេរ</v>
          </cell>
          <cell r="O19" t="str">
            <v>BUTTON HOLE FRONT</v>
          </cell>
          <cell r="P19" t="str">
            <v>SPS- B</v>
          </cell>
          <cell r="Q19" t="str">
            <v>S</v>
          </cell>
          <cell r="T19" t="str">
            <v>0975268146</v>
          </cell>
          <cell r="U19" t="str">
            <v>29601181223428ថ</v>
          </cell>
          <cell r="W19">
            <v>29783</v>
          </cell>
          <cell r="X19">
            <v>9</v>
          </cell>
          <cell r="Y19" t="str">
            <v>ព្រៃវែង</v>
          </cell>
          <cell r="Z19" t="str">
            <v>ចោមចៅ2</v>
          </cell>
          <cell r="AA19" t="str">
            <v>SUP014</v>
          </cell>
          <cell r="AB19">
            <v>45065</v>
          </cell>
          <cell r="AC19">
            <v>2</v>
          </cell>
          <cell r="AD19">
            <v>45065</v>
          </cell>
          <cell r="AE19">
            <v>28.021917808219179</v>
          </cell>
          <cell r="AF19">
            <v>45065</v>
          </cell>
          <cell r="AG19" t="str">
            <v>02M</v>
          </cell>
          <cell r="AH19">
            <v>45125</v>
          </cell>
          <cell r="AI19">
            <v>45126</v>
          </cell>
          <cell r="AJ19">
            <v>45216</v>
          </cell>
          <cell r="AK19">
            <v>45306</v>
          </cell>
          <cell r="AS19" t="str">
            <v>PO20454</v>
          </cell>
          <cell r="AT19">
            <v>279.52</v>
          </cell>
          <cell r="AU19">
            <v>10.75076923076923</v>
          </cell>
          <cell r="AV19">
            <v>13</v>
          </cell>
          <cell r="AW19">
            <v>310.26</v>
          </cell>
          <cell r="AX19">
            <v>320.87664355831623</v>
          </cell>
          <cell r="AY19">
            <v>297.17</v>
          </cell>
          <cell r="AZ19">
            <v>11.429615384615385</v>
          </cell>
          <cell r="BA19">
            <v>13</v>
          </cell>
          <cell r="BB19">
            <v>919.48164355831625</v>
          </cell>
          <cell r="BC19">
            <v>45.974082177915818</v>
          </cell>
        </row>
        <row r="20">
          <cell r="B20" t="str">
            <v>PO20456</v>
          </cell>
          <cell r="C20" t="str">
            <v>020169482(01)</v>
          </cell>
          <cell r="D20" t="str">
            <v>វុន សំអឿន</v>
          </cell>
          <cell r="E20" t="str">
            <v>វុន</v>
          </cell>
          <cell r="F20" t="str">
            <v>សំអឿន</v>
          </cell>
          <cell r="G20" t="str">
            <v>Vun Samoeun</v>
          </cell>
          <cell r="H20" t="str">
            <v>Vun</v>
          </cell>
          <cell r="I20" t="str">
            <v>Samoeun</v>
          </cell>
          <cell r="J20" t="str">
            <v>F</v>
          </cell>
          <cell r="K20" t="str">
            <v>ខ្មែរ</v>
          </cell>
          <cell r="L20" t="str">
            <v>ខ្មែរ</v>
          </cell>
          <cell r="M20">
            <v>29719</v>
          </cell>
          <cell r="N20" t="str">
            <v>អ្នកដេរ</v>
          </cell>
          <cell r="O20" t="str">
            <v>Outer Wear</v>
          </cell>
          <cell r="P20" t="str">
            <v>S1- 2</v>
          </cell>
          <cell r="Q20" t="str">
            <v>M</v>
          </cell>
          <cell r="R20">
            <v>1</v>
          </cell>
          <cell r="S20">
            <v>2</v>
          </cell>
          <cell r="T20" t="str">
            <v>015331458</v>
          </cell>
          <cell r="U20" t="str">
            <v>28102150010998ឍ</v>
          </cell>
          <cell r="V20" t="str">
            <v>03066154</v>
          </cell>
          <cell r="W20">
            <v>29785</v>
          </cell>
          <cell r="X20">
            <v>5</v>
          </cell>
          <cell r="Y20" t="str">
            <v>កណ្តាល</v>
          </cell>
          <cell r="Z20" t="str">
            <v>ចោមចៅ2</v>
          </cell>
          <cell r="AE20">
            <v>42.753424657534246</v>
          </cell>
          <cell r="AF20">
            <v>45070</v>
          </cell>
          <cell r="AG20" t="str">
            <v>02M</v>
          </cell>
          <cell r="AH20">
            <v>45130</v>
          </cell>
          <cell r="AI20">
            <v>45131</v>
          </cell>
          <cell r="AJ20">
            <v>45221</v>
          </cell>
          <cell r="AK20">
            <v>45311</v>
          </cell>
          <cell r="AS20" t="str">
            <v>PO20456</v>
          </cell>
          <cell r="AT20">
            <v>252.54999999999998</v>
          </cell>
          <cell r="AU20">
            <v>9.7134615384615373</v>
          </cell>
          <cell r="AV20">
            <v>8</v>
          </cell>
          <cell r="AW20">
            <v>197.4646153846154</v>
          </cell>
          <cell r="AX20">
            <v>263.81085594041031</v>
          </cell>
          <cell r="AY20">
            <v>296.14</v>
          </cell>
          <cell r="AZ20">
            <v>11.389999999999999</v>
          </cell>
          <cell r="BA20">
            <v>18</v>
          </cell>
          <cell r="BB20">
            <v>744.00316363271804</v>
          </cell>
          <cell r="BC20">
            <v>37.200158181635906</v>
          </cell>
        </row>
        <row r="21">
          <cell r="B21" t="str">
            <v>PO20457</v>
          </cell>
          <cell r="C21" t="str">
            <v>062052914</v>
          </cell>
          <cell r="D21" t="str">
            <v>ឈឹម ខួនផារ៉ា</v>
          </cell>
          <cell r="E21" t="str">
            <v>ឈឹម</v>
          </cell>
          <cell r="F21" t="str">
            <v>ខួនផារ៉ា</v>
          </cell>
          <cell r="G21" t="str">
            <v>Chhoem Khounphara</v>
          </cell>
          <cell r="H21" t="str">
            <v>Chhoem</v>
          </cell>
          <cell r="I21" t="str">
            <v>Khounphara</v>
          </cell>
          <cell r="J21" t="str">
            <v>F</v>
          </cell>
          <cell r="K21" t="str">
            <v>ខ្មែរ</v>
          </cell>
          <cell r="L21" t="str">
            <v>ខ្មែរ</v>
          </cell>
          <cell r="M21">
            <v>32345</v>
          </cell>
          <cell r="N21" t="str">
            <v>អ្នកដេរ</v>
          </cell>
          <cell r="O21" t="str">
            <v>F/SEAM</v>
          </cell>
          <cell r="P21" t="str">
            <v>SPS- E</v>
          </cell>
          <cell r="Q21" t="str">
            <v>M</v>
          </cell>
          <cell r="R21">
            <v>1</v>
          </cell>
          <cell r="S21">
            <v>2</v>
          </cell>
          <cell r="T21" t="str">
            <v>081370017</v>
          </cell>
          <cell r="U21" t="str">
            <v>28802150013972ត</v>
          </cell>
          <cell r="V21" t="str">
            <v>04580518</v>
          </cell>
          <cell r="W21">
            <v>29786</v>
          </cell>
          <cell r="X21">
            <v>4</v>
          </cell>
          <cell r="Y21" t="str">
            <v>កំពង់ចាម</v>
          </cell>
          <cell r="Z21" t="str">
            <v>ចោមចៅ2</v>
          </cell>
          <cell r="AE21">
            <v>35.558904109589044</v>
          </cell>
          <cell r="AF21">
            <v>45070</v>
          </cell>
          <cell r="AG21" t="str">
            <v>02M</v>
          </cell>
          <cell r="AH21">
            <v>45130</v>
          </cell>
          <cell r="AI21">
            <v>45131</v>
          </cell>
          <cell r="AJ21">
            <v>45221</v>
          </cell>
          <cell r="AK21">
            <v>45311</v>
          </cell>
          <cell r="AS21" t="str">
            <v>PO20457</v>
          </cell>
          <cell r="AT21">
            <v>255.67</v>
          </cell>
          <cell r="AU21">
            <v>9.8334615384615383</v>
          </cell>
          <cell r="AV21">
            <v>8</v>
          </cell>
          <cell r="AW21">
            <v>332.24</v>
          </cell>
          <cell r="AX21">
            <v>335.74846153846153</v>
          </cell>
          <cell r="AY21">
            <v>378.98</v>
          </cell>
          <cell r="AZ21">
            <v>14.576153846153847</v>
          </cell>
          <cell r="BA21">
            <v>18</v>
          </cell>
          <cell r="BB21">
            <v>1009.026923076923</v>
          </cell>
          <cell r="BC21">
            <v>50.451346153846153</v>
          </cell>
        </row>
        <row r="22">
          <cell r="B22" t="str">
            <v>PO20458</v>
          </cell>
          <cell r="C22" t="str">
            <v>021157861</v>
          </cell>
          <cell r="D22" t="str">
            <v>ម៉ៅ ណាឡែន</v>
          </cell>
          <cell r="E22" t="str">
            <v>ម៉ៅ</v>
          </cell>
          <cell r="F22" t="str">
            <v>ណាឡែន</v>
          </cell>
          <cell r="G22" t="str">
            <v>Mao Nalen</v>
          </cell>
          <cell r="H22" t="str">
            <v>Mao</v>
          </cell>
          <cell r="I22" t="str">
            <v>Nalen</v>
          </cell>
          <cell r="J22" t="str">
            <v>F</v>
          </cell>
          <cell r="K22" t="str">
            <v>ខ្មែរ</v>
          </cell>
          <cell r="L22" t="str">
            <v>ខ្មែរ</v>
          </cell>
          <cell r="M22">
            <v>31529</v>
          </cell>
          <cell r="N22" t="str">
            <v>អ្នកដេរ</v>
          </cell>
          <cell r="O22" t="str">
            <v>CUFF ATTACH</v>
          </cell>
          <cell r="P22" t="str">
            <v>SPS- F</v>
          </cell>
          <cell r="Q22" t="str">
            <v>M</v>
          </cell>
          <cell r="R22">
            <v>1</v>
          </cell>
          <cell r="S22">
            <v>1</v>
          </cell>
          <cell r="T22" t="str">
            <v>098492939</v>
          </cell>
          <cell r="U22" t="str">
            <v>28602150008420ឃ</v>
          </cell>
          <cell r="V22" t="str">
            <v>04157489</v>
          </cell>
          <cell r="W22">
            <v>29787</v>
          </cell>
          <cell r="X22">
            <v>9</v>
          </cell>
          <cell r="Y22" t="str">
            <v>កណ្តាល</v>
          </cell>
          <cell r="Z22" t="str">
            <v>ចោមចៅ2</v>
          </cell>
          <cell r="AE22">
            <v>37.794520547945204</v>
          </cell>
          <cell r="AF22">
            <v>45070</v>
          </cell>
          <cell r="AG22" t="str">
            <v>02M</v>
          </cell>
          <cell r="AH22">
            <v>45130</v>
          </cell>
          <cell r="AI22">
            <v>45131</v>
          </cell>
          <cell r="AJ22">
            <v>45221</v>
          </cell>
          <cell r="AK22">
            <v>45311</v>
          </cell>
          <cell r="AS22" t="str">
            <v>PO20458</v>
          </cell>
          <cell r="AT22">
            <v>251.38</v>
          </cell>
          <cell r="AU22">
            <v>9.6684615384615391</v>
          </cell>
          <cell r="AV22">
            <v>8</v>
          </cell>
          <cell r="AW22">
            <v>280.3</v>
          </cell>
          <cell r="AX22">
            <v>268.42055644907845</v>
          </cell>
          <cell r="AY22">
            <v>280.5</v>
          </cell>
          <cell r="AZ22">
            <v>10.788461538461538</v>
          </cell>
          <cell r="BA22">
            <v>18</v>
          </cell>
          <cell r="BB22">
            <v>820.26055644907842</v>
          </cell>
          <cell r="BC22">
            <v>41.013027822453921</v>
          </cell>
        </row>
        <row r="23">
          <cell r="B23" t="str">
            <v>PO20463</v>
          </cell>
          <cell r="C23" t="str">
            <v>061449766</v>
          </cell>
          <cell r="D23" t="str">
            <v>ជួន គន្ធា</v>
          </cell>
          <cell r="E23" t="str">
            <v>ជួន</v>
          </cell>
          <cell r="F23" t="str">
            <v>គន្ធា</v>
          </cell>
          <cell r="G23" t="str">
            <v>Chun Kunthea</v>
          </cell>
          <cell r="H23" t="str">
            <v>Chun</v>
          </cell>
          <cell r="I23" t="str">
            <v>Kunthea</v>
          </cell>
          <cell r="J23" t="str">
            <v>F</v>
          </cell>
          <cell r="K23" t="str">
            <v>ខ្មែរ</v>
          </cell>
          <cell r="L23" t="str">
            <v>ខ្មែរ</v>
          </cell>
          <cell r="M23">
            <v>34522</v>
          </cell>
          <cell r="N23" t="str">
            <v>អ្នកដេរ</v>
          </cell>
          <cell r="O23" t="str">
            <v>BUTTON HOLE FRONT</v>
          </cell>
          <cell r="P23" t="str">
            <v>OPA S1- 1 &amp; 2</v>
          </cell>
          <cell r="Q23" t="str">
            <v>D</v>
          </cell>
          <cell r="R23">
            <v>0</v>
          </cell>
          <cell r="S23">
            <v>1</v>
          </cell>
          <cell r="T23" t="str">
            <v>081960164</v>
          </cell>
          <cell r="U23" t="str">
            <v>29408192162883ហ</v>
          </cell>
          <cell r="V23" t="str">
            <v>03911799</v>
          </cell>
          <cell r="W23">
            <v>29792</v>
          </cell>
          <cell r="X23">
            <v>9</v>
          </cell>
          <cell r="Y23" t="str">
            <v>កំពង់ចាម</v>
          </cell>
          <cell r="Z23" t="str">
            <v>ចោមចៅ2</v>
          </cell>
          <cell r="AE23">
            <v>29.594520547945205</v>
          </cell>
          <cell r="AF23">
            <v>45078</v>
          </cell>
          <cell r="AG23" t="str">
            <v>02M</v>
          </cell>
          <cell r="AH23">
            <v>45138</v>
          </cell>
          <cell r="AI23">
            <v>45139</v>
          </cell>
          <cell r="AJ23">
            <v>45229</v>
          </cell>
          <cell r="AK23">
            <v>45319</v>
          </cell>
          <cell r="AS23" t="str">
            <v>PO20463</v>
          </cell>
          <cell r="AT23">
            <v>246.82999999999998</v>
          </cell>
          <cell r="AU23">
            <v>9.4934615384615384</v>
          </cell>
          <cell r="AV23">
            <v>3</v>
          </cell>
          <cell r="AW23">
            <v>226.33461538461538</v>
          </cell>
          <cell r="AX23">
            <v>294.34974881934102</v>
          </cell>
          <cell r="AY23">
            <v>304.5</v>
          </cell>
          <cell r="AZ23">
            <v>11.711538461538462</v>
          </cell>
          <cell r="BA23">
            <v>23</v>
          </cell>
          <cell r="BB23">
            <v>818.5301334347256</v>
          </cell>
          <cell r="BC23">
            <v>40.926506671736284</v>
          </cell>
        </row>
        <row r="24">
          <cell r="B24" t="str">
            <v>PO20465</v>
          </cell>
          <cell r="C24" t="str">
            <v>011419451</v>
          </cell>
          <cell r="D24" t="str">
            <v>អ៊ិត ស្រីទូច</v>
          </cell>
          <cell r="E24" t="str">
            <v>អ៊ិត</v>
          </cell>
          <cell r="F24" t="str">
            <v>ស្រីទូច</v>
          </cell>
          <cell r="G24" t="str">
            <v>Ith Sreytouch</v>
          </cell>
          <cell r="H24" t="str">
            <v>Ith</v>
          </cell>
          <cell r="I24" t="str">
            <v>Sreytouch</v>
          </cell>
          <cell r="J24" t="str">
            <v>F</v>
          </cell>
          <cell r="K24" t="str">
            <v>ខ្មែរ</v>
          </cell>
          <cell r="L24" t="str">
            <v>ខ្មែរ</v>
          </cell>
          <cell r="M24">
            <v>33465</v>
          </cell>
          <cell r="N24" t="str">
            <v>អ្នកដេរ</v>
          </cell>
          <cell r="O24" t="str">
            <v>Outer Wear</v>
          </cell>
          <cell r="P24" t="str">
            <v>SPS- A</v>
          </cell>
          <cell r="Q24" t="str">
            <v>M</v>
          </cell>
          <cell r="R24">
            <v>1</v>
          </cell>
          <cell r="S24">
            <v>2</v>
          </cell>
          <cell r="T24" t="str">
            <v>0967445860</v>
          </cell>
          <cell r="U24" t="str">
            <v>29102150010425អ</v>
          </cell>
          <cell r="V24" t="str">
            <v>03823340</v>
          </cell>
          <cell r="W24">
            <v>29794</v>
          </cell>
          <cell r="X24">
            <v>8</v>
          </cell>
          <cell r="Y24" t="str">
            <v>ភ្នំពេញ</v>
          </cell>
          <cell r="Z24" t="str">
            <v>ចោមចៅ2</v>
          </cell>
          <cell r="AE24">
            <v>32.490410958904107</v>
          </cell>
          <cell r="AF24">
            <v>45078</v>
          </cell>
          <cell r="AG24" t="str">
            <v>02M</v>
          </cell>
          <cell r="AH24">
            <v>45138</v>
          </cell>
          <cell r="AI24">
            <v>45139</v>
          </cell>
          <cell r="AJ24">
            <v>45229</v>
          </cell>
          <cell r="AK24">
            <v>45319</v>
          </cell>
          <cell r="AS24" t="str">
            <v>PO20465</v>
          </cell>
          <cell r="AT24">
            <v>224.08461538461538</v>
          </cell>
          <cell r="AU24">
            <v>8.6186390532544372</v>
          </cell>
          <cell r="AV24">
            <v>3</v>
          </cell>
          <cell r="AW24">
            <v>237.16</v>
          </cell>
          <cell r="AX24">
            <v>256.07904109589043</v>
          </cell>
          <cell r="AY24">
            <v>267.07</v>
          </cell>
          <cell r="AZ24">
            <v>10.271923076923077</v>
          </cell>
          <cell r="BA24">
            <v>23</v>
          </cell>
          <cell r="BB24">
            <v>755.34918902488448</v>
          </cell>
          <cell r="BC24">
            <v>37.767459451244228</v>
          </cell>
        </row>
        <row r="25">
          <cell r="B25" t="str">
            <v>PO20467</v>
          </cell>
          <cell r="C25">
            <v>250284957</v>
          </cell>
          <cell r="D25" t="str">
            <v>ប្រីយ ម៉ៃសំ</v>
          </cell>
          <cell r="E25" t="str">
            <v>ប្រីយ</v>
          </cell>
          <cell r="F25" t="str">
            <v>ម៉ៃសំ</v>
          </cell>
          <cell r="G25" t="str">
            <v>Brey Maisam</v>
          </cell>
          <cell r="H25" t="str">
            <v>Brey</v>
          </cell>
          <cell r="I25" t="str">
            <v>Maisam</v>
          </cell>
          <cell r="J25" t="str">
            <v>F</v>
          </cell>
          <cell r="K25" t="str">
            <v>ខ្មែរ</v>
          </cell>
          <cell r="L25" t="str">
            <v>ខ្មែរ</v>
          </cell>
          <cell r="M25">
            <v>36943</v>
          </cell>
          <cell r="N25" t="str">
            <v>អ្នកពិនិត្យ</v>
          </cell>
          <cell r="O25" t="str">
            <v>EXAMINER</v>
          </cell>
          <cell r="P25" t="str">
            <v>SIT REPAIR</v>
          </cell>
          <cell r="Q25" t="str">
            <v>M</v>
          </cell>
          <cell r="R25">
            <v>1</v>
          </cell>
          <cell r="S25">
            <v>0</v>
          </cell>
          <cell r="T25" t="str">
            <v>0319498200</v>
          </cell>
          <cell r="U25" t="str">
            <v>20109222956100ឆ</v>
          </cell>
          <cell r="V25" t="str">
            <v>05096793</v>
          </cell>
          <cell r="W25">
            <v>29796</v>
          </cell>
          <cell r="X25">
            <v>5</v>
          </cell>
          <cell r="Y25" t="str">
            <v>កំពង់ចាម</v>
          </cell>
          <cell r="Z25" t="str">
            <v>ចោមចៅ2</v>
          </cell>
          <cell r="AE25">
            <v>22.961643835616439</v>
          </cell>
          <cell r="AF25">
            <v>45078</v>
          </cell>
          <cell r="AG25" t="str">
            <v>02M</v>
          </cell>
          <cell r="AH25">
            <v>45138</v>
          </cell>
          <cell r="AI25">
            <v>45139</v>
          </cell>
          <cell r="AJ25">
            <v>45229</v>
          </cell>
          <cell r="AK25">
            <v>45319</v>
          </cell>
          <cell r="AS25" t="str">
            <v>PO20467</v>
          </cell>
          <cell r="AT25">
            <v>236.96</v>
          </cell>
          <cell r="AU25">
            <v>9.1138461538461542</v>
          </cell>
          <cell r="AV25">
            <v>3</v>
          </cell>
          <cell r="AW25">
            <v>209.00461538461539</v>
          </cell>
          <cell r="AX25">
            <v>226.28091693934522</v>
          </cell>
          <cell r="AY25">
            <v>257.54000000000002</v>
          </cell>
          <cell r="AZ25">
            <v>9.9053846153846159</v>
          </cell>
          <cell r="BA25">
            <v>23</v>
          </cell>
          <cell r="BB25">
            <v>690.45091693934523</v>
          </cell>
          <cell r="BC25">
            <v>34.522545846967262</v>
          </cell>
        </row>
        <row r="26">
          <cell r="B26" t="str">
            <v>PO20468</v>
          </cell>
          <cell r="C26" t="str">
            <v>050793636(01)</v>
          </cell>
          <cell r="D26" t="str">
            <v>ហេង តាំងអ៊ីម</v>
          </cell>
          <cell r="E26" t="str">
            <v>ហេង</v>
          </cell>
          <cell r="F26" t="str">
            <v>តាំងអ៊ីម</v>
          </cell>
          <cell r="G26" t="str">
            <v>Heng TangIm</v>
          </cell>
          <cell r="H26" t="str">
            <v>Heng</v>
          </cell>
          <cell r="I26" t="str">
            <v>TangIm</v>
          </cell>
          <cell r="J26" t="str">
            <v>F</v>
          </cell>
          <cell r="K26" t="str">
            <v>ខ្មែរ</v>
          </cell>
          <cell r="L26" t="str">
            <v>ខ្មែរ</v>
          </cell>
          <cell r="M26">
            <v>35172</v>
          </cell>
          <cell r="N26" t="str">
            <v>អ្នកពិនិត្យ</v>
          </cell>
          <cell r="O26" t="str">
            <v>EXAMINER</v>
          </cell>
          <cell r="P26" t="str">
            <v>Finishing A</v>
          </cell>
          <cell r="Q26" t="str">
            <v>M</v>
          </cell>
          <cell r="R26">
            <v>1</v>
          </cell>
          <cell r="S26">
            <v>0</v>
          </cell>
          <cell r="T26" t="str">
            <v>0716308841</v>
          </cell>
          <cell r="U26" t="str">
            <v>29605233110242ជ</v>
          </cell>
          <cell r="V26" t="str">
            <v>05279246</v>
          </cell>
          <cell r="W26">
            <v>29797</v>
          </cell>
          <cell r="X26">
            <v>8</v>
          </cell>
          <cell r="Y26" t="str">
            <v>ព្រៃវែង</v>
          </cell>
          <cell r="Z26" t="str">
            <v>ចោមចៅ2</v>
          </cell>
          <cell r="AE26">
            <v>27.813698630136987</v>
          </cell>
          <cell r="AF26">
            <v>45078</v>
          </cell>
          <cell r="AG26" t="str">
            <v>02M</v>
          </cell>
          <cell r="AH26">
            <v>45138</v>
          </cell>
          <cell r="AI26">
            <v>45139</v>
          </cell>
          <cell r="AJ26">
            <v>45229</v>
          </cell>
          <cell r="AK26">
            <v>45319</v>
          </cell>
          <cell r="AS26" t="str">
            <v>PO20468</v>
          </cell>
          <cell r="AT26">
            <v>243.47</v>
          </cell>
          <cell r="AU26">
            <v>9.3642307692307689</v>
          </cell>
          <cell r="AV26">
            <v>3</v>
          </cell>
          <cell r="AW26">
            <v>266.18</v>
          </cell>
          <cell r="AX26">
            <v>267.61206403786076</v>
          </cell>
          <cell r="AY26">
            <v>295.57</v>
          </cell>
          <cell r="AZ26">
            <v>11.368076923076924</v>
          </cell>
          <cell r="BA26">
            <v>23</v>
          </cell>
          <cell r="BB26">
            <v>823.3505255763223</v>
          </cell>
          <cell r="BC26">
            <v>41.167526278816119</v>
          </cell>
        </row>
        <row r="27">
          <cell r="B27" t="str">
            <v>PO20469</v>
          </cell>
          <cell r="C27" t="str">
            <v>040558308</v>
          </cell>
          <cell r="D27" t="str">
            <v>ដាន់ រ័ត្ននី</v>
          </cell>
          <cell r="E27" t="str">
            <v>ដាន់</v>
          </cell>
          <cell r="F27" t="str">
            <v>រ័ត្ននី</v>
          </cell>
          <cell r="G27" t="str">
            <v>Dann Ratny</v>
          </cell>
          <cell r="H27" t="str">
            <v>Dann</v>
          </cell>
          <cell r="I27" t="str">
            <v>Ratny</v>
          </cell>
          <cell r="J27" t="str">
            <v>F</v>
          </cell>
          <cell r="K27" t="str">
            <v>ខ្មែរ</v>
          </cell>
          <cell r="L27" t="str">
            <v>ខ្មែរ</v>
          </cell>
          <cell r="M27">
            <v>34377</v>
          </cell>
          <cell r="N27" t="str">
            <v>អ្នកដេរ</v>
          </cell>
          <cell r="O27" t="str">
            <v>BUTTON HOLE CUFF</v>
          </cell>
          <cell r="P27" t="str">
            <v>SPS- A</v>
          </cell>
          <cell r="Q27" t="str">
            <v>S</v>
          </cell>
          <cell r="T27" t="str">
            <v>0962542398</v>
          </cell>
          <cell r="U27" t="str">
            <v>29411212664279ភ</v>
          </cell>
          <cell r="V27" t="str">
            <v>05279245</v>
          </cell>
          <cell r="W27">
            <v>29798</v>
          </cell>
          <cell r="X27">
            <v>7</v>
          </cell>
          <cell r="Y27" t="str">
            <v>កំពង់ឆ្នាំង</v>
          </cell>
          <cell r="Z27" t="str">
            <v>ចោមចៅ2</v>
          </cell>
          <cell r="AE27">
            <v>29.991780821917807</v>
          </cell>
          <cell r="AF27">
            <v>45078</v>
          </cell>
          <cell r="AG27" t="str">
            <v>02M</v>
          </cell>
          <cell r="AH27">
            <v>45138</v>
          </cell>
          <cell r="AI27">
            <v>45139</v>
          </cell>
          <cell r="AJ27">
            <v>45229</v>
          </cell>
          <cell r="AK27">
            <v>45319</v>
          </cell>
          <cell r="AS27" t="str">
            <v>PO20469</v>
          </cell>
          <cell r="AT27">
            <v>252.62</v>
          </cell>
          <cell r="AU27">
            <v>9.7161538461538459</v>
          </cell>
          <cell r="AV27">
            <v>3</v>
          </cell>
          <cell r="AW27">
            <v>264.25</v>
          </cell>
          <cell r="AX27">
            <v>262.53442571127505</v>
          </cell>
          <cell r="AY27">
            <v>256.47000000000003</v>
          </cell>
          <cell r="AZ27">
            <v>9.8642307692307707</v>
          </cell>
          <cell r="BA27">
            <v>23</v>
          </cell>
          <cell r="BB27">
            <v>782.81019494204429</v>
          </cell>
          <cell r="BC27">
            <v>39.140509747102215</v>
          </cell>
        </row>
        <row r="28">
          <cell r="B28" t="str">
            <v>PO20470</v>
          </cell>
          <cell r="C28">
            <v>101268316</v>
          </cell>
          <cell r="D28" t="str">
            <v>ស៊ឹម សុភ័ណ្ឌ</v>
          </cell>
          <cell r="E28" t="str">
            <v>ស៊ឹម</v>
          </cell>
          <cell r="F28" t="str">
            <v>សុភ័ណ្ឌ</v>
          </cell>
          <cell r="G28" t="str">
            <v>Sim Sophorn</v>
          </cell>
          <cell r="H28" t="str">
            <v>Sim</v>
          </cell>
          <cell r="I28" t="str">
            <v>Sophorn</v>
          </cell>
          <cell r="J28" t="str">
            <v>F</v>
          </cell>
          <cell r="K28" t="str">
            <v>ខ្មែរ</v>
          </cell>
          <cell r="L28" t="str">
            <v>ខ្មែរ</v>
          </cell>
          <cell r="M28">
            <v>34030</v>
          </cell>
          <cell r="N28" t="str">
            <v>អ្នកអ៊ុត</v>
          </cell>
          <cell r="O28" t="str">
            <v>HAND PRESS</v>
          </cell>
          <cell r="P28" t="str">
            <v>Finishing A</v>
          </cell>
          <cell r="Q28" t="str">
            <v>M</v>
          </cell>
          <cell r="R28">
            <v>1</v>
          </cell>
          <cell r="S28">
            <v>1</v>
          </cell>
          <cell r="T28" t="str">
            <v>0964815993</v>
          </cell>
          <cell r="U28" t="str">
            <v>29305181390242ថ</v>
          </cell>
          <cell r="V28" t="str">
            <v>05845270</v>
          </cell>
          <cell r="W28">
            <v>29799</v>
          </cell>
          <cell r="X28">
            <v>4</v>
          </cell>
          <cell r="Y28" t="str">
            <v>តាកែវ</v>
          </cell>
          <cell r="Z28" t="str">
            <v>ចោមចៅ2</v>
          </cell>
          <cell r="AE28">
            <v>30.942465753424656</v>
          </cell>
          <cell r="AF28">
            <v>45078</v>
          </cell>
          <cell r="AG28" t="str">
            <v>02M</v>
          </cell>
          <cell r="AH28">
            <v>45138</v>
          </cell>
          <cell r="AI28">
            <v>45139</v>
          </cell>
          <cell r="AJ28">
            <v>45229</v>
          </cell>
          <cell r="AK28">
            <v>45319</v>
          </cell>
          <cell r="AS28" t="str">
            <v>PO20470</v>
          </cell>
          <cell r="AT28">
            <v>236.06</v>
          </cell>
          <cell r="AU28">
            <v>9.0792307692307688</v>
          </cell>
          <cell r="AV28">
            <v>3</v>
          </cell>
          <cell r="AW28">
            <v>245.34</v>
          </cell>
          <cell r="AX28">
            <v>268.0080626883331</v>
          </cell>
          <cell r="AY28">
            <v>333.99</v>
          </cell>
          <cell r="AZ28">
            <v>12.845769230769232</v>
          </cell>
          <cell r="BA28">
            <v>23</v>
          </cell>
          <cell r="BB28">
            <v>836.0384473037177</v>
          </cell>
          <cell r="BC28">
            <v>41.801922365185888</v>
          </cell>
        </row>
        <row r="29">
          <cell r="B29" t="str">
            <v>PO20471</v>
          </cell>
          <cell r="C29" t="str">
            <v>010789441(01)</v>
          </cell>
          <cell r="D29" t="str">
            <v>ជឿន លក្ខិណា</v>
          </cell>
          <cell r="E29" t="str">
            <v>ជឿន</v>
          </cell>
          <cell r="F29" t="str">
            <v>លក្ខិណា</v>
          </cell>
          <cell r="G29" t="str">
            <v>Choeun Leakhena</v>
          </cell>
          <cell r="H29" t="str">
            <v>Choeun</v>
          </cell>
          <cell r="I29" t="str">
            <v>Leakhena</v>
          </cell>
          <cell r="J29" t="str">
            <v>F</v>
          </cell>
          <cell r="K29" t="str">
            <v>ខ្មែរ</v>
          </cell>
          <cell r="L29" t="str">
            <v>ខ្មែរ</v>
          </cell>
          <cell r="M29">
            <v>33248</v>
          </cell>
          <cell r="N29" t="str">
            <v>អ្នកអ៊ុត</v>
          </cell>
          <cell r="O29" t="str">
            <v>HAND PRESS</v>
          </cell>
          <cell r="P29" t="str">
            <v>Finishing A</v>
          </cell>
          <cell r="Q29" t="str">
            <v>M</v>
          </cell>
          <cell r="R29">
            <v>1</v>
          </cell>
          <cell r="S29">
            <v>3</v>
          </cell>
          <cell r="T29" t="str">
            <v>081943123</v>
          </cell>
          <cell r="U29" t="str">
            <v>29105233111055ច</v>
          </cell>
          <cell r="V29" t="str">
            <v>05842248</v>
          </cell>
          <cell r="W29">
            <v>29800</v>
          </cell>
          <cell r="X29">
            <v>9</v>
          </cell>
          <cell r="Y29" t="str">
            <v>បាត់ដំបង</v>
          </cell>
          <cell r="Z29" t="str">
            <v>សែនសុខ</v>
          </cell>
          <cell r="AE29">
            <v>33.084931506849315</v>
          </cell>
          <cell r="AF29">
            <v>45078</v>
          </cell>
          <cell r="AG29" t="str">
            <v>02M</v>
          </cell>
          <cell r="AH29">
            <v>45138</v>
          </cell>
          <cell r="AI29">
            <v>45139</v>
          </cell>
          <cell r="AJ29">
            <v>45229</v>
          </cell>
          <cell r="AK29">
            <v>45319</v>
          </cell>
          <cell r="AS29" t="str">
            <v>PO20471</v>
          </cell>
          <cell r="AT29">
            <v>270.04000000000002</v>
          </cell>
          <cell r="AU29">
            <v>10.386153846153848</v>
          </cell>
          <cell r="AV29">
            <v>3</v>
          </cell>
          <cell r="AW29">
            <v>288.63</v>
          </cell>
          <cell r="AX29">
            <v>361.10019494204425</v>
          </cell>
          <cell r="AY29">
            <v>370.15</v>
          </cell>
          <cell r="AZ29">
            <v>14.23653846153846</v>
          </cell>
          <cell r="BA29">
            <v>23</v>
          </cell>
          <cell r="BB29">
            <v>1008.3290410958904</v>
          </cell>
          <cell r="BC29">
            <v>50.416452054794519</v>
          </cell>
        </row>
        <row r="30">
          <cell r="B30" t="str">
            <v>PO20472</v>
          </cell>
          <cell r="C30">
            <v>151014722</v>
          </cell>
          <cell r="D30" t="str">
            <v>កេម ចាន់ទ្រា</v>
          </cell>
          <cell r="E30" t="str">
            <v>កេម</v>
          </cell>
          <cell r="F30" t="str">
            <v>ចាន់ទ្រា</v>
          </cell>
          <cell r="G30" t="str">
            <v>Kem Chantrea</v>
          </cell>
          <cell r="H30" t="str">
            <v>Kem</v>
          </cell>
          <cell r="I30" t="str">
            <v>Chantrea</v>
          </cell>
          <cell r="J30" t="str">
            <v>F</v>
          </cell>
          <cell r="K30" t="str">
            <v>ខ្មែរ</v>
          </cell>
          <cell r="L30" t="str">
            <v>ខ្មែរ</v>
          </cell>
          <cell r="M30">
            <v>33303</v>
          </cell>
          <cell r="N30" t="str">
            <v>អ្នកអ៊ុត</v>
          </cell>
          <cell r="O30" t="str">
            <v>HAND PRESS</v>
          </cell>
          <cell r="P30" t="str">
            <v>Finishing A</v>
          </cell>
          <cell r="Q30" t="str">
            <v>M</v>
          </cell>
          <cell r="R30">
            <v>1</v>
          </cell>
          <cell r="S30">
            <v>2</v>
          </cell>
          <cell r="T30" t="str">
            <v>0968881683</v>
          </cell>
          <cell r="U30" t="str">
            <v>29105233111035ឃ</v>
          </cell>
          <cell r="V30" t="str">
            <v>05842250</v>
          </cell>
          <cell r="W30">
            <v>29801</v>
          </cell>
          <cell r="X30">
            <v>9</v>
          </cell>
          <cell r="Y30" t="str">
            <v>កំពង់ធំ</v>
          </cell>
          <cell r="Z30" t="str">
            <v>ចោមចៅ2</v>
          </cell>
          <cell r="AE30">
            <v>32.934246575342463</v>
          </cell>
          <cell r="AF30">
            <v>45078</v>
          </cell>
          <cell r="AG30" t="str">
            <v>02M</v>
          </cell>
          <cell r="AH30">
            <v>45138</v>
          </cell>
          <cell r="AI30">
            <v>45139</v>
          </cell>
          <cell r="AJ30">
            <v>45229</v>
          </cell>
          <cell r="AK30">
            <v>45319</v>
          </cell>
          <cell r="AS30" t="str">
            <v>PO20472</v>
          </cell>
          <cell r="AT30">
            <v>272.14</v>
          </cell>
          <cell r="AU30">
            <v>10.466923076923077</v>
          </cell>
          <cell r="AV30">
            <v>3</v>
          </cell>
          <cell r="AW30">
            <v>284.8</v>
          </cell>
          <cell r="AX30">
            <v>324.07202692584991</v>
          </cell>
          <cell r="AY30">
            <v>370.1</v>
          </cell>
          <cell r="AZ30">
            <v>14.234615384615385</v>
          </cell>
          <cell r="BA30">
            <v>23</v>
          </cell>
          <cell r="BB30">
            <v>967.66895000277304</v>
          </cell>
          <cell r="BC30">
            <v>48.383447500138658</v>
          </cell>
        </row>
        <row r="31">
          <cell r="B31" t="str">
            <v>PO20474</v>
          </cell>
          <cell r="C31" t="str">
            <v>020500345(01)</v>
          </cell>
          <cell r="D31" t="str">
            <v>សេក វណ្ណា</v>
          </cell>
          <cell r="E31" t="str">
            <v>សេក</v>
          </cell>
          <cell r="F31" t="str">
            <v>វណ្ណា</v>
          </cell>
          <cell r="G31" t="str">
            <v>Sek Vanna</v>
          </cell>
          <cell r="H31" t="str">
            <v>Sek</v>
          </cell>
          <cell r="I31" t="str">
            <v>Vanna</v>
          </cell>
          <cell r="J31" t="str">
            <v>F</v>
          </cell>
          <cell r="K31" t="str">
            <v>ខ្មែរ</v>
          </cell>
          <cell r="L31" t="str">
            <v>ខ្មែរ</v>
          </cell>
          <cell r="M31">
            <v>29860</v>
          </cell>
          <cell r="N31" t="str">
            <v>អ្នកឆែកក្រណាត់</v>
          </cell>
          <cell r="O31" t="str">
            <v>FUSE COLLAR</v>
          </cell>
          <cell r="P31" t="str">
            <v>FUSING</v>
          </cell>
          <cell r="Q31" t="str">
            <v>M</v>
          </cell>
          <cell r="R31">
            <v>1</v>
          </cell>
          <cell r="S31">
            <v>2</v>
          </cell>
          <cell r="T31" t="str">
            <v>0966419097</v>
          </cell>
          <cell r="U31" t="str">
            <v>28102150015634ច</v>
          </cell>
          <cell r="V31" t="str">
            <v>02425533</v>
          </cell>
          <cell r="W31">
            <v>29803</v>
          </cell>
          <cell r="X31">
            <v>3</v>
          </cell>
          <cell r="Y31" t="str">
            <v>កណ្តាល</v>
          </cell>
          <cell r="Z31" t="str">
            <v>ចោមចៅ2</v>
          </cell>
          <cell r="AE31">
            <v>42.367123287671234</v>
          </cell>
          <cell r="AF31">
            <v>45078</v>
          </cell>
          <cell r="AG31" t="str">
            <v>02M</v>
          </cell>
          <cell r="AH31">
            <v>45138</v>
          </cell>
          <cell r="AI31">
            <v>45139</v>
          </cell>
          <cell r="AJ31">
            <v>45229</v>
          </cell>
          <cell r="AK31">
            <v>45319</v>
          </cell>
          <cell r="AS31" t="str">
            <v>PO20474</v>
          </cell>
          <cell r="AT31">
            <v>268.24</v>
          </cell>
          <cell r="AU31">
            <v>10.316923076923077</v>
          </cell>
          <cell r="AV31">
            <v>3</v>
          </cell>
          <cell r="AW31">
            <v>295.55</v>
          </cell>
          <cell r="AX31">
            <v>322.48253637254356</v>
          </cell>
          <cell r="AY31">
            <v>381.99</v>
          </cell>
          <cell r="AZ31">
            <v>14.691923076923077</v>
          </cell>
          <cell r="BA31">
            <v>23</v>
          </cell>
          <cell r="BB31">
            <v>986.89753637254353</v>
          </cell>
          <cell r="BC31">
            <v>49.344876818627178</v>
          </cell>
        </row>
        <row r="32">
          <cell r="B32" t="str">
            <v>PO20475</v>
          </cell>
          <cell r="C32">
            <v>150524681</v>
          </cell>
          <cell r="D32" t="str">
            <v>ពក ជាវួន</v>
          </cell>
          <cell r="E32" t="str">
            <v>ពក</v>
          </cell>
          <cell r="F32" t="str">
            <v>ជាវួន</v>
          </cell>
          <cell r="G32" t="str">
            <v>Pok Cheavon</v>
          </cell>
          <cell r="H32" t="str">
            <v>Pok</v>
          </cell>
          <cell r="I32" t="str">
            <v>Cheavon</v>
          </cell>
          <cell r="J32" t="str">
            <v>M</v>
          </cell>
          <cell r="K32" t="str">
            <v>ខ្មែរ</v>
          </cell>
          <cell r="L32" t="str">
            <v>ខ្មែរ</v>
          </cell>
          <cell r="M32">
            <v>34941</v>
          </cell>
          <cell r="N32" t="str">
            <v>អ្នកកាត់ក្រណាត់</v>
          </cell>
          <cell r="O32" t="str">
            <v>LOADING</v>
          </cell>
          <cell r="P32" t="str">
            <v>Cutting 2</v>
          </cell>
          <cell r="Q32" t="str">
            <v>M</v>
          </cell>
          <cell r="R32">
            <v>1</v>
          </cell>
          <cell r="S32">
            <v>2</v>
          </cell>
          <cell r="T32" t="str">
            <v>077486612</v>
          </cell>
          <cell r="U32" t="str">
            <v>19506160120502ច</v>
          </cell>
          <cell r="V32" t="str">
            <v>04533609</v>
          </cell>
          <cell r="W32">
            <v>29804</v>
          </cell>
          <cell r="X32">
            <v>11</v>
          </cell>
          <cell r="Y32" t="str">
            <v>កំពង់ធំ</v>
          </cell>
          <cell r="Z32" t="str">
            <v>ចោមចៅ2</v>
          </cell>
          <cell r="AE32">
            <v>28.446575342465753</v>
          </cell>
          <cell r="AF32">
            <v>45078</v>
          </cell>
          <cell r="AG32" t="str">
            <v>02M</v>
          </cell>
          <cell r="AH32">
            <v>45138</v>
          </cell>
          <cell r="AI32">
            <v>45139</v>
          </cell>
          <cell r="AJ32">
            <v>45229</v>
          </cell>
          <cell r="AK32">
            <v>45319</v>
          </cell>
          <cell r="AS32" t="str">
            <v>PO20475</v>
          </cell>
          <cell r="AT32">
            <v>287.8</v>
          </cell>
          <cell r="AU32">
            <v>11.069230769230769</v>
          </cell>
          <cell r="AV32">
            <v>3</v>
          </cell>
          <cell r="AW32">
            <v>344.12</v>
          </cell>
          <cell r="AX32">
            <v>371.04134878819809</v>
          </cell>
          <cell r="AY32">
            <v>523.86</v>
          </cell>
          <cell r="AZ32">
            <v>20.14846153846154</v>
          </cell>
          <cell r="BA32">
            <v>23</v>
          </cell>
          <cell r="BB32">
            <v>1211.7836564805059</v>
          </cell>
          <cell r="BC32">
            <v>60.589182824025301</v>
          </cell>
        </row>
        <row r="33">
          <cell r="AS33" t="e">
            <v>#N/A</v>
          </cell>
          <cell r="AT33" t="e">
            <v>#N/A</v>
          </cell>
          <cell r="AU33" t="e">
            <v>#N/A</v>
          </cell>
          <cell r="AV33">
            <v>3</v>
          </cell>
          <cell r="AW33" t="e">
            <v>#N/A</v>
          </cell>
          <cell r="AX33" t="e">
            <v>#N/A</v>
          </cell>
          <cell r="AY33" t="e">
            <v>#N/A</v>
          </cell>
          <cell r="AZ33" t="e">
            <v>#N/A</v>
          </cell>
          <cell r="BA33">
            <v>23</v>
          </cell>
          <cell r="BB33" t="e">
            <v>#N/A</v>
          </cell>
          <cell r="BC33" t="e">
            <v>#N/A</v>
          </cell>
        </row>
      </sheetData>
      <sheetData sheetId="13">
        <row r="2">
          <cell r="A2" t="str">
            <v>CT0360</v>
          </cell>
          <cell r="B2">
            <v>20</v>
          </cell>
        </row>
        <row r="3">
          <cell r="A3" t="str">
            <v>CT0441</v>
          </cell>
          <cell r="B3">
            <v>20</v>
          </cell>
        </row>
        <row r="4">
          <cell r="A4" t="str">
            <v>BX134</v>
          </cell>
          <cell r="B4">
            <v>20</v>
          </cell>
        </row>
        <row r="6">
          <cell r="A6" t="str">
            <v>Total</v>
          </cell>
          <cell r="B6">
            <v>60</v>
          </cell>
        </row>
      </sheetData>
      <sheetData sheetId="14">
        <row r="3">
          <cell r="D3" t="str">
            <v>Code</v>
          </cell>
          <cell r="E3" t="str">
            <v>Sex</v>
          </cell>
          <cell r="F3" t="str">
            <v>Position</v>
          </cell>
          <cell r="G3" t="str">
            <v>Hire Date</v>
          </cell>
          <cell r="H3" t="str">
            <v>Amount</v>
          </cell>
        </row>
        <row r="11">
          <cell r="H11">
            <v>0</v>
          </cell>
        </row>
        <row r="14">
          <cell r="E14" t="str">
            <v>Checked by…………..</v>
          </cell>
          <cell r="H14" t="str">
            <v>Approved by………</v>
          </cell>
        </row>
        <row r="16">
          <cell r="E16" t="str">
            <v>Mrs. Ly Seavminh</v>
          </cell>
          <cell r="H16" t="str">
            <v>Mr. Wu Wende</v>
          </cell>
        </row>
      </sheetData>
      <sheetData sheetId="15">
        <row r="1">
          <cell r="A1" t="str">
            <v>Quantum Clothing (Cambodia) Ltd,.</v>
          </cell>
        </row>
        <row r="2">
          <cell r="A2" t="str">
            <v>EMPLOYEE LEAVE LISTING</v>
          </cell>
        </row>
        <row r="3">
          <cell r="A3" t="str">
            <v>Page 1 of 1</v>
          </cell>
        </row>
        <row r="4">
          <cell r="A4" t="str">
            <v>CODE</v>
          </cell>
          <cell r="B4" t="str">
            <v>NAME</v>
          </cell>
          <cell r="C4" t="str">
            <v>PAY TYPE</v>
          </cell>
          <cell r="D4" t="str">
            <v>LEAVE</v>
          </cell>
          <cell r="E4" t="str">
            <v>FROM DATE</v>
          </cell>
        </row>
        <row r="5">
          <cell r="A5" t="str">
            <v>PO14926</v>
          </cell>
          <cell r="B5" t="str">
            <v>Pheng Sreykhouch</v>
          </cell>
          <cell r="C5" t="str">
            <v>H</v>
          </cell>
          <cell r="D5" t="str">
            <v>ML</v>
          </cell>
          <cell r="E5">
            <v>45293.397916666661</v>
          </cell>
        </row>
        <row r="6">
          <cell r="A6" t="str">
            <v>PO15116</v>
          </cell>
          <cell r="B6" t="str">
            <v>Yem Nith</v>
          </cell>
          <cell r="C6" t="str">
            <v>M</v>
          </cell>
          <cell r="D6" t="str">
            <v>ML</v>
          </cell>
          <cell r="E6">
            <v>45278.642361111109</v>
          </cell>
        </row>
        <row r="7">
          <cell r="A7" t="str">
            <v>PO1719</v>
          </cell>
          <cell r="B7" t="str">
            <v>Chomroeun Nuorn</v>
          </cell>
          <cell r="C7" t="str">
            <v>M</v>
          </cell>
          <cell r="D7" t="str">
            <v>ML</v>
          </cell>
          <cell r="E7">
            <v>45240.338194444441</v>
          </cell>
        </row>
        <row r="8">
          <cell r="A8" t="str">
            <v>PO17272</v>
          </cell>
          <cell r="B8" t="str">
            <v>Soknoeun Phun</v>
          </cell>
          <cell r="C8" t="str">
            <v>M</v>
          </cell>
          <cell r="D8" t="str">
            <v>ML</v>
          </cell>
          <cell r="E8">
            <v>45231.35</v>
          </cell>
        </row>
        <row r="9">
          <cell r="A9" t="str">
            <v>PO1757</v>
          </cell>
          <cell r="B9" t="str">
            <v>Sinan Lang</v>
          </cell>
          <cell r="C9" t="str">
            <v>M</v>
          </cell>
          <cell r="D9" t="str">
            <v>ML</v>
          </cell>
          <cell r="E9">
            <v>45231.59375</v>
          </cell>
        </row>
        <row r="10">
          <cell r="A10" t="str">
            <v>PO17993</v>
          </cell>
          <cell r="B10" t="str">
            <v>Sothea Pao</v>
          </cell>
          <cell r="C10" t="str">
            <v>M</v>
          </cell>
          <cell r="D10" t="str">
            <v>ML</v>
          </cell>
          <cell r="E10">
            <v>45307.534722222219</v>
          </cell>
        </row>
        <row r="11">
          <cell r="A11" t="str">
            <v>PO18476</v>
          </cell>
          <cell r="B11" t="str">
            <v>Sreyneang Lorn</v>
          </cell>
          <cell r="C11" t="str">
            <v>M</v>
          </cell>
          <cell r="D11" t="str">
            <v>ML</v>
          </cell>
          <cell r="E11">
            <v>45231.540972222218</v>
          </cell>
        </row>
        <row r="12">
          <cell r="A12" t="str">
            <v>PO19934</v>
          </cell>
          <cell r="B12" t="str">
            <v>Kanha Mom</v>
          </cell>
          <cell r="C12" t="str">
            <v>M</v>
          </cell>
          <cell r="D12" t="str">
            <v>ML</v>
          </cell>
          <cell r="E12">
            <v>45246.549305555556</v>
          </cell>
        </row>
        <row r="13">
          <cell r="A13" t="str">
            <v>PO20493</v>
          </cell>
          <cell r="B13" t="str">
            <v>Sreynich En</v>
          </cell>
          <cell r="C13" t="str">
            <v>M</v>
          </cell>
          <cell r="D13" t="str">
            <v>ML</v>
          </cell>
          <cell r="E13">
            <v>45231.650694444441</v>
          </cell>
        </row>
        <row r="14">
          <cell r="A14" t="str">
            <v>SUP041</v>
          </cell>
          <cell r="B14" t="str">
            <v>Chan Chariya Thou</v>
          </cell>
          <cell r="C14" t="str">
            <v>H</v>
          </cell>
          <cell r="D14" t="str">
            <v>ML</v>
          </cell>
          <cell r="E14">
            <v>45271.4375</v>
          </cell>
        </row>
        <row r="15">
          <cell r="A15" t="str">
            <v>SUP154</v>
          </cell>
          <cell r="B15" t="str">
            <v>Sinan Hab</v>
          </cell>
          <cell r="C15" t="str">
            <v>H</v>
          </cell>
          <cell r="D15" t="str">
            <v>ML</v>
          </cell>
          <cell r="E15">
            <v>45301.466666666667</v>
          </cell>
        </row>
      </sheetData>
      <sheetData sheetId="16"/>
      <sheetData sheetId="17"/>
      <sheetData sheetId="18">
        <row r="1">
          <cell r="A1" t="str">
            <v>CODE</v>
          </cell>
        </row>
        <row r="2">
          <cell r="A2" t="str">
            <v>CT0174</v>
          </cell>
        </row>
        <row r="3">
          <cell r="A3" t="str">
            <v>CT0360</v>
          </cell>
        </row>
        <row r="4">
          <cell r="A4" t="str">
            <v>CT0525</v>
          </cell>
        </row>
        <row r="5">
          <cell r="A5" t="str">
            <v>CT0589</v>
          </cell>
        </row>
        <row r="6">
          <cell r="A6" t="str">
            <v>CT0124</v>
          </cell>
        </row>
        <row r="7">
          <cell r="A7" t="str">
            <v>CT0130</v>
          </cell>
        </row>
        <row r="8">
          <cell r="A8" t="str">
            <v>CT0320</v>
          </cell>
        </row>
        <row r="9">
          <cell r="A9" t="str">
            <v>CT0457</v>
          </cell>
        </row>
        <row r="10">
          <cell r="A10" t="str">
            <v>CT0516</v>
          </cell>
        </row>
        <row r="11">
          <cell r="A11" t="str">
            <v>SUP131</v>
          </cell>
        </row>
        <row r="12">
          <cell r="A12" t="str">
            <v>MC047</v>
          </cell>
        </row>
        <row r="13">
          <cell r="A13" t="str">
            <v>CT0278</v>
          </cell>
        </row>
        <row r="14">
          <cell r="A14" t="str">
            <v>CT0312</v>
          </cell>
        </row>
        <row r="15">
          <cell r="A15" t="str">
            <v>PO17803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U558"/>
  <sheetViews>
    <sheetView tabSelected="1" showOutlineSymbols="0" view="pageBreakPreview" zoomScale="85" zoomScaleNormal="85" zoomScaleSheetLayoutView="85" workbookViewId="0">
      <pane xSplit="2" ySplit="8" topLeftCell="Y12" activePane="bottomRight" state="frozen"/>
      <selection pane="topRight" activeCell="C1" sqref="C1"/>
      <selection pane="bottomLeft" activeCell="A9" sqref="A9"/>
      <selection pane="bottomRight" activeCell="AR13" sqref="AR13"/>
    </sheetView>
  </sheetViews>
  <sheetFormatPr defaultColWidth="6.88671875" defaultRowHeight="12.75" customHeight="1"/>
  <cols>
    <col min="1" max="1" width="6.109375" style="605" customWidth="1"/>
    <col min="2" max="2" width="11" style="606" customWidth="1"/>
    <col min="3" max="3" width="13.6640625" style="607" customWidth="1"/>
    <col min="4" max="4" width="16.88671875" style="607" customWidth="1"/>
    <col min="5" max="5" width="20.6640625" style="607" customWidth="1"/>
    <col min="6" max="7" width="11.88671875" style="607" customWidth="1"/>
    <col min="8" max="8" width="9.44140625" style="607" customWidth="1"/>
    <col min="9" max="9" width="20" style="607" customWidth="1"/>
    <col min="10" max="12" width="7.33203125" style="606" customWidth="1"/>
    <col min="13" max="13" width="9.33203125" style="606" customWidth="1"/>
    <col min="14" max="14" width="8.109375" style="793" customWidth="1"/>
    <col min="15" max="15" width="9" style="606" customWidth="1"/>
    <col min="16" max="16" width="7.33203125" style="607" customWidth="1"/>
    <col min="17" max="17" width="9.109375" style="607" customWidth="1"/>
    <col min="18" max="20" width="7.33203125" style="607" customWidth="1"/>
    <col min="21" max="21" width="8.6640625" style="607" customWidth="1"/>
    <col min="22" max="22" width="7.33203125" style="607" customWidth="1"/>
    <col min="23" max="23" width="8" style="606" customWidth="1"/>
    <col min="24" max="24" width="10.33203125" style="794" customWidth="1"/>
    <col min="25" max="25" width="8.109375" style="794" customWidth="1"/>
    <col min="26" max="26" width="9.33203125" style="794" customWidth="1"/>
    <col min="27" max="27" width="9.5546875" style="794" customWidth="1"/>
    <col min="28" max="28" width="8.109375" style="794" customWidth="1"/>
    <col min="29" max="30" width="9.109375" style="794" customWidth="1"/>
    <col min="31" max="31" width="8.5546875" style="794" customWidth="1"/>
    <col min="32" max="32" width="10.6640625" style="795" customWidth="1"/>
    <col min="33" max="33" width="9.109375" style="794" customWidth="1"/>
    <col min="34" max="34" width="8.33203125" style="795" customWidth="1"/>
    <col min="35" max="35" width="0.109375" style="794" customWidth="1"/>
    <col min="36" max="36" width="9" style="794" customWidth="1"/>
    <col min="37" max="37" width="8.5546875" style="794" customWidth="1"/>
    <col min="38" max="39" width="10.44140625" style="795" customWidth="1"/>
    <col min="40" max="40" width="9.88671875" style="795" customWidth="1"/>
    <col min="41" max="41" width="8.6640625" style="795" customWidth="1"/>
    <col min="42" max="42" width="10.5546875" style="794" customWidth="1"/>
    <col min="43" max="43" width="9.109375" style="794" customWidth="1"/>
    <col min="44" max="44" width="10.33203125" style="794" customWidth="1"/>
    <col min="45" max="45" width="9.33203125" style="795" customWidth="1"/>
    <col min="46" max="46" width="10.88671875" style="794" customWidth="1"/>
    <col min="47" max="47" width="11.88671875" style="794" customWidth="1"/>
    <col min="48" max="48" width="8.109375" style="796" customWidth="1"/>
    <col min="49" max="49" width="11.33203125" style="791" customWidth="1"/>
    <col min="50" max="50" width="11.5546875" style="796" customWidth="1"/>
    <col min="51" max="51" width="11.5546875" style="797" customWidth="1"/>
    <col min="52" max="52" width="8.109375" style="796" customWidth="1"/>
    <col min="53" max="53" width="11.6640625" style="797" customWidth="1"/>
    <col min="54" max="54" width="10.6640625" style="796" customWidth="1"/>
    <col min="55" max="55" width="9.109375" style="797" customWidth="1"/>
    <col min="56" max="56" width="9.88671875" style="797" customWidth="1"/>
    <col min="57" max="57" width="9.109375" style="797" customWidth="1"/>
    <col min="58" max="58" width="9" style="797" customWidth="1"/>
    <col min="59" max="61" width="12.88671875" style="796" customWidth="1"/>
    <col min="62" max="62" width="13.6640625" style="796" customWidth="1"/>
    <col min="63" max="63" width="11" style="741" customWidth="1"/>
    <col min="64" max="64" width="11.5546875" style="741" customWidth="1"/>
    <col min="65" max="80" width="8.88671875" style="741" customWidth="1"/>
    <col min="81" max="16384" width="6.88671875" style="741"/>
  </cols>
  <sheetData>
    <row r="1" spans="1:66" s="608" customFormat="1" ht="22.5" customHeight="1">
      <c r="A1" s="605"/>
      <c r="B1" s="606"/>
      <c r="C1" s="607"/>
      <c r="D1" s="607"/>
      <c r="E1" s="607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W1" s="609"/>
    </row>
    <row r="2" spans="1:66" s="608" customFormat="1" ht="22.5" customHeight="1">
      <c r="A2" s="610"/>
      <c r="B2" s="611"/>
      <c r="C2" s="612"/>
      <c r="D2" s="607"/>
      <c r="E2" s="613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606"/>
      <c r="AP2" s="614"/>
      <c r="AQ2" s="614"/>
      <c r="AR2" s="606"/>
      <c r="AS2" s="606"/>
      <c r="AT2" s="606"/>
      <c r="AU2" s="606"/>
      <c r="AW2" s="609"/>
      <c r="BJ2" s="615" t="s">
        <v>1027</v>
      </c>
      <c r="BK2" s="616">
        <v>4081</v>
      </c>
    </row>
    <row r="3" spans="1:66" s="608" customFormat="1" ht="27" customHeight="1" thickBot="1">
      <c r="A3" s="605"/>
      <c r="B3" s="617" t="s">
        <v>1028</v>
      </c>
      <c r="C3" s="618">
        <f ca="1">TODAY()</f>
        <v>45346</v>
      </c>
      <c r="D3" s="619">
        <v>45322</v>
      </c>
      <c r="E3" s="620"/>
      <c r="F3" s="621"/>
      <c r="G3" s="621"/>
      <c r="H3" s="621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  <c r="AB3" s="606"/>
      <c r="AC3" s="606"/>
      <c r="AD3" s="606"/>
      <c r="AE3" s="606"/>
      <c r="AF3" s="606"/>
      <c r="AG3" s="606"/>
      <c r="AH3" s="606"/>
      <c r="AI3" s="606"/>
      <c r="AJ3" s="606"/>
      <c r="AK3" s="606"/>
      <c r="AL3" s="622"/>
      <c r="AM3" s="623"/>
      <c r="AN3" s="611"/>
      <c r="AO3" s="611"/>
      <c r="AP3" s="611"/>
      <c r="AQ3" s="611"/>
      <c r="AR3" s="624" t="s">
        <v>1029</v>
      </c>
      <c r="AS3" s="625"/>
      <c r="AT3" s="622"/>
      <c r="AU3" s="622"/>
      <c r="AV3" s="626"/>
      <c r="AW3" s="627"/>
      <c r="AX3" s="628"/>
      <c r="AZ3" s="628"/>
      <c r="BA3" s="629"/>
      <c r="BB3" s="626"/>
      <c r="BC3" s="628"/>
      <c r="BD3" s="628" t="s">
        <v>1030</v>
      </c>
      <c r="BE3" s="628"/>
      <c r="BF3" s="628"/>
      <c r="BG3" s="628"/>
      <c r="BJ3" s="615" t="s">
        <v>1031</v>
      </c>
      <c r="BK3" s="630">
        <v>4088</v>
      </c>
    </row>
    <row r="4" spans="1:66" s="644" customFormat="1" ht="51" hidden="1" customHeight="1" thickBot="1">
      <c r="A4" s="631" t="s">
        <v>385</v>
      </c>
      <c r="B4" s="632" t="s">
        <v>386</v>
      </c>
      <c r="C4" s="633" t="s">
        <v>387</v>
      </c>
      <c r="D4" s="633" t="s">
        <v>388</v>
      </c>
      <c r="E4" s="633" t="s">
        <v>389</v>
      </c>
      <c r="F4" s="632" t="s">
        <v>390</v>
      </c>
      <c r="G4" s="632"/>
      <c r="H4" s="632"/>
      <c r="I4" s="632" t="s">
        <v>391</v>
      </c>
      <c r="J4" s="802" t="s">
        <v>392</v>
      </c>
      <c r="K4" s="802"/>
      <c r="L4" s="634"/>
      <c r="M4" s="632" t="s">
        <v>1032</v>
      </c>
      <c r="N4" s="635" t="s">
        <v>1033</v>
      </c>
      <c r="O4" s="632" t="s">
        <v>394</v>
      </c>
      <c r="P4" s="636" t="s">
        <v>1034</v>
      </c>
      <c r="Q4" s="636" t="s">
        <v>396</v>
      </c>
      <c r="R4" s="802" t="s">
        <v>397</v>
      </c>
      <c r="S4" s="802"/>
      <c r="T4" s="802"/>
      <c r="U4" s="802" t="s">
        <v>398</v>
      </c>
      <c r="V4" s="802"/>
      <c r="W4" s="802"/>
      <c r="X4" s="632" t="s">
        <v>1035</v>
      </c>
      <c r="Y4" s="632" t="s">
        <v>1036</v>
      </c>
      <c r="Z4" s="802" t="s">
        <v>399</v>
      </c>
      <c r="AA4" s="802"/>
      <c r="AB4" s="802"/>
      <c r="AC4" s="634" t="s">
        <v>1037</v>
      </c>
      <c r="AD4" s="637" t="s">
        <v>1038</v>
      </c>
      <c r="AE4" s="638" t="s">
        <v>1039</v>
      </c>
      <c r="AF4" s="639" t="s">
        <v>1040</v>
      </c>
      <c r="AG4" s="632" t="s">
        <v>400</v>
      </c>
      <c r="AH4" s="632" t="s">
        <v>1041</v>
      </c>
      <c r="AI4" s="632" t="s">
        <v>402</v>
      </c>
      <c r="AJ4" s="632" t="s">
        <v>1042</v>
      </c>
      <c r="AK4" s="632" t="s">
        <v>404</v>
      </c>
      <c r="AL4" s="632" t="s">
        <v>1043</v>
      </c>
      <c r="AM4" s="632"/>
      <c r="AN4" s="640" t="s">
        <v>1044</v>
      </c>
      <c r="AO4" s="632" t="s">
        <v>1045</v>
      </c>
      <c r="AP4" s="632" t="s">
        <v>406</v>
      </c>
      <c r="AQ4" s="632" t="s">
        <v>406</v>
      </c>
      <c r="AR4" s="632" t="s">
        <v>407</v>
      </c>
      <c r="AS4" s="632" t="s">
        <v>411</v>
      </c>
      <c r="AT4" s="636" t="s">
        <v>412</v>
      </c>
      <c r="AU4" s="632" t="s">
        <v>413</v>
      </c>
      <c r="AV4" s="641" t="s">
        <v>1046</v>
      </c>
      <c r="AW4" s="642"/>
      <c r="AX4" s="643"/>
      <c r="AY4" s="643" t="s">
        <v>416</v>
      </c>
      <c r="AZ4" s="643" t="s">
        <v>419</v>
      </c>
      <c r="BA4" s="643" t="s">
        <v>417</v>
      </c>
      <c r="BB4" s="643" t="s">
        <v>1047</v>
      </c>
      <c r="BC4" s="643" t="s">
        <v>1048</v>
      </c>
      <c r="BD4" s="643" t="s">
        <v>1049</v>
      </c>
      <c r="BE4" s="643"/>
      <c r="BF4" s="643" t="s">
        <v>1050</v>
      </c>
      <c r="BG4" s="643" t="s">
        <v>1051</v>
      </c>
      <c r="BH4" s="643" t="s">
        <v>422</v>
      </c>
      <c r="BI4" s="643"/>
      <c r="BJ4" s="643" t="s">
        <v>423</v>
      </c>
      <c r="BK4" s="643" t="s">
        <v>1052</v>
      </c>
    </row>
    <row r="5" spans="1:66" s="644" customFormat="1" ht="51" hidden="1" customHeight="1" thickBot="1">
      <c r="A5" s="645" t="s">
        <v>425</v>
      </c>
      <c r="B5" s="646" t="s">
        <v>386</v>
      </c>
      <c r="C5" s="647" t="s">
        <v>387</v>
      </c>
      <c r="D5" s="647" t="s">
        <v>388</v>
      </c>
      <c r="E5" s="647" t="s">
        <v>389</v>
      </c>
      <c r="F5" s="646" t="s">
        <v>390</v>
      </c>
      <c r="G5" s="646"/>
      <c r="H5" s="646"/>
      <c r="I5" s="646" t="s">
        <v>391</v>
      </c>
      <c r="J5" s="648" t="s">
        <v>426</v>
      </c>
      <c r="K5" s="648" t="s">
        <v>427</v>
      </c>
      <c r="L5" s="648"/>
      <c r="M5" s="649"/>
      <c r="N5" s="650"/>
      <c r="O5" s="649"/>
      <c r="P5" s="649"/>
      <c r="Q5" s="649"/>
      <c r="R5" s="651" t="s">
        <v>428</v>
      </c>
      <c r="S5" s="648" t="s">
        <v>429</v>
      </c>
      <c r="T5" s="651" t="s">
        <v>430</v>
      </c>
      <c r="U5" s="648" t="s">
        <v>431</v>
      </c>
      <c r="V5" s="648" t="s">
        <v>432</v>
      </c>
      <c r="W5" s="648" t="s">
        <v>433</v>
      </c>
      <c r="X5" s="648"/>
      <c r="Y5" s="648"/>
      <c r="Z5" s="651" t="s">
        <v>434</v>
      </c>
      <c r="AA5" s="651" t="s">
        <v>435</v>
      </c>
      <c r="AB5" s="652" t="s">
        <v>436</v>
      </c>
      <c r="AC5" s="648"/>
      <c r="AD5" s="648" t="s">
        <v>1053</v>
      </c>
      <c r="AE5" s="648"/>
      <c r="AF5" s="653" t="s">
        <v>1054</v>
      </c>
      <c r="AG5" s="653" t="s">
        <v>1054</v>
      </c>
      <c r="AH5" s="653" t="s">
        <v>498</v>
      </c>
      <c r="AI5" s="653" t="s">
        <v>1055</v>
      </c>
      <c r="AJ5" s="653" t="s">
        <v>501</v>
      </c>
      <c r="AK5" s="653" t="s">
        <v>502</v>
      </c>
      <c r="AL5" s="653"/>
      <c r="AM5" s="653"/>
      <c r="AN5" s="654"/>
      <c r="AO5" s="653" t="s">
        <v>1056</v>
      </c>
      <c r="AP5" s="653" t="s">
        <v>502</v>
      </c>
      <c r="AQ5" s="653"/>
      <c r="AR5" s="653" t="s">
        <v>502</v>
      </c>
      <c r="AS5" s="653" t="s">
        <v>511</v>
      </c>
      <c r="AT5" s="653" t="s">
        <v>512</v>
      </c>
      <c r="AU5" s="653" t="s">
        <v>482</v>
      </c>
      <c r="AV5" s="655" t="s">
        <v>1057</v>
      </c>
      <c r="AW5" s="655"/>
      <c r="AX5" s="655"/>
      <c r="AY5" s="655"/>
      <c r="AZ5" s="655" t="s">
        <v>520</v>
      </c>
      <c r="BA5" s="655" t="s">
        <v>518</v>
      </c>
      <c r="BB5" s="655" t="s">
        <v>525</v>
      </c>
      <c r="BC5" s="655" t="s">
        <v>1058</v>
      </c>
      <c r="BD5" s="655" t="s">
        <v>1059</v>
      </c>
      <c r="BE5" s="655"/>
      <c r="BF5" s="655"/>
      <c r="BG5" s="655"/>
      <c r="BH5" s="655" t="s">
        <v>526</v>
      </c>
      <c r="BI5" s="655"/>
      <c r="BJ5" s="655" t="s">
        <v>528</v>
      </c>
      <c r="BK5" s="656" t="s">
        <v>1060</v>
      </c>
    </row>
    <row r="6" spans="1:66" s="680" customFormat="1" ht="40.5" customHeight="1">
      <c r="A6" s="657"/>
      <c r="B6" s="658" t="s">
        <v>1061</v>
      </c>
      <c r="C6" s="659" t="s">
        <v>1062</v>
      </c>
      <c r="D6" s="660" t="s">
        <v>1063</v>
      </c>
      <c r="E6" s="660" t="s">
        <v>442</v>
      </c>
      <c r="F6" s="658" t="s">
        <v>443</v>
      </c>
      <c r="G6" s="658"/>
      <c r="H6" s="658"/>
      <c r="I6" s="658" t="s">
        <v>445</v>
      </c>
      <c r="J6" s="658" t="s">
        <v>66</v>
      </c>
      <c r="K6" s="661" t="s">
        <v>1064</v>
      </c>
      <c r="L6" s="661"/>
      <c r="M6" s="658" t="s">
        <v>447</v>
      </c>
      <c r="N6" s="662" t="s">
        <v>78</v>
      </c>
      <c r="O6" s="661" t="s">
        <v>449</v>
      </c>
      <c r="P6" s="658" t="s">
        <v>450</v>
      </c>
      <c r="Q6" s="661" t="s">
        <v>451</v>
      </c>
      <c r="R6" s="661" t="s">
        <v>452</v>
      </c>
      <c r="S6" s="658"/>
      <c r="T6" s="658" t="s">
        <v>476</v>
      </c>
      <c r="U6" s="658" t="s">
        <v>453</v>
      </c>
      <c r="V6" s="658"/>
      <c r="W6" s="658"/>
      <c r="X6" s="658" t="s">
        <v>1065</v>
      </c>
      <c r="Y6" s="658" t="s">
        <v>1066</v>
      </c>
      <c r="Z6" s="663" t="s">
        <v>454</v>
      </c>
      <c r="AA6" s="664"/>
      <c r="AB6" s="664"/>
      <c r="AC6" s="665" t="s">
        <v>1067</v>
      </c>
      <c r="AD6" s="665" t="s">
        <v>1068</v>
      </c>
      <c r="AE6" s="666" t="s">
        <v>1069</v>
      </c>
      <c r="AF6" s="667" t="s">
        <v>1070</v>
      </c>
      <c r="AG6" s="668" t="s">
        <v>1071</v>
      </c>
      <c r="AH6" s="669" t="s">
        <v>1072</v>
      </c>
      <c r="AI6" s="665"/>
      <c r="AJ6" s="670" t="s">
        <v>456</v>
      </c>
      <c r="AK6" s="671" t="s">
        <v>451</v>
      </c>
      <c r="AL6" s="665" t="s">
        <v>191</v>
      </c>
      <c r="AM6" s="670" t="s">
        <v>457</v>
      </c>
      <c r="AN6" s="672" t="s">
        <v>447</v>
      </c>
      <c r="AO6" s="673" t="s">
        <v>1073</v>
      </c>
      <c r="AP6" s="674" t="s">
        <v>89</v>
      </c>
      <c r="AQ6" s="674" t="s">
        <v>1074</v>
      </c>
      <c r="AR6" s="674" t="s">
        <v>462</v>
      </c>
      <c r="AS6" s="671" t="s">
        <v>1075</v>
      </c>
      <c r="AT6" s="675" t="s">
        <v>466</v>
      </c>
      <c r="AU6" s="665" t="s">
        <v>467</v>
      </c>
      <c r="AV6" s="672" t="s">
        <v>1069</v>
      </c>
      <c r="AW6" s="676" t="s">
        <v>467</v>
      </c>
      <c r="AX6" s="669" t="s">
        <v>1076</v>
      </c>
      <c r="AY6" s="669" t="s">
        <v>471</v>
      </c>
      <c r="AZ6" s="658" t="s">
        <v>475</v>
      </c>
      <c r="BA6" s="658" t="s">
        <v>475</v>
      </c>
      <c r="BB6" s="677" t="s">
        <v>1077</v>
      </c>
      <c r="BC6" s="678" t="s">
        <v>475</v>
      </c>
      <c r="BD6" s="678" t="s">
        <v>475</v>
      </c>
      <c r="BE6" s="678" t="s">
        <v>475</v>
      </c>
      <c r="BF6" s="678" t="s">
        <v>475</v>
      </c>
      <c r="BG6" s="678" t="s">
        <v>475</v>
      </c>
      <c r="BH6" s="658" t="s">
        <v>476</v>
      </c>
      <c r="BI6" s="658" t="s">
        <v>476</v>
      </c>
      <c r="BJ6" s="679" t="s">
        <v>1078</v>
      </c>
      <c r="BK6" s="658" t="s">
        <v>1079</v>
      </c>
    </row>
    <row r="7" spans="1:66" s="680" customFormat="1" ht="40.5" customHeight="1">
      <c r="A7" s="657" t="s">
        <v>54</v>
      </c>
      <c r="B7" s="658" t="s">
        <v>1080</v>
      </c>
      <c r="C7" s="659" t="s">
        <v>1062</v>
      </c>
      <c r="D7" s="660" t="s">
        <v>1063</v>
      </c>
      <c r="E7" s="660" t="s">
        <v>442</v>
      </c>
      <c r="F7" s="658" t="s">
        <v>443</v>
      </c>
      <c r="G7" s="658" t="s">
        <v>1081</v>
      </c>
      <c r="H7" s="658" t="s">
        <v>1082</v>
      </c>
      <c r="I7" s="658" t="s">
        <v>445</v>
      </c>
      <c r="J7" s="658" t="s">
        <v>66</v>
      </c>
      <c r="K7" s="661" t="s">
        <v>1064</v>
      </c>
      <c r="L7" s="681" t="s">
        <v>1083</v>
      </c>
      <c r="M7" s="658" t="s">
        <v>482</v>
      </c>
      <c r="N7" s="658" t="s">
        <v>1084</v>
      </c>
      <c r="O7" s="658" t="s">
        <v>486</v>
      </c>
      <c r="P7" s="658" t="s">
        <v>1085</v>
      </c>
      <c r="Q7" s="658" t="s">
        <v>487</v>
      </c>
      <c r="R7" s="661" t="s">
        <v>1086</v>
      </c>
      <c r="S7" s="661" t="s">
        <v>490</v>
      </c>
      <c r="T7" s="661" t="s">
        <v>1087</v>
      </c>
      <c r="U7" s="661" t="s">
        <v>491</v>
      </c>
      <c r="V7" s="661" t="s">
        <v>1088</v>
      </c>
      <c r="W7" s="661" t="s">
        <v>493</v>
      </c>
      <c r="X7" s="658" t="s">
        <v>1065</v>
      </c>
      <c r="Y7" s="658" t="s">
        <v>1066</v>
      </c>
      <c r="Z7" s="665" t="s">
        <v>1089</v>
      </c>
      <c r="AA7" s="665" t="s">
        <v>495</v>
      </c>
      <c r="AB7" s="665" t="s">
        <v>496</v>
      </c>
      <c r="AC7" s="665" t="s">
        <v>507</v>
      </c>
      <c r="AD7" s="665" t="s">
        <v>507</v>
      </c>
      <c r="AE7" s="666" t="s">
        <v>1090</v>
      </c>
      <c r="AF7" s="667" t="s">
        <v>1091</v>
      </c>
      <c r="AG7" s="668" t="s">
        <v>1071</v>
      </c>
      <c r="AH7" s="669" t="s">
        <v>1072</v>
      </c>
      <c r="AI7" s="665" t="s">
        <v>1055</v>
      </c>
      <c r="AJ7" s="670" t="s">
        <v>501</v>
      </c>
      <c r="AK7" s="671" t="s">
        <v>502</v>
      </c>
      <c r="AL7" s="665" t="s">
        <v>1092</v>
      </c>
      <c r="AM7" s="670" t="s">
        <v>511</v>
      </c>
      <c r="AN7" s="672" t="s">
        <v>507</v>
      </c>
      <c r="AO7" s="673" t="s">
        <v>507</v>
      </c>
      <c r="AP7" s="674" t="s">
        <v>89</v>
      </c>
      <c r="AQ7" s="674" t="s">
        <v>1074</v>
      </c>
      <c r="AR7" s="674" t="s">
        <v>502</v>
      </c>
      <c r="AS7" s="671" t="s">
        <v>511</v>
      </c>
      <c r="AT7" s="675" t="s">
        <v>1093</v>
      </c>
      <c r="AU7" s="665" t="s">
        <v>482</v>
      </c>
      <c r="AV7" s="672" t="s">
        <v>1094</v>
      </c>
      <c r="AW7" s="676" t="s">
        <v>1095</v>
      </c>
      <c r="AX7" s="669" t="s">
        <v>515</v>
      </c>
      <c r="AY7" s="669" t="s">
        <v>516</v>
      </c>
      <c r="AZ7" s="658" t="s">
        <v>520</v>
      </c>
      <c r="BA7" s="658" t="s">
        <v>1096</v>
      </c>
      <c r="BB7" s="677" t="s">
        <v>525</v>
      </c>
      <c r="BC7" s="682" t="s">
        <v>1097</v>
      </c>
      <c r="BD7" s="683" t="s">
        <v>523</v>
      </c>
      <c r="BE7" s="683" t="s">
        <v>1098</v>
      </c>
      <c r="BF7" s="683" t="s">
        <v>1099</v>
      </c>
      <c r="BG7" s="684" t="s">
        <v>1100</v>
      </c>
      <c r="BH7" s="658" t="s">
        <v>526</v>
      </c>
      <c r="BI7" s="685" t="s">
        <v>1101</v>
      </c>
      <c r="BJ7" s="658" t="s">
        <v>528</v>
      </c>
      <c r="BK7" s="658" t="s">
        <v>1102</v>
      </c>
      <c r="BL7" s="680" t="s">
        <v>529</v>
      </c>
      <c r="BN7" s="680" t="s">
        <v>1103</v>
      </c>
    </row>
    <row r="8" spans="1:66" s="688" customFormat="1" ht="15" customHeight="1">
      <c r="A8" s="686">
        <v>1</v>
      </c>
      <c r="B8" s="687">
        <v>2</v>
      </c>
      <c r="C8" s="686">
        <v>3</v>
      </c>
      <c r="D8" s="687">
        <v>4</v>
      </c>
      <c r="E8" s="686">
        <v>5</v>
      </c>
      <c r="F8" s="687">
        <v>6</v>
      </c>
      <c r="G8" s="686">
        <v>7</v>
      </c>
      <c r="H8" s="687">
        <v>8</v>
      </c>
      <c r="I8" s="686">
        <v>9</v>
      </c>
      <c r="J8" s="687">
        <v>10</v>
      </c>
      <c r="K8" s="686">
        <v>11</v>
      </c>
      <c r="L8" s="687">
        <v>12</v>
      </c>
      <c r="M8" s="686">
        <v>13</v>
      </c>
      <c r="N8" s="687">
        <v>14</v>
      </c>
      <c r="O8" s="686">
        <v>15</v>
      </c>
      <c r="P8" s="687">
        <v>16</v>
      </c>
      <c r="Q8" s="686">
        <v>17</v>
      </c>
      <c r="R8" s="687">
        <v>18</v>
      </c>
      <c r="S8" s="686">
        <v>19</v>
      </c>
      <c r="T8" s="687">
        <v>20</v>
      </c>
      <c r="U8" s="686">
        <v>21</v>
      </c>
      <c r="V8" s="687">
        <v>22</v>
      </c>
      <c r="W8" s="686">
        <v>23</v>
      </c>
      <c r="X8" s="687">
        <v>24</v>
      </c>
      <c r="Y8" s="686">
        <v>25</v>
      </c>
      <c r="Z8" s="687">
        <v>26</v>
      </c>
      <c r="AA8" s="686">
        <v>27</v>
      </c>
      <c r="AB8" s="687">
        <v>28</v>
      </c>
      <c r="AC8" s="686">
        <v>29</v>
      </c>
      <c r="AD8" s="687">
        <v>30</v>
      </c>
      <c r="AE8" s="686">
        <v>31</v>
      </c>
      <c r="AF8" s="687">
        <v>32</v>
      </c>
      <c r="AG8" s="686">
        <v>33</v>
      </c>
      <c r="AH8" s="687">
        <v>34</v>
      </c>
      <c r="AI8" s="686">
        <v>35</v>
      </c>
      <c r="AJ8" s="687">
        <v>36</v>
      </c>
      <c r="AK8" s="686">
        <v>37</v>
      </c>
      <c r="AL8" s="687">
        <v>38</v>
      </c>
      <c r="AM8" s="686">
        <v>39</v>
      </c>
      <c r="AN8" s="687"/>
      <c r="AO8" s="686">
        <v>41</v>
      </c>
      <c r="AP8" s="687">
        <v>42</v>
      </c>
      <c r="AQ8" s="686">
        <v>43</v>
      </c>
      <c r="AR8" s="687">
        <v>44</v>
      </c>
      <c r="AS8" s="686">
        <v>45</v>
      </c>
      <c r="AT8" s="687">
        <v>46</v>
      </c>
      <c r="AU8" s="686">
        <v>47</v>
      </c>
      <c r="AV8" s="687">
        <v>48</v>
      </c>
      <c r="AW8" s="687">
        <v>50</v>
      </c>
      <c r="AX8" s="686">
        <v>51</v>
      </c>
      <c r="AY8" s="687">
        <v>52</v>
      </c>
      <c r="AZ8" s="686">
        <v>53</v>
      </c>
      <c r="BA8" s="687">
        <v>54</v>
      </c>
      <c r="BB8" s="686">
        <v>49</v>
      </c>
      <c r="BC8" s="686">
        <v>55</v>
      </c>
      <c r="BD8" s="687">
        <v>56</v>
      </c>
      <c r="BE8" s="686">
        <v>57</v>
      </c>
      <c r="BF8" s="687">
        <v>58</v>
      </c>
      <c r="BG8" s="686">
        <v>59</v>
      </c>
      <c r="BH8" s="687">
        <v>60</v>
      </c>
      <c r="BI8" s="687"/>
      <c r="BJ8" s="686">
        <v>61</v>
      </c>
      <c r="BK8" s="687">
        <v>62</v>
      </c>
    </row>
    <row r="9" spans="1:66" s="608" customFormat="1" ht="35.25" customHeight="1">
      <c r="A9" s="689">
        <v>1</v>
      </c>
      <c r="B9" s="690" t="s">
        <v>1104</v>
      </c>
      <c r="C9" s="690" t="s">
        <v>1105</v>
      </c>
      <c r="D9" s="690" t="s">
        <v>1106</v>
      </c>
      <c r="E9" s="690" t="s">
        <v>1107</v>
      </c>
      <c r="F9" s="691">
        <v>40903</v>
      </c>
      <c r="G9" s="692"/>
      <c r="H9" s="692"/>
      <c r="I9" s="690" t="s">
        <v>1108</v>
      </c>
      <c r="J9" s="693">
        <v>0</v>
      </c>
      <c r="K9" s="693">
        <v>3</v>
      </c>
      <c r="L9" s="693">
        <v>3</v>
      </c>
      <c r="M9" s="693">
        <v>224</v>
      </c>
      <c r="N9" s="694">
        <f>M9/26</f>
        <v>8.615384615384615</v>
      </c>
      <c r="O9" s="693">
        <v>208</v>
      </c>
      <c r="P9" s="693">
        <v>8</v>
      </c>
      <c r="Q9" s="693">
        <v>250</v>
      </c>
      <c r="R9" s="693">
        <v>0</v>
      </c>
      <c r="S9" s="693">
        <v>0</v>
      </c>
      <c r="T9" s="693">
        <v>0</v>
      </c>
      <c r="U9" s="695">
        <v>42</v>
      </c>
      <c r="V9" s="693">
        <v>0</v>
      </c>
      <c r="W9" s="693">
        <v>42</v>
      </c>
      <c r="X9" s="690">
        <v>330.55</v>
      </c>
      <c r="Y9" s="690">
        <v>0</v>
      </c>
      <c r="Z9" s="690">
        <v>26.337121</v>
      </c>
      <c r="AA9" s="690">
        <v>0</v>
      </c>
      <c r="AB9" s="690">
        <v>26.337121</v>
      </c>
      <c r="AC9" s="690">
        <v>0</v>
      </c>
      <c r="AD9" s="690">
        <v>1.956612</v>
      </c>
      <c r="AE9" s="696">
        <f>VLOOKUP(B9,[9]Avg!B:AD,29,0)</f>
        <v>10.416398283595964</v>
      </c>
      <c r="AF9" s="697">
        <f>_xlfn.IFNA(VLOOKUP(B9,'[9]5%'!B:BC,54,0),0)</f>
        <v>0</v>
      </c>
      <c r="AG9" s="698">
        <f>VLOOKUP(B9,[9]Simperel!B:AH,33,0)</f>
        <v>10.050000000000001</v>
      </c>
      <c r="AH9" s="699">
        <f t="shared" ref="AH9:AH72" si="0">ROUND(M9/26/8*P9,2)</f>
        <v>8.6199999999999992</v>
      </c>
      <c r="AI9" s="700"/>
      <c r="AJ9" s="697">
        <f>_xlfn.IFNA(VLOOKUP(B9,'[9]Child care'!C:I,7,0),0)</f>
        <v>0</v>
      </c>
      <c r="AK9" s="699">
        <f>VLOOKUP(B9,[9]Att!B:W,22,0)</f>
        <v>10</v>
      </c>
      <c r="AL9" s="697">
        <f t="shared" ref="AL9:AL72" si="1">IF(AND(ROUND(X9+Y9+AH9,2)&gt;=158,(ROUND(X9+Y9+AC9+AH9,2)&lt;158)),0,IF((ROUND(X9+Y9+AH9,2)&gt;=158),6,0))</f>
        <v>6</v>
      </c>
      <c r="AM9" s="697">
        <f>_xlfn.IFNA(VLOOKUP(B9,'[9]Health Check'!D:H,5,0),0)</f>
        <v>0</v>
      </c>
      <c r="AN9" s="701"/>
      <c r="AO9" s="697">
        <v>7</v>
      </c>
      <c r="AP9" s="696">
        <f>VLOOKUP(B9,[9]Simperel!B:AJ,35,0)</f>
        <v>11</v>
      </c>
      <c r="AQ9" s="702">
        <f>VLOOKUP(B9,[10]Master!$B:$AQ,42,0)</f>
        <v>0</v>
      </c>
      <c r="AR9" s="697">
        <f>_xlfn.IFNA(VLOOKUP(B9,[9]Bounus!A:B,2,0),0)</f>
        <v>0</v>
      </c>
      <c r="AS9" s="703">
        <f>SUMIF([9]Reimbursment!$B:$B,'PWK '!B:B,[9]Reimbursment!G:G)</f>
        <v>1.83</v>
      </c>
      <c r="AT9" s="700">
        <f>AV9*AE9</f>
        <v>0</v>
      </c>
      <c r="AU9" s="704">
        <f t="shared" ref="AU9:AU72" si="2">ROUND(SUM(X9:Y9,AC9:AD9,AB9),2)</f>
        <v>358.84</v>
      </c>
      <c r="AV9" s="705">
        <f>VLOOKUP(B9,[9]Att!B:U,20,0)</f>
        <v>0</v>
      </c>
      <c r="AW9" s="706">
        <f>ROUND(SUM(X9,Y9,AB9,AC9,AD9,AH9,AK9,AL9,AP9,AR9,AS9,AT9,AQ9),2)+AN9</f>
        <v>396.29</v>
      </c>
      <c r="AX9" s="707">
        <f t="shared" ref="AX9:AX72" si="3">AW9-BG9</f>
        <v>390.42</v>
      </c>
      <c r="AY9" s="708">
        <f t="shared" ref="AY9:AY72" si="4">1500000/$BK$2</f>
        <v>367.55697133055622</v>
      </c>
      <c r="AZ9" s="708">
        <v>0</v>
      </c>
      <c r="BA9" s="708">
        <f>VLOOKUP(B9,'[9]1st'!B:BH,59,0)</f>
        <v>100</v>
      </c>
      <c r="BB9" s="709">
        <f>_xlfn.IFNA(VLOOKUP(B9,[9]Deduct!B:F,6,0),0)</f>
        <v>0</v>
      </c>
      <c r="BC9" s="710">
        <f>_xlfn.IFNA(VLOOKUP(B9,[9]Union!I:J,2,0),0)</f>
        <v>0</v>
      </c>
      <c r="BD9" s="710">
        <f>_xlfn.IFNA(VLOOKUP(B9,[9]Union!M:N,2,0),0)</f>
        <v>0</v>
      </c>
      <c r="BE9" s="710">
        <f>_xlfn.IFNA(VLOOKUP(B9,[9]Union!E:F,2,0),0)</f>
        <v>0</v>
      </c>
      <c r="BF9" s="710">
        <f>_xlfn.IFNA(VLOOKUP(B9,[9]Union!A:B,2,0),0)</f>
        <v>0</v>
      </c>
      <c r="BG9" s="711">
        <f t="shared" ref="BG9:BG72" si="5">ROUND(IF(H583&gt;60,0,IF(AW9&lt;=0,0,IF((AW9*$BK$3)&gt;1200000,(1200000/$BK$3)*0.02,IF((AW9*$BK$3)&gt;400000,((AW9*$BK$3)/$BK$3)*0.02,IF((AW9*$BK$3)&lt;=400000,(400000/$BK$3)*0.02))))),2)</f>
        <v>5.87</v>
      </c>
      <c r="BH9" s="708">
        <f>ROUND(SUM(AZ9:BG9),2)</f>
        <v>105.87</v>
      </c>
      <c r="BI9" s="712">
        <f t="shared" ref="BI9:BI72" si="6">ROUND(AF9+AJ9+AM9+AG9+AO9,2)</f>
        <v>17.05</v>
      </c>
      <c r="BJ9" s="713">
        <f t="shared" ref="BJ9:BJ72" si="7">ROUND((AW9-BH9)+BI9,2)</f>
        <v>307.47000000000003</v>
      </c>
      <c r="BK9" s="714"/>
      <c r="BL9" s="608" t="e">
        <f>VLOOKUP(B9,[9]ML!A:F,1,0)</f>
        <v>#N/A</v>
      </c>
      <c r="BM9" s="715"/>
      <c r="BN9" s="608" t="e">
        <f>VLOOKUP(B9,'[9]Mon-Fri'!A:A,1,0)</f>
        <v>#N/A</v>
      </c>
    </row>
    <row r="10" spans="1:66" s="608" customFormat="1" ht="35.25" customHeight="1">
      <c r="A10" s="689">
        <f>A9+1</f>
        <v>2</v>
      </c>
      <c r="B10" s="690" t="s">
        <v>1109</v>
      </c>
      <c r="C10" s="690" t="s">
        <v>1110</v>
      </c>
      <c r="D10" s="690" t="s">
        <v>1106</v>
      </c>
      <c r="E10" s="690" t="s">
        <v>1107</v>
      </c>
      <c r="F10" s="691">
        <v>41085</v>
      </c>
      <c r="G10" s="692"/>
      <c r="H10" s="692"/>
      <c r="I10" s="690" t="s">
        <v>1108</v>
      </c>
      <c r="J10" s="693">
        <v>0</v>
      </c>
      <c r="K10" s="693">
        <v>2</v>
      </c>
      <c r="L10" s="693">
        <v>2</v>
      </c>
      <c r="M10" s="693">
        <v>235</v>
      </c>
      <c r="N10" s="694">
        <f t="shared" ref="N10:N73" si="8">M10/26</f>
        <v>9.0384615384615383</v>
      </c>
      <c r="O10" s="693">
        <v>200</v>
      </c>
      <c r="P10" s="693">
        <v>8</v>
      </c>
      <c r="Q10" s="693">
        <v>238</v>
      </c>
      <c r="R10" s="693">
        <v>0</v>
      </c>
      <c r="S10" s="693">
        <v>0</v>
      </c>
      <c r="T10" s="693">
        <v>0</v>
      </c>
      <c r="U10" s="695">
        <v>38</v>
      </c>
      <c r="V10" s="693">
        <v>0</v>
      </c>
      <c r="W10" s="693">
        <v>38</v>
      </c>
      <c r="X10" s="690">
        <v>316</v>
      </c>
      <c r="Y10" s="690">
        <v>0</v>
      </c>
      <c r="Z10" s="690">
        <v>24.088583</v>
      </c>
      <c r="AA10" s="690">
        <v>0</v>
      </c>
      <c r="AB10" s="690">
        <v>24.088583</v>
      </c>
      <c r="AC10" s="690">
        <v>0</v>
      </c>
      <c r="AD10" s="690">
        <v>2.7144840000000001</v>
      </c>
      <c r="AE10" s="696">
        <f>VLOOKUP(B10,[9]Avg!B:AD,29,0)</f>
        <v>11.122697782450878</v>
      </c>
      <c r="AF10" s="697">
        <f>_xlfn.IFNA(VLOOKUP(B10,'[9]5%'!B:BC,54,0),0)</f>
        <v>0</v>
      </c>
      <c r="AG10" s="698">
        <f>VLOOKUP(B10,[9]Simperel!B:AH,33,0)</f>
        <v>9.09</v>
      </c>
      <c r="AH10" s="699">
        <f t="shared" si="0"/>
        <v>9.0399999999999991</v>
      </c>
      <c r="AI10" s="700"/>
      <c r="AJ10" s="697">
        <f>_xlfn.IFNA(VLOOKUP(B10,'[9]Child care'!C:I,7,0),0)</f>
        <v>0</v>
      </c>
      <c r="AK10" s="699">
        <f>VLOOKUP(B10,[9]Att!B:W,22,0)</f>
        <v>10</v>
      </c>
      <c r="AL10" s="697">
        <f t="shared" si="1"/>
        <v>6</v>
      </c>
      <c r="AM10" s="697">
        <f>_xlfn.IFNA(VLOOKUP(B10,'[9]Health Check'!D:H,5,0),0)</f>
        <v>0</v>
      </c>
      <c r="AN10" s="701"/>
      <c r="AO10" s="697">
        <v>7</v>
      </c>
      <c r="AP10" s="696">
        <f>VLOOKUP(B10,[9]Simperel!B:AJ,35,0)</f>
        <v>11</v>
      </c>
      <c r="AQ10" s="702">
        <f>VLOOKUP(B10,[10]Master!$B:$AQ,42,0)</f>
        <v>0</v>
      </c>
      <c r="AR10" s="697">
        <f>_xlfn.IFNA(VLOOKUP(B10,[9]Bounus!A:B,2,0),0)</f>
        <v>0</v>
      </c>
      <c r="AS10" s="703">
        <f>SUMIF([9]Reimbursment!$B:$B,'PWK '!B:B,[9]Reimbursment!G:G)</f>
        <v>1.83</v>
      </c>
      <c r="AT10" s="700">
        <f t="shared" ref="AT10:AT73" si="9">AV10*AE10</f>
        <v>11.122697782450878</v>
      </c>
      <c r="AU10" s="704">
        <f t="shared" si="2"/>
        <v>342.8</v>
      </c>
      <c r="AV10" s="705">
        <f>VLOOKUP(B10,[9]Att!B:U,20,0)</f>
        <v>1</v>
      </c>
      <c r="AW10" s="706">
        <f t="shared" ref="AW10:AW73" si="10">ROUND(SUM(X10,Y10,AB10,AC10,AD10,AH10,AK10,AL10,AP10,AR10,AS10,AT10,AQ10),2)+AN10</f>
        <v>391.8</v>
      </c>
      <c r="AX10" s="707">
        <f t="shared" si="3"/>
        <v>385.93</v>
      </c>
      <c r="AY10" s="708">
        <f t="shared" si="4"/>
        <v>367.55697133055622</v>
      </c>
      <c r="AZ10" s="708">
        <v>0</v>
      </c>
      <c r="BA10" s="708">
        <f>VLOOKUP(B10,'[9]1st'!B:BH,59,0)</f>
        <v>100</v>
      </c>
      <c r="BB10" s="709">
        <f>_xlfn.IFNA(VLOOKUP(B10,[9]Deduct!B:F,6,0),0)</f>
        <v>0</v>
      </c>
      <c r="BC10" s="710">
        <f>_xlfn.IFNA(VLOOKUP(B10,[9]Union!I:J,2,0),0)</f>
        <v>0</v>
      </c>
      <c r="BD10" s="710">
        <f>_xlfn.IFNA(VLOOKUP(B10,[9]Union!M:N,2,0),0)</f>
        <v>0</v>
      </c>
      <c r="BE10" s="710">
        <f>_xlfn.IFNA(VLOOKUP(B10,[9]Union!E:F,2,0),0)</f>
        <v>0</v>
      </c>
      <c r="BF10" s="710">
        <f>_xlfn.IFNA(VLOOKUP(B10,[9]Union!A:B,2,0),0)</f>
        <v>0</v>
      </c>
      <c r="BG10" s="711">
        <f t="shared" si="5"/>
        <v>5.87</v>
      </c>
      <c r="BH10" s="708">
        <f>ROUND(SUM(AZ10:BG10),2)</f>
        <v>105.87</v>
      </c>
      <c r="BI10" s="712">
        <f t="shared" si="6"/>
        <v>16.09</v>
      </c>
      <c r="BJ10" s="713">
        <f t="shared" si="7"/>
        <v>302.02</v>
      </c>
      <c r="BK10" s="716"/>
      <c r="BL10" s="608" t="e">
        <f>VLOOKUP(B10,[9]ML!A:F,1,0)</f>
        <v>#N/A</v>
      </c>
      <c r="BM10" s="715"/>
      <c r="BN10" s="608" t="e">
        <f>VLOOKUP(B10,'[9]Mon-Fri'!A:A,1,0)</f>
        <v>#N/A</v>
      </c>
    </row>
    <row r="11" spans="1:66" s="608" customFormat="1" ht="35.25" customHeight="1">
      <c r="A11" s="689">
        <f t="shared" ref="A11:A74" si="11">A10+1</f>
        <v>3</v>
      </c>
      <c r="B11" s="690" t="s">
        <v>1111</v>
      </c>
      <c r="C11" s="690" t="s">
        <v>1112</v>
      </c>
      <c r="D11" s="690" t="s">
        <v>1106</v>
      </c>
      <c r="E11" s="690" t="s">
        <v>1107</v>
      </c>
      <c r="F11" s="691">
        <v>41770</v>
      </c>
      <c r="G11" s="692"/>
      <c r="H11" s="692"/>
      <c r="I11" s="690" t="s">
        <v>1108</v>
      </c>
      <c r="J11" s="693">
        <v>1</v>
      </c>
      <c r="K11" s="693">
        <v>2</v>
      </c>
      <c r="L11" s="693">
        <v>3</v>
      </c>
      <c r="M11" s="693">
        <v>224</v>
      </c>
      <c r="N11" s="694">
        <f t="shared" si="8"/>
        <v>8.615384615384615</v>
      </c>
      <c r="O11" s="693">
        <v>208</v>
      </c>
      <c r="P11" s="693">
        <v>8</v>
      </c>
      <c r="Q11" s="693">
        <v>250</v>
      </c>
      <c r="R11" s="693">
        <v>0</v>
      </c>
      <c r="S11" s="693">
        <v>0</v>
      </c>
      <c r="T11" s="693">
        <v>0</v>
      </c>
      <c r="U11" s="695">
        <v>42</v>
      </c>
      <c r="V11" s="693">
        <v>0</v>
      </c>
      <c r="W11" s="693">
        <v>42</v>
      </c>
      <c r="X11" s="690">
        <v>330.51</v>
      </c>
      <c r="Y11" s="690">
        <v>0</v>
      </c>
      <c r="Z11" s="690">
        <v>26.301760000000002</v>
      </c>
      <c r="AA11" s="690">
        <v>0</v>
      </c>
      <c r="AB11" s="690">
        <v>26.301760000000002</v>
      </c>
      <c r="AC11" s="690">
        <v>0</v>
      </c>
      <c r="AD11" s="690">
        <v>1.910844</v>
      </c>
      <c r="AE11" s="696">
        <f>VLOOKUP(B11,[9]Avg!B:AD,29,0)</f>
        <v>10.763630656498718</v>
      </c>
      <c r="AF11" s="697">
        <f>_xlfn.IFNA(VLOOKUP(B11,'[9]5%'!B:BC,54,0),0)</f>
        <v>0</v>
      </c>
      <c r="AG11" s="698">
        <f>VLOOKUP(B11,[9]Simperel!B:AH,33,0)</f>
        <v>10.050000000000001</v>
      </c>
      <c r="AH11" s="699">
        <f t="shared" si="0"/>
        <v>8.6199999999999992</v>
      </c>
      <c r="AI11" s="700"/>
      <c r="AJ11" s="697">
        <f>_xlfn.IFNA(VLOOKUP(B11,'[9]Child care'!C:I,7,0),0)</f>
        <v>0</v>
      </c>
      <c r="AK11" s="699">
        <f>VLOOKUP(B11,[9]Att!B:W,22,0)</f>
        <v>10</v>
      </c>
      <c r="AL11" s="697">
        <f t="shared" si="1"/>
        <v>6</v>
      </c>
      <c r="AM11" s="697">
        <f>_xlfn.IFNA(VLOOKUP(B11,'[9]Health Check'!D:H,5,0),0)</f>
        <v>0</v>
      </c>
      <c r="AN11" s="701"/>
      <c r="AO11" s="697">
        <v>7</v>
      </c>
      <c r="AP11" s="696">
        <f>VLOOKUP(B11,[9]Simperel!B:AJ,35,0)</f>
        <v>10</v>
      </c>
      <c r="AQ11" s="702">
        <f>VLOOKUP(B11,[10]Master!$B:$AQ,42,0)</f>
        <v>0</v>
      </c>
      <c r="AR11" s="697">
        <f>_xlfn.IFNA(VLOOKUP(B11,[9]Bounus!A:B,2,0),0)</f>
        <v>0</v>
      </c>
      <c r="AS11" s="703">
        <f>SUMIF([9]Reimbursment!$B:$B,'PWK '!B:B,[9]Reimbursment!G:G)</f>
        <v>16.710303847096299</v>
      </c>
      <c r="AT11" s="700">
        <f t="shared" si="9"/>
        <v>3.3990412599469688</v>
      </c>
      <c r="AU11" s="704">
        <f t="shared" si="2"/>
        <v>358.72</v>
      </c>
      <c r="AV11" s="705">
        <f>VLOOKUP(B11,[9]Att!B:U,20,0)</f>
        <v>0.31578947368421101</v>
      </c>
      <c r="AW11" s="706">
        <f t="shared" si="10"/>
        <v>413.45</v>
      </c>
      <c r="AX11" s="707">
        <f t="shared" si="3"/>
        <v>407.58</v>
      </c>
      <c r="AY11" s="708">
        <f t="shared" si="4"/>
        <v>367.55697133055622</v>
      </c>
      <c r="AZ11" s="708">
        <v>0</v>
      </c>
      <c r="BA11" s="708">
        <f>VLOOKUP(B11,'[9]1st'!B:BH,59,0)</f>
        <v>100</v>
      </c>
      <c r="BB11" s="709">
        <f>_xlfn.IFNA(VLOOKUP(B11,[9]Deduct!B:F,6,0),0)</f>
        <v>0</v>
      </c>
      <c r="BC11" s="710">
        <f>_xlfn.IFNA(VLOOKUP(B11,[9]Union!I:J,2,0),0)</f>
        <v>0</v>
      </c>
      <c r="BD11" s="710">
        <f>_xlfn.IFNA(VLOOKUP(B11,[9]Union!M:N,2,0),0)</f>
        <v>0</v>
      </c>
      <c r="BE11" s="710">
        <f>_xlfn.IFNA(VLOOKUP(B11,[9]Union!E:F,2,0),0)</f>
        <v>0</v>
      </c>
      <c r="BF11" s="710">
        <f>_xlfn.IFNA(VLOOKUP(B11,[9]Union!A:B,2,0),0)</f>
        <v>0</v>
      </c>
      <c r="BG11" s="711">
        <f t="shared" si="5"/>
        <v>5.87</v>
      </c>
      <c r="BH11" s="708">
        <f t="shared" ref="BH11:BH72" si="12">ROUND(SUM(AZ11:BG11),2)</f>
        <v>105.87</v>
      </c>
      <c r="BI11" s="712">
        <f t="shared" si="6"/>
        <v>17.05</v>
      </c>
      <c r="BJ11" s="713">
        <f t="shared" si="7"/>
        <v>324.63</v>
      </c>
      <c r="BK11" s="714"/>
      <c r="BL11" s="608" t="e">
        <f>VLOOKUP(B11,[9]ML!A:F,1,0)</f>
        <v>#N/A</v>
      </c>
      <c r="BM11" s="715"/>
      <c r="BN11" s="608" t="e">
        <f>VLOOKUP(B11,'[9]Mon-Fri'!A:A,1,0)</f>
        <v>#N/A</v>
      </c>
    </row>
    <row r="12" spans="1:66" s="608" customFormat="1" ht="35.25" customHeight="1">
      <c r="A12" s="689">
        <f t="shared" si="11"/>
        <v>4</v>
      </c>
      <c r="B12" s="690" t="s">
        <v>1113</v>
      </c>
      <c r="C12" s="690" t="s">
        <v>1114</v>
      </c>
      <c r="D12" s="690" t="s">
        <v>1106</v>
      </c>
      <c r="E12" s="690" t="s">
        <v>1107</v>
      </c>
      <c r="F12" s="691">
        <v>41724</v>
      </c>
      <c r="G12" s="692"/>
      <c r="H12" s="692"/>
      <c r="I12" s="690" t="s">
        <v>1108</v>
      </c>
      <c r="J12" s="693">
        <v>1</v>
      </c>
      <c r="K12" s="693">
        <v>2</v>
      </c>
      <c r="L12" s="693">
        <v>3</v>
      </c>
      <c r="M12" s="693">
        <v>224</v>
      </c>
      <c r="N12" s="694">
        <f t="shared" si="8"/>
        <v>8.615384615384615</v>
      </c>
      <c r="O12" s="693">
        <v>208</v>
      </c>
      <c r="P12" s="693">
        <v>8</v>
      </c>
      <c r="Q12" s="693">
        <v>244</v>
      </c>
      <c r="R12" s="693">
        <v>0</v>
      </c>
      <c r="S12" s="693">
        <v>0</v>
      </c>
      <c r="T12" s="693">
        <v>0</v>
      </c>
      <c r="U12" s="695">
        <v>36</v>
      </c>
      <c r="V12" s="693">
        <v>0</v>
      </c>
      <c r="W12" s="693">
        <v>36</v>
      </c>
      <c r="X12" s="690">
        <v>323.36</v>
      </c>
      <c r="Y12" s="690">
        <v>0</v>
      </c>
      <c r="Z12" s="690">
        <v>22.507669</v>
      </c>
      <c r="AA12" s="690">
        <v>0</v>
      </c>
      <c r="AB12" s="690">
        <v>22.507669</v>
      </c>
      <c r="AC12" s="690">
        <v>0</v>
      </c>
      <c r="AD12" s="690">
        <v>1.4744440000000001</v>
      </c>
      <c r="AE12" s="696">
        <f>VLOOKUP(B12,[9]Avg!B:AD,29,0)</f>
        <v>10.441284468049288</v>
      </c>
      <c r="AF12" s="697">
        <f>_xlfn.IFNA(VLOOKUP(B12,'[9]5%'!B:BC,54,0),0)</f>
        <v>0</v>
      </c>
      <c r="AG12" s="698">
        <f>VLOOKUP(B12,[9]Simperel!B:AH,33,0)</f>
        <v>8.61</v>
      </c>
      <c r="AH12" s="699">
        <f t="shared" si="0"/>
        <v>8.6199999999999992</v>
      </c>
      <c r="AI12" s="700"/>
      <c r="AJ12" s="697">
        <f>_xlfn.IFNA(VLOOKUP(B12,'[9]Child care'!C:I,7,0),0)</f>
        <v>0</v>
      </c>
      <c r="AK12" s="699">
        <f>VLOOKUP(B12,[9]Att!B:W,22,0)</f>
        <v>10</v>
      </c>
      <c r="AL12" s="697">
        <f t="shared" si="1"/>
        <v>6</v>
      </c>
      <c r="AM12" s="697">
        <f>_xlfn.IFNA(VLOOKUP(B12,'[9]Health Check'!D:H,5,0),0)</f>
        <v>0</v>
      </c>
      <c r="AN12" s="701"/>
      <c r="AO12" s="697">
        <v>7</v>
      </c>
      <c r="AP12" s="696">
        <f>VLOOKUP(B12,[9]Simperel!B:AJ,35,0)</f>
        <v>10</v>
      </c>
      <c r="AQ12" s="702">
        <f>VLOOKUP(B12,[10]Master!$B:$AQ,42,0)</f>
        <v>0</v>
      </c>
      <c r="AR12" s="697">
        <f>_xlfn.IFNA(VLOOKUP(B12,[9]Bounus!A:B,2,0),0)</f>
        <v>0</v>
      </c>
      <c r="AS12" s="703">
        <f>SUMIF([9]Reimbursment!$B:$B,'PWK '!B:B,[9]Reimbursment!G:G)</f>
        <v>1.83</v>
      </c>
      <c r="AT12" s="700">
        <f t="shared" si="9"/>
        <v>0</v>
      </c>
      <c r="AU12" s="704">
        <f t="shared" si="2"/>
        <v>347.34</v>
      </c>
      <c r="AV12" s="705">
        <f>VLOOKUP(B12,[9]Att!B:U,20,0)</f>
        <v>0</v>
      </c>
      <c r="AW12" s="706">
        <f t="shared" si="10"/>
        <v>383.79</v>
      </c>
      <c r="AX12" s="707">
        <f t="shared" si="3"/>
        <v>377.92</v>
      </c>
      <c r="AY12" s="708">
        <f t="shared" si="4"/>
        <v>367.55697133055622</v>
      </c>
      <c r="AZ12" s="708">
        <v>0</v>
      </c>
      <c r="BA12" s="708">
        <f>VLOOKUP(B12,'[9]1st'!B:BH,59,0)</f>
        <v>100</v>
      </c>
      <c r="BB12" s="709">
        <f>_xlfn.IFNA(VLOOKUP(B12,[9]Deduct!B:F,6,0),0)</f>
        <v>0</v>
      </c>
      <c r="BC12" s="710">
        <f>_xlfn.IFNA(VLOOKUP(B12,[9]Union!I:J,2,0),0)</f>
        <v>0</v>
      </c>
      <c r="BD12" s="710">
        <f>_xlfn.IFNA(VLOOKUP(B12,[9]Union!M:N,2,0),0)</f>
        <v>0</v>
      </c>
      <c r="BE12" s="710">
        <f>_xlfn.IFNA(VLOOKUP(B12,[9]Union!E:F,2,0),0)</f>
        <v>0</v>
      </c>
      <c r="BF12" s="710">
        <f>_xlfn.IFNA(VLOOKUP(B12,[9]Union!A:B,2,0),0)</f>
        <v>0</v>
      </c>
      <c r="BG12" s="711">
        <f t="shared" si="5"/>
        <v>5.87</v>
      </c>
      <c r="BH12" s="708">
        <f t="shared" si="12"/>
        <v>105.87</v>
      </c>
      <c r="BI12" s="712">
        <f t="shared" si="6"/>
        <v>15.61</v>
      </c>
      <c r="BJ12" s="713">
        <f t="shared" si="7"/>
        <v>293.52999999999997</v>
      </c>
      <c r="BK12" s="716"/>
      <c r="BL12" s="608" t="e">
        <f>VLOOKUP(B12,[9]ML!A:F,1,0)</f>
        <v>#N/A</v>
      </c>
      <c r="BM12" s="715"/>
      <c r="BN12" s="608" t="e">
        <f>VLOOKUP(B12,'[9]Mon-Fri'!A:A,1,0)</f>
        <v>#N/A</v>
      </c>
    </row>
    <row r="13" spans="1:66" s="608" customFormat="1" ht="35.25" customHeight="1">
      <c r="A13" s="689">
        <f t="shared" si="11"/>
        <v>5</v>
      </c>
      <c r="B13" s="690" t="s">
        <v>1115</v>
      </c>
      <c r="C13" s="690" t="s">
        <v>1116</v>
      </c>
      <c r="D13" s="690" t="s">
        <v>1117</v>
      </c>
      <c r="E13" s="690" t="s">
        <v>1118</v>
      </c>
      <c r="F13" s="691">
        <v>42255</v>
      </c>
      <c r="G13" s="692"/>
      <c r="H13" s="692"/>
      <c r="I13" s="690" t="s">
        <v>1108</v>
      </c>
      <c r="J13" s="693">
        <v>1</v>
      </c>
      <c r="K13" s="693">
        <v>2</v>
      </c>
      <c r="L13" s="693">
        <v>3</v>
      </c>
      <c r="M13" s="693">
        <v>224</v>
      </c>
      <c r="N13" s="694">
        <f t="shared" si="8"/>
        <v>8.615384615384615</v>
      </c>
      <c r="O13" s="693">
        <v>208</v>
      </c>
      <c r="P13" s="693">
        <v>8</v>
      </c>
      <c r="Q13" s="693">
        <v>250</v>
      </c>
      <c r="R13" s="693">
        <v>0</v>
      </c>
      <c r="S13" s="693">
        <v>0</v>
      </c>
      <c r="T13" s="693">
        <v>0</v>
      </c>
      <c r="U13" s="695">
        <v>42</v>
      </c>
      <c r="V13" s="693">
        <v>0</v>
      </c>
      <c r="W13" s="693">
        <v>42</v>
      </c>
      <c r="X13" s="690">
        <v>0</v>
      </c>
      <c r="Y13" s="690">
        <v>0</v>
      </c>
      <c r="Z13" s="690">
        <v>22.627079999999999</v>
      </c>
      <c r="AA13" s="690">
        <v>0</v>
      </c>
      <c r="AB13" s="690">
        <v>22.627079999999999</v>
      </c>
      <c r="AC13" s="690">
        <v>0</v>
      </c>
      <c r="AD13" s="690">
        <v>269.37416000000002</v>
      </c>
      <c r="AE13" s="696">
        <f>VLOOKUP(B13,[9]Avg!B:AD,29,0)</f>
        <v>11.098476196136764</v>
      </c>
      <c r="AF13" s="697">
        <f>_xlfn.IFNA(VLOOKUP(B13,'[9]5%'!B:BC,54,0),0)</f>
        <v>0</v>
      </c>
      <c r="AG13" s="698">
        <f>VLOOKUP(B13,[9]Simperel!B:AH,33,0)</f>
        <v>10.050000000000001</v>
      </c>
      <c r="AH13" s="699">
        <f t="shared" si="0"/>
        <v>8.6199999999999992</v>
      </c>
      <c r="AI13" s="700"/>
      <c r="AJ13" s="697">
        <f>_xlfn.IFNA(VLOOKUP(B13,'[9]Child care'!C:I,7,0),0)</f>
        <v>0</v>
      </c>
      <c r="AK13" s="699">
        <f>VLOOKUP(B13,[9]Att!B:W,22,0)</f>
        <v>10</v>
      </c>
      <c r="AL13" s="697">
        <f t="shared" si="1"/>
        <v>0</v>
      </c>
      <c r="AM13" s="697">
        <f>_xlfn.IFNA(VLOOKUP(B13,'[9]Health Check'!D:H,5,0),0)</f>
        <v>0</v>
      </c>
      <c r="AN13" s="701"/>
      <c r="AO13" s="697">
        <v>7</v>
      </c>
      <c r="AP13" s="696">
        <f>VLOOKUP(B13,[9]Simperel!B:AJ,35,0)</f>
        <v>9</v>
      </c>
      <c r="AQ13" s="702">
        <f>VLOOKUP(B13,[10]Master!$B:$AQ,42,0)</f>
        <v>0</v>
      </c>
      <c r="AR13" s="697">
        <f>_xlfn.IFNA(VLOOKUP(B13,[9]Bounus!A:B,2,0),0)</f>
        <v>20</v>
      </c>
      <c r="AS13" s="703">
        <f>SUMIF([9]Reimbursment!$B:$B,'PWK '!B:B,[9]Reimbursment!G:G)</f>
        <v>0</v>
      </c>
      <c r="AT13" s="700">
        <f t="shared" si="9"/>
        <v>7.7884043481661572E-2</v>
      </c>
      <c r="AU13" s="704">
        <f t="shared" si="2"/>
        <v>292</v>
      </c>
      <c r="AV13" s="705">
        <f>VLOOKUP(B13,[9]Att!B:U,20,0)</f>
        <v>7.0175438596491299E-3</v>
      </c>
      <c r="AW13" s="706">
        <f t="shared" si="10"/>
        <v>339.7</v>
      </c>
      <c r="AX13" s="707">
        <f t="shared" si="3"/>
        <v>333.83</v>
      </c>
      <c r="AY13" s="708">
        <f t="shared" si="4"/>
        <v>367.55697133055622</v>
      </c>
      <c r="AZ13" s="708">
        <v>0</v>
      </c>
      <c r="BA13" s="708">
        <f>VLOOKUP(B13,'[9]1st'!B:BH,59,0)</f>
        <v>100</v>
      </c>
      <c r="BB13" s="709">
        <f>_xlfn.IFNA(VLOOKUP(B13,[9]Deduct!B:F,6,0),0)</f>
        <v>0</v>
      </c>
      <c r="BC13" s="710">
        <f>_xlfn.IFNA(VLOOKUP(B13,[9]Union!I:J,2,0),0)</f>
        <v>1</v>
      </c>
      <c r="BD13" s="710">
        <f>_xlfn.IFNA(VLOOKUP(B13,[9]Union!M:N,2,0),0)</f>
        <v>0</v>
      </c>
      <c r="BE13" s="710">
        <f>_xlfn.IFNA(VLOOKUP(B13,[9]Union!E:F,2,0),0)</f>
        <v>0</v>
      </c>
      <c r="BF13" s="710">
        <f>_xlfn.IFNA(VLOOKUP(B13,[9]Union!A:B,2,0),0)</f>
        <v>0</v>
      </c>
      <c r="BG13" s="711">
        <f t="shared" si="5"/>
        <v>5.87</v>
      </c>
      <c r="BH13" s="708">
        <f t="shared" si="12"/>
        <v>106.87</v>
      </c>
      <c r="BI13" s="712">
        <f t="shared" si="6"/>
        <v>17.05</v>
      </c>
      <c r="BJ13" s="713">
        <f t="shared" si="7"/>
        <v>249.88</v>
      </c>
      <c r="BK13" s="714"/>
      <c r="BL13" s="608" t="e">
        <f>VLOOKUP(B13,[9]ML!A:F,1,0)</f>
        <v>#N/A</v>
      </c>
      <c r="BM13" s="715"/>
      <c r="BN13" s="608" t="e">
        <f>VLOOKUP(B13,'[9]Mon-Fri'!A:A,1,0)</f>
        <v>#N/A</v>
      </c>
    </row>
    <row r="14" spans="1:66" s="608" customFormat="1" ht="33" customHeight="1">
      <c r="A14" s="689">
        <f t="shared" si="11"/>
        <v>6</v>
      </c>
      <c r="B14" s="690" t="s">
        <v>1119</v>
      </c>
      <c r="C14" s="690" t="s">
        <v>1120</v>
      </c>
      <c r="D14" s="690" t="s">
        <v>1106</v>
      </c>
      <c r="E14" s="690" t="s">
        <v>1107</v>
      </c>
      <c r="F14" s="691">
        <v>41501</v>
      </c>
      <c r="G14" s="692"/>
      <c r="H14" s="692"/>
      <c r="I14" s="690" t="s">
        <v>1108</v>
      </c>
      <c r="J14" s="693">
        <v>1</v>
      </c>
      <c r="K14" s="693">
        <v>0</v>
      </c>
      <c r="L14" s="693">
        <v>1</v>
      </c>
      <c r="M14" s="693">
        <v>235</v>
      </c>
      <c r="N14" s="694">
        <f t="shared" si="8"/>
        <v>9.0384615384615383</v>
      </c>
      <c r="O14" s="693">
        <v>200</v>
      </c>
      <c r="P14" s="693">
        <v>8</v>
      </c>
      <c r="Q14" s="693">
        <v>234</v>
      </c>
      <c r="R14" s="693">
        <v>0</v>
      </c>
      <c r="S14" s="693">
        <v>0</v>
      </c>
      <c r="T14" s="693">
        <v>0</v>
      </c>
      <c r="U14" s="695">
        <v>34</v>
      </c>
      <c r="V14" s="693">
        <v>0</v>
      </c>
      <c r="W14" s="693">
        <v>34</v>
      </c>
      <c r="X14" s="690">
        <v>311.70999999999998</v>
      </c>
      <c r="Y14" s="690">
        <v>0</v>
      </c>
      <c r="Z14" s="690">
        <v>21.828576999999999</v>
      </c>
      <c r="AA14" s="690">
        <v>0</v>
      </c>
      <c r="AB14" s="690">
        <v>21.828576999999999</v>
      </c>
      <c r="AC14" s="690">
        <v>0</v>
      </c>
      <c r="AD14" s="690">
        <v>2.4841799999999998</v>
      </c>
      <c r="AE14" s="696">
        <f>VLOOKUP(B14,[9]Avg!B:AD,29,0)</f>
        <v>10.771564725710826</v>
      </c>
      <c r="AF14" s="697">
        <f>_xlfn.IFNA(VLOOKUP(B14,'[9]5%'!B:BC,54,0),0)</f>
        <v>0</v>
      </c>
      <c r="AG14" s="698">
        <f>VLOOKUP(B14,[9]Simperel!B:AH,33,0)</f>
        <v>8.1300000000000008</v>
      </c>
      <c r="AH14" s="699">
        <f t="shared" si="0"/>
        <v>9.0399999999999991</v>
      </c>
      <c r="AI14" s="700"/>
      <c r="AJ14" s="697">
        <f>_xlfn.IFNA(VLOOKUP(B14,'[9]Child care'!C:I,7,0),0)</f>
        <v>0</v>
      </c>
      <c r="AK14" s="699">
        <f>VLOOKUP(B14,[9]Att!B:W,22,0)</f>
        <v>10</v>
      </c>
      <c r="AL14" s="697">
        <f t="shared" si="1"/>
        <v>6</v>
      </c>
      <c r="AM14" s="697">
        <f>_xlfn.IFNA(VLOOKUP(B14,'[9]Health Check'!D:H,5,0),0)</f>
        <v>0</v>
      </c>
      <c r="AN14" s="701"/>
      <c r="AO14" s="697">
        <v>7</v>
      </c>
      <c r="AP14" s="696">
        <f>VLOOKUP(B14,[9]Simperel!B:AJ,35,0)</f>
        <v>11</v>
      </c>
      <c r="AQ14" s="702">
        <f>VLOOKUP(B14,[10]Master!$B:$AQ,42,0)</f>
        <v>0</v>
      </c>
      <c r="AR14" s="697">
        <f>_xlfn.IFNA(VLOOKUP(B14,[9]Bounus!A:B,2,0),0)</f>
        <v>0</v>
      </c>
      <c r="AS14" s="703">
        <f>SUMIF([9]Reimbursment!$B:$B,'PWK '!B:B,[9]Reimbursment!G:G)</f>
        <v>1.83</v>
      </c>
      <c r="AT14" s="700">
        <f t="shared" si="9"/>
        <v>10.771564725710826</v>
      </c>
      <c r="AU14" s="704">
        <f t="shared" si="2"/>
        <v>336.02</v>
      </c>
      <c r="AV14" s="705">
        <f>VLOOKUP(B14,[9]Att!B:U,20,0)</f>
        <v>1</v>
      </c>
      <c r="AW14" s="706">
        <f t="shared" si="10"/>
        <v>384.66</v>
      </c>
      <c r="AX14" s="707">
        <f t="shared" si="3"/>
        <v>378.79</v>
      </c>
      <c r="AY14" s="708">
        <f t="shared" si="4"/>
        <v>367.55697133055622</v>
      </c>
      <c r="AZ14" s="708">
        <v>0</v>
      </c>
      <c r="BA14" s="708">
        <f>VLOOKUP(B14,'[9]1st'!B:BH,59,0)</f>
        <v>100</v>
      </c>
      <c r="BB14" s="709">
        <f>_xlfn.IFNA(VLOOKUP(B14,[9]Deduct!B:F,6,0),0)</f>
        <v>0</v>
      </c>
      <c r="BC14" s="710">
        <f>_xlfn.IFNA(VLOOKUP(B14,[9]Union!I:J,2,0),0)</f>
        <v>0</v>
      </c>
      <c r="BD14" s="710">
        <f>_xlfn.IFNA(VLOOKUP(B14,[9]Union!M:N,2,0),0)</f>
        <v>0</v>
      </c>
      <c r="BE14" s="710">
        <f>_xlfn.IFNA(VLOOKUP(B14,[9]Union!E:F,2,0),0)</f>
        <v>0</v>
      </c>
      <c r="BF14" s="710">
        <f>_xlfn.IFNA(VLOOKUP(B14,[9]Union!A:B,2,0),0)</f>
        <v>0</v>
      </c>
      <c r="BG14" s="711">
        <f t="shared" si="5"/>
        <v>5.87</v>
      </c>
      <c r="BH14" s="708">
        <f t="shared" si="12"/>
        <v>105.87</v>
      </c>
      <c r="BI14" s="712">
        <f t="shared" si="6"/>
        <v>15.13</v>
      </c>
      <c r="BJ14" s="713">
        <f t="shared" si="7"/>
        <v>293.92</v>
      </c>
      <c r="BK14" s="716"/>
      <c r="BL14" s="608" t="e">
        <f>VLOOKUP(B14,[9]ML!A:F,1,0)</f>
        <v>#N/A</v>
      </c>
      <c r="BM14" s="715"/>
      <c r="BN14" s="608" t="e">
        <f>VLOOKUP(B14,'[9]Mon-Fri'!A:A,1,0)</f>
        <v>#N/A</v>
      </c>
    </row>
    <row r="15" spans="1:66" s="608" customFormat="1" ht="32.25" customHeight="1">
      <c r="A15" s="689">
        <f t="shared" si="11"/>
        <v>7</v>
      </c>
      <c r="B15" s="690" t="s">
        <v>1121</v>
      </c>
      <c r="C15" s="690" t="s">
        <v>1122</v>
      </c>
      <c r="D15" s="690" t="s">
        <v>1123</v>
      </c>
      <c r="E15" s="690" t="s">
        <v>1124</v>
      </c>
      <c r="F15" s="691">
        <v>38124</v>
      </c>
      <c r="G15" s="692"/>
      <c r="H15" s="692"/>
      <c r="I15" s="690" t="s">
        <v>1108</v>
      </c>
      <c r="J15" s="693">
        <v>0</v>
      </c>
      <c r="K15" s="693">
        <v>0</v>
      </c>
      <c r="L15" s="693">
        <v>0</v>
      </c>
      <c r="M15" s="693">
        <v>204</v>
      </c>
      <c r="N15" s="694">
        <f t="shared" si="8"/>
        <v>7.8461538461538458</v>
      </c>
      <c r="O15" s="693">
        <v>208</v>
      </c>
      <c r="P15" s="693">
        <v>8</v>
      </c>
      <c r="Q15" s="693">
        <v>256</v>
      </c>
      <c r="R15" s="693">
        <v>0</v>
      </c>
      <c r="S15" s="693">
        <v>0</v>
      </c>
      <c r="T15" s="693">
        <v>0</v>
      </c>
      <c r="U15" s="695">
        <v>48</v>
      </c>
      <c r="V15" s="693">
        <v>0</v>
      </c>
      <c r="W15" s="693">
        <v>48</v>
      </c>
      <c r="X15" s="690">
        <v>350.56</v>
      </c>
      <c r="Y15" s="690">
        <v>48.96</v>
      </c>
      <c r="Z15" s="690">
        <v>23.549759999999999</v>
      </c>
      <c r="AA15" s="690">
        <v>0</v>
      </c>
      <c r="AB15" s="690">
        <v>23.549759999999999</v>
      </c>
      <c r="AC15" s="690">
        <v>0</v>
      </c>
      <c r="AD15" s="690">
        <v>5.9895199999999997</v>
      </c>
      <c r="AE15" s="696">
        <f>VLOOKUP(B15,[9]Avg!B:AD,29,0)</f>
        <v>11.248708427355838</v>
      </c>
      <c r="AF15" s="697">
        <f>_xlfn.IFNA(VLOOKUP(B15,'[9]5%'!B:BC,54,0),0)</f>
        <v>0</v>
      </c>
      <c r="AG15" s="698">
        <f>VLOOKUP(B15,[9]Simperel!B:AH,33,0)</f>
        <v>11.48</v>
      </c>
      <c r="AH15" s="699">
        <f t="shared" si="0"/>
        <v>7.85</v>
      </c>
      <c r="AI15" s="700"/>
      <c r="AJ15" s="697">
        <f>_xlfn.IFNA(VLOOKUP(B15,'[9]Child care'!C:I,7,0),0)</f>
        <v>0</v>
      </c>
      <c r="AK15" s="699">
        <f>VLOOKUP(B15,[9]Att!B:W,22,0)</f>
        <v>10</v>
      </c>
      <c r="AL15" s="697">
        <f t="shared" si="1"/>
        <v>6</v>
      </c>
      <c r="AM15" s="697">
        <f>_xlfn.IFNA(VLOOKUP(B15,'[9]Health Check'!D:H,5,0),0)</f>
        <v>0</v>
      </c>
      <c r="AN15" s="701"/>
      <c r="AO15" s="697">
        <v>7</v>
      </c>
      <c r="AP15" s="696">
        <f>VLOOKUP(B15,[9]Simperel!B:AJ,35,0)</f>
        <v>11</v>
      </c>
      <c r="AQ15" s="702">
        <f>VLOOKUP(B15,[10]Master!$B:$AQ,42,0)</f>
        <v>0</v>
      </c>
      <c r="AR15" s="697">
        <f>_xlfn.IFNA(VLOOKUP(B15,[9]Bounus!A:B,2,0),0)</f>
        <v>0</v>
      </c>
      <c r="AS15" s="703">
        <f>SUMIF([9]Reimbursment!$B:$B,'PWK '!B:B,[9]Reimbursment!G:G)</f>
        <v>22.540531732418529</v>
      </c>
      <c r="AT15" s="700">
        <f t="shared" si="9"/>
        <v>0</v>
      </c>
      <c r="AU15" s="704">
        <f t="shared" si="2"/>
        <v>429.06</v>
      </c>
      <c r="AV15" s="705">
        <f>VLOOKUP(B15,[9]Att!B:U,20,0)</f>
        <v>0</v>
      </c>
      <c r="AW15" s="706">
        <f t="shared" si="10"/>
        <v>486.45</v>
      </c>
      <c r="AX15" s="707">
        <f t="shared" si="3"/>
        <v>480.58</v>
      </c>
      <c r="AY15" s="708">
        <f t="shared" si="4"/>
        <v>367.55697133055622</v>
      </c>
      <c r="AZ15" s="708">
        <v>5.65</v>
      </c>
      <c r="BA15" s="708">
        <f>VLOOKUP(B15,'[9]1st'!B:BH,59,0)</f>
        <v>100</v>
      </c>
      <c r="BB15" s="709">
        <f>_xlfn.IFNA(VLOOKUP(B15,[9]Deduct!B:F,6,0),0)</f>
        <v>0</v>
      </c>
      <c r="BC15" s="710">
        <f>_xlfn.IFNA(VLOOKUP(B15,[9]Union!I:J,2,0),0)</f>
        <v>0</v>
      </c>
      <c r="BD15" s="710">
        <f>_xlfn.IFNA(VLOOKUP(B15,[9]Union!M:N,2,0),0)</f>
        <v>0</v>
      </c>
      <c r="BE15" s="710">
        <f>_xlfn.IFNA(VLOOKUP(B15,[9]Union!E:F,2,0),0)</f>
        <v>0</v>
      </c>
      <c r="BF15" s="710">
        <f>_xlfn.IFNA(VLOOKUP(B15,[9]Union!A:B,2,0),0)</f>
        <v>0</v>
      </c>
      <c r="BG15" s="711">
        <f t="shared" si="5"/>
        <v>5.87</v>
      </c>
      <c r="BH15" s="708">
        <f t="shared" si="12"/>
        <v>111.52</v>
      </c>
      <c r="BI15" s="712">
        <f t="shared" si="6"/>
        <v>18.48</v>
      </c>
      <c r="BJ15" s="713">
        <f t="shared" si="7"/>
        <v>393.41</v>
      </c>
      <c r="BK15" s="714"/>
      <c r="BL15" s="608" t="e">
        <f>VLOOKUP(B15,[9]ML!A:F,1,0)</f>
        <v>#N/A</v>
      </c>
      <c r="BM15" s="715"/>
      <c r="BN15" s="608" t="e">
        <f>VLOOKUP(B15,'[9]Mon-Fri'!A:A,1,0)</f>
        <v>#N/A</v>
      </c>
    </row>
    <row r="16" spans="1:66" s="608" customFormat="1" ht="33" customHeight="1">
      <c r="A16" s="689">
        <f t="shared" si="11"/>
        <v>8</v>
      </c>
      <c r="B16" s="690" t="s">
        <v>1125</v>
      </c>
      <c r="C16" s="690" t="s">
        <v>1126</v>
      </c>
      <c r="D16" s="690" t="s">
        <v>1127</v>
      </c>
      <c r="E16" s="690" t="s">
        <v>1128</v>
      </c>
      <c r="F16" s="691">
        <v>39707</v>
      </c>
      <c r="G16" s="692"/>
      <c r="H16" s="692"/>
      <c r="I16" s="690" t="s">
        <v>1108</v>
      </c>
      <c r="J16" s="693">
        <v>1</v>
      </c>
      <c r="K16" s="693">
        <v>2</v>
      </c>
      <c r="L16" s="693">
        <v>3</v>
      </c>
      <c r="M16" s="693">
        <v>204</v>
      </c>
      <c r="N16" s="694">
        <f t="shared" si="8"/>
        <v>7.8461538461538458</v>
      </c>
      <c r="O16" s="693">
        <v>208</v>
      </c>
      <c r="P16" s="693">
        <v>8</v>
      </c>
      <c r="Q16" s="693">
        <v>230</v>
      </c>
      <c r="R16" s="693">
        <v>0</v>
      </c>
      <c r="S16" s="693">
        <v>0</v>
      </c>
      <c r="T16" s="693">
        <v>0</v>
      </c>
      <c r="U16" s="695">
        <v>22</v>
      </c>
      <c r="V16" s="693">
        <v>0</v>
      </c>
      <c r="W16" s="693">
        <v>22</v>
      </c>
      <c r="X16" s="690">
        <v>350.56</v>
      </c>
      <c r="Y16" s="690">
        <v>23.48</v>
      </c>
      <c r="Z16" s="690">
        <v>10.79364</v>
      </c>
      <c r="AA16" s="690">
        <v>0</v>
      </c>
      <c r="AB16" s="690">
        <v>10.79364</v>
      </c>
      <c r="AC16" s="690">
        <v>0</v>
      </c>
      <c r="AD16" s="690">
        <v>5.9572799999999999</v>
      </c>
      <c r="AE16" s="696">
        <f>VLOOKUP(B16,[9]Avg!B:AD,29,0)</f>
        <v>10.298988913111183</v>
      </c>
      <c r="AF16" s="697">
        <f>_xlfn.IFNA(VLOOKUP(B16,'[9]5%'!B:BC,54,0),0)</f>
        <v>0</v>
      </c>
      <c r="AG16" s="698">
        <f>VLOOKUP(B16,[9]Simperel!B:AH,33,0)</f>
        <v>5.26</v>
      </c>
      <c r="AH16" s="699">
        <f t="shared" si="0"/>
        <v>7.85</v>
      </c>
      <c r="AI16" s="700"/>
      <c r="AJ16" s="697">
        <f>_xlfn.IFNA(VLOOKUP(B16,'[9]Child care'!C:I,7,0),0)</f>
        <v>0</v>
      </c>
      <c r="AK16" s="699">
        <f>VLOOKUP(B16,[9]Att!B:W,22,0)</f>
        <v>10</v>
      </c>
      <c r="AL16" s="697">
        <f t="shared" si="1"/>
        <v>6</v>
      </c>
      <c r="AM16" s="697">
        <f>_xlfn.IFNA(VLOOKUP(B16,'[9]Health Check'!D:H,5,0),0)</f>
        <v>0</v>
      </c>
      <c r="AN16" s="701"/>
      <c r="AO16" s="697">
        <v>7</v>
      </c>
      <c r="AP16" s="696">
        <f>VLOOKUP(B16,[9]Simperel!B:AJ,35,0)</f>
        <v>11</v>
      </c>
      <c r="AQ16" s="702">
        <f>VLOOKUP(B16,[10]Master!$B:$AQ,42,0)</f>
        <v>0</v>
      </c>
      <c r="AR16" s="697">
        <f>_xlfn.IFNA(VLOOKUP(B16,[9]Bounus!A:B,2,0),0)</f>
        <v>0</v>
      </c>
      <c r="AS16" s="703">
        <f>SUMIF([9]Reimbursment!$B:$B,'PWK '!B:B,[9]Reimbursment!G:G)</f>
        <v>0</v>
      </c>
      <c r="AT16" s="700">
        <f t="shared" si="9"/>
        <v>0</v>
      </c>
      <c r="AU16" s="704">
        <f t="shared" si="2"/>
        <v>390.79</v>
      </c>
      <c r="AV16" s="705">
        <f>VLOOKUP(B16,[9]Att!B:U,20,0)</f>
        <v>0</v>
      </c>
      <c r="AW16" s="706">
        <f t="shared" si="10"/>
        <v>425.64</v>
      </c>
      <c r="AX16" s="707">
        <f t="shared" si="3"/>
        <v>419.77</v>
      </c>
      <c r="AY16" s="708">
        <f t="shared" si="4"/>
        <v>367.55697133055622</v>
      </c>
      <c r="AZ16" s="708">
        <v>0</v>
      </c>
      <c r="BA16" s="708">
        <f>VLOOKUP(B16,'[9]1st'!B:BH,59,0)</f>
        <v>100</v>
      </c>
      <c r="BB16" s="709">
        <f>_xlfn.IFNA(VLOOKUP(B16,[9]Deduct!B:F,6,0),0)</f>
        <v>0</v>
      </c>
      <c r="BC16" s="710">
        <f>_xlfn.IFNA(VLOOKUP(B16,[9]Union!I:J,2,0),0)</f>
        <v>0</v>
      </c>
      <c r="BD16" s="710">
        <f>_xlfn.IFNA(VLOOKUP(B16,[9]Union!M:N,2,0),0)</f>
        <v>1</v>
      </c>
      <c r="BE16" s="710">
        <f>_xlfn.IFNA(VLOOKUP(B16,[9]Union!E:F,2,0),0)</f>
        <v>0</v>
      </c>
      <c r="BF16" s="710">
        <f>_xlfn.IFNA(VLOOKUP(B16,[9]Union!A:B,2,0),0)</f>
        <v>0</v>
      </c>
      <c r="BG16" s="711">
        <f t="shared" si="5"/>
        <v>5.87</v>
      </c>
      <c r="BH16" s="708">
        <f t="shared" si="12"/>
        <v>106.87</v>
      </c>
      <c r="BI16" s="712">
        <f t="shared" si="6"/>
        <v>12.26</v>
      </c>
      <c r="BJ16" s="713">
        <f t="shared" si="7"/>
        <v>331.03</v>
      </c>
      <c r="BK16" s="716"/>
      <c r="BL16" s="608" t="e">
        <f>VLOOKUP(B16,[9]ML!A:F,1,0)</f>
        <v>#N/A</v>
      </c>
      <c r="BM16" s="715"/>
      <c r="BN16" s="608" t="e">
        <f>VLOOKUP(B16,'[9]Mon-Fri'!A:A,1,0)</f>
        <v>#N/A</v>
      </c>
    </row>
    <row r="17" spans="1:66" s="608" customFormat="1" ht="35.25" customHeight="1">
      <c r="A17" s="689">
        <f t="shared" si="11"/>
        <v>9</v>
      </c>
      <c r="B17" s="690" t="s">
        <v>1129</v>
      </c>
      <c r="C17" s="690" t="s">
        <v>1130</v>
      </c>
      <c r="D17" s="690" t="s">
        <v>1123</v>
      </c>
      <c r="E17" s="690" t="s">
        <v>1124</v>
      </c>
      <c r="F17" s="691">
        <v>39930</v>
      </c>
      <c r="G17" s="692"/>
      <c r="H17" s="692"/>
      <c r="I17" s="690" t="s">
        <v>1108</v>
      </c>
      <c r="J17" s="693">
        <v>0</v>
      </c>
      <c r="K17" s="693">
        <v>0</v>
      </c>
      <c r="L17" s="693">
        <v>0</v>
      </c>
      <c r="M17" s="693">
        <v>204</v>
      </c>
      <c r="N17" s="694">
        <f t="shared" si="8"/>
        <v>7.8461538461538458</v>
      </c>
      <c r="O17" s="693">
        <v>176</v>
      </c>
      <c r="P17" s="693">
        <v>9</v>
      </c>
      <c r="Q17" s="693">
        <v>167</v>
      </c>
      <c r="R17" s="693">
        <v>1</v>
      </c>
      <c r="S17" s="693">
        <v>8</v>
      </c>
      <c r="T17" s="693">
        <v>9</v>
      </c>
      <c r="U17" s="695">
        <v>0</v>
      </c>
      <c r="V17" s="693">
        <v>0</v>
      </c>
      <c r="W17" s="693">
        <v>0</v>
      </c>
      <c r="X17" s="690">
        <v>273.05</v>
      </c>
      <c r="Y17" s="690">
        <v>3.14</v>
      </c>
      <c r="Z17" s="690">
        <v>0</v>
      </c>
      <c r="AA17" s="690">
        <v>0</v>
      </c>
      <c r="AB17" s="690">
        <v>0</v>
      </c>
      <c r="AC17" s="690">
        <v>35.29</v>
      </c>
      <c r="AD17" s="690">
        <v>4.71</v>
      </c>
      <c r="AE17" s="696">
        <f>VLOOKUP(B17,[9]Avg!B:AD,29,0)</f>
        <v>11.967049257443829</v>
      </c>
      <c r="AF17" s="697">
        <f>_xlfn.IFNA(VLOOKUP(B17,'[9]5%'!B:BC,54,0),0)</f>
        <v>0</v>
      </c>
      <c r="AG17" s="698">
        <f>VLOOKUP(B17,[9]Simperel!B:AH,33,0)</f>
        <v>0</v>
      </c>
      <c r="AH17" s="699">
        <f>ROUND(M17/23/9*P17,2)</f>
        <v>8.8699999999999992</v>
      </c>
      <c r="AI17" s="700"/>
      <c r="AJ17" s="697">
        <f>_xlfn.IFNA(VLOOKUP(B17,'[9]Child care'!C:I,7,0),0)</f>
        <v>0</v>
      </c>
      <c r="AK17" s="699">
        <f>VLOOKUP(B17,[9]Att!B:W,22,0)</f>
        <v>10</v>
      </c>
      <c r="AL17" s="697">
        <f t="shared" si="1"/>
        <v>6</v>
      </c>
      <c r="AM17" s="697">
        <f>_xlfn.IFNA(VLOOKUP(B17,'[9]Health Check'!D:H,5,0),0)</f>
        <v>0</v>
      </c>
      <c r="AN17" s="701"/>
      <c r="AO17" s="697">
        <v>7</v>
      </c>
      <c r="AP17" s="696">
        <f>VLOOKUP(B17,[9]Simperel!B:AJ,35,0)</f>
        <v>11</v>
      </c>
      <c r="AQ17" s="702">
        <f>VLOOKUP(B17,[10]Master!$B:$AQ,42,0)</f>
        <v>13.5</v>
      </c>
      <c r="AR17" s="697">
        <f>_xlfn.IFNA(VLOOKUP(B17,[9]Bounus!A:B,2,0),0)</f>
        <v>0</v>
      </c>
      <c r="AS17" s="703">
        <f>SUMIF([9]Reimbursment!$B:$B,'PWK '!B:B,[9]Reimbursment!G:G)</f>
        <v>0</v>
      </c>
      <c r="AT17" s="700">
        <f t="shared" si="9"/>
        <v>12.239981959806585</v>
      </c>
      <c r="AU17" s="704">
        <f t="shared" si="2"/>
        <v>316.19</v>
      </c>
      <c r="AV17" s="705">
        <f>VLOOKUP(B17,[9]Att!B:U,20,0)</f>
        <v>1.0228070175438597</v>
      </c>
      <c r="AW17" s="706">
        <f t="shared" si="10"/>
        <v>377.8</v>
      </c>
      <c r="AX17" s="707">
        <f t="shared" si="3"/>
        <v>371.93</v>
      </c>
      <c r="AY17" s="708">
        <f t="shared" si="4"/>
        <v>367.55697133055622</v>
      </c>
      <c r="AZ17" s="708">
        <v>0.22</v>
      </c>
      <c r="BA17" s="708">
        <f>VLOOKUP(B17,'[9]1st'!B:BH,59,0)</f>
        <v>100</v>
      </c>
      <c r="BB17" s="709">
        <f>_xlfn.IFNA(VLOOKUP(B17,[9]Deduct!B:F,6,0),0)</f>
        <v>0</v>
      </c>
      <c r="BC17" s="710">
        <f>_xlfn.IFNA(VLOOKUP(B17,[9]Union!I:J,2,0),0)</f>
        <v>0</v>
      </c>
      <c r="BD17" s="710">
        <f>_xlfn.IFNA(VLOOKUP(B17,[9]Union!M:N,2,0),0)</f>
        <v>1</v>
      </c>
      <c r="BE17" s="710">
        <f>_xlfn.IFNA(VLOOKUP(B17,[9]Union!E:F,2,0),0)</f>
        <v>0</v>
      </c>
      <c r="BF17" s="710">
        <f>_xlfn.IFNA(VLOOKUP(B17,[9]Union!A:B,2,0),0)</f>
        <v>0</v>
      </c>
      <c r="BG17" s="711">
        <f t="shared" si="5"/>
        <v>5.87</v>
      </c>
      <c r="BH17" s="708">
        <f t="shared" si="12"/>
        <v>107.09</v>
      </c>
      <c r="BI17" s="712">
        <f t="shared" si="6"/>
        <v>7</v>
      </c>
      <c r="BJ17" s="713">
        <f t="shared" si="7"/>
        <v>277.70999999999998</v>
      </c>
      <c r="BK17" s="716"/>
      <c r="BL17" s="608" t="e">
        <f>VLOOKUP(B17,[9]ML!A:F,1,0)</f>
        <v>#N/A</v>
      </c>
      <c r="BM17" s="715"/>
      <c r="BN17" s="608" t="str">
        <f>VLOOKUP(B17,'[9]Mon-Fri'!A:A,1,0)</f>
        <v>CT0124</v>
      </c>
    </row>
    <row r="18" spans="1:66" s="608" customFormat="1" ht="32.25" customHeight="1">
      <c r="A18" s="689">
        <f t="shared" si="11"/>
        <v>10</v>
      </c>
      <c r="B18" s="690" t="s">
        <v>1131</v>
      </c>
      <c r="C18" s="690" t="s">
        <v>1132</v>
      </c>
      <c r="D18" s="690" t="s">
        <v>1123</v>
      </c>
      <c r="E18" s="690" t="s">
        <v>1124</v>
      </c>
      <c r="F18" s="691">
        <v>39951</v>
      </c>
      <c r="G18" s="692"/>
      <c r="H18" s="692"/>
      <c r="I18" s="690" t="s">
        <v>1108</v>
      </c>
      <c r="J18" s="693">
        <v>1</v>
      </c>
      <c r="K18" s="693">
        <v>2</v>
      </c>
      <c r="L18" s="693">
        <v>3</v>
      </c>
      <c r="M18" s="693">
        <v>204</v>
      </c>
      <c r="N18" s="694">
        <f t="shared" si="8"/>
        <v>7.8461538461538458</v>
      </c>
      <c r="O18" s="693">
        <v>184</v>
      </c>
      <c r="P18" s="693">
        <v>9</v>
      </c>
      <c r="Q18" s="693">
        <v>184</v>
      </c>
      <c r="R18" s="693">
        <v>0</v>
      </c>
      <c r="S18" s="693">
        <v>0</v>
      </c>
      <c r="T18" s="693">
        <v>0</v>
      </c>
      <c r="U18" s="695">
        <v>0</v>
      </c>
      <c r="V18" s="693">
        <v>0</v>
      </c>
      <c r="W18" s="693">
        <v>0</v>
      </c>
      <c r="X18" s="690">
        <v>297.62</v>
      </c>
      <c r="Y18" s="690">
        <v>2.44</v>
      </c>
      <c r="Z18" s="690">
        <v>0</v>
      </c>
      <c r="AA18" s="690">
        <v>0</v>
      </c>
      <c r="AB18" s="690">
        <v>0</v>
      </c>
      <c r="AC18" s="690">
        <v>1.02</v>
      </c>
      <c r="AD18" s="690">
        <v>5.41</v>
      </c>
      <c r="AE18" s="696">
        <f>VLOOKUP(B18,[9]Avg!B:AD,29,0)</f>
        <v>11.630419272214352</v>
      </c>
      <c r="AF18" s="697">
        <f>_xlfn.IFNA(VLOOKUP(B18,'[9]5%'!B:BC,54,0),0)</f>
        <v>0</v>
      </c>
      <c r="AG18" s="698">
        <f>VLOOKUP(B18,[9]Simperel!B:AH,33,0)</f>
        <v>0</v>
      </c>
      <c r="AH18" s="699">
        <f>ROUND(M18/23/9*P18,2)</f>
        <v>8.8699999999999992</v>
      </c>
      <c r="AI18" s="700"/>
      <c r="AJ18" s="697">
        <f>_xlfn.IFNA(VLOOKUP(B18,'[9]Child care'!C:I,7,0),0)</f>
        <v>0</v>
      </c>
      <c r="AK18" s="699">
        <f>VLOOKUP(B18,[9]Att!B:W,22,0)</f>
        <v>10</v>
      </c>
      <c r="AL18" s="697">
        <f t="shared" si="1"/>
        <v>6</v>
      </c>
      <c r="AM18" s="697">
        <f>_xlfn.IFNA(VLOOKUP(B18,'[9]Health Check'!D:H,5,0),0)</f>
        <v>0</v>
      </c>
      <c r="AN18" s="701"/>
      <c r="AO18" s="697">
        <v>7</v>
      </c>
      <c r="AP18" s="696">
        <f>VLOOKUP(B18,[9]Simperel!B:AJ,35,0)</f>
        <v>11</v>
      </c>
      <c r="AQ18" s="702">
        <f>VLOOKUP(B18,[10]Master!$B:$AQ,42,0)</f>
        <v>13.5</v>
      </c>
      <c r="AR18" s="697">
        <f>_xlfn.IFNA(VLOOKUP(B18,[9]Bounus!A:B,2,0),0)</f>
        <v>0</v>
      </c>
      <c r="AS18" s="703">
        <f>SUMIF([9]Reimbursment!$B:$B,'PWK '!B:B,[9]Reimbursment!G:G)</f>
        <v>0</v>
      </c>
      <c r="AT18" s="700">
        <f t="shared" si="9"/>
        <v>0</v>
      </c>
      <c r="AU18" s="704">
        <f t="shared" si="2"/>
        <v>306.49</v>
      </c>
      <c r="AV18" s="705">
        <f>VLOOKUP(B18,[9]Att!B:U,20,0)</f>
        <v>0</v>
      </c>
      <c r="AW18" s="706">
        <f t="shared" si="10"/>
        <v>355.86</v>
      </c>
      <c r="AX18" s="707">
        <f t="shared" si="3"/>
        <v>349.99</v>
      </c>
      <c r="AY18" s="708">
        <f t="shared" si="4"/>
        <v>367.55697133055622</v>
      </c>
      <c r="AZ18" s="708">
        <v>0</v>
      </c>
      <c r="BA18" s="708">
        <f>VLOOKUP(B18,'[9]1st'!B:BH,59,0)</f>
        <v>100</v>
      </c>
      <c r="BB18" s="709">
        <f>_xlfn.IFNA(VLOOKUP(B18,[9]Deduct!B:F,6,0),0)</f>
        <v>0</v>
      </c>
      <c r="BC18" s="710">
        <f>_xlfn.IFNA(VLOOKUP(B18,[9]Union!I:J,2,0),0)</f>
        <v>0</v>
      </c>
      <c r="BD18" s="710">
        <f>_xlfn.IFNA(VLOOKUP(B18,[9]Union!M:N,2,0),0)</f>
        <v>1</v>
      </c>
      <c r="BE18" s="710">
        <f>_xlfn.IFNA(VLOOKUP(B18,[9]Union!E:F,2,0),0)</f>
        <v>0</v>
      </c>
      <c r="BF18" s="710">
        <f>_xlfn.IFNA(VLOOKUP(B18,[9]Union!A:B,2,0),0)</f>
        <v>0</v>
      </c>
      <c r="BG18" s="711">
        <f t="shared" si="5"/>
        <v>5.87</v>
      </c>
      <c r="BH18" s="708">
        <f t="shared" si="12"/>
        <v>106.87</v>
      </c>
      <c r="BI18" s="712">
        <f t="shared" si="6"/>
        <v>7</v>
      </c>
      <c r="BJ18" s="713">
        <f t="shared" si="7"/>
        <v>255.99</v>
      </c>
      <c r="BK18" s="714"/>
      <c r="BL18" s="608" t="e">
        <f>VLOOKUP(B18,[9]ML!A:F,1,0)</f>
        <v>#N/A</v>
      </c>
      <c r="BM18" s="715"/>
      <c r="BN18" s="608" t="str">
        <f>VLOOKUP(B18,'[9]Mon-Fri'!A:A,1,0)</f>
        <v>CT0130</v>
      </c>
    </row>
    <row r="19" spans="1:66" s="608" customFormat="1" ht="32.25" customHeight="1">
      <c r="A19" s="689">
        <f t="shared" si="11"/>
        <v>11</v>
      </c>
      <c r="B19" s="690" t="s">
        <v>1133</v>
      </c>
      <c r="C19" s="690" t="s">
        <v>1134</v>
      </c>
      <c r="D19" s="690" t="s">
        <v>1127</v>
      </c>
      <c r="E19" s="690" t="s">
        <v>1135</v>
      </c>
      <c r="F19" s="691">
        <v>39958</v>
      </c>
      <c r="G19" s="692"/>
      <c r="H19" s="692"/>
      <c r="I19" s="690" t="s">
        <v>1108</v>
      </c>
      <c r="J19" s="693">
        <v>1</v>
      </c>
      <c r="K19" s="693">
        <v>2</v>
      </c>
      <c r="L19" s="693">
        <v>3</v>
      </c>
      <c r="M19" s="693">
        <v>204</v>
      </c>
      <c r="N19" s="694">
        <f t="shared" si="8"/>
        <v>7.8461538461538458</v>
      </c>
      <c r="O19" s="693">
        <v>192</v>
      </c>
      <c r="P19" s="693">
        <v>8</v>
      </c>
      <c r="Q19" s="693">
        <v>226</v>
      </c>
      <c r="R19" s="693">
        <v>0</v>
      </c>
      <c r="S19" s="693">
        <v>0</v>
      </c>
      <c r="T19" s="693">
        <v>0</v>
      </c>
      <c r="U19" s="695">
        <v>34</v>
      </c>
      <c r="V19" s="693">
        <v>0</v>
      </c>
      <c r="W19" s="693">
        <v>34</v>
      </c>
      <c r="X19" s="690">
        <v>328.03</v>
      </c>
      <c r="Y19" s="690">
        <v>35.24</v>
      </c>
      <c r="Z19" s="690">
        <v>16.681080000000001</v>
      </c>
      <c r="AA19" s="690">
        <v>0</v>
      </c>
      <c r="AB19" s="690">
        <v>16.681080000000001</v>
      </c>
      <c r="AC19" s="690">
        <v>0</v>
      </c>
      <c r="AD19" s="690">
        <v>5.9721599999999997</v>
      </c>
      <c r="AE19" s="696">
        <f>VLOOKUP(B19,[9]Avg!B:AD,29,0)</f>
        <v>9.927513922355665</v>
      </c>
      <c r="AF19" s="697">
        <f>_xlfn.IFNA(VLOOKUP(B19,'[9]5%'!B:BC,54,0),0)</f>
        <v>0</v>
      </c>
      <c r="AG19" s="698">
        <f>VLOOKUP(B19,[9]Simperel!B:AH,33,0)</f>
        <v>8.1300000000000008</v>
      </c>
      <c r="AH19" s="699">
        <f t="shared" si="0"/>
        <v>7.85</v>
      </c>
      <c r="AI19" s="700"/>
      <c r="AJ19" s="697">
        <f>_xlfn.IFNA(VLOOKUP(B19,'[9]Child care'!C:I,7,0),0)</f>
        <v>0</v>
      </c>
      <c r="AK19" s="699">
        <f>VLOOKUP(B19,[9]Att!B:W,22,0)</f>
        <v>9.5652173913043477</v>
      </c>
      <c r="AL19" s="697">
        <f t="shared" si="1"/>
        <v>6</v>
      </c>
      <c r="AM19" s="697">
        <f>_xlfn.IFNA(VLOOKUP(B19,'[9]Health Check'!D:H,5,0),0)</f>
        <v>0</v>
      </c>
      <c r="AN19" s="701"/>
      <c r="AO19" s="697">
        <v>7</v>
      </c>
      <c r="AP19" s="696">
        <f>VLOOKUP(B19,[9]Simperel!B:AJ,35,0)</f>
        <v>11</v>
      </c>
      <c r="AQ19" s="702">
        <f>VLOOKUP(B19,[10]Master!$B:$AQ,42,0)</f>
        <v>0</v>
      </c>
      <c r="AR19" s="697">
        <f>_xlfn.IFNA(VLOOKUP(B19,[9]Bounus!A:B,2,0),0)</f>
        <v>0</v>
      </c>
      <c r="AS19" s="703">
        <f>SUMIF([9]Reimbursment!$B:$B,'PWK '!B:B,[9]Reimbursment!G:G)</f>
        <v>0</v>
      </c>
      <c r="AT19" s="700">
        <f t="shared" si="9"/>
        <v>9.927513922355665</v>
      </c>
      <c r="AU19" s="704">
        <f t="shared" si="2"/>
        <v>385.92</v>
      </c>
      <c r="AV19" s="705">
        <f>VLOOKUP(B19,[9]Att!B:U,20,0)</f>
        <v>1</v>
      </c>
      <c r="AW19" s="706">
        <f t="shared" si="10"/>
        <v>430.27</v>
      </c>
      <c r="AX19" s="707">
        <f t="shared" si="3"/>
        <v>424.4</v>
      </c>
      <c r="AY19" s="708">
        <f t="shared" si="4"/>
        <v>367.55697133055622</v>
      </c>
      <c r="AZ19" s="708">
        <v>0</v>
      </c>
      <c r="BA19" s="708">
        <f>VLOOKUP(B19,'[9]1st'!B:BH,59,0)</f>
        <v>100</v>
      </c>
      <c r="BB19" s="709">
        <f>_xlfn.IFNA(VLOOKUP(B19,[9]Deduct!B:F,6,0),0)</f>
        <v>0</v>
      </c>
      <c r="BC19" s="710">
        <f>_xlfn.IFNA(VLOOKUP(B19,[9]Union!I:J,2,0),0)</f>
        <v>0</v>
      </c>
      <c r="BD19" s="710">
        <f>_xlfn.IFNA(VLOOKUP(B19,[9]Union!M:N,2,0),0)</f>
        <v>0</v>
      </c>
      <c r="BE19" s="710">
        <f>_xlfn.IFNA(VLOOKUP(B19,[9]Union!E:F,2,0),0)</f>
        <v>0</v>
      </c>
      <c r="BF19" s="710">
        <f>_xlfn.IFNA(VLOOKUP(B19,[9]Union!A:B,2,0),0)</f>
        <v>0</v>
      </c>
      <c r="BG19" s="711">
        <f t="shared" si="5"/>
        <v>5.87</v>
      </c>
      <c r="BH19" s="708">
        <f t="shared" si="12"/>
        <v>105.87</v>
      </c>
      <c r="BI19" s="712">
        <f t="shared" si="6"/>
        <v>15.13</v>
      </c>
      <c r="BJ19" s="713">
        <f t="shared" si="7"/>
        <v>339.53</v>
      </c>
      <c r="BK19" s="714"/>
      <c r="BL19" s="608" t="e">
        <f>VLOOKUP(B19,[9]ML!A:F,1,0)</f>
        <v>#N/A</v>
      </c>
      <c r="BM19" s="715"/>
      <c r="BN19" s="608" t="e">
        <f>VLOOKUP(B19,'[9]Mon-Fri'!A:A,1,0)</f>
        <v>#N/A</v>
      </c>
    </row>
    <row r="20" spans="1:66" s="608" customFormat="1" ht="35.25" customHeight="1">
      <c r="A20" s="689">
        <f t="shared" si="11"/>
        <v>12</v>
      </c>
      <c r="B20" s="690" t="s">
        <v>1136</v>
      </c>
      <c r="C20" s="690" t="s">
        <v>1137</v>
      </c>
      <c r="D20" s="690" t="s">
        <v>1138</v>
      </c>
      <c r="E20" s="690" t="s">
        <v>1139</v>
      </c>
      <c r="F20" s="691">
        <v>40294</v>
      </c>
      <c r="G20" s="692"/>
      <c r="H20" s="692"/>
      <c r="I20" s="690" t="s">
        <v>1108</v>
      </c>
      <c r="J20" s="693">
        <v>0</v>
      </c>
      <c r="K20" s="693">
        <v>0</v>
      </c>
      <c r="L20" s="693">
        <v>0</v>
      </c>
      <c r="M20" s="693">
        <v>204</v>
      </c>
      <c r="N20" s="694">
        <f t="shared" si="8"/>
        <v>7.8461538461538458</v>
      </c>
      <c r="O20" s="693">
        <v>176</v>
      </c>
      <c r="P20" s="693">
        <v>9</v>
      </c>
      <c r="Q20" s="693">
        <v>202</v>
      </c>
      <c r="R20" s="693">
        <v>0</v>
      </c>
      <c r="S20" s="693">
        <v>0</v>
      </c>
      <c r="T20" s="693">
        <v>0</v>
      </c>
      <c r="U20" s="693">
        <v>26</v>
      </c>
      <c r="V20" s="693">
        <v>0</v>
      </c>
      <c r="W20" s="693">
        <v>26</v>
      </c>
      <c r="X20" s="690">
        <v>274.91000000000003</v>
      </c>
      <c r="Y20" s="690">
        <v>15.38</v>
      </c>
      <c r="Z20" s="690">
        <v>15.973405</v>
      </c>
      <c r="AA20" s="690">
        <v>0</v>
      </c>
      <c r="AB20" s="690">
        <v>15.973405</v>
      </c>
      <c r="AC20" s="690">
        <v>0</v>
      </c>
      <c r="AD20" s="690">
        <v>14.05744</v>
      </c>
      <c r="AE20" s="696">
        <f>VLOOKUP(B20,[9]Avg!B:AD,29,0)</f>
        <v>11.371687988691537</v>
      </c>
      <c r="AF20" s="697">
        <f>_xlfn.IFNA(VLOOKUP(B20,'[9]5%'!B:BC,54,0),0)</f>
        <v>0</v>
      </c>
      <c r="AG20" s="698">
        <f>VLOOKUP(B20,[9]Simperel!B:AH,33,0)</f>
        <v>7.65</v>
      </c>
      <c r="AH20" s="699">
        <f>ROUND(M20/23/9*P20,2)</f>
        <v>8.8699999999999992</v>
      </c>
      <c r="AI20" s="717"/>
      <c r="AJ20" s="697">
        <f>_xlfn.IFNA(VLOOKUP(B20,'[9]Child care'!C:I,7,0),0)</f>
        <v>0</v>
      </c>
      <c r="AK20" s="699">
        <f>VLOOKUP(B20,[9]Att!B:W,22,0)</f>
        <v>10</v>
      </c>
      <c r="AL20" s="697">
        <f t="shared" si="1"/>
        <v>6</v>
      </c>
      <c r="AM20" s="697">
        <f>_xlfn.IFNA(VLOOKUP(B20,'[9]Health Check'!D:H,5,0),0)</f>
        <v>0</v>
      </c>
      <c r="AN20" s="701"/>
      <c r="AO20" s="697">
        <v>7</v>
      </c>
      <c r="AP20" s="696">
        <f>VLOOKUP(B20,[9]Simperel!B:AJ,35,0)</f>
        <v>11</v>
      </c>
      <c r="AQ20" s="702">
        <f>VLOOKUP(B20,[10]Master!$B:$AQ,42,0)</f>
        <v>12</v>
      </c>
      <c r="AR20" s="697">
        <f>_xlfn.IFNA(VLOOKUP(B20,[9]Bounus!A:B,2,0),0)</f>
        <v>0</v>
      </c>
      <c r="AS20" s="703">
        <f>SUMIF([9]Reimbursment!$B:$B,'PWK '!B:B,[9]Reimbursment!G:G)</f>
        <v>0</v>
      </c>
      <c r="AT20" s="700">
        <f t="shared" si="9"/>
        <v>0</v>
      </c>
      <c r="AU20" s="718">
        <f t="shared" si="2"/>
        <v>320.32</v>
      </c>
      <c r="AV20" s="705">
        <f>VLOOKUP(B20,[9]Att!B:U,20,0)</f>
        <v>0</v>
      </c>
      <c r="AW20" s="706">
        <f t="shared" si="10"/>
        <v>368.19</v>
      </c>
      <c r="AX20" s="719">
        <f t="shared" si="3"/>
        <v>362.32</v>
      </c>
      <c r="AY20" s="720">
        <f t="shared" si="4"/>
        <v>367.55697133055622</v>
      </c>
      <c r="AZ20" s="708">
        <v>0</v>
      </c>
      <c r="BA20" s="708">
        <f>VLOOKUP(B20,'[9]1st'!B:BH,59,0)</f>
        <v>100</v>
      </c>
      <c r="BB20" s="709">
        <f>_xlfn.IFNA(VLOOKUP(B20,[9]Deduct!B:F,6,0),0)</f>
        <v>0</v>
      </c>
      <c r="BC20" s="710">
        <f>_xlfn.IFNA(VLOOKUP(B20,[9]Union!I:J,2,0),0)</f>
        <v>0</v>
      </c>
      <c r="BD20" s="710">
        <f>_xlfn.IFNA(VLOOKUP(B20,[9]Union!M:N,2,0),0)</f>
        <v>1</v>
      </c>
      <c r="BE20" s="710">
        <f>_xlfn.IFNA(VLOOKUP(B20,[9]Union!E:F,2,0),0)</f>
        <v>0</v>
      </c>
      <c r="BF20" s="710">
        <f>_xlfn.IFNA(VLOOKUP(B20,[9]Union!A:B,2,0),0)</f>
        <v>0</v>
      </c>
      <c r="BG20" s="711">
        <f t="shared" si="5"/>
        <v>5.87</v>
      </c>
      <c r="BH20" s="708">
        <f t="shared" si="12"/>
        <v>106.87</v>
      </c>
      <c r="BI20" s="712">
        <f t="shared" si="6"/>
        <v>14.65</v>
      </c>
      <c r="BJ20" s="713">
        <f t="shared" si="7"/>
        <v>275.97000000000003</v>
      </c>
      <c r="BK20" s="716"/>
      <c r="BL20" s="608" t="e">
        <f>VLOOKUP(B20,[9]ML!A:F,1,0)</f>
        <v>#N/A</v>
      </c>
      <c r="BM20" s="715"/>
      <c r="BN20" s="608" t="str">
        <f>VLOOKUP(B20,'[9]Mon-Fri'!A:A,1,0)</f>
        <v>CT0174</v>
      </c>
    </row>
    <row r="21" spans="1:66" s="608" customFormat="1" ht="35.25" customHeight="1">
      <c r="A21" s="689">
        <f t="shared" si="11"/>
        <v>13</v>
      </c>
      <c r="B21" s="690" t="s">
        <v>1140</v>
      </c>
      <c r="C21" s="690" t="s">
        <v>1141</v>
      </c>
      <c r="D21" s="690" t="s">
        <v>1127</v>
      </c>
      <c r="E21" s="690" t="s">
        <v>1128</v>
      </c>
      <c r="F21" s="691">
        <v>40406</v>
      </c>
      <c r="G21" s="692"/>
      <c r="H21" s="692"/>
      <c r="I21" s="690" t="s">
        <v>1108</v>
      </c>
      <c r="J21" s="693">
        <v>1</v>
      </c>
      <c r="K21" s="693">
        <v>1</v>
      </c>
      <c r="L21" s="693">
        <v>2</v>
      </c>
      <c r="M21" s="693">
        <v>204</v>
      </c>
      <c r="N21" s="694">
        <f t="shared" si="8"/>
        <v>7.8461538461538458</v>
      </c>
      <c r="O21" s="693">
        <v>208</v>
      </c>
      <c r="P21" s="693">
        <v>8</v>
      </c>
      <c r="Q21" s="693">
        <v>246</v>
      </c>
      <c r="R21" s="693">
        <v>0</v>
      </c>
      <c r="S21" s="693">
        <v>0</v>
      </c>
      <c r="T21" s="693">
        <v>0</v>
      </c>
      <c r="U21" s="693">
        <v>38</v>
      </c>
      <c r="V21" s="693">
        <v>0</v>
      </c>
      <c r="W21" s="693">
        <v>38</v>
      </c>
      <c r="X21" s="690">
        <v>350.56</v>
      </c>
      <c r="Y21" s="690">
        <v>37.450000000000003</v>
      </c>
      <c r="Z21" s="690">
        <v>18.643560000000001</v>
      </c>
      <c r="AA21" s="690">
        <v>0</v>
      </c>
      <c r="AB21" s="690">
        <v>18.643560000000001</v>
      </c>
      <c r="AC21" s="690">
        <v>0</v>
      </c>
      <c r="AD21" s="690">
        <v>7.6871200000000002</v>
      </c>
      <c r="AE21" s="696">
        <f>VLOOKUP(B21,[9]Avg!B:AD,29,0)</f>
        <v>10.267161536747455</v>
      </c>
      <c r="AF21" s="697">
        <f>_xlfn.IFNA(VLOOKUP(B21,'[9]5%'!B:BC,54,0),0)</f>
        <v>0</v>
      </c>
      <c r="AG21" s="698">
        <f>VLOOKUP(B21,[9]Simperel!B:AH,33,0)</f>
        <v>9.09</v>
      </c>
      <c r="AH21" s="699">
        <f t="shared" si="0"/>
        <v>7.85</v>
      </c>
      <c r="AI21" s="700"/>
      <c r="AJ21" s="697">
        <f>_xlfn.IFNA(VLOOKUP(B21,'[9]Child care'!C:I,7,0),0)</f>
        <v>0</v>
      </c>
      <c r="AK21" s="699">
        <f>VLOOKUP(B21,[9]Att!B:W,22,0)</f>
        <v>10</v>
      </c>
      <c r="AL21" s="697">
        <f t="shared" si="1"/>
        <v>6</v>
      </c>
      <c r="AM21" s="697">
        <f>_xlfn.IFNA(VLOOKUP(B21,'[9]Health Check'!D:H,5,0),0)</f>
        <v>0</v>
      </c>
      <c r="AN21" s="701"/>
      <c r="AO21" s="697">
        <v>7</v>
      </c>
      <c r="AP21" s="696">
        <f>VLOOKUP(B21,[9]Simperel!B:AJ,35,0)</f>
        <v>11</v>
      </c>
      <c r="AQ21" s="702">
        <f>VLOOKUP(B21,[10]Master!$B:$AQ,42,0)</f>
        <v>0</v>
      </c>
      <c r="AR21" s="697">
        <f>_xlfn.IFNA(VLOOKUP(B21,[9]Bounus!A:B,2,0),0)</f>
        <v>0</v>
      </c>
      <c r="AS21" s="703">
        <f>SUMIF([9]Reimbursment!$B:$B,'PWK '!B:B,[9]Reimbursment!G:G)</f>
        <v>0</v>
      </c>
      <c r="AT21" s="700">
        <f t="shared" si="9"/>
        <v>0</v>
      </c>
      <c r="AU21" s="704">
        <f t="shared" si="2"/>
        <v>414.34</v>
      </c>
      <c r="AV21" s="705">
        <f>VLOOKUP(B21,[9]Att!B:U,20,0)</f>
        <v>0</v>
      </c>
      <c r="AW21" s="706">
        <f t="shared" si="10"/>
        <v>449.19</v>
      </c>
      <c r="AX21" s="707">
        <f t="shared" si="3"/>
        <v>443.32</v>
      </c>
      <c r="AY21" s="708">
        <f t="shared" si="4"/>
        <v>367.55697133055622</v>
      </c>
      <c r="AZ21" s="708">
        <v>0.11</v>
      </c>
      <c r="BA21" s="708">
        <f>VLOOKUP(B21,'[9]1st'!B:BH,59,0)</f>
        <v>100</v>
      </c>
      <c r="BB21" s="709">
        <f>_xlfn.IFNA(VLOOKUP(B21,[9]Deduct!B:F,6,0),0)</f>
        <v>0</v>
      </c>
      <c r="BC21" s="710">
        <f>_xlfn.IFNA(VLOOKUP(B21,[9]Union!I:J,2,0),0)</f>
        <v>0</v>
      </c>
      <c r="BD21" s="710">
        <f>_xlfn.IFNA(VLOOKUP(B21,[9]Union!M:N,2,0),0)</f>
        <v>0</v>
      </c>
      <c r="BE21" s="710">
        <f>_xlfn.IFNA(VLOOKUP(B21,[9]Union!E:F,2,0),0)</f>
        <v>0</v>
      </c>
      <c r="BF21" s="710">
        <f>_xlfn.IFNA(VLOOKUP(B21,[9]Union!A:B,2,0),0)</f>
        <v>0</v>
      </c>
      <c r="BG21" s="711">
        <f t="shared" si="5"/>
        <v>5.87</v>
      </c>
      <c r="BH21" s="708">
        <f t="shared" si="12"/>
        <v>105.98</v>
      </c>
      <c r="BI21" s="712">
        <f t="shared" si="6"/>
        <v>16.09</v>
      </c>
      <c r="BJ21" s="713">
        <f t="shared" si="7"/>
        <v>359.3</v>
      </c>
      <c r="BK21" s="714"/>
      <c r="BL21" s="608" t="e">
        <f>VLOOKUP(B21,[9]ML!A:F,1,0)</f>
        <v>#N/A</v>
      </c>
      <c r="BM21" s="715"/>
      <c r="BN21" s="608" t="e">
        <f>VLOOKUP(B21,'[9]Mon-Fri'!A:A,1,0)</f>
        <v>#N/A</v>
      </c>
    </row>
    <row r="22" spans="1:66" s="608" customFormat="1" ht="35.25" customHeight="1">
      <c r="A22" s="689">
        <f t="shared" si="11"/>
        <v>14</v>
      </c>
      <c r="B22" s="690" t="s">
        <v>1142</v>
      </c>
      <c r="C22" s="690" t="s">
        <v>1143</v>
      </c>
      <c r="D22" s="690" t="s">
        <v>1138</v>
      </c>
      <c r="E22" s="690" t="s">
        <v>1144</v>
      </c>
      <c r="F22" s="691">
        <v>40681</v>
      </c>
      <c r="G22" s="692"/>
      <c r="H22" s="692"/>
      <c r="I22" s="690" t="s">
        <v>1108</v>
      </c>
      <c r="J22" s="693">
        <v>0</v>
      </c>
      <c r="K22" s="693">
        <v>0</v>
      </c>
      <c r="L22" s="693">
        <v>0</v>
      </c>
      <c r="M22" s="693">
        <v>204</v>
      </c>
      <c r="N22" s="694">
        <f t="shared" si="8"/>
        <v>7.8461538461538458</v>
      </c>
      <c r="O22" s="693">
        <v>176</v>
      </c>
      <c r="P22" s="693">
        <v>9</v>
      </c>
      <c r="Q22" s="693">
        <v>176</v>
      </c>
      <c r="R22" s="693">
        <v>0</v>
      </c>
      <c r="S22" s="693">
        <v>0</v>
      </c>
      <c r="T22" s="693">
        <v>0</v>
      </c>
      <c r="U22" s="693">
        <v>0</v>
      </c>
      <c r="V22" s="693">
        <v>0</v>
      </c>
      <c r="W22" s="693">
        <v>0</v>
      </c>
      <c r="X22" s="690">
        <v>301.70999999999998</v>
      </c>
      <c r="Y22" s="690">
        <v>0</v>
      </c>
      <c r="Z22" s="690">
        <v>0</v>
      </c>
      <c r="AA22" s="690">
        <v>0</v>
      </c>
      <c r="AB22" s="690">
        <v>0</v>
      </c>
      <c r="AC22" s="690">
        <v>0</v>
      </c>
      <c r="AD22" s="690">
        <v>0</v>
      </c>
      <c r="AE22" s="696">
        <f>VLOOKUP(B22,[9]Avg!B:AD,29,0)</f>
        <v>12.208089904592926</v>
      </c>
      <c r="AF22" s="697">
        <f>_xlfn.IFNA(VLOOKUP(B22,'[9]5%'!B:BC,54,0),0)</f>
        <v>0</v>
      </c>
      <c r="AG22" s="698">
        <f>VLOOKUP(B22,[9]Simperel!B:AH,33,0)</f>
        <v>0</v>
      </c>
      <c r="AH22" s="699">
        <f>ROUND(M22/23/9*P22,2)</f>
        <v>8.8699999999999992</v>
      </c>
      <c r="AI22" s="700"/>
      <c r="AJ22" s="697">
        <f>_xlfn.IFNA(VLOOKUP(B22,'[9]Child care'!C:I,7,0),0)</f>
        <v>10</v>
      </c>
      <c r="AK22" s="699">
        <f>VLOOKUP(B22,[9]Att!B:W,22,0)</f>
        <v>10</v>
      </c>
      <c r="AL22" s="697">
        <f t="shared" si="1"/>
        <v>6</v>
      </c>
      <c r="AM22" s="697">
        <f>_xlfn.IFNA(VLOOKUP(B22,'[9]Health Check'!D:H,5,0),0)</f>
        <v>0</v>
      </c>
      <c r="AN22" s="701"/>
      <c r="AO22" s="697">
        <v>7</v>
      </c>
      <c r="AP22" s="696">
        <f>VLOOKUP(B22,[9]Simperel!B:AJ,35,0)</f>
        <v>11</v>
      </c>
      <c r="AQ22" s="702">
        <f>VLOOKUP(B22,[10]Master!$B:$AQ,42,0)</f>
        <v>10.5</v>
      </c>
      <c r="AR22" s="697">
        <f>_xlfn.IFNA(VLOOKUP(B22,[9]Bounus!A:B,2,0),0)</f>
        <v>0</v>
      </c>
      <c r="AS22" s="703">
        <f>SUMIF([9]Reimbursment!$B:$B,'PWK '!B:B,[9]Reimbursment!G:G)</f>
        <v>0</v>
      </c>
      <c r="AT22" s="700">
        <f t="shared" si="9"/>
        <v>0</v>
      </c>
      <c r="AU22" s="704">
        <f t="shared" si="2"/>
        <v>301.70999999999998</v>
      </c>
      <c r="AV22" s="705">
        <f>VLOOKUP(B22,[9]Att!B:U,20,0)</f>
        <v>0</v>
      </c>
      <c r="AW22" s="706">
        <f t="shared" si="10"/>
        <v>348.08</v>
      </c>
      <c r="AX22" s="707">
        <f t="shared" si="3"/>
        <v>342.21</v>
      </c>
      <c r="AY22" s="708">
        <f t="shared" si="4"/>
        <v>367.55697133055622</v>
      </c>
      <c r="AZ22" s="708">
        <v>0</v>
      </c>
      <c r="BA22" s="708">
        <f>VLOOKUP(B22,'[9]1st'!B:BH,59,0)</f>
        <v>100</v>
      </c>
      <c r="BB22" s="709">
        <f>_xlfn.IFNA(VLOOKUP(B22,[9]Deduct!B:F,6,0),0)</f>
        <v>0</v>
      </c>
      <c r="BC22" s="710">
        <f>_xlfn.IFNA(VLOOKUP(B22,[9]Union!I:J,2,0),0)</f>
        <v>0</v>
      </c>
      <c r="BD22" s="710">
        <f>_xlfn.IFNA(VLOOKUP(B22,[9]Union!M:N,2,0),0)</f>
        <v>1</v>
      </c>
      <c r="BE22" s="710">
        <f>_xlfn.IFNA(VLOOKUP(B22,[9]Union!E:F,2,0),0)</f>
        <v>0</v>
      </c>
      <c r="BF22" s="710">
        <f>_xlfn.IFNA(VLOOKUP(B22,[9]Union!A:B,2,0),0)</f>
        <v>0</v>
      </c>
      <c r="BG22" s="711">
        <f t="shared" si="5"/>
        <v>5.87</v>
      </c>
      <c r="BH22" s="708">
        <f t="shared" si="12"/>
        <v>106.87</v>
      </c>
      <c r="BI22" s="712">
        <f t="shared" si="6"/>
        <v>17</v>
      </c>
      <c r="BJ22" s="713">
        <f t="shared" si="7"/>
        <v>258.20999999999998</v>
      </c>
      <c r="BK22" s="714"/>
      <c r="BL22" s="608" t="e">
        <f>VLOOKUP(B22,[9]ML!A:F,1,0)</f>
        <v>#N/A</v>
      </c>
      <c r="BM22" s="715"/>
      <c r="BN22" s="608" t="str">
        <f>VLOOKUP(B22,'[9]Mon-Fri'!A:A,1,0)</f>
        <v>CT0278</v>
      </c>
    </row>
    <row r="23" spans="1:66" s="608" customFormat="1" ht="32.25" customHeight="1">
      <c r="A23" s="689">
        <f t="shared" si="11"/>
        <v>15</v>
      </c>
      <c r="B23" s="690" t="s">
        <v>1145</v>
      </c>
      <c r="C23" s="690" t="s">
        <v>1146</v>
      </c>
      <c r="D23" s="690" t="s">
        <v>1127</v>
      </c>
      <c r="E23" s="690" t="s">
        <v>1147</v>
      </c>
      <c r="F23" s="691">
        <v>40715</v>
      </c>
      <c r="G23" s="692"/>
      <c r="H23" s="692"/>
      <c r="I23" s="690" t="s">
        <v>1108</v>
      </c>
      <c r="J23" s="693">
        <v>1</v>
      </c>
      <c r="K23" s="693">
        <v>0</v>
      </c>
      <c r="L23" s="693">
        <v>1</v>
      </c>
      <c r="M23" s="693">
        <v>204</v>
      </c>
      <c r="N23" s="694">
        <f t="shared" si="8"/>
        <v>7.8461538461538458</v>
      </c>
      <c r="O23" s="693">
        <v>128</v>
      </c>
      <c r="P23" s="693">
        <v>8</v>
      </c>
      <c r="Q23" s="693">
        <v>124</v>
      </c>
      <c r="R23" s="693">
        <v>0</v>
      </c>
      <c r="S23" s="693">
        <v>16</v>
      </c>
      <c r="T23" s="693">
        <v>16</v>
      </c>
      <c r="U23" s="693">
        <v>12</v>
      </c>
      <c r="V23" s="693">
        <v>0</v>
      </c>
      <c r="W23" s="693">
        <v>12</v>
      </c>
      <c r="X23" s="690">
        <v>194.03</v>
      </c>
      <c r="Y23" s="690">
        <v>13.93</v>
      </c>
      <c r="Z23" s="690">
        <v>5.8874399999999998</v>
      </c>
      <c r="AA23" s="690">
        <v>0</v>
      </c>
      <c r="AB23" s="690">
        <v>5.8874399999999998</v>
      </c>
      <c r="AC23" s="690">
        <v>0</v>
      </c>
      <c r="AD23" s="690">
        <v>5.6948800000000004</v>
      </c>
      <c r="AE23" s="696">
        <f>VLOOKUP(B23,[9]Avg!B:AD,29,0)</f>
        <v>10.368042546088899</v>
      </c>
      <c r="AF23" s="697">
        <f>_xlfn.IFNA(VLOOKUP(B23,'[9]5%'!B:BC,54,0),0)</f>
        <v>0</v>
      </c>
      <c r="AG23" s="698">
        <f>VLOOKUP(B23,[9]Simperel!B:AH,33,0)</f>
        <v>2.87</v>
      </c>
      <c r="AH23" s="699">
        <f t="shared" si="0"/>
        <v>7.85</v>
      </c>
      <c r="AI23" s="700"/>
      <c r="AJ23" s="697">
        <f>_xlfn.IFNA(VLOOKUP(B23,'[9]Child care'!C:I,7,0),0)</f>
        <v>0</v>
      </c>
      <c r="AK23" s="699">
        <f>VLOOKUP(B23,[9]Att!B:W,22,0)</f>
        <v>5.0836120401337794</v>
      </c>
      <c r="AL23" s="697">
        <f t="shared" si="1"/>
        <v>6</v>
      </c>
      <c r="AM23" s="697">
        <f>_xlfn.IFNA(VLOOKUP(B23,'[9]Health Check'!D:H,5,0),0)</f>
        <v>0</v>
      </c>
      <c r="AN23" s="701"/>
      <c r="AO23" s="697">
        <v>7</v>
      </c>
      <c r="AP23" s="696">
        <f>VLOOKUP(B23,[9]Simperel!B:AJ,35,0)</f>
        <v>11</v>
      </c>
      <c r="AQ23" s="702">
        <f>VLOOKUP(B23,[10]Master!$B:$AQ,42,0)</f>
        <v>0</v>
      </c>
      <c r="AR23" s="697">
        <f>_xlfn.IFNA(VLOOKUP(B23,[9]Bounus!A:B,2,0),0)</f>
        <v>0</v>
      </c>
      <c r="AS23" s="703">
        <f>SUMIF([9]Reimbursment!$B:$B,'PWK '!B:B,[9]Reimbursment!G:G)</f>
        <v>0</v>
      </c>
      <c r="AT23" s="700">
        <f t="shared" si="9"/>
        <v>68.065289837657303</v>
      </c>
      <c r="AU23" s="704">
        <f t="shared" si="2"/>
        <v>219.54</v>
      </c>
      <c r="AV23" s="705">
        <f>VLOOKUP(B23,[9]Att!B:U,20,0)</f>
        <v>6.5649122807017548</v>
      </c>
      <c r="AW23" s="706">
        <f t="shared" si="10"/>
        <v>317.54000000000002</v>
      </c>
      <c r="AX23" s="707">
        <f t="shared" si="3"/>
        <v>311.67</v>
      </c>
      <c r="AY23" s="708">
        <f t="shared" si="4"/>
        <v>367.55697133055622</v>
      </c>
      <c r="AZ23" s="708">
        <v>0</v>
      </c>
      <c r="BA23" s="708">
        <f>VLOOKUP(B23,'[9]1st'!B:BH,59,0)</f>
        <v>50</v>
      </c>
      <c r="BB23" s="709">
        <f>_xlfn.IFNA(VLOOKUP(B23,[9]Deduct!B:F,6,0),0)</f>
        <v>0</v>
      </c>
      <c r="BC23" s="710">
        <f>_xlfn.IFNA(VLOOKUP(B23,[9]Union!I:J,2,0),0)</f>
        <v>0</v>
      </c>
      <c r="BD23" s="710">
        <f>_xlfn.IFNA(VLOOKUP(B23,[9]Union!M:N,2,0),0)</f>
        <v>1</v>
      </c>
      <c r="BE23" s="710">
        <f>_xlfn.IFNA(VLOOKUP(B23,[9]Union!E:F,2,0),0)</f>
        <v>0</v>
      </c>
      <c r="BF23" s="710">
        <f>_xlfn.IFNA(VLOOKUP(B23,[9]Union!A:B,2,0),0)</f>
        <v>0</v>
      </c>
      <c r="BG23" s="711">
        <f t="shared" si="5"/>
        <v>5.87</v>
      </c>
      <c r="BH23" s="708">
        <f t="shared" si="12"/>
        <v>56.87</v>
      </c>
      <c r="BI23" s="712">
        <f t="shared" si="6"/>
        <v>9.8699999999999992</v>
      </c>
      <c r="BJ23" s="713">
        <f t="shared" si="7"/>
        <v>270.54000000000002</v>
      </c>
      <c r="BK23" s="714"/>
      <c r="BL23" s="608" t="e">
        <f>VLOOKUP(B23,[9]ML!A:F,1,0)</f>
        <v>#N/A</v>
      </c>
      <c r="BM23" s="715"/>
      <c r="BN23" s="608" t="e">
        <f>VLOOKUP(B23,'[9]Mon-Fri'!A:A,1,0)</f>
        <v>#N/A</v>
      </c>
    </row>
    <row r="24" spans="1:66" s="608" customFormat="1" ht="32.25" customHeight="1">
      <c r="A24" s="689">
        <f t="shared" si="11"/>
        <v>16</v>
      </c>
      <c r="B24" s="690" t="s">
        <v>1148</v>
      </c>
      <c r="C24" s="690" t="s">
        <v>1149</v>
      </c>
      <c r="D24" s="690" t="s">
        <v>1127</v>
      </c>
      <c r="E24" s="690" t="s">
        <v>1128</v>
      </c>
      <c r="F24" s="691">
        <v>40772</v>
      </c>
      <c r="G24" s="692"/>
      <c r="H24" s="692"/>
      <c r="I24" s="690" t="s">
        <v>1108</v>
      </c>
      <c r="J24" s="693">
        <v>1</v>
      </c>
      <c r="K24" s="693">
        <v>1</v>
      </c>
      <c r="L24" s="693">
        <v>2</v>
      </c>
      <c r="M24" s="693">
        <v>204</v>
      </c>
      <c r="N24" s="694">
        <f t="shared" si="8"/>
        <v>7.8461538461538458</v>
      </c>
      <c r="O24" s="693">
        <v>208</v>
      </c>
      <c r="P24" s="693">
        <v>8</v>
      </c>
      <c r="Q24" s="693">
        <v>248</v>
      </c>
      <c r="R24" s="693">
        <v>0</v>
      </c>
      <c r="S24" s="693">
        <v>0</v>
      </c>
      <c r="T24" s="693">
        <v>0</v>
      </c>
      <c r="U24" s="693">
        <v>40</v>
      </c>
      <c r="V24" s="693">
        <v>0</v>
      </c>
      <c r="W24" s="693">
        <v>40</v>
      </c>
      <c r="X24" s="690">
        <v>350.56</v>
      </c>
      <c r="Y24" s="690">
        <v>41.37</v>
      </c>
      <c r="Z24" s="690">
        <v>19.6248</v>
      </c>
      <c r="AA24" s="690">
        <v>0</v>
      </c>
      <c r="AB24" s="690">
        <v>19.6248</v>
      </c>
      <c r="AC24" s="690">
        <v>0</v>
      </c>
      <c r="AD24" s="690">
        <v>5.7295999999999996</v>
      </c>
      <c r="AE24" s="696">
        <f>VLOOKUP(B24,[9]Avg!B:AD,29,0)</f>
        <v>10.257311946920668</v>
      </c>
      <c r="AF24" s="697">
        <f>_xlfn.IFNA(VLOOKUP(B24,'[9]5%'!B:BC,54,0),0)</f>
        <v>0</v>
      </c>
      <c r="AG24" s="698">
        <f>VLOOKUP(B24,[9]Simperel!B:AH,33,0)</f>
        <v>9.57</v>
      </c>
      <c r="AH24" s="699">
        <f t="shared" si="0"/>
        <v>7.85</v>
      </c>
      <c r="AI24" s="700"/>
      <c r="AJ24" s="697">
        <f>_xlfn.IFNA(VLOOKUP(B24,'[9]Child care'!C:I,7,0),0)</f>
        <v>0</v>
      </c>
      <c r="AK24" s="699">
        <f>VLOOKUP(B24,[9]Att!B:W,22,0)</f>
        <v>10</v>
      </c>
      <c r="AL24" s="697">
        <f t="shared" si="1"/>
        <v>6</v>
      </c>
      <c r="AM24" s="697">
        <f>_xlfn.IFNA(VLOOKUP(B24,'[9]Health Check'!D:H,5,0),0)</f>
        <v>0</v>
      </c>
      <c r="AN24" s="701"/>
      <c r="AO24" s="697">
        <v>7</v>
      </c>
      <c r="AP24" s="696">
        <f>VLOOKUP(B24,[9]Simperel!B:AJ,35,0)</f>
        <v>11</v>
      </c>
      <c r="AQ24" s="702">
        <f>VLOOKUP(B24,[10]Master!$B:$AQ,42,0)</f>
        <v>0</v>
      </c>
      <c r="AR24" s="697">
        <f>_xlfn.IFNA(VLOOKUP(B24,[9]Bounus!A:B,2,0),0)</f>
        <v>0</v>
      </c>
      <c r="AS24" s="703">
        <f>SUMIF([9]Reimbursment!$B:$B,'PWK '!B:B,[9]Reimbursment!G:G)</f>
        <v>0</v>
      </c>
      <c r="AT24" s="700">
        <f t="shared" si="9"/>
        <v>0</v>
      </c>
      <c r="AU24" s="704">
        <f t="shared" si="2"/>
        <v>417.28</v>
      </c>
      <c r="AV24" s="705">
        <f>VLOOKUP(B24,[9]Att!B:U,20,0)</f>
        <v>0</v>
      </c>
      <c r="AW24" s="706">
        <f t="shared" si="10"/>
        <v>452.13</v>
      </c>
      <c r="AX24" s="707">
        <f t="shared" si="3"/>
        <v>446.26</v>
      </c>
      <c r="AY24" s="708">
        <f t="shared" si="4"/>
        <v>367.55697133055622</v>
      </c>
      <c r="AZ24" s="708">
        <v>0.26</v>
      </c>
      <c r="BA24" s="708">
        <f>VLOOKUP(B24,'[9]1st'!B:BH,59,0)</f>
        <v>100</v>
      </c>
      <c r="BB24" s="709">
        <f>_xlfn.IFNA(VLOOKUP(B24,[9]Deduct!B:F,6,0),0)</f>
        <v>0</v>
      </c>
      <c r="BC24" s="710">
        <f>_xlfn.IFNA(VLOOKUP(B24,[9]Union!I:J,2,0),0)</f>
        <v>0</v>
      </c>
      <c r="BD24" s="710">
        <f>_xlfn.IFNA(VLOOKUP(B24,[9]Union!M:N,2,0),0)</f>
        <v>0</v>
      </c>
      <c r="BE24" s="710">
        <f>_xlfn.IFNA(VLOOKUP(B24,[9]Union!E:F,2,0),0)</f>
        <v>0</v>
      </c>
      <c r="BF24" s="710">
        <f>_xlfn.IFNA(VLOOKUP(B24,[9]Union!A:B,2,0),0)</f>
        <v>0</v>
      </c>
      <c r="BG24" s="711">
        <f t="shared" si="5"/>
        <v>5.87</v>
      </c>
      <c r="BH24" s="708">
        <f t="shared" si="12"/>
        <v>106.13</v>
      </c>
      <c r="BI24" s="712">
        <f t="shared" si="6"/>
        <v>16.57</v>
      </c>
      <c r="BJ24" s="713">
        <f t="shared" si="7"/>
        <v>362.57</v>
      </c>
      <c r="BK24" s="716"/>
      <c r="BL24" s="608" t="e">
        <f>VLOOKUP(B24,[9]ML!A:F,1,0)</f>
        <v>#N/A</v>
      </c>
      <c r="BM24" s="715"/>
      <c r="BN24" s="608" t="e">
        <f>VLOOKUP(B24,'[9]Mon-Fri'!A:A,1,0)</f>
        <v>#N/A</v>
      </c>
    </row>
    <row r="25" spans="1:66" s="608" customFormat="1" ht="35.25" customHeight="1">
      <c r="A25" s="689">
        <f t="shared" si="11"/>
        <v>17</v>
      </c>
      <c r="B25" s="690" t="s">
        <v>1150</v>
      </c>
      <c r="C25" s="690" t="s">
        <v>1151</v>
      </c>
      <c r="D25" s="690" t="s">
        <v>1123</v>
      </c>
      <c r="E25" s="690" t="s">
        <v>1124</v>
      </c>
      <c r="F25" s="691">
        <v>40828</v>
      </c>
      <c r="G25" s="692"/>
      <c r="H25" s="692"/>
      <c r="I25" s="690" t="s">
        <v>1108</v>
      </c>
      <c r="J25" s="693">
        <v>0</v>
      </c>
      <c r="K25" s="693">
        <v>0</v>
      </c>
      <c r="L25" s="693">
        <v>0</v>
      </c>
      <c r="M25" s="693">
        <v>204</v>
      </c>
      <c r="N25" s="694">
        <f t="shared" si="8"/>
        <v>7.8461538461538458</v>
      </c>
      <c r="O25" s="693">
        <v>208</v>
      </c>
      <c r="P25" s="693">
        <v>8</v>
      </c>
      <c r="Q25" s="693">
        <v>254</v>
      </c>
      <c r="R25" s="693">
        <v>0</v>
      </c>
      <c r="S25" s="693">
        <v>0</v>
      </c>
      <c r="T25" s="693">
        <v>0</v>
      </c>
      <c r="U25" s="693">
        <v>46</v>
      </c>
      <c r="V25" s="693">
        <v>0</v>
      </c>
      <c r="W25" s="693">
        <v>46</v>
      </c>
      <c r="X25" s="690">
        <v>350.56</v>
      </c>
      <c r="Y25" s="690">
        <v>47.25</v>
      </c>
      <c r="Z25" s="690">
        <v>22.568519999999999</v>
      </c>
      <c r="AA25" s="690">
        <v>0</v>
      </c>
      <c r="AB25" s="690">
        <v>22.568519999999999</v>
      </c>
      <c r="AC25" s="690">
        <v>0</v>
      </c>
      <c r="AD25" s="690">
        <v>5.7370400000000004</v>
      </c>
      <c r="AE25" s="696">
        <f>VLOOKUP(B25,[9]Avg!B:AD,29,0)</f>
        <v>10.680446942800788</v>
      </c>
      <c r="AF25" s="697">
        <f>_xlfn.IFNA(VLOOKUP(B25,'[9]5%'!B:BC,54,0),0)</f>
        <v>0</v>
      </c>
      <c r="AG25" s="698">
        <f>VLOOKUP(B25,[9]Simperel!B:AH,33,0)</f>
        <v>11</v>
      </c>
      <c r="AH25" s="699">
        <f t="shared" si="0"/>
        <v>7.85</v>
      </c>
      <c r="AI25" s="700"/>
      <c r="AJ25" s="697">
        <f>_xlfn.IFNA(VLOOKUP(B25,'[9]Child care'!C:I,7,0),0)</f>
        <v>0</v>
      </c>
      <c r="AK25" s="699">
        <f>VLOOKUP(B25,[9]Att!B:W,22,0)</f>
        <v>10</v>
      </c>
      <c r="AL25" s="697">
        <f t="shared" si="1"/>
        <v>6</v>
      </c>
      <c r="AM25" s="697">
        <f>_xlfn.IFNA(VLOOKUP(B25,'[9]Health Check'!D:H,5,0),0)</f>
        <v>0</v>
      </c>
      <c r="AN25" s="701"/>
      <c r="AO25" s="697">
        <v>7</v>
      </c>
      <c r="AP25" s="696">
        <f>VLOOKUP(B25,[9]Simperel!B:AJ,35,0)</f>
        <v>11</v>
      </c>
      <c r="AQ25" s="702">
        <f>VLOOKUP(B25,[10]Master!$B:$AQ,42,0)</f>
        <v>0</v>
      </c>
      <c r="AR25" s="697">
        <f>_xlfn.IFNA(VLOOKUP(B25,[9]Bounus!A:B,2,0),0)</f>
        <v>0</v>
      </c>
      <c r="AS25" s="703">
        <f>SUMIF([9]Reimbursment!$B:$B,'PWK '!B:B,[9]Reimbursment!G:G)</f>
        <v>22.540531732418529</v>
      </c>
      <c r="AT25" s="700">
        <f t="shared" si="9"/>
        <v>0</v>
      </c>
      <c r="AU25" s="704">
        <f t="shared" si="2"/>
        <v>426.12</v>
      </c>
      <c r="AV25" s="705">
        <f>VLOOKUP(B25,[9]Att!B:U,20,0)</f>
        <v>0</v>
      </c>
      <c r="AW25" s="706">
        <f t="shared" si="10"/>
        <v>483.51</v>
      </c>
      <c r="AX25" s="707">
        <f t="shared" si="3"/>
        <v>477.64</v>
      </c>
      <c r="AY25" s="708">
        <f t="shared" si="4"/>
        <v>367.55697133055622</v>
      </c>
      <c r="AZ25" s="708">
        <v>5.5</v>
      </c>
      <c r="BA25" s="708">
        <f>VLOOKUP(B25,'[9]1st'!B:BH,59,0)</f>
        <v>100</v>
      </c>
      <c r="BB25" s="709">
        <f>_xlfn.IFNA(VLOOKUP(B25,[9]Deduct!B:F,6,0),0)</f>
        <v>0</v>
      </c>
      <c r="BC25" s="710">
        <f>_xlfn.IFNA(VLOOKUP(B25,[9]Union!I:J,2,0),0)</f>
        <v>0</v>
      </c>
      <c r="BD25" s="710">
        <f>_xlfn.IFNA(VLOOKUP(B25,[9]Union!M:N,2,0),0)</f>
        <v>1</v>
      </c>
      <c r="BE25" s="710">
        <f>_xlfn.IFNA(VLOOKUP(B25,[9]Union!E:F,2,0),0)</f>
        <v>0</v>
      </c>
      <c r="BF25" s="710">
        <f>_xlfn.IFNA(VLOOKUP(B25,[9]Union!A:B,2,0),0)</f>
        <v>0</v>
      </c>
      <c r="BG25" s="711">
        <f t="shared" si="5"/>
        <v>5.87</v>
      </c>
      <c r="BH25" s="708">
        <f t="shared" si="12"/>
        <v>112.37</v>
      </c>
      <c r="BI25" s="712">
        <f t="shared" si="6"/>
        <v>18</v>
      </c>
      <c r="BJ25" s="713">
        <f t="shared" si="7"/>
        <v>389.14</v>
      </c>
      <c r="BK25" s="716"/>
      <c r="BL25" s="608" t="e">
        <f>VLOOKUP(B25,[9]ML!A:F,1,0)</f>
        <v>#N/A</v>
      </c>
      <c r="BM25" s="715"/>
      <c r="BN25" s="608" t="e">
        <f>VLOOKUP(B25,'[9]Mon-Fri'!A:A,1,0)</f>
        <v>#N/A</v>
      </c>
    </row>
    <row r="26" spans="1:66" s="608" customFormat="1" ht="35.25" customHeight="1">
      <c r="A26" s="689">
        <f t="shared" si="11"/>
        <v>18</v>
      </c>
      <c r="B26" s="690" t="s">
        <v>1152</v>
      </c>
      <c r="C26" s="690" t="s">
        <v>1153</v>
      </c>
      <c r="D26" s="690" t="s">
        <v>1123</v>
      </c>
      <c r="E26" s="690" t="s">
        <v>1144</v>
      </c>
      <c r="F26" s="691">
        <v>40861</v>
      </c>
      <c r="G26" s="692"/>
      <c r="H26" s="692"/>
      <c r="I26" s="690" t="s">
        <v>1108</v>
      </c>
      <c r="J26" s="693">
        <v>1</v>
      </c>
      <c r="K26" s="693">
        <v>1</v>
      </c>
      <c r="L26" s="693">
        <v>2</v>
      </c>
      <c r="M26" s="693">
        <v>204</v>
      </c>
      <c r="N26" s="694">
        <f t="shared" si="8"/>
        <v>7.8461538461538458</v>
      </c>
      <c r="O26" s="693">
        <v>176</v>
      </c>
      <c r="P26" s="693">
        <v>9</v>
      </c>
      <c r="Q26" s="693">
        <v>176</v>
      </c>
      <c r="R26" s="693">
        <v>0</v>
      </c>
      <c r="S26" s="693">
        <v>0</v>
      </c>
      <c r="T26" s="693">
        <v>0</v>
      </c>
      <c r="U26" s="693">
        <v>0</v>
      </c>
      <c r="V26" s="693">
        <v>0</v>
      </c>
      <c r="W26" s="693">
        <v>0</v>
      </c>
      <c r="X26" s="690">
        <v>301.13</v>
      </c>
      <c r="Y26" s="690">
        <v>0</v>
      </c>
      <c r="Z26" s="690">
        <v>0</v>
      </c>
      <c r="AA26" s="690">
        <v>0</v>
      </c>
      <c r="AB26" s="690">
        <v>0</v>
      </c>
      <c r="AC26" s="690">
        <v>0</v>
      </c>
      <c r="AD26" s="690">
        <v>0</v>
      </c>
      <c r="AE26" s="696">
        <f>VLOOKUP(B26,[9]Avg!B:AD,29,0)</f>
        <v>12.165176676791736</v>
      </c>
      <c r="AF26" s="697">
        <f>_xlfn.IFNA(VLOOKUP(B26,'[9]5%'!B:BC,54,0),0)</f>
        <v>0</v>
      </c>
      <c r="AG26" s="698">
        <f>VLOOKUP(B26,[9]Simperel!B:AH,33,0)</f>
        <v>0</v>
      </c>
      <c r="AH26" s="699">
        <f t="shared" ref="AH26:AH27" si="13">ROUND(M26/23/9*P26,2)</f>
        <v>8.8699999999999992</v>
      </c>
      <c r="AI26" s="700"/>
      <c r="AJ26" s="697">
        <f>_xlfn.IFNA(VLOOKUP(B26,'[9]Child care'!C:I,7,0),0)</f>
        <v>0</v>
      </c>
      <c r="AK26" s="699">
        <f>VLOOKUP(B26,[9]Att!B:W,22,0)</f>
        <v>9.8627002288329511</v>
      </c>
      <c r="AL26" s="697">
        <f t="shared" si="1"/>
        <v>6</v>
      </c>
      <c r="AM26" s="697">
        <f>_xlfn.IFNA(VLOOKUP(B26,'[9]Health Check'!D:H,5,0),0)</f>
        <v>0</v>
      </c>
      <c r="AN26" s="701"/>
      <c r="AO26" s="697">
        <v>7</v>
      </c>
      <c r="AP26" s="696">
        <f>VLOOKUP(B26,[9]Simperel!B:AJ,35,0)</f>
        <v>11</v>
      </c>
      <c r="AQ26" s="702">
        <f>VLOOKUP(B26,[10]Master!$B:$AQ,42,0)</f>
        <v>10.5</v>
      </c>
      <c r="AR26" s="697">
        <f>_xlfn.IFNA(VLOOKUP(B26,[9]Bounus!A:B,2,0),0)</f>
        <v>0</v>
      </c>
      <c r="AS26" s="703">
        <f>SUMIF([9]Reimbursment!$B:$B,'PWK '!B:B,[9]Reimbursment!G:G)</f>
        <v>1.27</v>
      </c>
      <c r="AT26" s="700">
        <f t="shared" si="9"/>
        <v>1.2805449133464992</v>
      </c>
      <c r="AU26" s="704">
        <f t="shared" si="2"/>
        <v>301.13</v>
      </c>
      <c r="AV26" s="705">
        <f>VLOOKUP(B26,[9]Att!B:U,20,0)</f>
        <v>0.10526315789473691</v>
      </c>
      <c r="AW26" s="706">
        <f t="shared" si="10"/>
        <v>349.91</v>
      </c>
      <c r="AX26" s="707">
        <f t="shared" si="3"/>
        <v>344.04</v>
      </c>
      <c r="AY26" s="708">
        <f t="shared" si="4"/>
        <v>367.55697133055622</v>
      </c>
      <c r="AZ26" s="708">
        <v>0</v>
      </c>
      <c r="BA26" s="708">
        <f>VLOOKUP(B26,'[9]1st'!B:BH,59,0)</f>
        <v>100</v>
      </c>
      <c r="BB26" s="709">
        <f>_xlfn.IFNA(VLOOKUP(B26,[9]Deduct!B:F,6,0),0)</f>
        <v>0</v>
      </c>
      <c r="BC26" s="710">
        <f>_xlfn.IFNA(VLOOKUP(B26,[9]Union!I:J,2,0),0)</f>
        <v>0</v>
      </c>
      <c r="BD26" s="710">
        <f>_xlfn.IFNA(VLOOKUP(B26,[9]Union!M:N,2,0),0)</f>
        <v>1</v>
      </c>
      <c r="BE26" s="710">
        <f>_xlfn.IFNA(VLOOKUP(B26,[9]Union!E:F,2,0),0)</f>
        <v>0</v>
      </c>
      <c r="BF26" s="710">
        <f>_xlfn.IFNA(VLOOKUP(B26,[9]Union!A:B,2,0),0)</f>
        <v>0</v>
      </c>
      <c r="BG26" s="711">
        <f t="shared" si="5"/>
        <v>5.87</v>
      </c>
      <c r="BH26" s="708">
        <f t="shared" si="12"/>
        <v>106.87</v>
      </c>
      <c r="BI26" s="712">
        <f t="shared" si="6"/>
        <v>7</v>
      </c>
      <c r="BJ26" s="713">
        <f t="shared" si="7"/>
        <v>250.04</v>
      </c>
      <c r="BK26" s="716"/>
      <c r="BL26" s="608" t="e">
        <f>VLOOKUP(B26,[9]ML!A:F,1,0)</f>
        <v>#N/A</v>
      </c>
      <c r="BM26" s="715"/>
      <c r="BN26" s="608" t="str">
        <f>VLOOKUP(B26,'[9]Mon-Fri'!A:A,1,0)</f>
        <v>CT0312</v>
      </c>
    </row>
    <row r="27" spans="1:66" s="608" customFormat="1" ht="35.25" customHeight="1">
      <c r="A27" s="689">
        <f t="shared" si="11"/>
        <v>19</v>
      </c>
      <c r="B27" s="690" t="s">
        <v>1154</v>
      </c>
      <c r="C27" s="690" t="s">
        <v>1155</v>
      </c>
      <c r="D27" s="690" t="s">
        <v>1127</v>
      </c>
      <c r="E27" s="690" t="s">
        <v>1147</v>
      </c>
      <c r="F27" s="691">
        <v>40911</v>
      </c>
      <c r="G27" s="692"/>
      <c r="H27" s="692"/>
      <c r="I27" s="690" t="s">
        <v>1108</v>
      </c>
      <c r="J27" s="693">
        <v>1</v>
      </c>
      <c r="K27" s="693">
        <v>0</v>
      </c>
      <c r="L27" s="693">
        <v>1</v>
      </c>
      <c r="M27" s="693">
        <v>204</v>
      </c>
      <c r="N27" s="694">
        <f t="shared" si="8"/>
        <v>7.8461538461538458</v>
      </c>
      <c r="O27" s="693">
        <v>176</v>
      </c>
      <c r="P27" s="693">
        <v>9</v>
      </c>
      <c r="Q27" s="693">
        <v>176</v>
      </c>
      <c r="R27" s="693">
        <v>0</v>
      </c>
      <c r="S27" s="693">
        <v>0</v>
      </c>
      <c r="T27" s="693">
        <v>0</v>
      </c>
      <c r="U27" s="693">
        <v>0</v>
      </c>
      <c r="V27" s="693">
        <v>0</v>
      </c>
      <c r="W27" s="693">
        <v>0</v>
      </c>
      <c r="X27" s="690">
        <v>297.62</v>
      </c>
      <c r="Y27" s="690">
        <v>2.44</v>
      </c>
      <c r="Z27" s="690">
        <v>0</v>
      </c>
      <c r="AA27" s="690">
        <v>0</v>
      </c>
      <c r="AB27" s="690">
        <v>0</v>
      </c>
      <c r="AC27" s="690">
        <v>1.02</v>
      </c>
      <c r="AD27" s="690">
        <v>5.41</v>
      </c>
      <c r="AE27" s="696">
        <f>VLOOKUP(B27,[9]Avg!B:AD,29,0)</f>
        <v>11.503577755076096</v>
      </c>
      <c r="AF27" s="697">
        <f>_xlfn.IFNA(VLOOKUP(B27,'[9]5%'!B:BC,54,0),0)</f>
        <v>0</v>
      </c>
      <c r="AG27" s="698">
        <f>VLOOKUP(B27,[9]Simperel!B:AH,33,0)</f>
        <v>0</v>
      </c>
      <c r="AH27" s="699">
        <f t="shared" si="13"/>
        <v>8.8699999999999992</v>
      </c>
      <c r="AI27" s="700"/>
      <c r="AJ27" s="697">
        <f>_xlfn.IFNA(VLOOKUP(B27,'[9]Child care'!C:I,7,0),0)</f>
        <v>0</v>
      </c>
      <c r="AK27" s="699">
        <f>VLOOKUP(B27,[9]Att!B:W,22,0)</f>
        <v>10</v>
      </c>
      <c r="AL27" s="697">
        <f t="shared" si="1"/>
        <v>6</v>
      </c>
      <c r="AM27" s="697">
        <f>_xlfn.IFNA(VLOOKUP(B27,'[9]Health Check'!D:H,5,0),0)</f>
        <v>0</v>
      </c>
      <c r="AN27" s="701"/>
      <c r="AO27" s="697">
        <v>7</v>
      </c>
      <c r="AP27" s="696">
        <f>VLOOKUP(B27,[9]Simperel!B:AJ,35,0)</f>
        <v>11</v>
      </c>
      <c r="AQ27" s="702">
        <v>12</v>
      </c>
      <c r="AR27" s="697">
        <f>_xlfn.IFNA(VLOOKUP(B27,[9]Bounus!A:B,2,0),0)</f>
        <v>0</v>
      </c>
      <c r="AS27" s="703">
        <f>SUMIF([9]Reimbursment!$B:$B,'PWK '!B:B,[9]Reimbursment!G:G)</f>
        <v>0</v>
      </c>
      <c r="AT27" s="700">
        <f t="shared" si="9"/>
        <v>1.2109029215869593</v>
      </c>
      <c r="AU27" s="704">
        <f t="shared" si="2"/>
        <v>306.49</v>
      </c>
      <c r="AV27" s="705">
        <f>VLOOKUP(B27,[9]Att!B:U,20,0)</f>
        <v>0.105263157894737</v>
      </c>
      <c r="AW27" s="706">
        <f t="shared" si="10"/>
        <v>355.57</v>
      </c>
      <c r="AX27" s="707">
        <f t="shared" si="3"/>
        <v>349.7</v>
      </c>
      <c r="AY27" s="708">
        <f t="shared" si="4"/>
        <v>367.55697133055622</v>
      </c>
      <c r="AZ27" s="708">
        <v>0</v>
      </c>
      <c r="BA27" s="708">
        <f>VLOOKUP(B27,'[9]1st'!B:BH,59,0)</f>
        <v>100</v>
      </c>
      <c r="BB27" s="709">
        <f>_xlfn.IFNA(VLOOKUP(B27,[9]Deduct!B:F,6,0),0)</f>
        <v>0</v>
      </c>
      <c r="BC27" s="710">
        <f>_xlfn.IFNA(VLOOKUP(B27,[9]Union!I:J,2,0),0)</f>
        <v>0</v>
      </c>
      <c r="BD27" s="710">
        <f>_xlfn.IFNA(VLOOKUP(B27,[9]Union!M:N,2,0),0)</f>
        <v>1</v>
      </c>
      <c r="BE27" s="710">
        <f>_xlfn.IFNA(VLOOKUP(B27,[9]Union!E:F,2,0),0)</f>
        <v>0</v>
      </c>
      <c r="BF27" s="710">
        <f>_xlfn.IFNA(VLOOKUP(B27,[9]Union!A:B,2,0),0)</f>
        <v>0</v>
      </c>
      <c r="BG27" s="711">
        <f t="shared" si="5"/>
        <v>5.87</v>
      </c>
      <c r="BH27" s="708">
        <f t="shared" si="12"/>
        <v>106.87</v>
      </c>
      <c r="BI27" s="712">
        <f t="shared" si="6"/>
        <v>7</v>
      </c>
      <c r="BJ27" s="713">
        <f t="shared" si="7"/>
        <v>255.7</v>
      </c>
      <c r="BK27" s="714"/>
      <c r="BL27" s="608" t="e">
        <f>VLOOKUP(B27,[9]ML!A:F,1,0)</f>
        <v>#N/A</v>
      </c>
      <c r="BM27" s="715"/>
      <c r="BN27" s="608" t="str">
        <f>VLOOKUP(B27,'[9]Mon-Fri'!A:A,1,0)</f>
        <v>CT0320</v>
      </c>
    </row>
    <row r="28" spans="1:66" s="608" customFormat="1" ht="35.25" customHeight="1">
      <c r="A28" s="689">
        <f t="shared" si="11"/>
        <v>20</v>
      </c>
      <c r="B28" s="690" t="s">
        <v>1156</v>
      </c>
      <c r="C28" s="690" t="s">
        <v>1157</v>
      </c>
      <c r="D28" s="690" t="s">
        <v>1123</v>
      </c>
      <c r="E28" s="690" t="s">
        <v>1139</v>
      </c>
      <c r="F28" s="691">
        <v>41073</v>
      </c>
      <c r="G28" s="692"/>
      <c r="H28" s="692"/>
      <c r="I28" s="690" t="s">
        <v>1108</v>
      </c>
      <c r="J28" s="693">
        <v>1</v>
      </c>
      <c r="K28" s="693">
        <v>3</v>
      </c>
      <c r="L28" s="693">
        <v>4</v>
      </c>
      <c r="M28" s="693">
        <v>204</v>
      </c>
      <c r="N28" s="694">
        <f t="shared" si="8"/>
        <v>7.8461538461538458</v>
      </c>
      <c r="O28" s="693">
        <v>208</v>
      </c>
      <c r="P28" s="693">
        <v>8</v>
      </c>
      <c r="Q28" s="693">
        <v>245</v>
      </c>
      <c r="R28" s="693">
        <v>0</v>
      </c>
      <c r="S28" s="693">
        <v>0</v>
      </c>
      <c r="T28" s="693">
        <v>0</v>
      </c>
      <c r="U28" s="693">
        <v>37</v>
      </c>
      <c r="V28" s="693">
        <v>0</v>
      </c>
      <c r="W28" s="693">
        <v>37</v>
      </c>
      <c r="X28" s="690">
        <v>434.15</v>
      </c>
      <c r="Y28" s="690">
        <v>3.79</v>
      </c>
      <c r="Z28" s="690">
        <v>26.912284</v>
      </c>
      <c r="AA28" s="690">
        <v>0</v>
      </c>
      <c r="AB28" s="690">
        <v>26.912284</v>
      </c>
      <c r="AC28" s="690">
        <v>0</v>
      </c>
      <c r="AD28" s="690">
        <v>4.0599999999999996</v>
      </c>
      <c r="AE28" s="696">
        <f>VLOOKUP(B28,[9]Avg!B:AD,29,0)</f>
        <v>11.38466416069552</v>
      </c>
      <c r="AF28" s="697">
        <f>_xlfn.IFNA(VLOOKUP(B28,'[9]5%'!B:BC,54,0),0)</f>
        <v>0</v>
      </c>
      <c r="AG28" s="698">
        <f>VLOOKUP(B28,[9]Simperel!B:AH,33,0)</f>
        <v>9.09</v>
      </c>
      <c r="AH28" s="699">
        <f t="shared" si="0"/>
        <v>7.85</v>
      </c>
      <c r="AI28" s="700"/>
      <c r="AJ28" s="697">
        <f>_xlfn.IFNA(VLOOKUP(B28,'[9]Child care'!C:I,7,0),0)</f>
        <v>0</v>
      </c>
      <c r="AK28" s="699">
        <f>VLOOKUP(B28,[9]Att!B:W,22,0)</f>
        <v>10</v>
      </c>
      <c r="AL28" s="697">
        <f t="shared" si="1"/>
        <v>6</v>
      </c>
      <c r="AM28" s="697">
        <f>_xlfn.IFNA(VLOOKUP(B28,'[9]Health Check'!D:H,5,0),0)</f>
        <v>0</v>
      </c>
      <c r="AN28" s="701"/>
      <c r="AO28" s="697">
        <v>7</v>
      </c>
      <c r="AP28" s="696">
        <f>VLOOKUP(B28,[9]Simperel!B:AJ,35,0)</f>
        <v>11</v>
      </c>
      <c r="AQ28" s="702">
        <f>VLOOKUP(B28,[10]Master!$B:$AQ,42,0)</f>
        <v>0</v>
      </c>
      <c r="AR28" s="697">
        <f>_xlfn.IFNA(VLOOKUP(B28,[9]Bounus!A:B,2,0),0)</f>
        <v>0</v>
      </c>
      <c r="AS28" s="703">
        <f>SUMIF([9]Reimbursment!$B:$B,'PWK '!B:B,[9]Reimbursment!G:G)</f>
        <v>0</v>
      </c>
      <c r="AT28" s="700">
        <f t="shared" si="9"/>
        <v>0</v>
      </c>
      <c r="AU28" s="704">
        <f t="shared" si="2"/>
        <v>468.91</v>
      </c>
      <c r="AV28" s="705">
        <f>VLOOKUP(B28,[9]Att!B:U,20,0)</f>
        <v>0</v>
      </c>
      <c r="AW28" s="706">
        <f t="shared" si="10"/>
        <v>503.76</v>
      </c>
      <c r="AX28" s="707">
        <f t="shared" si="3"/>
        <v>497.89</v>
      </c>
      <c r="AY28" s="708">
        <f t="shared" si="4"/>
        <v>367.55697133055622</v>
      </c>
      <c r="AZ28" s="708">
        <v>0</v>
      </c>
      <c r="BA28" s="708">
        <f>VLOOKUP(B28,'[9]1st'!B:BH,59,0)</f>
        <v>100</v>
      </c>
      <c r="BB28" s="709">
        <f>_xlfn.IFNA(VLOOKUP(B28,[9]Deduct!B:F,6,0),0)</f>
        <v>0</v>
      </c>
      <c r="BC28" s="710">
        <f>_xlfn.IFNA(VLOOKUP(B28,[9]Union!I:J,2,0),0)</f>
        <v>0</v>
      </c>
      <c r="BD28" s="710">
        <f>_xlfn.IFNA(VLOOKUP(B28,[9]Union!M:N,2,0),0)</f>
        <v>1</v>
      </c>
      <c r="BE28" s="710">
        <f>_xlfn.IFNA(VLOOKUP(B28,[9]Union!E:F,2,0),0)</f>
        <v>0</v>
      </c>
      <c r="BF28" s="710">
        <f>_xlfn.IFNA(VLOOKUP(B28,[9]Union!A:B,2,0),0)</f>
        <v>0</v>
      </c>
      <c r="BG28" s="711">
        <f t="shared" si="5"/>
        <v>5.87</v>
      </c>
      <c r="BH28" s="708">
        <f t="shared" si="12"/>
        <v>106.87</v>
      </c>
      <c r="BI28" s="712">
        <f t="shared" si="6"/>
        <v>16.09</v>
      </c>
      <c r="BJ28" s="713">
        <f t="shared" si="7"/>
        <v>412.98</v>
      </c>
      <c r="BK28" s="714"/>
      <c r="BL28" s="608" t="e">
        <f>VLOOKUP(B28,[9]ML!A:F,1,0)</f>
        <v>#N/A</v>
      </c>
      <c r="BM28" s="715"/>
      <c r="BN28" s="608" t="e">
        <f>VLOOKUP(B28,'[9]Mon-Fri'!A:A,1,0)</f>
        <v>#N/A</v>
      </c>
    </row>
    <row r="29" spans="1:66" s="608" customFormat="1" ht="32.25" customHeight="1">
      <c r="A29" s="689">
        <f t="shared" si="11"/>
        <v>21</v>
      </c>
      <c r="B29" s="690" t="s">
        <v>1158</v>
      </c>
      <c r="C29" s="690" t="s">
        <v>1159</v>
      </c>
      <c r="D29" s="690" t="s">
        <v>1138</v>
      </c>
      <c r="E29" s="690" t="s">
        <v>1160</v>
      </c>
      <c r="F29" s="691">
        <v>41092</v>
      </c>
      <c r="G29" s="692"/>
      <c r="H29" s="692"/>
      <c r="I29" s="690" t="s">
        <v>1108</v>
      </c>
      <c r="J29" s="693">
        <v>0</v>
      </c>
      <c r="K29" s="693">
        <v>0</v>
      </c>
      <c r="L29" s="693">
        <v>0</v>
      </c>
      <c r="M29" s="693">
        <v>204</v>
      </c>
      <c r="N29" s="694">
        <f t="shared" si="8"/>
        <v>7.8461538461538458</v>
      </c>
      <c r="O29" s="693">
        <v>192</v>
      </c>
      <c r="P29" s="693">
        <v>8</v>
      </c>
      <c r="Q29" s="693">
        <v>222</v>
      </c>
      <c r="R29" s="693">
        <v>8</v>
      </c>
      <c r="S29" s="693">
        <v>0</v>
      </c>
      <c r="T29" s="693">
        <v>8</v>
      </c>
      <c r="U29" s="693">
        <v>38</v>
      </c>
      <c r="V29" s="693">
        <v>0</v>
      </c>
      <c r="W29" s="693">
        <v>38</v>
      </c>
      <c r="X29" s="690">
        <v>214.98</v>
      </c>
      <c r="Y29" s="690">
        <v>39.630000000000003</v>
      </c>
      <c r="Z29" s="690">
        <v>21.426369999999999</v>
      </c>
      <c r="AA29" s="690">
        <v>0</v>
      </c>
      <c r="AB29" s="690">
        <v>21.426369999999999</v>
      </c>
      <c r="AC29" s="690">
        <v>0</v>
      </c>
      <c r="AD29" s="690">
        <v>39.026167999999998</v>
      </c>
      <c r="AE29" s="696">
        <f>VLOOKUP(B29,[9]Avg!B:AD,29,0)</f>
        <v>11.416658745705956</v>
      </c>
      <c r="AF29" s="697">
        <f>_xlfn.IFNA(VLOOKUP(B29,'[9]5%'!B:BC,54,0),0)</f>
        <v>0</v>
      </c>
      <c r="AG29" s="698">
        <f>VLOOKUP(B29,[9]Simperel!B:AH,33,0)</f>
        <v>9.09</v>
      </c>
      <c r="AH29" s="699">
        <f t="shared" si="0"/>
        <v>7.85</v>
      </c>
      <c r="AI29" s="700"/>
      <c r="AJ29" s="697">
        <f>_xlfn.IFNA(VLOOKUP(B29,'[9]Child care'!C:I,7,0),0)</f>
        <v>0</v>
      </c>
      <c r="AK29" s="699">
        <f>VLOOKUP(B29,[9]Att!B:W,22,0)</f>
        <v>9.1973244147157178</v>
      </c>
      <c r="AL29" s="697">
        <f t="shared" si="1"/>
        <v>6</v>
      </c>
      <c r="AM29" s="697">
        <f>_xlfn.IFNA(VLOOKUP(B29,'[9]Health Check'!D:H,5,0),0)</f>
        <v>0</v>
      </c>
      <c r="AN29" s="701"/>
      <c r="AO29" s="697">
        <v>7</v>
      </c>
      <c r="AP29" s="696">
        <f>VLOOKUP(B29,[9]Simperel!B:AJ,35,0)</f>
        <v>11</v>
      </c>
      <c r="AQ29" s="702">
        <f>VLOOKUP(B29,[10]Master!$B:$AQ,42,0)</f>
        <v>0</v>
      </c>
      <c r="AR29" s="697">
        <f>_xlfn.IFNA(VLOOKUP(B29,[9]Bounus!A:B,2,0),0)</f>
        <v>0</v>
      </c>
      <c r="AS29" s="703">
        <f>SUMIF([9]Reimbursment!$B:$B,'PWK '!B:B,[9]Reimbursment!G:G)</f>
        <v>19.231985770644449</v>
      </c>
      <c r="AT29" s="700">
        <f t="shared" si="9"/>
        <v>0</v>
      </c>
      <c r="AU29" s="704">
        <f t="shared" si="2"/>
        <v>315.06</v>
      </c>
      <c r="AV29" s="705">
        <f>VLOOKUP(B29,[9]Att!B:U,20,0)</f>
        <v>0</v>
      </c>
      <c r="AW29" s="706">
        <f t="shared" si="10"/>
        <v>368.34</v>
      </c>
      <c r="AX29" s="707">
        <f t="shared" si="3"/>
        <v>362.46999999999997</v>
      </c>
      <c r="AY29" s="708">
        <f t="shared" si="4"/>
        <v>367.55697133055622</v>
      </c>
      <c r="AZ29" s="708">
        <v>0</v>
      </c>
      <c r="BA29" s="708">
        <f>VLOOKUP(B29,'[9]1st'!B:BH,59,0)</f>
        <v>100</v>
      </c>
      <c r="BB29" s="709">
        <f>_xlfn.IFNA(VLOOKUP(B29,[9]Deduct!B:F,6,0),0)</f>
        <v>0</v>
      </c>
      <c r="BC29" s="710">
        <f>_xlfn.IFNA(VLOOKUP(B29,[9]Union!I:J,2,0),0)</f>
        <v>0</v>
      </c>
      <c r="BD29" s="710">
        <f>_xlfn.IFNA(VLOOKUP(B29,[9]Union!M:N,2,0),0)</f>
        <v>0</v>
      </c>
      <c r="BE29" s="710">
        <f>_xlfn.IFNA(VLOOKUP(B29,[9]Union!E:F,2,0),0)</f>
        <v>0</v>
      </c>
      <c r="BF29" s="710">
        <f>_xlfn.IFNA(VLOOKUP(B29,[9]Union!A:B,2,0),0)</f>
        <v>0</v>
      </c>
      <c r="BG29" s="711">
        <f t="shared" si="5"/>
        <v>5.87</v>
      </c>
      <c r="BH29" s="708">
        <f t="shared" si="12"/>
        <v>105.87</v>
      </c>
      <c r="BI29" s="712">
        <f t="shared" si="6"/>
        <v>16.09</v>
      </c>
      <c r="BJ29" s="713">
        <f t="shared" si="7"/>
        <v>278.56</v>
      </c>
      <c r="BK29" s="716"/>
      <c r="BL29" s="608" t="e">
        <f>VLOOKUP(B29,[9]ML!A:F,1,0)</f>
        <v>#N/A</v>
      </c>
      <c r="BM29" s="715"/>
      <c r="BN29" s="608" t="e">
        <f>VLOOKUP(B29,'[9]Mon-Fri'!A:A,1,0)</f>
        <v>#N/A</v>
      </c>
    </row>
    <row r="30" spans="1:66" s="608" customFormat="1" ht="35.25" customHeight="1">
      <c r="A30" s="689">
        <f t="shared" si="11"/>
        <v>22</v>
      </c>
      <c r="B30" s="690" t="s">
        <v>1161</v>
      </c>
      <c r="C30" s="690" t="s">
        <v>1162</v>
      </c>
      <c r="D30" s="690" t="s">
        <v>1127</v>
      </c>
      <c r="E30" s="690" t="s">
        <v>1128</v>
      </c>
      <c r="F30" s="691">
        <v>41108</v>
      </c>
      <c r="G30" s="692"/>
      <c r="H30" s="692"/>
      <c r="I30" s="690" t="s">
        <v>1108</v>
      </c>
      <c r="J30" s="693">
        <v>1</v>
      </c>
      <c r="K30" s="693">
        <v>2</v>
      </c>
      <c r="L30" s="693">
        <v>3</v>
      </c>
      <c r="M30" s="693">
        <v>204</v>
      </c>
      <c r="N30" s="694">
        <f t="shared" si="8"/>
        <v>7.8461538461538458</v>
      </c>
      <c r="O30" s="693">
        <v>176</v>
      </c>
      <c r="P30" s="693">
        <v>9</v>
      </c>
      <c r="Q30" s="693">
        <v>176</v>
      </c>
      <c r="R30" s="693">
        <v>0</v>
      </c>
      <c r="S30" s="693">
        <v>0</v>
      </c>
      <c r="T30" s="693">
        <v>0</v>
      </c>
      <c r="U30" s="693">
        <v>0</v>
      </c>
      <c r="V30" s="693">
        <v>0</v>
      </c>
      <c r="W30" s="693">
        <v>0</v>
      </c>
      <c r="X30" s="690">
        <v>297.62</v>
      </c>
      <c r="Y30" s="690">
        <v>2.44</v>
      </c>
      <c r="Z30" s="690">
        <v>0</v>
      </c>
      <c r="AA30" s="690">
        <v>0</v>
      </c>
      <c r="AB30" s="690">
        <v>0</v>
      </c>
      <c r="AC30" s="690">
        <v>1.02</v>
      </c>
      <c r="AD30" s="690">
        <v>5.41</v>
      </c>
      <c r="AE30" s="696">
        <f>VLOOKUP(B30,[9]Avg!B:AD,29,0)</f>
        <v>11.859402685306259</v>
      </c>
      <c r="AF30" s="697">
        <f>_xlfn.IFNA(VLOOKUP(B30,'[9]5%'!B:BC,54,0),0)</f>
        <v>0</v>
      </c>
      <c r="AG30" s="698">
        <f>VLOOKUP(B30,[9]Simperel!B:AH,33,0)</f>
        <v>0</v>
      </c>
      <c r="AH30" s="699">
        <f>ROUND(M30/23/9*P30,2)</f>
        <v>8.8699999999999992</v>
      </c>
      <c r="AI30" s="700"/>
      <c r="AJ30" s="697">
        <f>_xlfn.IFNA(VLOOKUP(B30,'[9]Child care'!C:I,7,0),0)</f>
        <v>0</v>
      </c>
      <c r="AK30" s="699">
        <f>VLOOKUP(B30,[9]Att!B:W,22,0)</f>
        <v>10</v>
      </c>
      <c r="AL30" s="697">
        <f t="shared" si="1"/>
        <v>6</v>
      </c>
      <c r="AM30" s="697">
        <f>_xlfn.IFNA(VLOOKUP(B30,'[9]Health Check'!D:H,5,0),0)</f>
        <v>0</v>
      </c>
      <c r="AN30" s="701"/>
      <c r="AO30" s="697">
        <v>7</v>
      </c>
      <c r="AP30" s="696">
        <f>VLOOKUP(B30,[9]Simperel!B:AJ,35,0)</f>
        <v>11</v>
      </c>
      <c r="AQ30" s="702">
        <f>VLOOKUP(B30,[10]Master!$B:$AQ,42,0)</f>
        <v>9</v>
      </c>
      <c r="AR30" s="697">
        <f>_xlfn.IFNA(VLOOKUP(B30,[9]Bounus!A:B,2,0),0)</f>
        <v>20</v>
      </c>
      <c r="AS30" s="703">
        <f>SUMIF([9]Reimbursment!$B:$B,'PWK '!B:B,[9]Reimbursment!G:G)</f>
        <v>0</v>
      </c>
      <c r="AT30" s="700">
        <f t="shared" si="9"/>
        <v>0</v>
      </c>
      <c r="AU30" s="704">
        <f t="shared" si="2"/>
        <v>306.49</v>
      </c>
      <c r="AV30" s="705">
        <f>VLOOKUP(B30,[9]Att!B:U,20,0)</f>
        <v>0</v>
      </c>
      <c r="AW30" s="706">
        <f t="shared" si="10"/>
        <v>371.36</v>
      </c>
      <c r="AX30" s="707">
        <f t="shared" si="3"/>
        <v>365.49</v>
      </c>
      <c r="AY30" s="708">
        <f t="shared" si="4"/>
        <v>367.55697133055622</v>
      </c>
      <c r="AZ30" s="708">
        <v>0</v>
      </c>
      <c r="BA30" s="708">
        <f>VLOOKUP(B30,'[9]1st'!B:BH,59,0)</f>
        <v>100</v>
      </c>
      <c r="BB30" s="709">
        <f>_xlfn.IFNA(VLOOKUP(B30,[9]Deduct!B:F,6,0),0)</f>
        <v>0</v>
      </c>
      <c r="BC30" s="710">
        <f>_xlfn.IFNA(VLOOKUP(B30,[9]Union!I:J,2,0),0)</f>
        <v>0</v>
      </c>
      <c r="BD30" s="710">
        <f>_xlfn.IFNA(VLOOKUP(B30,[9]Union!M:N,2,0),0)</f>
        <v>1</v>
      </c>
      <c r="BE30" s="710">
        <f>_xlfn.IFNA(VLOOKUP(B30,[9]Union!E:F,2,0),0)</f>
        <v>0</v>
      </c>
      <c r="BF30" s="710">
        <f>_xlfn.IFNA(VLOOKUP(B30,[9]Union!A:B,2,0),0)</f>
        <v>0</v>
      </c>
      <c r="BG30" s="711">
        <f t="shared" si="5"/>
        <v>5.87</v>
      </c>
      <c r="BH30" s="708">
        <f t="shared" si="12"/>
        <v>106.87</v>
      </c>
      <c r="BI30" s="712">
        <f t="shared" si="6"/>
        <v>7</v>
      </c>
      <c r="BJ30" s="713">
        <f t="shared" si="7"/>
        <v>271.49</v>
      </c>
      <c r="BK30" s="714"/>
      <c r="BL30" s="608" t="e">
        <f>VLOOKUP(B30,[9]ML!A:F,1,0)</f>
        <v>#N/A</v>
      </c>
      <c r="BM30" s="715"/>
      <c r="BN30" s="608" t="str">
        <f>VLOOKUP(B30,'[9]Mon-Fri'!A:A,1,0)</f>
        <v>CT0360</v>
      </c>
    </row>
    <row r="31" spans="1:66" s="608" customFormat="1" ht="35.25" customHeight="1">
      <c r="A31" s="689">
        <f t="shared" si="11"/>
        <v>23</v>
      </c>
      <c r="B31" s="690" t="s">
        <v>1163</v>
      </c>
      <c r="C31" s="690" t="s">
        <v>1164</v>
      </c>
      <c r="D31" s="690" t="s">
        <v>1127</v>
      </c>
      <c r="E31" s="690" t="s">
        <v>1147</v>
      </c>
      <c r="F31" s="691">
        <v>41178</v>
      </c>
      <c r="G31" s="692"/>
      <c r="H31" s="692"/>
      <c r="I31" s="690" t="s">
        <v>1108</v>
      </c>
      <c r="J31" s="693">
        <v>1</v>
      </c>
      <c r="K31" s="693">
        <v>3</v>
      </c>
      <c r="L31" s="693">
        <v>4</v>
      </c>
      <c r="M31" s="693">
        <v>204</v>
      </c>
      <c r="N31" s="694">
        <f t="shared" si="8"/>
        <v>7.8461538461538458</v>
      </c>
      <c r="O31" s="693">
        <v>208</v>
      </c>
      <c r="P31" s="693">
        <v>8</v>
      </c>
      <c r="Q31" s="693">
        <v>242.67</v>
      </c>
      <c r="R31" s="693">
        <v>0</v>
      </c>
      <c r="S31" s="693">
        <v>5.3333333332999997</v>
      </c>
      <c r="T31" s="693">
        <v>5.3333333332999997</v>
      </c>
      <c r="U31" s="693">
        <v>40</v>
      </c>
      <c r="V31" s="693">
        <v>0</v>
      </c>
      <c r="W31" s="693">
        <v>40</v>
      </c>
      <c r="X31" s="690">
        <v>342.41</v>
      </c>
      <c r="Y31" s="690">
        <v>41.37</v>
      </c>
      <c r="Z31" s="690">
        <v>19.6248</v>
      </c>
      <c r="AA31" s="690">
        <v>0</v>
      </c>
      <c r="AB31" s="690">
        <v>19.6248</v>
      </c>
      <c r="AC31" s="690">
        <v>0</v>
      </c>
      <c r="AD31" s="690">
        <v>5.7295999999999996</v>
      </c>
      <c r="AE31" s="696">
        <f>VLOOKUP(B31,[9]Avg!B:AD,29,0)</f>
        <v>10.405836735700197</v>
      </c>
      <c r="AF31" s="697">
        <f>_xlfn.IFNA(VLOOKUP(B31,'[9]5%'!B:BC,54,0),0)</f>
        <v>0</v>
      </c>
      <c r="AG31" s="698">
        <f>VLOOKUP(B31,[9]Simperel!B:AH,33,0)</f>
        <v>9.57</v>
      </c>
      <c r="AH31" s="699">
        <f t="shared" si="0"/>
        <v>7.85</v>
      </c>
      <c r="AI31" s="700"/>
      <c r="AJ31" s="697">
        <f>_xlfn.IFNA(VLOOKUP(B31,'[9]Child care'!C:I,7,0),0)</f>
        <v>0</v>
      </c>
      <c r="AK31" s="699">
        <f>VLOOKUP(B31,[9]Att!B:W,22,0)</f>
        <v>10</v>
      </c>
      <c r="AL31" s="697">
        <f t="shared" si="1"/>
        <v>6</v>
      </c>
      <c r="AM31" s="697">
        <f>_xlfn.IFNA(VLOOKUP(B31,'[9]Health Check'!D:H,5,0),0)</f>
        <v>0</v>
      </c>
      <c r="AN31" s="701"/>
      <c r="AO31" s="697">
        <v>7</v>
      </c>
      <c r="AP31" s="696">
        <f>VLOOKUP(B31,[9]Simperel!B:AJ,35,0)</f>
        <v>11</v>
      </c>
      <c r="AQ31" s="702">
        <f>VLOOKUP(B31,[10]Master!$B:$AQ,42,0)</f>
        <v>0</v>
      </c>
      <c r="AR31" s="697">
        <f>_xlfn.IFNA(VLOOKUP(B31,[9]Bounus!A:B,2,0),0)</f>
        <v>0</v>
      </c>
      <c r="AS31" s="703">
        <f>SUMIF([9]Reimbursment!$B:$B,'PWK '!B:B,[9]Reimbursment!G:G)</f>
        <v>0</v>
      </c>
      <c r="AT31" s="700">
        <f t="shared" si="9"/>
        <v>10.405836735700197</v>
      </c>
      <c r="AU31" s="704">
        <f t="shared" si="2"/>
        <v>409.13</v>
      </c>
      <c r="AV31" s="705">
        <f>VLOOKUP(B31,[9]Att!B:U,20,0)</f>
        <v>1</v>
      </c>
      <c r="AW31" s="706">
        <f t="shared" si="10"/>
        <v>454.39</v>
      </c>
      <c r="AX31" s="707">
        <f t="shared" si="3"/>
        <v>448.52</v>
      </c>
      <c r="AY31" s="708">
        <f t="shared" si="4"/>
        <v>367.55697133055622</v>
      </c>
      <c r="AZ31" s="708">
        <v>0</v>
      </c>
      <c r="BA31" s="708">
        <f>VLOOKUP(B31,'[9]1st'!B:BH,59,0)</f>
        <v>100</v>
      </c>
      <c r="BB31" s="709">
        <f>_xlfn.IFNA(VLOOKUP(B31,[9]Deduct!B:F,6,0),0)</f>
        <v>0</v>
      </c>
      <c r="BC31" s="710">
        <f>_xlfn.IFNA(VLOOKUP(B31,[9]Union!I:J,2,0),0)</f>
        <v>0</v>
      </c>
      <c r="BD31" s="710">
        <f>_xlfn.IFNA(VLOOKUP(B31,[9]Union!M:N,2,0),0)</f>
        <v>1</v>
      </c>
      <c r="BE31" s="710">
        <f>_xlfn.IFNA(VLOOKUP(B31,[9]Union!E:F,2,0),0)</f>
        <v>0</v>
      </c>
      <c r="BF31" s="710">
        <f>_xlfn.IFNA(VLOOKUP(B31,[9]Union!A:B,2,0),0)</f>
        <v>0</v>
      </c>
      <c r="BG31" s="711">
        <f t="shared" si="5"/>
        <v>5.87</v>
      </c>
      <c r="BH31" s="708">
        <f t="shared" si="12"/>
        <v>106.87</v>
      </c>
      <c r="BI31" s="712">
        <f t="shared" si="6"/>
        <v>16.57</v>
      </c>
      <c r="BJ31" s="713">
        <f t="shared" si="7"/>
        <v>364.09</v>
      </c>
      <c r="BK31" s="714"/>
      <c r="BL31" s="608" t="e">
        <f>VLOOKUP(B31,[9]ML!A:F,1,0)</f>
        <v>#N/A</v>
      </c>
      <c r="BM31" s="715"/>
      <c r="BN31" s="608" t="e">
        <f>VLOOKUP(B31,'[9]Mon-Fri'!A:A,1,0)</f>
        <v>#N/A</v>
      </c>
    </row>
    <row r="32" spans="1:66" s="608" customFormat="1" ht="31.5" customHeight="1">
      <c r="A32" s="689">
        <f t="shared" si="11"/>
        <v>24</v>
      </c>
      <c r="B32" s="690" t="s">
        <v>1165</v>
      </c>
      <c r="C32" s="690" t="s">
        <v>1166</v>
      </c>
      <c r="D32" s="690" t="s">
        <v>1127</v>
      </c>
      <c r="E32" s="690" t="s">
        <v>1128</v>
      </c>
      <c r="F32" s="691">
        <v>41456</v>
      </c>
      <c r="G32" s="692"/>
      <c r="H32" s="692"/>
      <c r="I32" s="690" t="s">
        <v>1108</v>
      </c>
      <c r="J32" s="693">
        <v>1</v>
      </c>
      <c r="K32" s="693">
        <v>1</v>
      </c>
      <c r="L32" s="693">
        <v>2</v>
      </c>
      <c r="M32" s="693">
        <v>204</v>
      </c>
      <c r="N32" s="694">
        <f t="shared" si="8"/>
        <v>7.8461538461538458</v>
      </c>
      <c r="O32" s="693">
        <v>208</v>
      </c>
      <c r="P32" s="693">
        <v>8</v>
      </c>
      <c r="Q32" s="693">
        <v>248</v>
      </c>
      <c r="R32" s="693">
        <v>0</v>
      </c>
      <c r="S32" s="693">
        <v>0</v>
      </c>
      <c r="T32" s="693">
        <v>0</v>
      </c>
      <c r="U32" s="693">
        <v>40</v>
      </c>
      <c r="V32" s="693">
        <v>0</v>
      </c>
      <c r="W32" s="693">
        <v>40</v>
      </c>
      <c r="X32" s="690">
        <v>350.56</v>
      </c>
      <c r="Y32" s="690">
        <v>41.37</v>
      </c>
      <c r="Z32" s="690">
        <v>19.6248</v>
      </c>
      <c r="AA32" s="690">
        <v>0</v>
      </c>
      <c r="AB32" s="690">
        <v>19.6248</v>
      </c>
      <c r="AC32" s="690">
        <v>0</v>
      </c>
      <c r="AD32" s="690">
        <v>5.7295999999999996</v>
      </c>
      <c r="AE32" s="696">
        <f>VLOOKUP(B32,[9]Avg!B:AD,29,0)</f>
        <v>10.219607290044639</v>
      </c>
      <c r="AF32" s="697">
        <f>_xlfn.IFNA(VLOOKUP(B32,'[9]5%'!B:BC,54,0),0)</f>
        <v>0</v>
      </c>
      <c r="AG32" s="698">
        <f>VLOOKUP(B32,[9]Simperel!B:AH,33,0)</f>
        <v>9.57</v>
      </c>
      <c r="AH32" s="699">
        <f t="shared" si="0"/>
        <v>7.85</v>
      </c>
      <c r="AI32" s="700"/>
      <c r="AJ32" s="697">
        <f>_xlfn.IFNA(VLOOKUP(B32,'[9]Child care'!C:I,7,0),0)</f>
        <v>0</v>
      </c>
      <c r="AK32" s="699">
        <f>VLOOKUP(B32,[9]Att!B:W,22,0)</f>
        <v>10</v>
      </c>
      <c r="AL32" s="697">
        <f t="shared" si="1"/>
        <v>6</v>
      </c>
      <c r="AM32" s="697">
        <f>_xlfn.IFNA(VLOOKUP(B32,'[9]Health Check'!D:H,5,0),0)</f>
        <v>0</v>
      </c>
      <c r="AN32" s="701"/>
      <c r="AO32" s="697">
        <v>7</v>
      </c>
      <c r="AP32" s="696">
        <f>VLOOKUP(B32,[9]Simperel!B:AJ,35,0)</f>
        <v>11</v>
      </c>
      <c r="AQ32" s="702">
        <f>VLOOKUP(B32,[10]Master!$B:$AQ,42,0)</f>
        <v>0</v>
      </c>
      <c r="AR32" s="697">
        <f>_xlfn.IFNA(VLOOKUP(B32,[9]Bounus!A:B,2,0),0)</f>
        <v>0</v>
      </c>
      <c r="AS32" s="703">
        <f>SUMIF([9]Reimbursment!$B:$B,'PWK '!B:B,[9]Reimbursment!G:G)</f>
        <v>0</v>
      </c>
      <c r="AT32" s="700">
        <f t="shared" si="9"/>
        <v>0</v>
      </c>
      <c r="AU32" s="704">
        <f t="shared" si="2"/>
        <v>417.28</v>
      </c>
      <c r="AV32" s="705">
        <f>VLOOKUP(B32,[9]Att!B:U,20,0)</f>
        <v>0</v>
      </c>
      <c r="AW32" s="706">
        <f t="shared" si="10"/>
        <v>452.13</v>
      </c>
      <c r="AX32" s="707">
        <f t="shared" si="3"/>
        <v>446.26</v>
      </c>
      <c r="AY32" s="708">
        <f t="shared" si="4"/>
        <v>367.55697133055622</v>
      </c>
      <c r="AZ32" s="708">
        <v>0.26</v>
      </c>
      <c r="BA32" s="708">
        <f>VLOOKUP(B32,'[9]1st'!B:BH,59,0)</f>
        <v>100</v>
      </c>
      <c r="BB32" s="709">
        <f>_xlfn.IFNA(VLOOKUP(B32,[9]Deduct!B:F,6,0),0)</f>
        <v>0</v>
      </c>
      <c r="BC32" s="710">
        <f>_xlfn.IFNA(VLOOKUP(B32,[9]Union!I:J,2,0),0)</f>
        <v>0</v>
      </c>
      <c r="BD32" s="710">
        <f>_xlfn.IFNA(VLOOKUP(B32,[9]Union!M:N,2,0),0)</f>
        <v>0</v>
      </c>
      <c r="BE32" s="710">
        <f>_xlfn.IFNA(VLOOKUP(B32,[9]Union!E:F,2,0),0)</f>
        <v>0</v>
      </c>
      <c r="BF32" s="710">
        <f>_xlfn.IFNA(VLOOKUP(B32,[9]Union!A:B,2,0),0)</f>
        <v>0</v>
      </c>
      <c r="BG32" s="711">
        <f t="shared" si="5"/>
        <v>5.87</v>
      </c>
      <c r="BH32" s="708">
        <f t="shared" si="12"/>
        <v>106.13</v>
      </c>
      <c r="BI32" s="712">
        <f t="shared" si="6"/>
        <v>16.57</v>
      </c>
      <c r="BJ32" s="713">
        <f t="shared" si="7"/>
        <v>362.57</v>
      </c>
      <c r="BK32" s="716"/>
      <c r="BL32" s="608" t="e">
        <f>VLOOKUP(B32,[9]ML!A:F,1,0)</f>
        <v>#N/A</v>
      </c>
      <c r="BM32" s="715"/>
      <c r="BN32" s="608" t="e">
        <f>VLOOKUP(B32,'[9]Mon-Fri'!A:A,1,0)</f>
        <v>#N/A</v>
      </c>
    </row>
    <row r="33" spans="1:66" s="608" customFormat="1" ht="35.25" customHeight="1">
      <c r="A33" s="689">
        <f t="shared" si="11"/>
        <v>25</v>
      </c>
      <c r="B33" s="690" t="s">
        <v>1167</v>
      </c>
      <c r="C33" s="690" t="s">
        <v>1168</v>
      </c>
      <c r="D33" s="690" t="s">
        <v>1127</v>
      </c>
      <c r="E33" s="690" t="s">
        <v>1135</v>
      </c>
      <c r="F33" s="691">
        <v>41456</v>
      </c>
      <c r="G33" s="692"/>
      <c r="H33" s="692"/>
      <c r="I33" s="690" t="s">
        <v>1108</v>
      </c>
      <c r="J33" s="693">
        <v>1</v>
      </c>
      <c r="K33" s="693">
        <v>3</v>
      </c>
      <c r="L33" s="693">
        <v>4</v>
      </c>
      <c r="M33" s="693">
        <v>204</v>
      </c>
      <c r="N33" s="694">
        <f t="shared" si="8"/>
        <v>7.8461538461538458</v>
      </c>
      <c r="O33" s="693">
        <v>200</v>
      </c>
      <c r="P33" s="693">
        <v>8</v>
      </c>
      <c r="Q33" s="693">
        <v>238</v>
      </c>
      <c r="R33" s="693">
        <v>0</v>
      </c>
      <c r="S33" s="693">
        <v>0</v>
      </c>
      <c r="T33" s="693">
        <v>0</v>
      </c>
      <c r="U33" s="693">
        <v>38</v>
      </c>
      <c r="V33" s="693">
        <v>0</v>
      </c>
      <c r="W33" s="693">
        <v>38</v>
      </c>
      <c r="X33" s="690">
        <v>334.5</v>
      </c>
      <c r="Y33" s="690">
        <v>39.409999999999997</v>
      </c>
      <c r="Z33" s="690">
        <v>18.643560000000001</v>
      </c>
      <c r="AA33" s="690">
        <v>0</v>
      </c>
      <c r="AB33" s="690">
        <v>18.643560000000001</v>
      </c>
      <c r="AC33" s="690">
        <v>0</v>
      </c>
      <c r="AD33" s="690">
        <v>5.7271200000000002</v>
      </c>
      <c r="AE33" s="696">
        <f>VLOOKUP(B33,[9]Avg!B:AD,29,0)</f>
        <v>11.170106052167425</v>
      </c>
      <c r="AF33" s="697">
        <f>_xlfn.IFNA(VLOOKUP(B33,'[9]5%'!B:BC,54,0),0)</f>
        <v>0</v>
      </c>
      <c r="AG33" s="698">
        <f>VLOOKUP(B33,[9]Simperel!B:AH,33,0)</f>
        <v>9.09</v>
      </c>
      <c r="AH33" s="699">
        <f t="shared" si="0"/>
        <v>7.85</v>
      </c>
      <c r="AI33" s="700"/>
      <c r="AJ33" s="697">
        <f>_xlfn.IFNA(VLOOKUP(B33,'[9]Child care'!C:I,7,0),0)</f>
        <v>0</v>
      </c>
      <c r="AK33" s="699">
        <f>VLOOKUP(B33,[9]Att!B:W,22,0)</f>
        <v>10</v>
      </c>
      <c r="AL33" s="697">
        <f t="shared" si="1"/>
        <v>6</v>
      </c>
      <c r="AM33" s="697">
        <f>_xlfn.IFNA(VLOOKUP(B33,'[9]Health Check'!D:H,5,0),0)</f>
        <v>0</v>
      </c>
      <c r="AN33" s="701"/>
      <c r="AO33" s="697">
        <v>7</v>
      </c>
      <c r="AP33" s="696">
        <f>VLOOKUP(B33,[9]Simperel!B:AJ,35,0)</f>
        <v>11</v>
      </c>
      <c r="AQ33" s="702">
        <f>VLOOKUP(B33,[10]Master!$B:$AQ,42,0)</f>
        <v>0</v>
      </c>
      <c r="AR33" s="697">
        <f>_xlfn.IFNA(VLOOKUP(B33,[9]Bounus!A:B,2,0),0)</f>
        <v>20</v>
      </c>
      <c r="AS33" s="703">
        <f>SUMIF([9]Reimbursment!$B:$B,'PWK '!B:B,[9]Reimbursment!G:G)</f>
        <v>0</v>
      </c>
      <c r="AT33" s="700">
        <f t="shared" si="9"/>
        <v>11.170106052167425</v>
      </c>
      <c r="AU33" s="704">
        <f t="shared" si="2"/>
        <v>398.28</v>
      </c>
      <c r="AV33" s="705">
        <f>VLOOKUP(B33,[9]Att!B:U,20,0)</f>
        <v>1</v>
      </c>
      <c r="AW33" s="706">
        <f t="shared" si="10"/>
        <v>464.3</v>
      </c>
      <c r="AX33" s="707">
        <f t="shared" si="3"/>
        <v>458.43</v>
      </c>
      <c r="AY33" s="708">
        <f t="shared" si="4"/>
        <v>367.55697133055622</v>
      </c>
      <c r="AZ33" s="708">
        <v>0</v>
      </c>
      <c r="BA33" s="708">
        <f>VLOOKUP(B33,'[9]1st'!B:BH,59,0)</f>
        <v>100</v>
      </c>
      <c r="BB33" s="709">
        <f>_xlfn.IFNA(VLOOKUP(B33,[9]Deduct!B:F,6,0),0)</f>
        <v>0</v>
      </c>
      <c r="BC33" s="710">
        <f>_xlfn.IFNA(VLOOKUP(B33,[9]Union!I:J,2,0),0)</f>
        <v>0</v>
      </c>
      <c r="BD33" s="710">
        <f>_xlfn.IFNA(VLOOKUP(B33,[9]Union!M:N,2,0),0)</f>
        <v>0</v>
      </c>
      <c r="BE33" s="710">
        <f>_xlfn.IFNA(VLOOKUP(B33,[9]Union!E:F,2,0),0)</f>
        <v>0</v>
      </c>
      <c r="BF33" s="710">
        <f>_xlfn.IFNA(VLOOKUP(B33,[9]Union!A:B,2,0),0)</f>
        <v>0</v>
      </c>
      <c r="BG33" s="711">
        <f t="shared" si="5"/>
        <v>5.87</v>
      </c>
      <c r="BH33" s="708">
        <f t="shared" si="12"/>
        <v>105.87</v>
      </c>
      <c r="BI33" s="712">
        <f t="shared" si="6"/>
        <v>16.09</v>
      </c>
      <c r="BJ33" s="713">
        <f t="shared" si="7"/>
        <v>374.52</v>
      </c>
      <c r="BK33" s="716"/>
      <c r="BL33" s="608" t="e">
        <f>VLOOKUP(B33,[9]ML!A:F,1,0)</f>
        <v>#N/A</v>
      </c>
      <c r="BM33" s="715"/>
      <c r="BN33" s="608" t="e">
        <f>VLOOKUP(B33,'[9]Mon-Fri'!A:A,1,0)</f>
        <v>#N/A</v>
      </c>
    </row>
    <row r="34" spans="1:66" s="608" customFormat="1" ht="35.25" customHeight="1">
      <c r="A34" s="689">
        <f t="shared" si="11"/>
        <v>26</v>
      </c>
      <c r="B34" s="690" t="s">
        <v>1169</v>
      </c>
      <c r="C34" s="690" t="s">
        <v>1170</v>
      </c>
      <c r="D34" s="690" t="s">
        <v>1127</v>
      </c>
      <c r="E34" s="690" t="s">
        <v>1147</v>
      </c>
      <c r="F34" s="691">
        <v>41456</v>
      </c>
      <c r="G34" s="692"/>
      <c r="H34" s="692"/>
      <c r="I34" s="690" t="s">
        <v>1108</v>
      </c>
      <c r="J34" s="693">
        <v>1</v>
      </c>
      <c r="K34" s="693">
        <v>2</v>
      </c>
      <c r="L34" s="693">
        <v>3</v>
      </c>
      <c r="M34" s="693">
        <v>204</v>
      </c>
      <c r="N34" s="694">
        <f t="shared" si="8"/>
        <v>7.8461538461538458</v>
      </c>
      <c r="O34" s="693">
        <v>200</v>
      </c>
      <c r="P34" s="693">
        <v>8</v>
      </c>
      <c r="Q34" s="693">
        <v>242</v>
      </c>
      <c r="R34" s="693">
        <v>0</v>
      </c>
      <c r="S34" s="693">
        <v>0</v>
      </c>
      <c r="T34" s="693">
        <v>0</v>
      </c>
      <c r="U34" s="693">
        <v>42</v>
      </c>
      <c r="V34" s="693">
        <v>0</v>
      </c>
      <c r="W34" s="693">
        <v>42</v>
      </c>
      <c r="X34" s="690">
        <v>318.79000000000002</v>
      </c>
      <c r="Y34" s="690">
        <v>43.33</v>
      </c>
      <c r="Z34" s="690">
        <v>20.60604</v>
      </c>
      <c r="AA34" s="690">
        <v>0</v>
      </c>
      <c r="AB34" s="690">
        <v>20.60604</v>
      </c>
      <c r="AC34" s="690">
        <v>0</v>
      </c>
      <c r="AD34" s="690">
        <v>5.7320799999999998</v>
      </c>
      <c r="AE34" s="696">
        <f>VLOOKUP(B34,[9]Avg!B:AD,29,0)</f>
        <v>10.123582351631809</v>
      </c>
      <c r="AF34" s="697">
        <f>_xlfn.IFNA(VLOOKUP(B34,'[9]5%'!B:BC,54,0),0)</f>
        <v>0</v>
      </c>
      <c r="AG34" s="698">
        <f>VLOOKUP(B34,[9]Simperel!B:AH,33,0)</f>
        <v>10.050000000000001</v>
      </c>
      <c r="AH34" s="699">
        <f t="shared" si="0"/>
        <v>7.85</v>
      </c>
      <c r="AI34" s="700"/>
      <c r="AJ34" s="697">
        <f>_xlfn.IFNA(VLOOKUP(B34,'[9]Child care'!C:I,7,0),0)</f>
        <v>0</v>
      </c>
      <c r="AK34" s="699">
        <f>VLOOKUP(B34,[9]Att!B:W,22,0)</f>
        <v>10</v>
      </c>
      <c r="AL34" s="697">
        <f t="shared" si="1"/>
        <v>6</v>
      </c>
      <c r="AM34" s="697">
        <f>_xlfn.IFNA(VLOOKUP(B34,'[9]Health Check'!D:H,5,0),0)</f>
        <v>0</v>
      </c>
      <c r="AN34" s="701"/>
      <c r="AO34" s="697">
        <v>7</v>
      </c>
      <c r="AP34" s="696">
        <f>VLOOKUP(B34,[9]Simperel!B:AJ,35,0)</f>
        <v>11</v>
      </c>
      <c r="AQ34" s="702">
        <f>VLOOKUP(B34,[10]Master!$B:$AQ,42,0)</f>
        <v>0</v>
      </c>
      <c r="AR34" s="697">
        <f>_xlfn.IFNA(VLOOKUP(B34,[9]Bounus!A:B,2,0),0)</f>
        <v>0</v>
      </c>
      <c r="AS34" s="703">
        <f>SUMIF([9]Reimbursment!$B:$B,'PWK '!B:B,[9]Reimbursment!G:G)</f>
        <v>1.43</v>
      </c>
      <c r="AT34" s="700">
        <f t="shared" si="9"/>
        <v>10.123582351631809</v>
      </c>
      <c r="AU34" s="704">
        <f t="shared" si="2"/>
        <v>388.46</v>
      </c>
      <c r="AV34" s="705">
        <f>VLOOKUP(B34,[9]Att!B:U,20,0)</f>
        <v>1</v>
      </c>
      <c r="AW34" s="706">
        <f t="shared" si="10"/>
        <v>434.86</v>
      </c>
      <c r="AX34" s="707">
        <f t="shared" si="3"/>
        <v>428.99</v>
      </c>
      <c r="AY34" s="708">
        <f t="shared" si="4"/>
        <v>367.55697133055622</v>
      </c>
      <c r="AZ34" s="708">
        <v>0</v>
      </c>
      <c r="BA34" s="708">
        <f>VLOOKUP(B34,'[9]1st'!B:BH,59,0)</f>
        <v>100</v>
      </c>
      <c r="BB34" s="709">
        <f>_xlfn.IFNA(VLOOKUP(B34,[9]Deduct!B:F,6,0),0)</f>
        <v>0</v>
      </c>
      <c r="BC34" s="710">
        <f>_xlfn.IFNA(VLOOKUP(B34,[9]Union!I:J,2,0),0)</f>
        <v>0</v>
      </c>
      <c r="BD34" s="710">
        <f>_xlfn.IFNA(VLOOKUP(B34,[9]Union!M:N,2,0),0)</f>
        <v>1</v>
      </c>
      <c r="BE34" s="710">
        <f>_xlfn.IFNA(VLOOKUP(B34,[9]Union!E:F,2,0),0)</f>
        <v>0</v>
      </c>
      <c r="BF34" s="710">
        <f>_xlfn.IFNA(VLOOKUP(B34,[9]Union!A:B,2,0),0)</f>
        <v>0</v>
      </c>
      <c r="BG34" s="711">
        <f t="shared" si="5"/>
        <v>5.87</v>
      </c>
      <c r="BH34" s="708">
        <f t="shared" si="12"/>
        <v>106.87</v>
      </c>
      <c r="BI34" s="712">
        <f t="shared" si="6"/>
        <v>17.05</v>
      </c>
      <c r="BJ34" s="713">
        <f t="shared" si="7"/>
        <v>345.04</v>
      </c>
      <c r="BK34" s="714"/>
      <c r="BL34" s="608" t="e">
        <f>VLOOKUP(B34,[9]ML!A:F,1,0)</f>
        <v>#N/A</v>
      </c>
      <c r="BM34" s="715"/>
      <c r="BN34" s="608" t="e">
        <f>VLOOKUP(B34,'[9]Mon-Fri'!A:A,1,0)</f>
        <v>#N/A</v>
      </c>
    </row>
    <row r="35" spans="1:66" s="608" customFormat="1" ht="32.25" customHeight="1">
      <c r="A35" s="689">
        <f t="shared" si="11"/>
        <v>27</v>
      </c>
      <c r="B35" s="690" t="s">
        <v>1171</v>
      </c>
      <c r="C35" s="690" t="s">
        <v>1172</v>
      </c>
      <c r="D35" s="690" t="s">
        <v>1123</v>
      </c>
      <c r="E35" s="690" t="s">
        <v>1124</v>
      </c>
      <c r="F35" s="691">
        <v>41507</v>
      </c>
      <c r="G35" s="692"/>
      <c r="H35" s="692"/>
      <c r="I35" s="690" t="s">
        <v>1108</v>
      </c>
      <c r="J35" s="693">
        <v>0</v>
      </c>
      <c r="K35" s="693">
        <v>0</v>
      </c>
      <c r="L35" s="693">
        <v>0</v>
      </c>
      <c r="M35" s="693">
        <v>204</v>
      </c>
      <c r="N35" s="694">
        <f t="shared" si="8"/>
        <v>7.8461538461538458</v>
      </c>
      <c r="O35" s="693">
        <v>168</v>
      </c>
      <c r="P35" s="693">
        <v>9</v>
      </c>
      <c r="Q35" s="693">
        <v>168</v>
      </c>
      <c r="R35" s="693">
        <v>0</v>
      </c>
      <c r="S35" s="693">
        <v>0</v>
      </c>
      <c r="T35" s="693">
        <v>0</v>
      </c>
      <c r="U35" s="693">
        <v>0</v>
      </c>
      <c r="V35" s="693">
        <v>0</v>
      </c>
      <c r="W35" s="693">
        <v>0</v>
      </c>
      <c r="X35" s="690">
        <v>284.36</v>
      </c>
      <c r="Y35" s="690">
        <v>2.44</v>
      </c>
      <c r="Z35" s="690">
        <v>0</v>
      </c>
      <c r="AA35" s="690">
        <v>0</v>
      </c>
      <c r="AB35" s="690">
        <v>0</v>
      </c>
      <c r="AC35" s="690">
        <v>1.02</v>
      </c>
      <c r="AD35" s="690">
        <v>5.41</v>
      </c>
      <c r="AE35" s="696">
        <f>VLOOKUP(B35,[9]Avg!B:AD,29,0)</f>
        <v>11.413586438923396</v>
      </c>
      <c r="AF35" s="697">
        <f>_xlfn.IFNA(VLOOKUP(B35,'[9]5%'!B:BC,54,0),0)</f>
        <v>0</v>
      </c>
      <c r="AG35" s="698">
        <f>VLOOKUP(B35,[9]Simperel!B:AH,33,0)</f>
        <v>0</v>
      </c>
      <c r="AH35" s="699">
        <f t="shared" ref="AH35:AH36" si="14">ROUND(M35/23/9*P35,2)</f>
        <v>8.8699999999999992</v>
      </c>
      <c r="AI35" s="700"/>
      <c r="AJ35" s="697">
        <f>_xlfn.IFNA(VLOOKUP(B35,'[9]Child care'!C:I,7,0),0)</f>
        <v>0</v>
      </c>
      <c r="AK35" s="699">
        <f>VLOOKUP(B35,[9]Att!B:W,22,0)</f>
        <v>10</v>
      </c>
      <c r="AL35" s="697">
        <f t="shared" si="1"/>
        <v>6</v>
      </c>
      <c r="AM35" s="697">
        <f>_xlfn.IFNA(VLOOKUP(B35,'[9]Health Check'!D:H,5,0),0)</f>
        <v>0</v>
      </c>
      <c r="AN35" s="701"/>
      <c r="AO35" s="697">
        <v>7</v>
      </c>
      <c r="AP35" s="696">
        <f>VLOOKUP(B35,[9]Simperel!B:AJ,35,0)</f>
        <v>11</v>
      </c>
      <c r="AQ35" s="702">
        <f>VLOOKUP(B35,[10]Master!$B:$AQ,42,0)</f>
        <v>7.5</v>
      </c>
      <c r="AR35" s="697">
        <f>_xlfn.IFNA(VLOOKUP(B35,[9]Bounus!A:B,2,0),0)</f>
        <v>0</v>
      </c>
      <c r="AS35" s="703">
        <f>SUMIF([9]Reimbursment!$B:$B,'PWK '!B:B,[9]Reimbursment!G:G)</f>
        <v>0</v>
      </c>
      <c r="AT35" s="700">
        <f t="shared" si="9"/>
        <v>11.413586438923396</v>
      </c>
      <c r="AU35" s="704">
        <f t="shared" si="2"/>
        <v>293.23</v>
      </c>
      <c r="AV35" s="705">
        <f>VLOOKUP(B35,[9]Att!B:U,20,0)</f>
        <v>1</v>
      </c>
      <c r="AW35" s="706">
        <f t="shared" si="10"/>
        <v>348.01</v>
      </c>
      <c r="AX35" s="707">
        <f t="shared" si="3"/>
        <v>342.14</v>
      </c>
      <c r="AY35" s="708">
        <f t="shared" si="4"/>
        <v>367.55697133055622</v>
      </c>
      <c r="AZ35" s="708">
        <v>0</v>
      </c>
      <c r="BA35" s="708">
        <f>VLOOKUP(B35,'[9]1st'!B:BH,59,0)</f>
        <v>100</v>
      </c>
      <c r="BB35" s="709">
        <f>_xlfn.IFNA(VLOOKUP(B35,[9]Deduct!B:F,6,0),0)</f>
        <v>0</v>
      </c>
      <c r="BC35" s="710">
        <f>_xlfn.IFNA(VLOOKUP(B35,[9]Union!I:J,2,0),0)</f>
        <v>0</v>
      </c>
      <c r="BD35" s="710">
        <f>_xlfn.IFNA(VLOOKUP(B35,[9]Union!M:N,2,0),0)</f>
        <v>1</v>
      </c>
      <c r="BE35" s="710">
        <f>_xlfn.IFNA(VLOOKUP(B35,[9]Union!E:F,2,0),0)</f>
        <v>0</v>
      </c>
      <c r="BF35" s="710">
        <f>_xlfn.IFNA(VLOOKUP(B35,[9]Union!A:B,2,0),0)</f>
        <v>0</v>
      </c>
      <c r="BG35" s="711">
        <f t="shared" si="5"/>
        <v>5.87</v>
      </c>
      <c r="BH35" s="708">
        <f t="shared" si="12"/>
        <v>106.87</v>
      </c>
      <c r="BI35" s="712">
        <f t="shared" si="6"/>
        <v>7</v>
      </c>
      <c r="BJ35" s="713">
        <f t="shared" si="7"/>
        <v>248.14</v>
      </c>
      <c r="BK35" s="716"/>
      <c r="BL35" s="608" t="e">
        <f>VLOOKUP(B35,[9]ML!A:F,1,0)</f>
        <v>#N/A</v>
      </c>
      <c r="BM35" s="715"/>
      <c r="BN35" s="608" t="str">
        <f>VLOOKUP(B35,'[9]Mon-Fri'!A:A,1,0)</f>
        <v>CT0457</v>
      </c>
    </row>
    <row r="36" spans="1:66" s="608" customFormat="1" ht="32.25" customHeight="1">
      <c r="A36" s="689">
        <f t="shared" si="11"/>
        <v>28</v>
      </c>
      <c r="B36" s="690" t="s">
        <v>1173</v>
      </c>
      <c r="C36" s="690" t="s">
        <v>1174</v>
      </c>
      <c r="D36" s="690" t="s">
        <v>1123</v>
      </c>
      <c r="E36" s="690" t="s">
        <v>1124</v>
      </c>
      <c r="F36" s="691">
        <v>41416</v>
      </c>
      <c r="G36" s="692"/>
      <c r="H36" s="692"/>
      <c r="I36" s="690" t="s">
        <v>1108</v>
      </c>
      <c r="J36" s="693">
        <v>1</v>
      </c>
      <c r="K36" s="693">
        <v>1</v>
      </c>
      <c r="L36" s="693">
        <v>2</v>
      </c>
      <c r="M36" s="693">
        <v>204</v>
      </c>
      <c r="N36" s="694">
        <f t="shared" si="8"/>
        <v>7.8461538461538458</v>
      </c>
      <c r="O36" s="693">
        <v>176</v>
      </c>
      <c r="P36" s="693">
        <v>9</v>
      </c>
      <c r="Q36" s="693">
        <v>168</v>
      </c>
      <c r="R36" s="693">
        <v>8</v>
      </c>
      <c r="S36" s="693">
        <v>0</v>
      </c>
      <c r="T36" s="693">
        <v>8</v>
      </c>
      <c r="U36" s="693">
        <v>0</v>
      </c>
      <c r="V36" s="693">
        <v>0</v>
      </c>
      <c r="W36" s="693">
        <v>0</v>
      </c>
      <c r="X36" s="690">
        <v>284.74</v>
      </c>
      <c r="Y36" s="690">
        <v>10.29</v>
      </c>
      <c r="Z36" s="690">
        <v>0</v>
      </c>
      <c r="AA36" s="690">
        <v>0</v>
      </c>
      <c r="AB36" s="690">
        <v>0</v>
      </c>
      <c r="AC36" s="690">
        <v>2.04</v>
      </c>
      <c r="AD36" s="690">
        <v>5.41</v>
      </c>
      <c r="AE36" s="696">
        <f>VLOOKUP(B36,[9]Avg!B:AD,29,0)</f>
        <v>11.321325669850959</v>
      </c>
      <c r="AF36" s="697">
        <f>_xlfn.IFNA(VLOOKUP(B36,'[9]5%'!B:BC,54,0),0)</f>
        <v>0</v>
      </c>
      <c r="AG36" s="698">
        <f>VLOOKUP(B36,[9]Simperel!B:AH,33,0)</f>
        <v>0</v>
      </c>
      <c r="AH36" s="699">
        <f t="shared" si="14"/>
        <v>8.8699999999999992</v>
      </c>
      <c r="AI36" s="700"/>
      <c r="AJ36" s="697">
        <f>_xlfn.IFNA(VLOOKUP(B36,'[9]Child care'!C:I,7,0),0)</f>
        <v>0</v>
      </c>
      <c r="AK36" s="699">
        <f>VLOOKUP(B36,[9]Att!B:W,22,0)</f>
        <v>10</v>
      </c>
      <c r="AL36" s="697">
        <f t="shared" si="1"/>
        <v>6</v>
      </c>
      <c r="AM36" s="697">
        <f>_xlfn.IFNA(VLOOKUP(B36,'[9]Health Check'!D:H,5,0),0)</f>
        <v>0</v>
      </c>
      <c r="AN36" s="701"/>
      <c r="AO36" s="697">
        <v>7</v>
      </c>
      <c r="AP36" s="696">
        <f>VLOOKUP(B36,[9]Simperel!B:AJ,35,0)</f>
        <v>11</v>
      </c>
      <c r="AQ36" s="702">
        <f>VLOOKUP(B36,[10]Master!$B:$AQ,42,0)</f>
        <v>7.5</v>
      </c>
      <c r="AR36" s="697">
        <f>_xlfn.IFNA(VLOOKUP(B36,[9]Bounus!A:B,2,0),0)</f>
        <v>0</v>
      </c>
      <c r="AS36" s="703">
        <f>SUMIF([9]Reimbursment!$B:$B,'PWK '!B:B,[9]Reimbursment!G:G)</f>
        <v>10.06</v>
      </c>
      <c r="AT36" s="700">
        <f t="shared" si="9"/>
        <v>0</v>
      </c>
      <c r="AU36" s="704">
        <f t="shared" si="2"/>
        <v>302.48</v>
      </c>
      <c r="AV36" s="705">
        <f>VLOOKUP(B36,[9]Att!B:U,20,0)</f>
        <v>0</v>
      </c>
      <c r="AW36" s="706">
        <f t="shared" si="10"/>
        <v>355.91</v>
      </c>
      <c r="AX36" s="707">
        <f t="shared" si="3"/>
        <v>350.04</v>
      </c>
      <c r="AY36" s="708">
        <f t="shared" si="4"/>
        <v>367.55697133055622</v>
      </c>
      <c r="AZ36" s="708">
        <v>0</v>
      </c>
      <c r="BA36" s="708">
        <f>VLOOKUP(B36,'[9]1st'!B:BH,59,0)</f>
        <v>100</v>
      </c>
      <c r="BB36" s="709">
        <f>_xlfn.IFNA(VLOOKUP(B36,[9]Deduct!B:F,6,0),0)</f>
        <v>0</v>
      </c>
      <c r="BC36" s="710">
        <f>_xlfn.IFNA(VLOOKUP(B36,[9]Union!I:J,2,0),0)</f>
        <v>0</v>
      </c>
      <c r="BD36" s="710">
        <f>_xlfn.IFNA(VLOOKUP(B36,[9]Union!M:N,2,0),0)</f>
        <v>1</v>
      </c>
      <c r="BE36" s="710">
        <f>_xlfn.IFNA(VLOOKUP(B36,[9]Union!E:F,2,0),0)</f>
        <v>0</v>
      </c>
      <c r="BF36" s="710">
        <f>_xlfn.IFNA(VLOOKUP(B36,[9]Union!A:B,2,0),0)</f>
        <v>0</v>
      </c>
      <c r="BG36" s="711">
        <f t="shared" si="5"/>
        <v>5.87</v>
      </c>
      <c r="BH36" s="708">
        <f t="shared" si="12"/>
        <v>106.87</v>
      </c>
      <c r="BI36" s="712">
        <f t="shared" si="6"/>
        <v>7</v>
      </c>
      <c r="BJ36" s="713">
        <f t="shared" si="7"/>
        <v>256.04000000000002</v>
      </c>
      <c r="BK36" s="714"/>
      <c r="BL36" s="608" t="e">
        <f>VLOOKUP(B36,[9]ML!A:F,1,0)</f>
        <v>#N/A</v>
      </c>
      <c r="BM36" s="715"/>
      <c r="BN36" s="608" t="str">
        <f>VLOOKUP(B36,'[9]Mon-Fri'!A:A,1,0)</f>
        <v>CT0516</v>
      </c>
    </row>
    <row r="37" spans="1:66" s="608" customFormat="1" ht="33" customHeight="1">
      <c r="A37" s="689">
        <f t="shared" si="11"/>
        <v>29</v>
      </c>
      <c r="B37" s="690" t="s">
        <v>1175</v>
      </c>
      <c r="C37" s="690" t="s">
        <v>1176</v>
      </c>
      <c r="D37" s="690" t="s">
        <v>1123</v>
      </c>
      <c r="E37" s="690" t="s">
        <v>1139</v>
      </c>
      <c r="F37" s="691">
        <v>38475</v>
      </c>
      <c r="G37" s="692"/>
      <c r="H37" s="692"/>
      <c r="I37" s="690" t="s">
        <v>1108</v>
      </c>
      <c r="J37" s="693">
        <v>1</v>
      </c>
      <c r="K37" s="693">
        <v>3</v>
      </c>
      <c r="L37" s="693">
        <v>4</v>
      </c>
      <c r="M37" s="693">
        <v>204</v>
      </c>
      <c r="N37" s="694">
        <f t="shared" si="8"/>
        <v>7.8461538461538458</v>
      </c>
      <c r="O37" s="693">
        <v>208</v>
      </c>
      <c r="P37" s="693">
        <v>8</v>
      </c>
      <c r="Q37" s="693">
        <v>240</v>
      </c>
      <c r="R37" s="693">
        <v>8</v>
      </c>
      <c r="S37" s="693">
        <v>0</v>
      </c>
      <c r="T37" s="693">
        <v>8</v>
      </c>
      <c r="U37" s="693">
        <v>40</v>
      </c>
      <c r="V37" s="693">
        <v>0</v>
      </c>
      <c r="W37" s="693">
        <v>40</v>
      </c>
      <c r="X37" s="690">
        <v>414.39</v>
      </c>
      <c r="Y37" s="690">
        <v>15.1</v>
      </c>
      <c r="Z37" s="690">
        <v>28.487545999999998</v>
      </c>
      <c r="AA37" s="690">
        <v>0</v>
      </c>
      <c r="AB37" s="690">
        <v>28.487545999999998</v>
      </c>
      <c r="AC37" s="690">
        <v>0</v>
      </c>
      <c r="AD37" s="690">
        <v>2.5624799999999999</v>
      </c>
      <c r="AE37" s="696">
        <f>VLOOKUP(B37,[9]Avg!B:AD,29,0)</f>
        <v>11.40695555528414</v>
      </c>
      <c r="AF37" s="697">
        <f>_xlfn.IFNA(VLOOKUP(B37,'[9]5%'!B:BC,54,0),0)</f>
        <v>0</v>
      </c>
      <c r="AG37" s="698">
        <f>VLOOKUP(B37,[9]Simperel!B:AH,33,0)</f>
        <v>9.57</v>
      </c>
      <c r="AH37" s="699">
        <f t="shared" si="0"/>
        <v>7.85</v>
      </c>
      <c r="AI37" s="700"/>
      <c r="AJ37" s="697">
        <f>_xlfn.IFNA(VLOOKUP(B37,'[9]Child care'!C:I,7,0),0)</f>
        <v>0</v>
      </c>
      <c r="AK37" s="699">
        <f>VLOOKUP(B37,[9]Att!B:W,22,0)</f>
        <v>9.5652173913043477</v>
      </c>
      <c r="AL37" s="697">
        <f t="shared" si="1"/>
        <v>6</v>
      </c>
      <c r="AM37" s="697">
        <f>_xlfn.IFNA(VLOOKUP(B37,'[9]Health Check'!D:H,5,0),0)</f>
        <v>0</v>
      </c>
      <c r="AN37" s="701"/>
      <c r="AO37" s="697">
        <v>7</v>
      </c>
      <c r="AP37" s="696">
        <f>VLOOKUP(B37,[9]Simperel!B:AJ,35,0)</f>
        <v>11</v>
      </c>
      <c r="AQ37" s="702">
        <f>VLOOKUP(B37,[10]Master!$B:$AQ,42,0)</f>
        <v>0</v>
      </c>
      <c r="AR37" s="697">
        <f>_xlfn.IFNA(VLOOKUP(B37,[9]Bounus!A:B,2,0),0)</f>
        <v>0</v>
      </c>
      <c r="AS37" s="703">
        <f>SUMIF([9]Reimbursment!$B:$B,'PWK '!B:B,[9]Reimbursment!G:G)</f>
        <v>0</v>
      </c>
      <c r="AT37" s="700">
        <f t="shared" si="9"/>
        <v>0</v>
      </c>
      <c r="AU37" s="704">
        <f t="shared" si="2"/>
        <v>460.54</v>
      </c>
      <c r="AV37" s="705">
        <f>VLOOKUP(B37,[9]Att!B:U,20,0)</f>
        <v>0</v>
      </c>
      <c r="AW37" s="706">
        <f t="shared" si="10"/>
        <v>494.96</v>
      </c>
      <c r="AX37" s="707">
        <f t="shared" si="3"/>
        <v>489.09</v>
      </c>
      <c r="AY37" s="708">
        <f t="shared" si="4"/>
        <v>367.55697133055622</v>
      </c>
      <c r="AZ37" s="708">
        <v>0</v>
      </c>
      <c r="BA37" s="708">
        <f>VLOOKUP(B37,'[9]1st'!B:BH,59,0)</f>
        <v>100</v>
      </c>
      <c r="BB37" s="709">
        <f>_xlfn.IFNA(VLOOKUP(B37,[9]Deduct!B:F,6,0),0)</f>
        <v>0</v>
      </c>
      <c r="BC37" s="710">
        <f>_xlfn.IFNA(VLOOKUP(B37,[9]Union!I:J,2,0),0)</f>
        <v>0</v>
      </c>
      <c r="BD37" s="710">
        <f>_xlfn.IFNA(VLOOKUP(B37,[9]Union!M:N,2,0),0)</f>
        <v>1</v>
      </c>
      <c r="BE37" s="710">
        <f>_xlfn.IFNA(VLOOKUP(B37,[9]Union!E:F,2,0),0)</f>
        <v>0</v>
      </c>
      <c r="BF37" s="710">
        <f>_xlfn.IFNA(VLOOKUP(B37,[9]Union!A:B,2,0),0)</f>
        <v>0</v>
      </c>
      <c r="BG37" s="711">
        <f t="shared" si="5"/>
        <v>5.87</v>
      </c>
      <c r="BH37" s="708">
        <f t="shared" si="12"/>
        <v>106.87</v>
      </c>
      <c r="BI37" s="712">
        <f t="shared" si="6"/>
        <v>16.57</v>
      </c>
      <c r="BJ37" s="713">
        <f t="shared" si="7"/>
        <v>404.66</v>
      </c>
      <c r="BK37" s="714"/>
      <c r="BL37" s="608" t="e">
        <f>VLOOKUP(B37,[9]ML!A:F,1,0)</f>
        <v>#N/A</v>
      </c>
      <c r="BM37" s="715"/>
      <c r="BN37" s="608" t="e">
        <f>VLOOKUP(B37,'[9]Mon-Fri'!A:A,1,0)</f>
        <v>#N/A</v>
      </c>
    </row>
    <row r="38" spans="1:66" s="608" customFormat="1" ht="35.25" customHeight="1">
      <c r="A38" s="689">
        <f t="shared" si="11"/>
        <v>30</v>
      </c>
      <c r="B38" s="690" t="s">
        <v>1177</v>
      </c>
      <c r="C38" s="690" t="s">
        <v>1178</v>
      </c>
      <c r="D38" s="690" t="s">
        <v>1123</v>
      </c>
      <c r="E38" s="690" t="s">
        <v>1139</v>
      </c>
      <c r="F38" s="691">
        <v>41276</v>
      </c>
      <c r="G38" s="692"/>
      <c r="H38" s="692"/>
      <c r="I38" s="690" t="s">
        <v>1108</v>
      </c>
      <c r="J38" s="693">
        <v>0</v>
      </c>
      <c r="K38" s="693">
        <v>0</v>
      </c>
      <c r="L38" s="693">
        <v>0</v>
      </c>
      <c r="M38" s="693">
        <v>204</v>
      </c>
      <c r="N38" s="694">
        <f t="shared" si="8"/>
        <v>7.8461538461538458</v>
      </c>
      <c r="O38" s="693">
        <v>168</v>
      </c>
      <c r="P38" s="693">
        <v>9</v>
      </c>
      <c r="Q38" s="693">
        <v>84</v>
      </c>
      <c r="R38" s="693">
        <v>88</v>
      </c>
      <c r="S38" s="693">
        <v>0</v>
      </c>
      <c r="T38" s="693">
        <v>88</v>
      </c>
      <c r="U38" s="693">
        <v>4</v>
      </c>
      <c r="V38" s="693">
        <v>0</v>
      </c>
      <c r="W38" s="693">
        <v>4</v>
      </c>
      <c r="X38" s="690">
        <v>137.12</v>
      </c>
      <c r="Y38" s="690">
        <v>86.35</v>
      </c>
      <c r="Z38" s="690">
        <v>2.8223069999999999</v>
      </c>
      <c r="AA38" s="690">
        <v>0</v>
      </c>
      <c r="AB38" s="690">
        <v>2.8223069999999999</v>
      </c>
      <c r="AC38" s="690">
        <v>11.28</v>
      </c>
      <c r="AD38" s="690">
        <v>0</v>
      </c>
      <c r="AE38" s="696">
        <f>VLOOKUP(B38,[9]Avg!B:AD,29,0)</f>
        <v>11.484990198775927</v>
      </c>
      <c r="AF38" s="697">
        <f>_xlfn.IFNA(VLOOKUP(B38,'[9]5%'!B:BC,54,0),0)</f>
        <v>0</v>
      </c>
      <c r="AG38" s="698">
        <f>VLOOKUP(B38,[9]Simperel!B:AH,33,0)</f>
        <v>1.44</v>
      </c>
      <c r="AH38" s="699">
        <f>ROUND(M38/23/9*P38,2)</f>
        <v>8.8699999999999992</v>
      </c>
      <c r="AI38" s="700"/>
      <c r="AJ38" s="697">
        <f>_xlfn.IFNA(VLOOKUP(B38,'[9]Child care'!C:I,7,0),0)</f>
        <v>0</v>
      </c>
      <c r="AK38" s="699">
        <f>VLOOKUP(B38,[9]Att!B:W,22,0)</f>
        <v>3.9130434782608701</v>
      </c>
      <c r="AL38" s="697">
        <f t="shared" si="1"/>
        <v>6</v>
      </c>
      <c r="AM38" s="697">
        <f>_xlfn.IFNA(VLOOKUP(B38,'[9]Health Check'!D:H,5,0),0)</f>
        <v>0</v>
      </c>
      <c r="AN38" s="701"/>
      <c r="AO38" s="697">
        <v>7</v>
      </c>
      <c r="AP38" s="696">
        <f>VLOOKUP(B38,[9]Simperel!B:AJ,35,0)</f>
        <v>11</v>
      </c>
      <c r="AQ38" s="702">
        <f>7.5+1.5</f>
        <v>9</v>
      </c>
      <c r="AR38" s="697">
        <f>_xlfn.IFNA(VLOOKUP(B38,[9]Bounus!A:B,2,0),0)</f>
        <v>0</v>
      </c>
      <c r="AS38" s="703">
        <f>SUMIF([9]Reimbursment!$B:$B,'PWK '!B:B,[9]Reimbursment!G:G)</f>
        <v>0</v>
      </c>
      <c r="AT38" s="700">
        <f t="shared" si="9"/>
        <v>7.7574056605767217</v>
      </c>
      <c r="AU38" s="704">
        <f t="shared" si="2"/>
        <v>237.57</v>
      </c>
      <c r="AV38" s="705">
        <f>VLOOKUP(B38,[9]Att!B:U,20,0)</f>
        <v>0.67543859649122795</v>
      </c>
      <c r="AW38" s="706">
        <f t="shared" si="10"/>
        <v>284.11</v>
      </c>
      <c r="AX38" s="707">
        <f t="shared" si="3"/>
        <v>278.43</v>
      </c>
      <c r="AY38" s="708">
        <f t="shared" si="4"/>
        <v>367.55697133055622</v>
      </c>
      <c r="AZ38" s="708">
        <v>0</v>
      </c>
      <c r="BA38" s="708">
        <f>VLOOKUP(B38,'[9]1st'!B:BH,59,0)</f>
        <v>100</v>
      </c>
      <c r="BB38" s="709">
        <f>_xlfn.IFNA(VLOOKUP(B38,[9]Deduct!B:F,6,0),0)</f>
        <v>0</v>
      </c>
      <c r="BC38" s="710">
        <f>_xlfn.IFNA(VLOOKUP(B38,[9]Union!I:J,2,0),0)</f>
        <v>0</v>
      </c>
      <c r="BD38" s="710">
        <f>_xlfn.IFNA(VLOOKUP(B38,[9]Union!M:N,2,0),0)</f>
        <v>1</v>
      </c>
      <c r="BE38" s="710">
        <f>_xlfn.IFNA(VLOOKUP(B38,[9]Union!E:F,2,0),0)</f>
        <v>0</v>
      </c>
      <c r="BF38" s="710">
        <f>_xlfn.IFNA(VLOOKUP(B38,[9]Union!A:B,2,0),0)</f>
        <v>0</v>
      </c>
      <c r="BG38" s="711">
        <f t="shared" si="5"/>
        <v>5.68</v>
      </c>
      <c r="BH38" s="708">
        <f t="shared" si="12"/>
        <v>106.68</v>
      </c>
      <c r="BI38" s="712">
        <f t="shared" si="6"/>
        <v>8.44</v>
      </c>
      <c r="BJ38" s="713">
        <f t="shared" si="7"/>
        <v>185.87</v>
      </c>
      <c r="BK38" s="714"/>
      <c r="BL38" s="608" t="e">
        <f>VLOOKUP(B38,[9]ML!A:F,1,0)</f>
        <v>#N/A</v>
      </c>
      <c r="BM38" s="715"/>
      <c r="BN38" s="608" t="str">
        <f>VLOOKUP(B38,'[9]Mon-Fri'!A:A,1,0)</f>
        <v>CT0525</v>
      </c>
    </row>
    <row r="39" spans="1:66" s="608" customFormat="1" ht="35.25" customHeight="1">
      <c r="A39" s="689">
        <f t="shared" si="11"/>
        <v>31</v>
      </c>
      <c r="B39" s="690" t="s">
        <v>1179</v>
      </c>
      <c r="C39" s="690" t="s">
        <v>1180</v>
      </c>
      <c r="D39" s="690" t="s">
        <v>1123</v>
      </c>
      <c r="E39" s="690" t="s">
        <v>1139</v>
      </c>
      <c r="F39" s="691">
        <v>39678</v>
      </c>
      <c r="G39" s="692"/>
      <c r="H39" s="692"/>
      <c r="I39" s="690" t="s">
        <v>1108</v>
      </c>
      <c r="J39" s="693">
        <v>1</v>
      </c>
      <c r="K39" s="693">
        <v>3</v>
      </c>
      <c r="L39" s="693">
        <v>4</v>
      </c>
      <c r="M39" s="693">
        <v>204</v>
      </c>
      <c r="N39" s="694">
        <f t="shared" si="8"/>
        <v>7.8461538461538458</v>
      </c>
      <c r="O39" s="693">
        <v>208</v>
      </c>
      <c r="P39" s="693">
        <v>8</v>
      </c>
      <c r="Q39" s="693">
        <v>237</v>
      </c>
      <c r="R39" s="693">
        <v>8</v>
      </c>
      <c r="S39" s="693">
        <v>0</v>
      </c>
      <c r="T39" s="693">
        <v>8</v>
      </c>
      <c r="U39" s="693">
        <v>37</v>
      </c>
      <c r="V39" s="693">
        <v>0</v>
      </c>
      <c r="W39" s="693">
        <v>37</v>
      </c>
      <c r="X39" s="690">
        <v>291.25</v>
      </c>
      <c r="Y39" s="690">
        <v>37.200000000000003</v>
      </c>
      <c r="Z39" s="690">
        <v>23.231280999999999</v>
      </c>
      <c r="AA39" s="690">
        <v>0</v>
      </c>
      <c r="AB39" s="690">
        <v>23.231280999999999</v>
      </c>
      <c r="AC39" s="690">
        <v>0</v>
      </c>
      <c r="AD39" s="690">
        <v>18.15231</v>
      </c>
      <c r="AE39" s="696">
        <f>VLOOKUP(B39,[9]Avg!B:AD,29,0)</f>
        <v>10.587287226900319</v>
      </c>
      <c r="AF39" s="697">
        <f>_xlfn.IFNA(VLOOKUP(B39,'[9]5%'!B:BC,54,0),0)</f>
        <v>0</v>
      </c>
      <c r="AG39" s="698">
        <f>VLOOKUP(B39,[9]Simperel!B:AH,33,0)</f>
        <v>9.57</v>
      </c>
      <c r="AH39" s="699">
        <f t="shared" si="0"/>
        <v>7.85</v>
      </c>
      <c r="AI39" s="700"/>
      <c r="AJ39" s="697">
        <f>_xlfn.IFNA(VLOOKUP(B39,'[9]Child care'!C:I,7,0),0)</f>
        <v>0</v>
      </c>
      <c r="AK39" s="699">
        <f>VLOOKUP(B39,[9]Att!B:W,22,0)</f>
        <v>10</v>
      </c>
      <c r="AL39" s="697">
        <f t="shared" si="1"/>
        <v>6</v>
      </c>
      <c r="AM39" s="697">
        <f>_xlfn.IFNA(VLOOKUP(B39,'[9]Health Check'!D:H,5,0),0)</f>
        <v>0</v>
      </c>
      <c r="AN39" s="701"/>
      <c r="AO39" s="697">
        <v>7</v>
      </c>
      <c r="AP39" s="696">
        <f>VLOOKUP(B39,[9]Simperel!B:AJ,35,0)</f>
        <v>11</v>
      </c>
      <c r="AQ39" s="702">
        <f>VLOOKUP(B39,[10]Master!$B:$AQ,42,0)</f>
        <v>0</v>
      </c>
      <c r="AR39" s="697">
        <f>_xlfn.IFNA(VLOOKUP(B39,[9]Bounus!A:B,2,0),0)</f>
        <v>0</v>
      </c>
      <c r="AS39" s="703">
        <f>SUMIF([9]Reimbursment!$B:$B,'PWK '!B:B,[9]Reimbursment!G:G)</f>
        <v>2.29</v>
      </c>
      <c r="AT39" s="700">
        <f t="shared" si="9"/>
        <v>11.181661246656125</v>
      </c>
      <c r="AU39" s="704">
        <f t="shared" si="2"/>
        <v>369.83</v>
      </c>
      <c r="AV39" s="705">
        <f>VLOOKUP(B39,[9]Att!B:U,20,0)</f>
        <v>1.0561403508771929</v>
      </c>
      <c r="AW39" s="706">
        <f t="shared" si="10"/>
        <v>418.16</v>
      </c>
      <c r="AX39" s="707">
        <f t="shared" si="3"/>
        <v>412.29</v>
      </c>
      <c r="AY39" s="708">
        <f t="shared" si="4"/>
        <v>367.55697133055622</v>
      </c>
      <c r="AZ39" s="708">
        <v>0</v>
      </c>
      <c r="BA39" s="708">
        <f>VLOOKUP(B39,'[9]1st'!B:BH,59,0)</f>
        <v>102.29</v>
      </c>
      <c r="BB39" s="709">
        <f>_xlfn.IFNA(VLOOKUP(B39,[9]Deduct!B:F,6,0),0)</f>
        <v>0</v>
      </c>
      <c r="BC39" s="710">
        <f>_xlfn.IFNA(VLOOKUP(B39,[9]Union!I:J,2,0),0)</f>
        <v>0</v>
      </c>
      <c r="BD39" s="710">
        <f>_xlfn.IFNA(VLOOKUP(B39,[9]Union!M:N,2,0),0)</f>
        <v>1</v>
      </c>
      <c r="BE39" s="710">
        <f>_xlfn.IFNA(VLOOKUP(B39,[9]Union!E:F,2,0),0)</f>
        <v>0</v>
      </c>
      <c r="BF39" s="710">
        <f>_xlfn.IFNA(VLOOKUP(B39,[9]Union!A:B,2,0),0)</f>
        <v>0</v>
      </c>
      <c r="BG39" s="711">
        <f t="shared" si="5"/>
        <v>5.87</v>
      </c>
      <c r="BH39" s="708">
        <f t="shared" si="12"/>
        <v>109.16</v>
      </c>
      <c r="BI39" s="712">
        <f t="shared" si="6"/>
        <v>16.57</v>
      </c>
      <c r="BJ39" s="713">
        <f t="shared" si="7"/>
        <v>325.57</v>
      </c>
      <c r="BK39" s="714"/>
      <c r="BL39" s="608" t="e">
        <f>VLOOKUP(B39,[9]ML!A:F,1,0)</f>
        <v>#N/A</v>
      </c>
      <c r="BM39" s="715"/>
      <c r="BN39" s="608" t="e">
        <f>VLOOKUP(B39,'[9]Mon-Fri'!A:A,1,0)</f>
        <v>#N/A</v>
      </c>
    </row>
    <row r="40" spans="1:66" s="608" customFormat="1" ht="35.25" customHeight="1">
      <c r="A40" s="689">
        <f t="shared" si="11"/>
        <v>32</v>
      </c>
      <c r="B40" s="690" t="s">
        <v>1181</v>
      </c>
      <c r="C40" s="690" t="s">
        <v>1182</v>
      </c>
      <c r="D40" s="690" t="s">
        <v>1127</v>
      </c>
      <c r="E40" s="690" t="s">
        <v>1128</v>
      </c>
      <c r="F40" s="691">
        <v>42349</v>
      </c>
      <c r="G40" s="692"/>
      <c r="H40" s="692"/>
      <c r="I40" s="690" t="s">
        <v>1108</v>
      </c>
      <c r="J40" s="693">
        <v>1</v>
      </c>
      <c r="K40" s="693">
        <v>4</v>
      </c>
      <c r="L40" s="693">
        <v>5</v>
      </c>
      <c r="M40" s="693">
        <v>204</v>
      </c>
      <c r="N40" s="694">
        <f t="shared" si="8"/>
        <v>7.8461538461538458</v>
      </c>
      <c r="O40" s="693">
        <v>208</v>
      </c>
      <c r="P40" s="693">
        <v>8</v>
      </c>
      <c r="Q40" s="693">
        <v>244</v>
      </c>
      <c r="R40" s="693">
        <v>0</v>
      </c>
      <c r="S40" s="693">
        <v>0</v>
      </c>
      <c r="T40" s="693">
        <v>0</v>
      </c>
      <c r="U40" s="693">
        <v>36</v>
      </c>
      <c r="V40" s="693">
        <v>0</v>
      </c>
      <c r="W40" s="693">
        <v>36</v>
      </c>
      <c r="X40" s="690">
        <v>350.56</v>
      </c>
      <c r="Y40" s="690">
        <v>37.450000000000003</v>
      </c>
      <c r="Z40" s="690">
        <v>17.662320000000001</v>
      </c>
      <c r="AA40" s="690">
        <v>0</v>
      </c>
      <c r="AB40" s="690">
        <v>17.662320000000001</v>
      </c>
      <c r="AC40" s="690">
        <v>0</v>
      </c>
      <c r="AD40" s="690">
        <v>5.72464</v>
      </c>
      <c r="AE40" s="696">
        <f>VLOOKUP(B40,[9]Avg!B:AD,29,0)</f>
        <v>10.007725342455954</v>
      </c>
      <c r="AF40" s="697">
        <f>_xlfn.IFNA(VLOOKUP(B40,'[9]5%'!B:BC,54,0),0)</f>
        <v>0</v>
      </c>
      <c r="AG40" s="698">
        <f>VLOOKUP(B40,[9]Simperel!B:AH,33,0)</f>
        <v>8.61</v>
      </c>
      <c r="AH40" s="699">
        <f t="shared" si="0"/>
        <v>7.85</v>
      </c>
      <c r="AI40" s="700"/>
      <c r="AJ40" s="697">
        <f>_xlfn.IFNA(VLOOKUP(B40,'[9]Child care'!C:I,7,0),0)</f>
        <v>0</v>
      </c>
      <c r="AK40" s="699">
        <f>VLOOKUP(B40,[9]Att!B:W,22,0)</f>
        <v>10</v>
      </c>
      <c r="AL40" s="697">
        <f t="shared" si="1"/>
        <v>6</v>
      </c>
      <c r="AM40" s="697">
        <f>_xlfn.IFNA(VLOOKUP(B40,'[9]Health Check'!D:H,5,0),0)</f>
        <v>0</v>
      </c>
      <c r="AN40" s="701"/>
      <c r="AO40" s="697">
        <v>7</v>
      </c>
      <c r="AP40" s="696">
        <f>VLOOKUP(B40,[9]Simperel!B:AJ,35,0)</f>
        <v>9</v>
      </c>
      <c r="AQ40" s="702">
        <f>VLOOKUP(B40,[10]Master!$B:$AQ,42,0)</f>
        <v>0</v>
      </c>
      <c r="AR40" s="697">
        <f>_xlfn.IFNA(VLOOKUP(B40,[9]Bounus!A:B,2,0),0)</f>
        <v>0</v>
      </c>
      <c r="AS40" s="703">
        <f>SUMIF([9]Reimbursment!$B:$B,'PWK '!B:B,[9]Reimbursment!G:G)</f>
        <v>0</v>
      </c>
      <c r="AT40" s="700">
        <f t="shared" si="9"/>
        <v>0</v>
      </c>
      <c r="AU40" s="704">
        <f t="shared" si="2"/>
        <v>411.4</v>
      </c>
      <c r="AV40" s="705">
        <f>VLOOKUP(B40,[9]Att!B:U,20,0)</f>
        <v>0</v>
      </c>
      <c r="AW40" s="706">
        <f t="shared" si="10"/>
        <v>444.25</v>
      </c>
      <c r="AX40" s="707">
        <f t="shared" si="3"/>
        <v>438.38</v>
      </c>
      <c r="AY40" s="708">
        <f t="shared" si="4"/>
        <v>367.55697133055622</v>
      </c>
      <c r="AZ40" s="708">
        <v>0</v>
      </c>
      <c r="BA40" s="708">
        <f>VLOOKUP(B40,'[9]1st'!B:BH,59,0)</f>
        <v>100</v>
      </c>
      <c r="BB40" s="709">
        <f>_xlfn.IFNA(VLOOKUP(B40,[9]Deduct!B:F,6,0),0)</f>
        <v>0</v>
      </c>
      <c r="BC40" s="710">
        <f>_xlfn.IFNA(VLOOKUP(B40,[9]Union!I:J,2,0),0)</f>
        <v>0</v>
      </c>
      <c r="BD40" s="710">
        <f>_xlfn.IFNA(VLOOKUP(B40,[9]Union!M:N,2,0),0)</f>
        <v>0</v>
      </c>
      <c r="BE40" s="710">
        <f>_xlfn.IFNA(VLOOKUP(B40,[9]Union!E:F,2,0),0)</f>
        <v>0</v>
      </c>
      <c r="BF40" s="710">
        <f>_xlfn.IFNA(VLOOKUP(B40,[9]Union!A:B,2,0),0)</f>
        <v>0</v>
      </c>
      <c r="BG40" s="711">
        <f t="shared" si="5"/>
        <v>5.87</v>
      </c>
      <c r="BH40" s="708">
        <f t="shared" si="12"/>
        <v>105.87</v>
      </c>
      <c r="BI40" s="712">
        <f t="shared" si="6"/>
        <v>15.61</v>
      </c>
      <c r="BJ40" s="713">
        <f t="shared" si="7"/>
        <v>353.99</v>
      </c>
      <c r="BK40" s="716"/>
      <c r="BL40" s="608" t="e">
        <f>VLOOKUP(B40,[9]ML!A:F,1,0)</f>
        <v>#N/A</v>
      </c>
      <c r="BM40" s="715"/>
      <c r="BN40" s="608" t="e">
        <f>VLOOKUP(B40,'[9]Mon-Fri'!A:A,1,0)</f>
        <v>#N/A</v>
      </c>
    </row>
    <row r="41" spans="1:66" s="608" customFormat="1" ht="28.5" customHeight="1">
      <c r="A41" s="689">
        <f t="shared" si="11"/>
        <v>33</v>
      </c>
      <c r="B41" s="690" t="s">
        <v>1183</v>
      </c>
      <c r="C41" s="690" t="s">
        <v>1184</v>
      </c>
      <c r="D41" s="690" t="s">
        <v>1138</v>
      </c>
      <c r="E41" s="690" t="s">
        <v>1139</v>
      </c>
      <c r="F41" s="691">
        <v>42872</v>
      </c>
      <c r="G41" s="692"/>
      <c r="H41" s="692"/>
      <c r="I41" s="690" t="s">
        <v>1108</v>
      </c>
      <c r="J41" s="693">
        <v>1</v>
      </c>
      <c r="K41" s="693">
        <v>0</v>
      </c>
      <c r="L41" s="693">
        <v>1</v>
      </c>
      <c r="M41" s="693">
        <v>204</v>
      </c>
      <c r="N41" s="694">
        <f t="shared" si="8"/>
        <v>7.8461538461538458</v>
      </c>
      <c r="O41" s="693">
        <v>168</v>
      </c>
      <c r="P41" s="693">
        <v>9</v>
      </c>
      <c r="Q41" s="693">
        <v>186</v>
      </c>
      <c r="R41" s="693">
        <v>0</v>
      </c>
      <c r="S41" s="693">
        <v>0</v>
      </c>
      <c r="T41" s="693">
        <v>0</v>
      </c>
      <c r="U41" s="693">
        <v>18</v>
      </c>
      <c r="V41" s="693">
        <v>0</v>
      </c>
      <c r="W41" s="693">
        <v>18</v>
      </c>
      <c r="X41" s="690">
        <v>243.26</v>
      </c>
      <c r="Y41" s="690">
        <v>5.15</v>
      </c>
      <c r="Z41" s="690">
        <v>11.932045</v>
      </c>
      <c r="AA41" s="690">
        <v>0</v>
      </c>
      <c r="AB41" s="690">
        <v>11.932045</v>
      </c>
      <c r="AC41" s="690">
        <v>33.67</v>
      </c>
      <c r="AD41" s="690">
        <v>20.814916</v>
      </c>
      <c r="AE41" s="696">
        <f>VLOOKUP(B41,[9]Avg!B:AD,29,0)</f>
        <v>10.482866947315049</v>
      </c>
      <c r="AF41" s="697">
        <f>_xlfn.IFNA(VLOOKUP(B41,'[9]5%'!B:BC,54,0),0)</f>
        <v>0</v>
      </c>
      <c r="AG41" s="698">
        <f>VLOOKUP(B41,[9]Simperel!B:AH,33,0)</f>
        <v>8.61</v>
      </c>
      <c r="AH41" s="699">
        <f>ROUND(M41/23/9*P41,2)</f>
        <v>8.8699999999999992</v>
      </c>
      <c r="AI41" s="700"/>
      <c r="AJ41" s="697">
        <f>_xlfn.IFNA(VLOOKUP(B41,'[9]Child care'!C:I,7,0),0)</f>
        <v>0</v>
      </c>
      <c r="AK41" s="699">
        <f>VLOOKUP(B41,[9]Att!B:W,22,0)</f>
        <v>10</v>
      </c>
      <c r="AL41" s="697">
        <f t="shared" si="1"/>
        <v>6</v>
      </c>
      <c r="AM41" s="697">
        <f>_xlfn.IFNA(VLOOKUP(B41,'[9]Health Check'!D:H,5,0),0)</f>
        <v>0</v>
      </c>
      <c r="AN41" s="701"/>
      <c r="AO41" s="697">
        <v>7</v>
      </c>
      <c r="AP41" s="696">
        <f>VLOOKUP(B41,[9]Simperel!B:AJ,35,0)</f>
        <v>7</v>
      </c>
      <c r="AQ41" s="702">
        <f>VLOOKUP(B41,[10]Master!$B:$AQ,42,0)</f>
        <v>5.5</v>
      </c>
      <c r="AR41" s="697">
        <f>_xlfn.IFNA(VLOOKUP(B41,[9]Bounus!A:B,2,0),0)</f>
        <v>0</v>
      </c>
      <c r="AS41" s="703">
        <f>SUMIF([9]Reimbursment!$B:$B,'PWK '!B:B,[9]Reimbursment!G:G)</f>
        <v>0</v>
      </c>
      <c r="AT41" s="700">
        <f t="shared" si="9"/>
        <v>0</v>
      </c>
      <c r="AU41" s="704">
        <f t="shared" si="2"/>
        <v>314.83</v>
      </c>
      <c r="AV41" s="705">
        <f>VLOOKUP(B41,[9]Att!B:U,20,0)</f>
        <v>0</v>
      </c>
      <c r="AW41" s="706">
        <f t="shared" si="10"/>
        <v>352.2</v>
      </c>
      <c r="AX41" s="707">
        <f t="shared" si="3"/>
        <v>346.33</v>
      </c>
      <c r="AY41" s="708">
        <f t="shared" si="4"/>
        <v>367.55697133055622</v>
      </c>
      <c r="AZ41" s="708">
        <v>0</v>
      </c>
      <c r="BA41" s="708">
        <f>VLOOKUP(B41,'[9]1st'!B:BH,59,0)</f>
        <v>100</v>
      </c>
      <c r="BB41" s="709">
        <f>_xlfn.IFNA(VLOOKUP(B41,[9]Deduct!B:F,6,0),0)</f>
        <v>0</v>
      </c>
      <c r="BC41" s="710">
        <f>_xlfn.IFNA(VLOOKUP(B41,[9]Union!I:J,2,0),0)</f>
        <v>0</v>
      </c>
      <c r="BD41" s="710">
        <f>_xlfn.IFNA(VLOOKUP(B41,[9]Union!M:N,2,0),0)</f>
        <v>1</v>
      </c>
      <c r="BE41" s="710">
        <f>_xlfn.IFNA(VLOOKUP(B41,[9]Union!E:F,2,0),0)</f>
        <v>0</v>
      </c>
      <c r="BF41" s="710">
        <f>_xlfn.IFNA(VLOOKUP(B41,[9]Union!A:B,2,0),0)</f>
        <v>0</v>
      </c>
      <c r="BG41" s="711">
        <f t="shared" si="5"/>
        <v>5.87</v>
      </c>
      <c r="BH41" s="708">
        <f t="shared" si="12"/>
        <v>106.87</v>
      </c>
      <c r="BI41" s="712">
        <f t="shared" si="6"/>
        <v>15.61</v>
      </c>
      <c r="BJ41" s="713">
        <f t="shared" si="7"/>
        <v>260.94</v>
      </c>
      <c r="BK41" s="716"/>
      <c r="BL41" s="608" t="e">
        <f>VLOOKUP(B41,[9]ML!A:F,1,0)</f>
        <v>#N/A</v>
      </c>
      <c r="BM41" s="715"/>
      <c r="BN41" s="608" t="str">
        <f>VLOOKUP(B41,'[9]Mon-Fri'!A:A,1,0)</f>
        <v>CT0589</v>
      </c>
    </row>
    <row r="42" spans="1:66" s="608" customFormat="1" ht="35.25" customHeight="1">
      <c r="A42" s="689">
        <f t="shared" si="11"/>
        <v>34</v>
      </c>
      <c r="B42" s="690" t="s">
        <v>1185</v>
      </c>
      <c r="C42" s="690" t="s">
        <v>1186</v>
      </c>
      <c r="D42" s="690" t="s">
        <v>1123</v>
      </c>
      <c r="E42" s="690" t="s">
        <v>1139</v>
      </c>
      <c r="F42" s="691">
        <v>42877</v>
      </c>
      <c r="G42" s="692"/>
      <c r="H42" s="692"/>
      <c r="I42" s="690" t="s">
        <v>1108</v>
      </c>
      <c r="J42" s="693">
        <v>0</v>
      </c>
      <c r="K42" s="693">
        <v>0</v>
      </c>
      <c r="L42" s="693">
        <v>0</v>
      </c>
      <c r="M42" s="693">
        <v>204</v>
      </c>
      <c r="N42" s="694">
        <f t="shared" si="8"/>
        <v>7.8461538461538458</v>
      </c>
      <c r="O42" s="693">
        <v>208</v>
      </c>
      <c r="P42" s="693">
        <v>8</v>
      </c>
      <c r="Q42" s="693">
        <v>250</v>
      </c>
      <c r="R42" s="693">
        <v>0</v>
      </c>
      <c r="S42" s="693">
        <v>0</v>
      </c>
      <c r="T42" s="693">
        <v>0</v>
      </c>
      <c r="U42" s="693">
        <v>42</v>
      </c>
      <c r="V42" s="693">
        <v>0</v>
      </c>
      <c r="W42" s="693">
        <v>42</v>
      </c>
      <c r="X42" s="690">
        <v>202</v>
      </c>
      <c r="Y42" s="690">
        <v>48.24</v>
      </c>
      <c r="Z42" s="690">
        <v>22.746513</v>
      </c>
      <c r="AA42" s="690">
        <v>0</v>
      </c>
      <c r="AB42" s="690">
        <v>22.746513</v>
      </c>
      <c r="AC42" s="690">
        <v>0</v>
      </c>
      <c r="AD42" s="690">
        <v>38.651274000000001</v>
      </c>
      <c r="AE42" s="696">
        <f>VLOOKUP(B42,[9]Avg!B:AD,29,0)</f>
        <v>9.8788429467860226</v>
      </c>
      <c r="AF42" s="697">
        <f>_xlfn.IFNA(VLOOKUP(B42,'[9]5%'!B:BC,54,0),0)</f>
        <v>0</v>
      </c>
      <c r="AG42" s="698">
        <f>VLOOKUP(B42,[9]Simperel!B:AH,33,0)</f>
        <v>10.050000000000001</v>
      </c>
      <c r="AH42" s="699">
        <f t="shared" si="0"/>
        <v>7.85</v>
      </c>
      <c r="AI42" s="700"/>
      <c r="AJ42" s="697">
        <f>_xlfn.IFNA(VLOOKUP(B42,'[9]Child care'!C:I,7,0),0)</f>
        <v>0</v>
      </c>
      <c r="AK42" s="699">
        <f>VLOOKUP(B42,[9]Att!B:W,22,0)</f>
        <v>10</v>
      </c>
      <c r="AL42" s="697">
        <f t="shared" si="1"/>
        <v>6</v>
      </c>
      <c r="AM42" s="697">
        <f>_xlfn.IFNA(VLOOKUP(B42,'[9]Health Check'!D:H,5,0),0)</f>
        <v>0</v>
      </c>
      <c r="AN42" s="701"/>
      <c r="AO42" s="697">
        <v>7</v>
      </c>
      <c r="AP42" s="696">
        <f>VLOOKUP(B42,[9]Simperel!B:AJ,35,0)</f>
        <v>7</v>
      </c>
      <c r="AQ42" s="702">
        <f>VLOOKUP(B42,[10]Master!$B:$AQ,42,0)</f>
        <v>0</v>
      </c>
      <c r="AR42" s="697">
        <f>_xlfn.IFNA(VLOOKUP(B42,[9]Bounus!A:B,2,0),0)</f>
        <v>0</v>
      </c>
      <c r="AS42" s="703">
        <f>SUMIF([9]Reimbursment!$B:$B,'PWK '!B:B,[9]Reimbursment!G:G)</f>
        <v>7.69</v>
      </c>
      <c r="AT42" s="700">
        <f t="shared" si="9"/>
        <v>0</v>
      </c>
      <c r="AU42" s="704">
        <f t="shared" si="2"/>
        <v>311.64</v>
      </c>
      <c r="AV42" s="705">
        <f>VLOOKUP(B42,[9]Att!B:U,20,0)</f>
        <v>0</v>
      </c>
      <c r="AW42" s="706">
        <f t="shared" si="10"/>
        <v>350.18</v>
      </c>
      <c r="AX42" s="707">
        <f t="shared" si="3"/>
        <v>344.31</v>
      </c>
      <c r="AY42" s="708">
        <f t="shared" si="4"/>
        <v>367.55697133055622</v>
      </c>
      <c r="AZ42" s="708">
        <v>0</v>
      </c>
      <c r="BA42" s="708">
        <f>VLOOKUP(B42,'[9]1st'!B:BH,59,0)</f>
        <v>100</v>
      </c>
      <c r="BB42" s="709">
        <f>_xlfn.IFNA(VLOOKUP(B42,[9]Deduct!B:F,6,0),0)</f>
        <v>0</v>
      </c>
      <c r="BC42" s="710">
        <f>_xlfn.IFNA(VLOOKUP(B42,[9]Union!I:J,2,0),0)</f>
        <v>1</v>
      </c>
      <c r="BD42" s="710">
        <f>_xlfn.IFNA(VLOOKUP(B42,[9]Union!M:N,2,0),0)</f>
        <v>0</v>
      </c>
      <c r="BE42" s="710">
        <f>_xlfn.IFNA(VLOOKUP(B42,[9]Union!E:F,2,0),0)</f>
        <v>0</v>
      </c>
      <c r="BF42" s="710">
        <f>_xlfn.IFNA(VLOOKUP(B42,[9]Union!A:B,2,0),0)</f>
        <v>0</v>
      </c>
      <c r="BG42" s="711">
        <f t="shared" si="5"/>
        <v>5.87</v>
      </c>
      <c r="BH42" s="708">
        <f t="shared" si="12"/>
        <v>106.87</v>
      </c>
      <c r="BI42" s="712">
        <f t="shared" si="6"/>
        <v>17.05</v>
      </c>
      <c r="BJ42" s="713">
        <f t="shared" si="7"/>
        <v>260.36</v>
      </c>
      <c r="BK42" s="714"/>
      <c r="BL42" s="608" t="e">
        <f>VLOOKUP(B42,[9]ML!A:F,1,0)</f>
        <v>#N/A</v>
      </c>
      <c r="BM42" s="715"/>
      <c r="BN42" s="608" t="e">
        <f>VLOOKUP(B42,'[9]Mon-Fri'!A:A,1,0)</f>
        <v>#N/A</v>
      </c>
    </row>
    <row r="43" spans="1:66" s="608" customFormat="1" ht="35.25" customHeight="1">
      <c r="A43" s="689">
        <f t="shared" si="11"/>
        <v>35</v>
      </c>
      <c r="B43" s="690" t="s">
        <v>1187</v>
      </c>
      <c r="C43" s="690" t="s">
        <v>1188</v>
      </c>
      <c r="D43" s="690" t="s">
        <v>1117</v>
      </c>
      <c r="E43" s="690" t="s">
        <v>1144</v>
      </c>
      <c r="F43" s="691">
        <v>42948</v>
      </c>
      <c r="G43" s="692"/>
      <c r="H43" s="692"/>
      <c r="I43" s="690" t="s">
        <v>1108</v>
      </c>
      <c r="J43" s="693">
        <v>0</v>
      </c>
      <c r="K43" s="693">
        <v>0</v>
      </c>
      <c r="L43" s="693">
        <v>0</v>
      </c>
      <c r="M43" s="693">
        <v>243</v>
      </c>
      <c r="N43" s="694">
        <f t="shared" si="8"/>
        <v>9.3461538461538467</v>
      </c>
      <c r="O43" s="693">
        <v>192</v>
      </c>
      <c r="P43" s="693">
        <v>8</v>
      </c>
      <c r="Q43" s="693">
        <v>230</v>
      </c>
      <c r="R43" s="693">
        <v>0</v>
      </c>
      <c r="S43" s="693">
        <v>0</v>
      </c>
      <c r="T43" s="693">
        <v>0</v>
      </c>
      <c r="U43" s="693">
        <v>38</v>
      </c>
      <c r="V43" s="693">
        <v>0</v>
      </c>
      <c r="W43" s="693">
        <v>38</v>
      </c>
      <c r="X43" s="690">
        <v>0</v>
      </c>
      <c r="Y43" s="690">
        <v>0</v>
      </c>
      <c r="Z43" s="690">
        <v>22.206060000000001</v>
      </c>
      <c r="AA43" s="690">
        <v>0</v>
      </c>
      <c r="AB43" s="690">
        <v>22.206060000000001</v>
      </c>
      <c r="AC43" s="690">
        <v>0</v>
      </c>
      <c r="AD43" s="690">
        <v>268.81211999999999</v>
      </c>
      <c r="AE43" s="696">
        <f>VLOOKUP(B43,[9]Avg!B:AD,29,0)</f>
        <v>10.883511061966594</v>
      </c>
      <c r="AF43" s="697">
        <f>_xlfn.IFNA(VLOOKUP(B43,'[9]5%'!B:BC,54,0),0)</f>
        <v>0</v>
      </c>
      <c r="AG43" s="698">
        <f>VLOOKUP(B43,[9]Simperel!B:AH,33,0)</f>
        <v>9.09</v>
      </c>
      <c r="AH43" s="699">
        <f t="shared" si="0"/>
        <v>9.35</v>
      </c>
      <c r="AI43" s="700"/>
      <c r="AJ43" s="697">
        <f>_xlfn.IFNA(VLOOKUP(B43,'[9]Child care'!C:I,7,0),0)</f>
        <v>0</v>
      </c>
      <c r="AK43" s="699">
        <f>VLOOKUP(B43,[9]Att!B:W,22,0)</f>
        <v>10</v>
      </c>
      <c r="AL43" s="697">
        <f t="shared" si="1"/>
        <v>0</v>
      </c>
      <c r="AM43" s="697">
        <f>_xlfn.IFNA(VLOOKUP(B43,'[9]Health Check'!D:H,5,0),0)</f>
        <v>0</v>
      </c>
      <c r="AN43" s="701"/>
      <c r="AO43" s="697">
        <v>7</v>
      </c>
      <c r="AP43" s="696">
        <f>VLOOKUP(B43,[9]Simperel!B:AJ,35,0)</f>
        <v>7</v>
      </c>
      <c r="AQ43" s="702">
        <f>VLOOKUP(B43,[10]Master!$B:$AQ,42,0)</f>
        <v>0</v>
      </c>
      <c r="AR43" s="697">
        <f>_xlfn.IFNA(VLOOKUP(B43,[9]Bounus!A:B,2,0),0)</f>
        <v>0</v>
      </c>
      <c r="AS43" s="703">
        <f>SUMIF([9]Reimbursment!$B:$B,'PWK '!B:B,[9]Reimbursment!G:G)</f>
        <v>27.353608655495449</v>
      </c>
      <c r="AT43" s="700">
        <f t="shared" si="9"/>
        <v>21.977054793550085</v>
      </c>
      <c r="AU43" s="704">
        <f t="shared" si="2"/>
        <v>291.02</v>
      </c>
      <c r="AV43" s="705">
        <f>VLOOKUP(B43,[9]Att!B:U,20,0)</f>
        <v>2.0192982456140349</v>
      </c>
      <c r="AW43" s="706">
        <f t="shared" si="10"/>
        <v>366.7</v>
      </c>
      <c r="AX43" s="707">
        <f t="shared" si="3"/>
        <v>360.83</v>
      </c>
      <c r="AY43" s="708">
        <f t="shared" si="4"/>
        <v>367.55697133055622</v>
      </c>
      <c r="AZ43" s="708">
        <v>0</v>
      </c>
      <c r="BA43" s="708">
        <f>VLOOKUP(B43,'[9]1st'!B:BH,59,0)</f>
        <v>100</v>
      </c>
      <c r="BB43" s="709">
        <f>_xlfn.IFNA(VLOOKUP(B43,[9]Deduct!B:F,6,0),0)</f>
        <v>0</v>
      </c>
      <c r="BC43" s="710">
        <f>_xlfn.IFNA(VLOOKUP(B43,[9]Union!I:J,2,0),0)</f>
        <v>0</v>
      </c>
      <c r="BD43" s="710">
        <f>_xlfn.IFNA(VLOOKUP(B43,[9]Union!M:N,2,0),0)</f>
        <v>1</v>
      </c>
      <c r="BE43" s="710">
        <f>_xlfn.IFNA(VLOOKUP(B43,[9]Union!E:F,2,0),0)</f>
        <v>0</v>
      </c>
      <c r="BF43" s="710">
        <f>_xlfn.IFNA(VLOOKUP(B43,[9]Union!A:B,2,0),0)</f>
        <v>0</v>
      </c>
      <c r="BG43" s="711">
        <f t="shared" si="5"/>
        <v>5.87</v>
      </c>
      <c r="BH43" s="708">
        <f t="shared" si="12"/>
        <v>106.87</v>
      </c>
      <c r="BI43" s="712">
        <f t="shared" si="6"/>
        <v>16.09</v>
      </c>
      <c r="BJ43" s="713">
        <f t="shared" si="7"/>
        <v>275.92</v>
      </c>
      <c r="BK43" s="716"/>
      <c r="BL43" s="608" t="e">
        <f>VLOOKUP(B43,[9]ML!A:F,1,0)</f>
        <v>#N/A</v>
      </c>
      <c r="BM43" s="715"/>
      <c r="BN43" s="608" t="e">
        <f>VLOOKUP(B43,'[9]Mon-Fri'!A:A,1,0)</f>
        <v>#N/A</v>
      </c>
    </row>
    <row r="44" spans="1:66" s="608" customFormat="1" ht="35.25" customHeight="1">
      <c r="A44" s="689">
        <f t="shared" si="11"/>
        <v>36</v>
      </c>
      <c r="B44" s="690" t="s">
        <v>1189</v>
      </c>
      <c r="C44" s="690" t="s">
        <v>1190</v>
      </c>
      <c r="D44" s="690" t="s">
        <v>1127</v>
      </c>
      <c r="E44" s="690" t="s">
        <v>1191</v>
      </c>
      <c r="F44" s="691">
        <v>42949</v>
      </c>
      <c r="G44" s="692"/>
      <c r="H44" s="692"/>
      <c r="I44" s="690" t="s">
        <v>1108</v>
      </c>
      <c r="J44" s="693">
        <v>1</v>
      </c>
      <c r="K44" s="693">
        <v>2</v>
      </c>
      <c r="L44" s="693">
        <v>3</v>
      </c>
      <c r="M44" s="693">
        <v>204</v>
      </c>
      <c r="N44" s="694">
        <f t="shared" si="8"/>
        <v>7.8461538461538458</v>
      </c>
      <c r="O44" s="693">
        <v>208</v>
      </c>
      <c r="P44" s="693">
        <v>8</v>
      </c>
      <c r="Q44" s="693">
        <v>242</v>
      </c>
      <c r="R44" s="693">
        <v>8</v>
      </c>
      <c r="S44" s="693">
        <v>0</v>
      </c>
      <c r="T44" s="693">
        <v>8</v>
      </c>
      <c r="U44" s="693">
        <v>42</v>
      </c>
      <c r="V44" s="693">
        <v>0</v>
      </c>
      <c r="W44" s="693">
        <v>42</v>
      </c>
      <c r="X44" s="690">
        <v>340.62</v>
      </c>
      <c r="Y44" s="690">
        <v>51.18</v>
      </c>
      <c r="Z44" s="690">
        <v>20.60604</v>
      </c>
      <c r="AA44" s="690">
        <v>0</v>
      </c>
      <c r="AB44" s="690">
        <v>20.60604</v>
      </c>
      <c r="AC44" s="690">
        <v>0</v>
      </c>
      <c r="AD44" s="690">
        <v>5.7320799999999998</v>
      </c>
      <c r="AE44" s="696">
        <f>VLOOKUP(B44,[9]Avg!B:AD,29,0)</f>
        <v>10.210081456970828</v>
      </c>
      <c r="AF44" s="697">
        <f>_xlfn.IFNA(VLOOKUP(B44,'[9]5%'!B:BC,54,0),0)</f>
        <v>0</v>
      </c>
      <c r="AG44" s="698">
        <f>VLOOKUP(B44,[9]Simperel!B:AH,33,0)</f>
        <v>10.050000000000001</v>
      </c>
      <c r="AH44" s="699">
        <f t="shared" si="0"/>
        <v>7.85</v>
      </c>
      <c r="AI44" s="700"/>
      <c r="AJ44" s="697">
        <f>_xlfn.IFNA(VLOOKUP(B44,'[9]Child care'!C:I,7,0),0)</f>
        <v>0</v>
      </c>
      <c r="AK44" s="699">
        <f>VLOOKUP(B44,[9]Att!B:W,22,0)</f>
        <v>9.5652173913043477</v>
      </c>
      <c r="AL44" s="697">
        <f t="shared" si="1"/>
        <v>6</v>
      </c>
      <c r="AM44" s="697">
        <f>_xlfn.IFNA(VLOOKUP(B44,'[9]Health Check'!D:H,5,0),0)</f>
        <v>0</v>
      </c>
      <c r="AN44" s="701"/>
      <c r="AO44" s="697">
        <v>7</v>
      </c>
      <c r="AP44" s="696">
        <f>VLOOKUP(B44,[9]Simperel!B:AJ,35,0)</f>
        <v>7</v>
      </c>
      <c r="AQ44" s="702">
        <f>VLOOKUP(B44,[10]Master!$B:$AQ,42,0)</f>
        <v>0</v>
      </c>
      <c r="AR44" s="697">
        <f>_xlfn.IFNA(VLOOKUP(B44,[9]Bounus!A:B,2,0),0)</f>
        <v>0</v>
      </c>
      <c r="AS44" s="703">
        <f>SUMIF([9]Reimbursment!$B:$B,'PWK '!B:B,[9]Reimbursment!G:G)</f>
        <v>0</v>
      </c>
      <c r="AT44" s="700">
        <f t="shared" si="9"/>
        <v>0.77023421517499158</v>
      </c>
      <c r="AU44" s="704">
        <f t="shared" si="2"/>
        <v>418.14</v>
      </c>
      <c r="AV44" s="705">
        <f>VLOOKUP(B44,[9]Att!B:U,20,0)</f>
        <v>7.5438596491227999E-2</v>
      </c>
      <c r="AW44" s="706">
        <f t="shared" si="10"/>
        <v>449.32</v>
      </c>
      <c r="AX44" s="707">
        <f t="shared" si="3"/>
        <v>443.45</v>
      </c>
      <c r="AY44" s="708">
        <f t="shared" si="4"/>
        <v>367.55697133055622</v>
      </c>
      <c r="AZ44" s="708">
        <v>0</v>
      </c>
      <c r="BA44" s="708">
        <f>VLOOKUP(B44,'[9]1st'!B:BH,59,0)</f>
        <v>100</v>
      </c>
      <c r="BB44" s="709">
        <f>_xlfn.IFNA(VLOOKUP(B44,[9]Deduct!B:F,6,0),0)</f>
        <v>0</v>
      </c>
      <c r="BC44" s="710">
        <f>_xlfn.IFNA(VLOOKUP(B44,[9]Union!I:J,2,0),0)</f>
        <v>0</v>
      </c>
      <c r="BD44" s="710">
        <f>_xlfn.IFNA(VLOOKUP(B44,[9]Union!M:N,2,0),0)</f>
        <v>0</v>
      </c>
      <c r="BE44" s="710">
        <f>_xlfn.IFNA(VLOOKUP(B44,[9]Union!E:F,2,0),0)</f>
        <v>0</v>
      </c>
      <c r="BF44" s="710">
        <f>_xlfn.IFNA(VLOOKUP(B44,[9]Union!A:B,2,0),0)</f>
        <v>0</v>
      </c>
      <c r="BG44" s="711">
        <f t="shared" si="5"/>
        <v>5.87</v>
      </c>
      <c r="BH44" s="708">
        <f t="shared" si="12"/>
        <v>105.87</v>
      </c>
      <c r="BI44" s="712">
        <f t="shared" si="6"/>
        <v>17.05</v>
      </c>
      <c r="BJ44" s="713">
        <f t="shared" si="7"/>
        <v>360.5</v>
      </c>
      <c r="BK44" s="716"/>
      <c r="BL44" s="608" t="e">
        <f>VLOOKUP(B44,[9]ML!A:F,1,0)</f>
        <v>#N/A</v>
      </c>
      <c r="BM44" s="715"/>
      <c r="BN44" s="608" t="e">
        <f>VLOOKUP(B44,'[9]Mon-Fri'!A:A,1,0)</f>
        <v>#N/A</v>
      </c>
    </row>
    <row r="45" spans="1:66" s="608" customFormat="1" ht="35.25" customHeight="1">
      <c r="A45" s="689">
        <f t="shared" si="11"/>
        <v>37</v>
      </c>
      <c r="B45" s="690" t="s">
        <v>1192</v>
      </c>
      <c r="C45" s="690" t="s">
        <v>1193</v>
      </c>
      <c r="D45" s="690" t="s">
        <v>1138</v>
      </c>
      <c r="E45" s="690" t="s">
        <v>1139</v>
      </c>
      <c r="F45" s="691">
        <v>42857</v>
      </c>
      <c r="G45" s="692"/>
      <c r="H45" s="692"/>
      <c r="I45" s="690" t="s">
        <v>1108</v>
      </c>
      <c r="J45" s="693">
        <v>0</v>
      </c>
      <c r="K45" s="693">
        <v>0</v>
      </c>
      <c r="L45" s="693">
        <v>0</v>
      </c>
      <c r="M45" s="693">
        <v>204</v>
      </c>
      <c r="N45" s="694">
        <f t="shared" si="8"/>
        <v>7.8461538461538458</v>
      </c>
      <c r="O45" s="693">
        <v>208</v>
      </c>
      <c r="P45" s="693">
        <v>8</v>
      </c>
      <c r="Q45" s="693">
        <v>256</v>
      </c>
      <c r="R45" s="693">
        <v>0</v>
      </c>
      <c r="S45" s="693">
        <v>0</v>
      </c>
      <c r="T45" s="693">
        <v>0</v>
      </c>
      <c r="U45" s="693">
        <v>48</v>
      </c>
      <c r="V45" s="693">
        <v>0</v>
      </c>
      <c r="W45" s="693">
        <v>48</v>
      </c>
      <c r="X45" s="690">
        <v>397.53</v>
      </c>
      <c r="Y45" s="690">
        <v>3.48</v>
      </c>
      <c r="Z45" s="690">
        <v>33.933517999999999</v>
      </c>
      <c r="AA45" s="690">
        <v>0</v>
      </c>
      <c r="AB45" s="690">
        <v>33.933517999999999</v>
      </c>
      <c r="AC45" s="690">
        <v>0</v>
      </c>
      <c r="AD45" s="690">
        <v>6.3324800000000003</v>
      </c>
      <c r="AE45" s="696">
        <f>VLOOKUP(B45,[9]Avg!B:AD,29,0)</f>
        <v>10.205184502058895</v>
      </c>
      <c r="AF45" s="697">
        <f>_xlfn.IFNA(VLOOKUP(B45,'[9]5%'!B:BC,54,0),0)</f>
        <v>0</v>
      </c>
      <c r="AG45" s="698">
        <f>VLOOKUP(B45,[9]Simperel!B:AH,33,0)</f>
        <v>11.48</v>
      </c>
      <c r="AH45" s="699">
        <f t="shared" si="0"/>
        <v>7.85</v>
      </c>
      <c r="AI45" s="700"/>
      <c r="AJ45" s="697">
        <f>_xlfn.IFNA(VLOOKUP(B45,'[9]Child care'!C:I,7,0),0)</f>
        <v>0</v>
      </c>
      <c r="AK45" s="699">
        <f>VLOOKUP(B45,[9]Att!B:W,22,0)</f>
        <v>10</v>
      </c>
      <c r="AL45" s="697">
        <f t="shared" si="1"/>
        <v>6</v>
      </c>
      <c r="AM45" s="697">
        <f>_xlfn.IFNA(VLOOKUP(B45,'[9]Health Check'!D:H,5,0),0)</f>
        <v>0</v>
      </c>
      <c r="AN45" s="701"/>
      <c r="AO45" s="697">
        <v>7</v>
      </c>
      <c r="AP45" s="696">
        <f>VLOOKUP(B45,[9]Simperel!B:AJ,35,0)</f>
        <v>7</v>
      </c>
      <c r="AQ45" s="702">
        <f>VLOOKUP(B45,[10]Master!$B:$AQ,42,0)</f>
        <v>0</v>
      </c>
      <c r="AR45" s="697">
        <f>_xlfn.IFNA(VLOOKUP(B45,[9]Bounus!A:B,2,0),0)</f>
        <v>0</v>
      </c>
      <c r="AS45" s="703">
        <f>SUMIF([9]Reimbursment!$B:$B,'PWK '!B:B,[9]Reimbursment!G:G)</f>
        <v>0</v>
      </c>
      <c r="AT45" s="700">
        <f t="shared" si="9"/>
        <v>0</v>
      </c>
      <c r="AU45" s="704">
        <f t="shared" si="2"/>
        <v>441.28</v>
      </c>
      <c r="AV45" s="705">
        <f>VLOOKUP(B45,[9]Att!B:U,20,0)</f>
        <v>0</v>
      </c>
      <c r="AW45" s="706">
        <f t="shared" si="10"/>
        <v>472.13</v>
      </c>
      <c r="AX45" s="707">
        <f t="shared" si="3"/>
        <v>466.26</v>
      </c>
      <c r="AY45" s="708">
        <f t="shared" si="4"/>
        <v>367.55697133055622</v>
      </c>
      <c r="AZ45" s="708">
        <v>4.9400000000000004</v>
      </c>
      <c r="BA45" s="708">
        <f>VLOOKUP(B45,'[9]1st'!B:BH,59,0)</f>
        <v>100</v>
      </c>
      <c r="BB45" s="709">
        <f>_xlfn.IFNA(VLOOKUP(B45,[9]Deduct!B:F,6,0),0)</f>
        <v>0</v>
      </c>
      <c r="BC45" s="710">
        <f>_xlfn.IFNA(VLOOKUP(B45,[9]Union!I:J,2,0),0)</f>
        <v>1</v>
      </c>
      <c r="BD45" s="710">
        <f>_xlfn.IFNA(VLOOKUP(B45,[9]Union!M:N,2,0),0)</f>
        <v>0</v>
      </c>
      <c r="BE45" s="710">
        <f>_xlfn.IFNA(VLOOKUP(B45,[9]Union!E:F,2,0),0)</f>
        <v>0</v>
      </c>
      <c r="BF45" s="710">
        <f>_xlfn.IFNA(VLOOKUP(B45,[9]Union!A:B,2,0),0)</f>
        <v>0</v>
      </c>
      <c r="BG45" s="711">
        <f t="shared" si="5"/>
        <v>5.87</v>
      </c>
      <c r="BH45" s="708">
        <f t="shared" si="12"/>
        <v>111.81</v>
      </c>
      <c r="BI45" s="712">
        <f t="shared" si="6"/>
        <v>18.48</v>
      </c>
      <c r="BJ45" s="713">
        <f t="shared" si="7"/>
        <v>378.8</v>
      </c>
      <c r="BK45" s="716"/>
      <c r="BL45" s="608" t="e">
        <f>VLOOKUP(B45,[9]ML!A:F,1,0)</f>
        <v>#N/A</v>
      </c>
      <c r="BM45" s="715"/>
      <c r="BN45" s="608" t="e">
        <f>VLOOKUP(B45,'[9]Mon-Fri'!A:A,1,0)</f>
        <v>#N/A</v>
      </c>
    </row>
    <row r="46" spans="1:66" s="608" customFormat="1" ht="35.25" customHeight="1">
      <c r="A46" s="689">
        <f t="shared" si="11"/>
        <v>38</v>
      </c>
      <c r="B46" s="690" t="s">
        <v>1194</v>
      </c>
      <c r="C46" s="690" t="s">
        <v>1195</v>
      </c>
      <c r="D46" s="690" t="s">
        <v>1196</v>
      </c>
      <c r="E46" s="690" t="s">
        <v>1197</v>
      </c>
      <c r="F46" s="691">
        <v>36815</v>
      </c>
      <c r="G46" s="692"/>
      <c r="H46" s="692"/>
      <c r="I46" s="690" t="s">
        <v>1108</v>
      </c>
      <c r="J46" s="693">
        <v>1</v>
      </c>
      <c r="K46" s="693">
        <v>4</v>
      </c>
      <c r="L46" s="693">
        <v>5</v>
      </c>
      <c r="M46" s="693">
        <v>204</v>
      </c>
      <c r="N46" s="694">
        <f t="shared" si="8"/>
        <v>7.8461538461538458</v>
      </c>
      <c r="O46" s="693">
        <v>208</v>
      </c>
      <c r="P46" s="693">
        <v>8</v>
      </c>
      <c r="Q46" s="693">
        <v>260</v>
      </c>
      <c r="R46" s="693">
        <v>0</v>
      </c>
      <c r="S46" s="693">
        <v>0</v>
      </c>
      <c r="T46" s="693">
        <v>0</v>
      </c>
      <c r="U46" s="693">
        <v>52</v>
      </c>
      <c r="V46" s="693">
        <v>0</v>
      </c>
      <c r="W46" s="693">
        <v>52</v>
      </c>
      <c r="X46" s="690">
        <v>165.21</v>
      </c>
      <c r="Y46" s="690">
        <v>0</v>
      </c>
      <c r="Z46" s="690">
        <v>25.706865000000001</v>
      </c>
      <c r="AA46" s="690">
        <v>0</v>
      </c>
      <c r="AB46" s="690">
        <v>25.706865000000001</v>
      </c>
      <c r="AC46" s="690">
        <v>0</v>
      </c>
      <c r="AD46" s="690">
        <v>90.402147999999997</v>
      </c>
      <c r="AE46" s="696">
        <f>VLOOKUP(B46,[9]Avg!B:AD,29,0)</f>
        <v>9.6782904198123259</v>
      </c>
      <c r="AF46" s="697">
        <f>_xlfn.IFNA(VLOOKUP(B46,'[9]5%'!B:BC,54,0),0)</f>
        <v>0</v>
      </c>
      <c r="AG46" s="698">
        <f>VLOOKUP(B46,[9]Simperel!B:AH,33,0)</f>
        <v>12.44</v>
      </c>
      <c r="AH46" s="699">
        <f t="shared" si="0"/>
        <v>7.85</v>
      </c>
      <c r="AI46" s="700"/>
      <c r="AJ46" s="697">
        <f>_xlfn.IFNA(VLOOKUP(B46,'[9]Child care'!C:I,7,0),0)</f>
        <v>0</v>
      </c>
      <c r="AK46" s="699">
        <f>VLOOKUP(B46,[9]Att!B:W,22,0)</f>
        <v>10</v>
      </c>
      <c r="AL46" s="697">
        <f t="shared" si="1"/>
        <v>6</v>
      </c>
      <c r="AM46" s="697">
        <f>_xlfn.IFNA(VLOOKUP(B46,'[9]Health Check'!D:H,5,0),0)</f>
        <v>0</v>
      </c>
      <c r="AN46" s="701"/>
      <c r="AO46" s="697">
        <v>7</v>
      </c>
      <c r="AP46" s="696">
        <f>VLOOKUP(B46,[9]Simperel!B:AJ,35,0)</f>
        <v>11</v>
      </c>
      <c r="AQ46" s="702">
        <f>VLOOKUP(B46,[10]Master!$B:$AQ,42,0)</f>
        <v>0</v>
      </c>
      <c r="AR46" s="697">
        <f>_xlfn.IFNA(VLOOKUP(B46,[9]Bounus!A:B,2,0),0)</f>
        <v>0</v>
      </c>
      <c r="AS46" s="703">
        <f>SUMIF([9]Reimbursment!$B:$B,'PWK '!B:B,[9]Reimbursment!G:G)</f>
        <v>0</v>
      </c>
      <c r="AT46" s="700">
        <f t="shared" si="9"/>
        <v>0.50938370630591168</v>
      </c>
      <c r="AU46" s="704">
        <f t="shared" si="2"/>
        <v>281.32</v>
      </c>
      <c r="AV46" s="705">
        <f>VLOOKUP(B46,[9]Att!B:U,20,0)</f>
        <v>5.2631578947368397E-2</v>
      </c>
      <c r="AW46" s="706">
        <f t="shared" si="10"/>
        <v>316.68</v>
      </c>
      <c r="AX46" s="707">
        <f t="shared" si="3"/>
        <v>310.81</v>
      </c>
      <c r="AY46" s="708">
        <f t="shared" si="4"/>
        <v>367.55697133055622</v>
      </c>
      <c r="AZ46" s="708">
        <v>0</v>
      </c>
      <c r="BA46" s="708">
        <f>VLOOKUP(B46,'[9]1st'!B:BH,59,0)</f>
        <v>100</v>
      </c>
      <c r="BB46" s="709">
        <f>_xlfn.IFNA(VLOOKUP(B46,[9]Deduct!B:F,6,0),0)</f>
        <v>0</v>
      </c>
      <c r="BC46" s="710">
        <f>_xlfn.IFNA(VLOOKUP(B46,[9]Union!I:J,2,0),0)</f>
        <v>1</v>
      </c>
      <c r="BD46" s="710">
        <f>_xlfn.IFNA(VLOOKUP(B46,[9]Union!M:N,2,0),0)</f>
        <v>0</v>
      </c>
      <c r="BE46" s="710">
        <f>_xlfn.IFNA(VLOOKUP(B46,[9]Union!E:F,2,0),0)</f>
        <v>0</v>
      </c>
      <c r="BF46" s="710">
        <f>_xlfn.IFNA(VLOOKUP(B46,[9]Union!A:B,2,0),0)</f>
        <v>0</v>
      </c>
      <c r="BG46" s="711">
        <f t="shared" si="5"/>
        <v>5.87</v>
      </c>
      <c r="BH46" s="708">
        <f t="shared" si="12"/>
        <v>106.87</v>
      </c>
      <c r="BI46" s="712">
        <f t="shared" si="6"/>
        <v>19.440000000000001</v>
      </c>
      <c r="BJ46" s="713">
        <f t="shared" si="7"/>
        <v>229.25</v>
      </c>
      <c r="BK46" s="716"/>
      <c r="BL46" s="608" t="e">
        <f>VLOOKUP(B46,[9]ML!A:F,1,0)</f>
        <v>#N/A</v>
      </c>
      <c r="BM46" s="715"/>
      <c r="BN46" s="608" t="e">
        <f>VLOOKUP(B46,'[9]Mon-Fri'!A:A,1,0)</f>
        <v>#N/A</v>
      </c>
    </row>
    <row r="47" spans="1:66" s="608" customFormat="1" ht="35.25" customHeight="1">
      <c r="A47" s="689">
        <f t="shared" si="11"/>
        <v>39</v>
      </c>
      <c r="B47" s="690" t="s">
        <v>1198</v>
      </c>
      <c r="C47" s="690" t="s">
        <v>1199</v>
      </c>
      <c r="D47" s="690" t="s">
        <v>1117</v>
      </c>
      <c r="E47" s="690" t="s">
        <v>1200</v>
      </c>
      <c r="F47" s="691">
        <v>36864</v>
      </c>
      <c r="G47" s="692"/>
      <c r="H47" s="692"/>
      <c r="I47" s="690" t="s">
        <v>1108</v>
      </c>
      <c r="J47" s="693">
        <v>0</v>
      </c>
      <c r="K47" s="693">
        <v>0</v>
      </c>
      <c r="L47" s="693">
        <v>0</v>
      </c>
      <c r="M47" s="693">
        <v>204</v>
      </c>
      <c r="N47" s="694">
        <f t="shared" si="8"/>
        <v>7.8461538461538458</v>
      </c>
      <c r="O47" s="693">
        <v>192</v>
      </c>
      <c r="P47" s="693">
        <v>8</v>
      </c>
      <c r="Q47" s="693">
        <v>230</v>
      </c>
      <c r="R47" s="693">
        <v>0</v>
      </c>
      <c r="S47" s="693">
        <v>0</v>
      </c>
      <c r="T47" s="693">
        <v>0</v>
      </c>
      <c r="U47" s="693">
        <v>38</v>
      </c>
      <c r="V47" s="693">
        <v>0</v>
      </c>
      <c r="W47" s="693">
        <v>38</v>
      </c>
      <c r="X47" s="690">
        <v>249.21</v>
      </c>
      <c r="Y47" s="690">
        <v>0</v>
      </c>
      <c r="Z47" s="690">
        <v>23.037182000000001</v>
      </c>
      <c r="AA47" s="690">
        <v>0</v>
      </c>
      <c r="AB47" s="690">
        <v>23.037182000000001</v>
      </c>
      <c r="AC47" s="690">
        <v>0</v>
      </c>
      <c r="AD47" s="690">
        <v>8.9095899999999997</v>
      </c>
      <c r="AE47" s="696">
        <f>VLOOKUP(B47,[9]Avg!B:AD,29,0)</f>
        <v>8.3012349112426058</v>
      </c>
      <c r="AF47" s="697">
        <f>_xlfn.IFNA(VLOOKUP(B47,'[9]5%'!B:BC,54,0),0)</f>
        <v>0</v>
      </c>
      <c r="AG47" s="698">
        <f>VLOOKUP(B47,[9]Simperel!B:AH,33,0)</f>
        <v>9.09</v>
      </c>
      <c r="AH47" s="699">
        <f t="shared" si="0"/>
        <v>7.85</v>
      </c>
      <c r="AI47" s="700"/>
      <c r="AJ47" s="697">
        <f>_xlfn.IFNA(VLOOKUP(B47,'[9]Child care'!C:I,7,0),0)</f>
        <v>0</v>
      </c>
      <c r="AK47" s="699">
        <f>VLOOKUP(B47,[9]Att!B:W,22,0)</f>
        <v>10</v>
      </c>
      <c r="AL47" s="697">
        <f t="shared" si="1"/>
        <v>6</v>
      </c>
      <c r="AM47" s="697">
        <f>_xlfn.IFNA(VLOOKUP(B47,'[9]Health Check'!D:H,5,0),0)</f>
        <v>0</v>
      </c>
      <c r="AN47" s="701"/>
      <c r="AO47" s="697">
        <v>7</v>
      </c>
      <c r="AP47" s="696">
        <f>VLOOKUP(B47,[9]Simperel!B:AJ,35,0)</f>
        <v>11</v>
      </c>
      <c r="AQ47" s="702">
        <f>VLOOKUP(B47,[10]Master!$B:$AQ,42,0)</f>
        <v>0</v>
      </c>
      <c r="AR47" s="697">
        <f>_xlfn.IFNA(VLOOKUP(B47,[9]Bounus!A:B,2,0),0)</f>
        <v>0</v>
      </c>
      <c r="AS47" s="703">
        <f>SUMIF([9]Reimbursment!$B:$B,'PWK '!B:B,[9]Reimbursment!G:G)</f>
        <v>0</v>
      </c>
      <c r="AT47" s="700">
        <f t="shared" si="9"/>
        <v>16.602469822485212</v>
      </c>
      <c r="AU47" s="704">
        <f t="shared" si="2"/>
        <v>281.16000000000003</v>
      </c>
      <c r="AV47" s="705">
        <f>VLOOKUP(B47,[9]Att!B:U,20,0)</f>
        <v>2</v>
      </c>
      <c r="AW47" s="706">
        <f t="shared" si="10"/>
        <v>332.61</v>
      </c>
      <c r="AX47" s="707">
        <f t="shared" si="3"/>
        <v>326.74</v>
      </c>
      <c r="AY47" s="708">
        <f t="shared" si="4"/>
        <v>367.55697133055622</v>
      </c>
      <c r="AZ47" s="708">
        <v>0</v>
      </c>
      <c r="BA47" s="708">
        <f>VLOOKUP(B47,'[9]1st'!B:BH,59,0)</f>
        <v>100</v>
      </c>
      <c r="BB47" s="709">
        <f>_xlfn.IFNA(VLOOKUP(B47,[9]Deduct!B:F,6,0),0)</f>
        <v>0</v>
      </c>
      <c r="BC47" s="710">
        <f>_xlfn.IFNA(VLOOKUP(B47,[9]Union!I:J,2,0),0)</f>
        <v>1</v>
      </c>
      <c r="BD47" s="710">
        <f>_xlfn.IFNA(VLOOKUP(B47,[9]Union!M:N,2,0),0)</f>
        <v>0</v>
      </c>
      <c r="BE47" s="710">
        <f>_xlfn.IFNA(VLOOKUP(B47,[9]Union!E:F,2,0),0)</f>
        <v>0</v>
      </c>
      <c r="BF47" s="710">
        <f>_xlfn.IFNA(VLOOKUP(B47,[9]Union!A:B,2,0),0)</f>
        <v>0</v>
      </c>
      <c r="BG47" s="711">
        <f t="shared" si="5"/>
        <v>5.87</v>
      </c>
      <c r="BH47" s="708">
        <f t="shared" si="12"/>
        <v>106.87</v>
      </c>
      <c r="BI47" s="712">
        <f t="shared" si="6"/>
        <v>16.09</v>
      </c>
      <c r="BJ47" s="713">
        <f t="shared" si="7"/>
        <v>241.83</v>
      </c>
      <c r="BK47" s="716"/>
      <c r="BL47" s="608" t="e">
        <f>VLOOKUP(B47,[9]ML!A:F,1,0)</f>
        <v>#N/A</v>
      </c>
      <c r="BM47" s="715"/>
      <c r="BN47" s="608" t="e">
        <f>VLOOKUP(B47,'[9]Mon-Fri'!A:A,1,0)</f>
        <v>#N/A</v>
      </c>
    </row>
    <row r="48" spans="1:66" s="608" customFormat="1" ht="35.25" customHeight="1">
      <c r="A48" s="689">
        <f t="shared" si="11"/>
        <v>40</v>
      </c>
      <c r="B48" s="690" t="s">
        <v>1201</v>
      </c>
      <c r="C48" s="690" t="s">
        <v>1202</v>
      </c>
      <c r="D48" s="690" t="s">
        <v>1203</v>
      </c>
      <c r="E48" s="690" t="s">
        <v>1204</v>
      </c>
      <c r="F48" s="691">
        <v>36906</v>
      </c>
      <c r="G48" s="692"/>
      <c r="H48" s="692"/>
      <c r="I48" s="690" t="s">
        <v>1108</v>
      </c>
      <c r="J48" s="693">
        <v>0</v>
      </c>
      <c r="K48" s="693">
        <v>1</v>
      </c>
      <c r="L48" s="693">
        <v>1</v>
      </c>
      <c r="M48" s="693">
        <v>204</v>
      </c>
      <c r="N48" s="694">
        <f t="shared" si="8"/>
        <v>7.8461538461538458</v>
      </c>
      <c r="O48" s="693">
        <v>208</v>
      </c>
      <c r="P48" s="693">
        <v>8</v>
      </c>
      <c r="Q48" s="693">
        <v>210</v>
      </c>
      <c r="R48" s="693">
        <v>16</v>
      </c>
      <c r="S48" s="693">
        <v>0</v>
      </c>
      <c r="T48" s="693">
        <v>16</v>
      </c>
      <c r="U48" s="693">
        <v>18</v>
      </c>
      <c r="V48" s="693">
        <v>0</v>
      </c>
      <c r="W48" s="693">
        <v>18</v>
      </c>
      <c r="X48" s="690">
        <v>176.66</v>
      </c>
      <c r="Y48" s="690">
        <v>15.7</v>
      </c>
      <c r="Z48" s="690">
        <v>9.3594000000000008</v>
      </c>
      <c r="AA48" s="690">
        <v>0</v>
      </c>
      <c r="AB48" s="690">
        <v>9.3594000000000008</v>
      </c>
      <c r="AC48" s="690">
        <v>36.229999999999997</v>
      </c>
      <c r="AD48" s="690">
        <v>8.5952000000000002</v>
      </c>
      <c r="AE48" s="696">
        <f>VLOOKUP(B48,[9]Avg!B:AD,29,0)</f>
        <v>9.7610147952451101</v>
      </c>
      <c r="AF48" s="697">
        <f>_xlfn.IFNA(VLOOKUP(B48,'[9]5%'!B:BC,54,0),0)</f>
        <v>0</v>
      </c>
      <c r="AG48" s="698">
        <f>VLOOKUP(B48,[9]Simperel!B:AH,33,0)</f>
        <v>4.3099999999999996</v>
      </c>
      <c r="AH48" s="699">
        <f t="shared" si="0"/>
        <v>7.85</v>
      </c>
      <c r="AI48" s="717"/>
      <c r="AJ48" s="697">
        <f>_xlfn.IFNA(VLOOKUP(B48,'[9]Child care'!C:I,7,0),0)</f>
        <v>0</v>
      </c>
      <c r="AK48" s="699">
        <f>VLOOKUP(B48,[9]Att!B:W,22,0)</f>
        <v>8.9016018306636155</v>
      </c>
      <c r="AL48" s="697">
        <f t="shared" si="1"/>
        <v>6</v>
      </c>
      <c r="AM48" s="697">
        <f>_xlfn.IFNA(VLOOKUP(B48,'[9]Health Check'!D:H,5,0),0)</f>
        <v>0</v>
      </c>
      <c r="AN48" s="701"/>
      <c r="AO48" s="697">
        <v>7</v>
      </c>
      <c r="AP48" s="696">
        <f>VLOOKUP(B48,[9]Simperel!B:AJ,35,0)</f>
        <v>11</v>
      </c>
      <c r="AQ48" s="702">
        <f>VLOOKUP(B48,[10]Master!$B:$AQ,42,0)</f>
        <v>0</v>
      </c>
      <c r="AR48" s="697">
        <f>_xlfn.IFNA(VLOOKUP(B48,[9]Bounus!A:B,2,0),0)</f>
        <v>0</v>
      </c>
      <c r="AS48" s="703">
        <f>SUMIF([9]Reimbursment!$B:$B,'PWK '!B:B,[9]Reimbursment!G:G)</f>
        <v>0</v>
      </c>
      <c r="AT48" s="700">
        <f t="shared" si="9"/>
        <v>0</v>
      </c>
      <c r="AU48" s="718">
        <f t="shared" si="2"/>
        <v>246.54</v>
      </c>
      <c r="AV48" s="705">
        <f>VLOOKUP(B48,[9]Att!B:U,20,0)</f>
        <v>0</v>
      </c>
      <c r="AW48" s="706">
        <f t="shared" si="10"/>
        <v>280.3</v>
      </c>
      <c r="AX48" s="719">
        <f t="shared" si="3"/>
        <v>274.69</v>
      </c>
      <c r="AY48" s="720">
        <f t="shared" si="4"/>
        <v>367.55697133055622</v>
      </c>
      <c r="AZ48" s="708">
        <v>0</v>
      </c>
      <c r="BA48" s="708">
        <f>VLOOKUP(B48,'[9]1st'!B:BH,59,0)</f>
        <v>100</v>
      </c>
      <c r="BB48" s="709">
        <f>_xlfn.IFNA(VLOOKUP(B48,[9]Deduct!B:F,6,0),0)</f>
        <v>0</v>
      </c>
      <c r="BC48" s="710">
        <f>_xlfn.IFNA(VLOOKUP(B48,[9]Union!I:J,2,0),0)</f>
        <v>1</v>
      </c>
      <c r="BD48" s="710">
        <f>_xlfn.IFNA(VLOOKUP(B48,[9]Union!M:N,2,0),0)</f>
        <v>0</v>
      </c>
      <c r="BE48" s="710">
        <f>_xlfn.IFNA(VLOOKUP(B48,[9]Union!E:F,2,0),0)</f>
        <v>0</v>
      </c>
      <c r="BF48" s="710">
        <f>_xlfn.IFNA(VLOOKUP(B48,[9]Union!A:B,2,0),0)</f>
        <v>0</v>
      </c>
      <c r="BG48" s="711">
        <f t="shared" si="5"/>
        <v>5.61</v>
      </c>
      <c r="BH48" s="708">
        <f t="shared" si="12"/>
        <v>106.61</v>
      </c>
      <c r="BI48" s="712">
        <f t="shared" si="6"/>
        <v>11.31</v>
      </c>
      <c r="BJ48" s="713">
        <f t="shared" si="7"/>
        <v>185</v>
      </c>
      <c r="BK48" s="716"/>
      <c r="BL48" s="608" t="e">
        <f>VLOOKUP(B48,[9]ML!A:F,1,0)</f>
        <v>#N/A</v>
      </c>
      <c r="BM48" s="715"/>
      <c r="BN48" s="608" t="e">
        <f>VLOOKUP(B48,'[9]Mon-Fri'!A:A,1,0)</f>
        <v>#N/A</v>
      </c>
    </row>
    <row r="49" spans="1:73" s="608" customFormat="1" ht="35.25" customHeight="1">
      <c r="A49" s="689">
        <f t="shared" si="11"/>
        <v>41</v>
      </c>
      <c r="B49" s="690" t="s">
        <v>1205</v>
      </c>
      <c r="C49" s="690" t="s">
        <v>1206</v>
      </c>
      <c r="D49" s="690" t="s">
        <v>1203</v>
      </c>
      <c r="E49" s="690" t="s">
        <v>1207</v>
      </c>
      <c r="F49" s="691">
        <v>36915</v>
      </c>
      <c r="G49" s="692"/>
      <c r="H49" s="692"/>
      <c r="I49" s="690" t="s">
        <v>1108</v>
      </c>
      <c r="J49" s="693">
        <v>1</v>
      </c>
      <c r="K49" s="693">
        <v>5</v>
      </c>
      <c r="L49" s="693">
        <v>6</v>
      </c>
      <c r="M49" s="693">
        <v>204</v>
      </c>
      <c r="N49" s="694">
        <f t="shared" si="8"/>
        <v>7.8461538461538458</v>
      </c>
      <c r="O49" s="693">
        <v>208</v>
      </c>
      <c r="P49" s="693">
        <v>8</v>
      </c>
      <c r="Q49" s="693">
        <v>234</v>
      </c>
      <c r="R49" s="693">
        <v>0</v>
      </c>
      <c r="S49" s="693">
        <v>0</v>
      </c>
      <c r="T49" s="693">
        <v>0</v>
      </c>
      <c r="U49" s="693">
        <v>26</v>
      </c>
      <c r="V49" s="693">
        <v>0</v>
      </c>
      <c r="W49" s="693">
        <v>26</v>
      </c>
      <c r="X49" s="690">
        <v>216.41</v>
      </c>
      <c r="Y49" s="690">
        <v>0</v>
      </c>
      <c r="Z49" s="690">
        <v>12.853999999999999</v>
      </c>
      <c r="AA49" s="690">
        <v>0</v>
      </c>
      <c r="AB49" s="690">
        <v>12.853999999999999</v>
      </c>
      <c r="AC49" s="690">
        <v>0</v>
      </c>
      <c r="AD49" s="690">
        <v>30.799192000000001</v>
      </c>
      <c r="AE49" s="696">
        <f>VLOOKUP(B49,[9]Avg!B:AD,29,0)</f>
        <v>10.131229059557645</v>
      </c>
      <c r="AF49" s="697">
        <f>_xlfn.IFNA(VLOOKUP(B49,'[9]5%'!B:BC,54,0),0)</f>
        <v>0</v>
      </c>
      <c r="AG49" s="698">
        <f>VLOOKUP(B49,[9]Simperel!B:AH,33,0)</f>
        <v>6.22</v>
      </c>
      <c r="AH49" s="699">
        <f t="shared" si="0"/>
        <v>7.85</v>
      </c>
      <c r="AI49" s="700"/>
      <c r="AJ49" s="697">
        <f>_xlfn.IFNA(VLOOKUP(B49,'[9]Child care'!C:I,7,0),0)</f>
        <v>0</v>
      </c>
      <c r="AK49" s="699">
        <f>VLOOKUP(B49,[9]Att!B:W,22,0)</f>
        <v>10</v>
      </c>
      <c r="AL49" s="697">
        <f t="shared" si="1"/>
        <v>6</v>
      </c>
      <c r="AM49" s="697">
        <f>_xlfn.IFNA(VLOOKUP(B49,'[9]Health Check'!D:H,5,0),0)</f>
        <v>0</v>
      </c>
      <c r="AN49" s="701"/>
      <c r="AO49" s="697">
        <v>7</v>
      </c>
      <c r="AP49" s="696">
        <f>VLOOKUP(B49,[9]Simperel!B:AJ,35,0)</f>
        <v>11</v>
      </c>
      <c r="AQ49" s="702">
        <f>VLOOKUP(B49,[10]Master!$B:$AQ,42,0)</f>
        <v>0</v>
      </c>
      <c r="AR49" s="697">
        <f>_xlfn.IFNA(VLOOKUP(B49,[9]Bounus!A:B,2,0),0)</f>
        <v>0</v>
      </c>
      <c r="AS49" s="703">
        <f>SUMIF([9]Reimbursment!$B:$B,'PWK '!B:B,[9]Reimbursment!G:G)</f>
        <v>0</v>
      </c>
      <c r="AT49" s="700">
        <f t="shared" si="9"/>
        <v>0</v>
      </c>
      <c r="AU49" s="704">
        <f t="shared" si="2"/>
        <v>260.06</v>
      </c>
      <c r="AV49" s="705">
        <f>VLOOKUP(B49,[9]Att!B:U,20,0)</f>
        <v>0</v>
      </c>
      <c r="AW49" s="706">
        <f t="shared" si="10"/>
        <v>294.91000000000003</v>
      </c>
      <c r="AX49" s="707">
        <f t="shared" si="3"/>
        <v>289.04000000000002</v>
      </c>
      <c r="AY49" s="708">
        <f t="shared" si="4"/>
        <v>367.55697133055622</v>
      </c>
      <c r="AZ49" s="708">
        <v>0</v>
      </c>
      <c r="BA49" s="708">
        <f>VLOOKUP(B49,'[9]1st'!B:BH,59,0)</f>
        <v>100</v>
      </c>
      <c r="BB49" s="709">
        <f>_xlfn.IFNA(VLOOKUP(B49,[9]Deduct!B:F,6,0),0)</f>
        <v>0</v>
      </c>
      <c r="BC49" s="710">
        <f>_xlfn.IFNA(VLOOKUP(B49,[9]Union!I:J,2,0),0)</f>
        <v>0</v>
      </c>
      <c r="BD49" s="710">
        <f>_xlfn.IFNA(VLOOKUP(B49,[9]Union!M:N,2,0),0)</f>
        <v>0</v>
      </c>
      <c r="BE49" s="710">
        <f>_xlfn.IFNA(VLOOKUP(B49,[9]Union!E:F,2,0),0)</f>
        <v>0</v>
      </c>
      <c r="BF49" s="710">
        <f>_xlfn.IFNA(VLOOKUP(B49,[9]Union!A:B,2,0),0)</f>
        <v>0</v>
      </c>
      <c r="BG49" s="711">
        <f t="shared" si="5"/>
        <v>5.87</v>
      </c>
      <c r="BH49" s="708">
        <f t="shared" si="12"/>
        <v>105.87</v>
      </c>
      <c r="BI49" s="712">
        <f t="shared" si="6"/>
        <v>13.22</v>
      </c>
      <c r="BJ49" s="713">
        <f t="shared" si="7"/>
        <v>202.26</v>
      </c>
      <c r="BK49" s="716"/>
      <c r="BL49" s="608" t="e">
        <f>VLOOKUP(B49,[9]ML!A:F,1,0)</f>
        <v>#N/A</v>
      </c>
      <c r="BM49" s="715"/>
      <c r="BN49" s="608" t="e">
        <f>VLOOKUP(B49,'[9]Mon-Fri'!A:A,1,0)</f>
        <v>#N/A</v>
      </c>
    </row>
    <row r="50" spans="1:73" s="608" customFormat="1" ht="32.25" customHeight="1">
      <c r="A50" s="689">
        <f t="shared" si="11"/>
        <v>42</v>
      </c>
      <c r="B50" s="690" t="s">
        <v>1208</v>
      </c>
      <c r="C50" s="690" t="s">
        <v>1209</v>
      </c>
      <c r="D50" s="690" t="s">
        <v>1117</v>
      </c>
      <c r="E50" s="690" t="s">
        <v>1210</v>
      </c>
      <c r="F50" s="691">
        <v>36915</v>
      </c>
      <c r="G50" s="692"/>
      <c r="H50" s="692"/>
      <c r="I50" s="690" t="s">
        <v>1108</v>
      </c>
      <c r="J50" s="693">
        <v>1</v>
      </c>
      <c r="K50" s="693">
        <v>2</v>
      </c>
      <c r="L50" s="693">
        <v>3</v>
      </c>
      <c r="M50" s="693">
        <v>204</v>
      </c>
      <c r="N50" s="694">
        <f t="shared" si="8"/>
        <v>7.8461538461538458</v>
      </c>
      <c r="O50" s="693">
        <v>208</v>
      </c>
      <c r="P50" s="693">
        <v>8</v>
      </c>
      <c r="Q50" s="693">
        <v>250</v>
      </c>
      <c r="R50" s="693">
        <v>0</v>
      </c>
      <c r="S50" s="693">
        <v>0</v>
      </c>
      <c r="T50" s="693">
        <v>0</v>
      </c>
      <c r="U50" s="693">
        <v>42</v>
      </c>
      <c r="V50" s="693">
        <v>0</v>
      </c>
      <c r="W50" s="693">
        <v>42</v>
      </c>
      <c r="X50" s="690">
        <v>287.32</v>
      </c>
      <c r="Y50" s="690">
        <v>0</v>
      </c>
      <c r="Z50" s="690">
        <v>25.335163000000001</v>
      </c>
      <c r="AA50" s="690">
        <v>0</v>
      </c>
      <c r="AB50" s="690">
        <v>25.335163000000001</v>
      </c>
      <c r="AC50" s="690">
        <v>0</v>
      </c>
      <c r="AD50" s="690">
        <v>0.51624000000000003</v>
      </c>
      <c r="AE50" s="696">
        <f>VLOOKUP(B50,[9]Avg!B:AD,29,0)</f>
        <v>10.409370085198672</v>
      </c>
      <c r="AF50" s="697">
        <f>_xlfn.IFNA(VLOOKUP(B50,'[9]5%'!B:BC,54,0),0)</f>
        <v>0</v>
      </c>
      <c r="AG50" s="698">
        <f>VLOOKUP(B50,[9]Simperel!B:AH,33,0)</f>
        <v>10.050000000000001</v>
      </c>
      <c r="AH50" s="699">
        <f t="shared" si="0"/>
        <v>7.85</v>
      </c>
      <c r="AI50" s="700"/>
      <c r="AJ50" s="697">
        <f>_xlfn.IFNA(VLOOKUP(B50,'[9]Child care'!C:I,7,0),0)</f>
        <v>0</v>
      </c>
      <c r="AK50" s="699">
        <f>VLOOKUP(B50,[9]Att!B:W,22,0)</f>
        <v>10</v>
      </c>
      <c r="AL50" s="697">
        <f t="shared" si="1"/>
        <v>6</v>
      </c>
      <c r="AM50" s="697">
        <f>_xlfn.IFNA(VLOOKUP(B50,'[9]Health Check'!D:H,5,0),0)</f>
        <v>0</v>
      </c>
      <c r="AN50" s="701"/>
      <c r="AO50" s="697">
        <v>7</v>
      </c>
      <c r="AP50" s="696">
        <f>VLOOKUP(B50,[9]Simperel!B:AJ,35,0)</f>
        <v>11</v>
      </c>
      <c r="AQ50" s="702">
        <f>VLOOKUP(B50,[10]Master!$B:$AQ,42,0)</f>
        <v>0</v>
      </c>
      <c r="AR50" s="697">
        <f>_xlfn.IFNA(VLOOKUP(B50,[9]Bounus!A:B,2,0),0)</f>
        <v>0</v>
      </c>
      <c r="AS50" s="703">
        <f>SUMIF([9]Reimbursment!$B:$B,'PWK '!B:B,[9]Reimbursment!G:G)</f>
        <v>19.193881847096296</v>
      </c>
      <c r="AT50" s="700">
        <f t="shared" si="9"/>
        <v>0</v>
      </c>
      <c r="AU50" s="704">
        <f t="shared" si="2"/>
        <v>313.17</v>
      </c>
      <c r="AV50" s="705">
        <f>VLOOKUP(B50,[9]Att!B:U,20,0)</f>
        <v>0</v>
      </c>
      <c r="AW50" s="706">
        <f t="shared" si="10"/>
        <v>367.22</v>
      </c>
      <c r="AX50" s="707">
        <f t="shared" si="3"/>
        <v>361.35</v>
      </c>
      <c r="AY50" s="708">
        <f t="shared" si="4"/>
        <v>367.55697133055622</v>
      </c>
      <c r="AZ50" s="708">
        <v>0</v>
      </c>
      <c r="BA50" s="708">
        <f>VLOOKUP(B50,'[9]1st'!B:BH,59,0)</f>
        <v>100</v>
      </c>
      <c r="BB50" s="709">
        <f>_xlfn.IFNA(VLOOKUP(B50,[9]Deduct!B:F,6,0),0)</f>
        <v>0</v>
      </c>
      <c r="BC50" s="710">
        <f>_xlfn.IFNA(VLOOKUP(B50,[9]Union!I:J,2,0),0)</f>
        <v>1</v>
      </c>
      <c r="BD50" s="710">
        <f>_xlfn.IFNA(VLOOKUP(B50,[9]Union!M:N,2,0),0)</f>
        <v>0</v>
      </c>
      <c r="BE50" s="710">
        <f>_xlfn.IFNA(VLOOKUP(B50,[9]Union!E:F,2,0),0)</f>
        <v>0</v>
      </c>
      <c r="BF50" s="710">
        <f>_xlfn.IFNA(VLOOKUP(B50,[9]Union!A:B,2,0),0)</f>
        <v>0</v>
      </c>
      <c r="BG50" s="711">
        <f t="shared" si="5"/>
        <v>5.87</v>
      </c>
      <c r="BH50" s="708">
        <f t="shared" si="12"/>
        <v>106.87</v>
      </c>
      <c r="BI50" s="712">
        <f t="shared" si="6"/>
        <v>17.05</v>
      </c>
      <c r="BJ50" s="713">
        <f t="shared" si="7"/>
        <v>277.39999999999998</v>
      </c>
      <c r="BK50" s="716"/>
      <c r="BL50" s="608" t="e">
        <f>VLOOKUP(B50,[9]ML!A:F,1,0)</f>
        <v>#N/A</v>
      </c>
      <c r="BM50" s="715"/>
      <c r="BN50" s="608" t="e">
        <f>VLOOKUP(B50,'[9]Mon-Fri'!A:A,1,0)</f>
        <v>#N/A</v>
      </c>
      <c r="BO50" s="721"/>
      <c r="BP50" s="721"/>
      <c r="BQ50" s="721"/>
      <c r="BR50" s="721"/>
      <c r="BS50" s="721"/>
      <c r="BT50" s="721"/>
      <c r="BU50" s="721"/>
    </row>
    <row r="51" spans="1:73" s="608" customFormat="1" ht="32.25" customHeight="1">
      <c r="A51" s="689">
        <f t="shared" si="11"/>
        <v>43</v>
      </c>
      <c r="B51" s="690" t="s">
        <v>1211</v>
      </c>
      <c r="C51" s="690" t="s">
        <v>1212</v>
      </c>
      <c r="D51" s="690" t="s">
        <v>1213</v>
      </c>
      <c r="E51" s="690" t="s">
        <v>1214</v>
      </c>
      <c r="F51" s="691">
        <v>37284</v>
      </c>
      <c r="G51" s="692"/>
      <c r="H51" s="692"/>
      <c r="I51" s="690" t="s">
        <v>1108</v>
      </c>
      <c r="J51" s="693">
        <v>0</v>
      </c>
      <c r="K51" s="693">
        <v>0</v>
      </c>
      <c r="L51" s="693">
        <v>0</v>
      </c>
      <c r="M51" s="693">
        <v>204</v>
      </c>
      <c r="N51" s="694">
        <f t="shared" si="8"/>
        <v>7.8461538461538458</v>
      </c>
      <c r="O51" s="693">
        <v>184</v>
      </c>
      <c r="P51" s="693">
        <v>8</v>
      </c>
      <c r="Q51" s="693">
        <v>214</v>
      </c>
      <c r="R51" s="693">
        <v>0</v>
      </c>
      <c r="S51" s="693">
        <v>0</v>
      </c>
      <c r="T51" s="693">
        <v>0</v>
      </c>
      <c r="U51" s="693">
        <v>30</v>
      </c>
      <c r="V51" s="693">
        <v>0</v>
      </c>
      <c r="W51" s="693">
        <v>30</v>
      </c>
      <c r="X51" s="690">
        <v>163.54</v>
      </c>
      <c r="Y51" s="690">
        <v>0</v>
      </c>
      <c r="Z51" s="690">
        <v>15.481847999999999</v>
      </c>
      <c r="AA51" s="690">
        <v>0</v>
      </c>
      <c r="AB51" s="690">
        <v>15.481847999999999</v>
      </c>
      <c r="AC51" s="690">
        <v>0</v>
      </c>
      <c r="AD51" s="690">
        <v>49.458205999999997</v>
      </c>
      <c r="AE51" s="696">
        <f>VLOOKUP(B51,[9]Avg!B:AD,29,0)</f>
        <v>10.548454482582663</v>
      </c>
      <c r="AF51" s="697">
        <f>_xlfn.IFNA(VLOOKUP(B51,'[9]5%'!B:BC,54,0),0)</f>
        <v>0</v>
      </c>
      <c r="AG51" s="698">
        <f>VLOOKUP(B51,[9]Simperel!B:AH,33,0)</f>
        <v>7.18</v>
      </c>
      <c r="AH51" s="699">
        <f t="shared" si="0"/>
        <v>7.85</v>
      </c>
      <c r="AI51" s="700"/>
      <c r="AJ51" s="697">
        <f>_xlfn.IFNA(VLOOKUP(B51,'[9]Child care'!C:I,7,0),0)</f>
        <v>0</v>
      </c>
      <c r="AK51" s="699">
        <f>VLOOKUP(B51,[9]Att!B:W,22,0)</f>
        <v>10</v>
      </c>
      <c r="AL51" s="697">
        <f t="shared" si="1"/>
        <v>6</v>
      </c>
      <c r="AM51" s="697">
        <f>_xlfn.IFNA(VLOOKUP(B51,'[9]Health Check'!D:H,5,0),0)</f>
        <v>0</v>
      </c>
      <c r="AN51" s="701"/>
      <c r="AO51" s="697">
        <v>7</v>
      </c>
      <c r="AP51" s="696">
        <f>VLOOKUP(B51,[9]Simperel!B:AJ,35,0)</f>
        <v>11</v>
      </c>
      <c r="AQ51" s="702">
        <f>VLOOKUP(B51,[10]Master!$B:$AQ,42,0)</f>
        <v>0</v>
      </c>
      <c r="AR51" s="697">
        <f>_xlfn.IFNA(VLOOKUP(B51,[9]Bounus!A:B,2,0),0)</f>
        <v>0</v>
      </c>
      <c r="AS51" s="703">
        <f>SUMIF([9]Reimbursment!$B:$B,'PWK '!B:B,[9]Reimbursment!G:G)</f>
        <v>0</v>
      </c>
      <c r="AT51" s="700">
        <f t="shared" si="9"/>
        <v>0</v>
      </c>
      <c r="AU51" s="704">
        <f t="shared" si="2"/>
        <v>228.48</v>
      </c>
      <c r="AV51" s="705">
        <f>VLOOKUP(B51,[9]Att!B:U,20,0)</f>
        <v>0</v>
      </c>
      <c r="AW51" s="706">
        <f t="shared" si="10"/>
        <v>263.33</v>
      </c>
      <c r="AX51" s="707">
        <f t="shared" si="3"/>
        <v>258.06</v>
      </c>
      <c r="AY51" s="708">
        <f t="shared" si="4"/>
        <v>367.55697133055622</v>
      </c>
      <c r="AZ51" s="708">
        <v>0</v>
      </c>
      <c r="BA51" s="708">
        <f>VLOOKUP(B51,'[9]1st'!B:BH,59,0)</f>
        <v>100</v>
      </c>
      <c r="BB51" s="709">
        <f>_xlfn.IFNA(VLOOKUP(B51,[9]Deduct!B:F,6,0),0)</f>
        <v>0</v>
      </c>
      <c r="BC51" s="710">
        <f>_xlfn.IFNA(VLOOKUP(B51,[9]Union!I:J,2,0),0)</f>
        <v>1</v>
      </c>
      <c r="BD51" s="710">
        <f>_xlfn.IFNA(VLOOKUP(B51,[9]Union!M:N,2,0),0)</f>
        <v>0</v>
      </c>
      <c r="BE51" s="710">
        <f>_xlfn.IFNA(VLOOKUP(B51,[9]Union!E:F,2,0),0)</f>
        <v>0</v>
      </c>
      <c r="BF51" s="710">
        <f>_xlfn.IFNA(VLOOKUP(B51,[9]Union!A:B,2,0),0)</f>
        <v>0</v>
      </c>
      <c r="BG51" s="711">
        <f t="shared" si="5"/>
        <v>5.27</v>
      </c>
      <c r="BH51" s="708">
        <f t="shared" si="12"/>
        <v>106.27</v>
      </c>
      <c r="BI51" s="712">
        <f t="shared" si="6"/>
        <v>14.18</v>
      </c>
      <c r="BJ51" s="713">
        <f t="shared" si="7"/>
        <v>171.24</v>
      </c>
      <c r="BK51" s="716"/>
      <c r="BL51" s="608" t="e">
        <f>VLOOKUP(B51,[9]ML!A:F,1,0)</f>
        <v>#N/A</v>
      </c>
      <c r="BM51" s="715"/>
      <c r="BN51" s="608" t="e">
        <f>VLOOKUP(B51,'[9]Mon-Fri'!A:A,1,0)</f>
        <v>#N/A</v>
      </c>
    </row>
    <row r="52" spans="1:73" s="608" customFormat="1" ht="35.25" customHeight="1">
      <c r="A52" s="689">
        <f t="shared" si="11"/>
        <v>44</v>
      </c>
      <c r="B52" s="690" t="s">
        <v>1215</v>
      </c>
      <c r="C52" s="690" t="s">
        <v>1216</v>
      </c>
      <c r="D52" s="690" t="s">
        <v>1217</v>
      </c>
      <c r="E52" s="690" t="s">
        <v>1218</v>
      </c>
      <c r="F52" s="691">
        <v>37524</v>
      </c>
      <c r="G52" s="692"/>
      <c r="H52" s="692"/>
      <c r="I52" s="690" t="s">
        <v>1108</v>
      </c>
      <c r="J52" s="693">
        <v>0</v>
      </c>
      <c r="K52" s="693">
        <v>0</v>
      </c>
      <c r="L52" s="693">
        <v>0</v>
      </c>
      <c r="M52" s="693">
        <v>231</v>
      </c>
      <c r="N52" s="694">
        <f t="shared" si="8"/>
        <v>8.884615384615385</v>
      </c>
      <c r="O52" s="693">
        <v>208</v>
      </c>
      <c r="P52" s="693">
        <v>8</v>
      </c>
      <c r="Q52" s="693">
        <v>250</v>
      </c>
      <c r="R52" s="693">
        <v>0</v>
      </c>
      <c r="S52" s="693">
        <v>8</v>
      </c>
      <c r="T52" s="693">
        <v>8</v>
      </c>
      <c r="U52" s="693">
        <v>50</v>
      </c>
      <c r="V52" s="693">
        <v>0</v>
      </c>
      <c r="W52" s="693">
        <v>50</v>
      </c>
      <c r="X52" s="690">
        <v>193.5</v>
      </c>
      <c r="Y52" s="690">
        <v>0</v>
      </c>
      <c r="Z52" s="690">
        <v>27.75</v>
      </c>
      <c r="AA52" s="690">
        <v>0</v>
      </c>
      <c r="AB52" s="690">
        <v>27.75</v>
      </c>
      <c r="AC52" s="690">
        <v>0</v>
      </c>
      <c r="AD52" s="690">
        <v>84</v>
      </c>
      <c r="AE52" s="696">
        <f>VLOOKUP(B52,[9]Avg!B:AD,29,0)</f>
        <v>11.298990400780525</v>
      </c>
      <c r="AF52" s="697">
        <f>_xlfn.IFNA(VLOOKUP(B52,'[9]5%'!B:BC,54,0),0)</f>
        <v>0</v>
      </c>
      <c r="AG52" s="698">
        <f>VLOOKUP(B52,[9]Simperel!B:AH,33,0)</f>
        <v>11.96</v>
      </c>
      <c r="AH52" s="699">
        <f t="shared" si="0"/>
        <v>8.8800000000000008</v>
      </c>
      <c r="AI52" s="700"/>
      <c r="AJ52" s="697">
        <f>_xlfn.IFNA(VLOOKUP(B52,'[9]Child care'!C:I,7,0),0)</f>
        <v>0</v>
      </c>
      <c r="AK52" s="699">
        <f>VLOOKUP(B52,[9]Att!B:W,22,0)</f>
        <v>9.1973244147157178</v>
      </c>
      <c r="AL52" s="697">
        <f t="shared" si="1"/>
        <v>6</v>
      </c>
      <c r="AM52" s="697">
        <f>_xlfn.IFNA(VLOOKUP(B52,'[9]Health Check'!D:H,5,0),0)</f>
        <v>0</v>
      </c>
      <c r="AN52" s="701"/>
      <c r="AO52" s="697">
        <v>7</v>
      </c>
      <c r="AP52" s="696">
        <f>VLOOKUP(B52,[9]Simperel!B:AJ,35,0)</f>
        <v>11</v>
      </c>
      <c r="AQ52" s="702">
        <f>VLOOKUP(B52,[10]Master!$B:$AQ,42,0)</f>
        <v>0</v>
      </c>
      <c r="AR52" s="697">
        <f>_xlfn.IFNA(VLOOKUP(B52,[9]Bounus!A:B,2,0),0)</f>
        <v>0</v>
      </c>
      <c r="AS52" s="703">
        <f>SUMIF([9]Reimbursment!$B:$B,'PWK '!B:B,[9]Reimbursment!G:G)</f>
        <v>69.045279619625646</v>
      </c>
      <c r="AT52" s="700">
        <f t="shared" si="9"/>
        <v>0</v>
      </c>
      <c r="AU52" s="704">
        <f t="shared" si="2"/>
        <v>305.25</v>
      </c>
      <c r="AV52" s="705">
        <f>VLOOKUP(B52,[9]Att!B:U,20,0)</f>
        <v>0</v>
      </c>
      <c r="AW52" s="706">
        <f t="shared" si="10"/>
        <v>409.37</v>
      </c>
      <c r="AX52" s="707">
        <f t="shared" si="3"/>
        <v>403.5</v>
      </c>
      <c r="AY52" s="708">
        <f t="shared" si="4"/>
        <v>367.55697133055622</v>
      </c>
      <c r="AZ52" s="708">
        <v>1.8</v>
      </c>
      <c r="BA52" s="708">
        <f>VLOOKUP(B52,'[9]1st'!B:BH,59,0)</f>
        <v>100</v>
      </c>
      <c r="BB52" s="709">
        <f>_xlfn.IFNA(VLOOKUP(B52,[9]Deduct!B:F,6,0),0)</f>
        <v>0</v>
      </c>
      <c r="BC52" s="710">
        <f>_xlfn.IFNA(VLOOKUP(B52,[9]Union!I:J,2,0),0)</f>
        <v>0</v>
      </c>
      <c r="BD52" s="710">
        <f>_xlfn.IFNA(VLOOKUP(B52,[9]Union!M:N,2,0),0)</f>
        <v>0</v>
      </c>
      <c r="BE52" s="710">
        <f>_xlfn.IFNA(VLOOKUP(B52,[9]Union!E:F,2,0),0)</f>
        <v>0</v>
      </c>
      <c r="BF52" s="710">
        <f>_xlfn.IFNA(VLOOKUP(B52,[9]Union!A:B,2,0),0)</f>
        <v>0.5</v>
      </c>
      <c r="BG52" s="711">
        <f t="shared" si="5"/>
        <v>5.87</v>
      </c>
      <c r="BH52" s="708">
        <f t="shared" si="12"/>
        <v>108.17</v>
      </c>
      <c r="BI52" s="712">
        <f t="shared" si="6"/>
        <v>18.96</v>
      </c>
      <c r="BJ52" s="713">
        <f t="shared" si="7"/>
        <v>320.16000000000003</v>
      </c>
      <c r="BK52" s="716"/>
      <c r="BL52" s="608" t="e">
        <f>VLOOKUP(B52,[9]ML!A:F,1,0)</f>
        <v>#N/A</v>
      </c>
      <c r="BM52" s="715"/>
      <c r="BN52" s="608" t="e">
        <f>VLOOKUP(B52,'[9]Mon-Fri'!A:A,1,0)</f>
        <v>#N/A</v>
      </c>
    </row>
    <row r="53" spans="1:73" s="608" customFormat="1" ht="35.25" customHeight="1">
      <c r="A53" s="689">
        <f t="shared" si="11"/>
        <v>45</v>
      </c>
      <c r="B53" s="690" t="s">
        <v>1219</v>
      </c>
      <c r="C53" s="690" t="s">
        <v>1220</v>
      </c>
      <c r="D53" s="690" t="s">
        <v>1213</v>
      </c>
      <c r="E53" s="690" t="s">
        <v>1221</v>
      </c>
      <c r="F53" s="691">
        <v>38182</v>
      </c>
      <c r="G53" s="692"/>
      <c r="H53" s="692"/>
      <c r="I53" s="690" t="s">
        <v>1108</v>
      </c>
      <c r="J53" s="693">
        <v>1</v>
      </c>
      <c r="K53" s="693">
        <v>2</v>
      </c>
      <c r="L53" s="693">
        <v>3</v>
      </c>
      <c r="M53" s="693">
        <v>204</v>
      </c>
      <c r="N53" s="694">
        <f t="shared" si="8"/>
        <v>7.8461538461538458</v>
      </c>
      <c r="O53" s="693">
        <v>208</v>
      </c>
      <c r="P53" s="693">
        <v>8</v>
      </c>
      <c r="Q53" s="693">
        <v>244</v>
      </c>
      <c r="R53" s="693">
        <v>0</v>
      </c>
      <c r="S53" s="693">
        <v>0</v>
      </c>
      <c r="T53" s="693">
        <v>0</v>
      </c>
      <c r="U53" s="693">
        <v>36</v>
      </c>
      <c r="V53" s="693">
        <v>0</v>
      </c>
      <c r="W53" s="693">
        <v>36</v>
      </c>
      <c r="X53" s="690">
        <v>127.53</v>
      </c>
      <c r="Y53" s="690">
        <v>0</v>
      </c>
      <c r="Z53" s="690">
        <v>18.537716</v>
      </c>
      <c r="AA53" s="690">
        <v>0</v>
      </c>
      <c r="AB53" s="690">
        <v>18.537716</v>
      </c>
      <c r="AC53" s="690">
        <v>0</v>
      </c>
      <c r="AD53" s="690">
        <v>125.92412400000001</v>
      </c>
      <c r="AE53" s="696">
        <f>VLOOKUP(B53,[9]Avg!B:AD,29,0)</f>
        <v>10.077514499319149</v>
      </c>
      <c r="AF53" s="697">
        <f>_xlfn.IFNA(VLOOKUP(B53,'[9]5%'!B:BC,54,0),0)</f>
        <v>0</v>
      </c>
      <c r="AG53" s="698">
        <f>VLOOKUP(B53,[9]Simperel!B:AH,33,0)</f>
        <v>8.61</v>
      </c>
      <c r="AH53" s="699">
        <f t="shared" si="0"/>
        <v>7.85</v>
      </c>
      <c r="AI53" s="700"/>
      <c r="AJ53" s="697">
        <f>_xlfn.IFNA(VLOOKUP(B53,'[9]Child care'!C:I,7,0),0)</f>
        <v>0</v>
      </c>
      <c r="AK53" s="699">
        <f>VLOOKUP(B53,[9]Att!B:W,22,0)</f>
        <v>10</v>
      </c>
      <c r="AL53" s="697">
        <f t="shared" si="1"/>
        <v>0</v>
      </c>
      <c r="AM53" s="697">
        <f>_xlfn.IFNA(VLOOKUP(B53,'[9]Health Check'!D:H,5,0),0)</f>
        <v>0</v>
      </c>
      <c r="AN53" s="701"/>
      <c r="AO53" s="697">
        <v>7</v>
      </c>
      <c r="AP53" s="696">
        <f>VLOOKUP(B53,[9]Simperel!B:AJ,35,0)</f>
        <v>11</v>
      </c>
      <c r="AQ53" s="702">
        <f>VLOOKUP(B53,[10]Master!$B:$AQ,42,0)</f>
        <v>0</v>
      </c>
      <c r="AR53" s="697">
        <f>_xlfn.IFNA(VLOOKUP(B53,[9]Bounus!A:B,2,0),0)</f>
        <v>0</v>
      </c>
      <c r="AS53" s="703">
        <f>SUMIF([9]Reimbursment!$B:$B,'PWK '!B:B,[9]Reimbursment!G:G)</f>
        <v>0</v>
      </c>
      <c r="AT53" s="700">
        <f t="shared" si="9"/>
        <v>0</v>
      </c>
      <c r="AU53" s="704">
        <f t="shared" si="2"/>
        <v>271.99</v>
      </c>
      <c r="AV53" s="705">
        <f>VLOOKUP(B53,[9]Att!B:U,20,0)</f>
        <v>0</v>
      </c>
      <c r="AW53" s="706">
        <f t="shared" si="10"/>
        <v>300.83999999999997</v>
      </c>
      <c r="AX53" s="707">
        <f t="shared" si="3"/>
        <v>294.96999999999997</v>
      </c>
      <c r="AY53" s="708">
        <f t="shared" si="4"/>
        <v>367.55697133055622</v>
      </c>
      <c r="AZ53" s="708">
        <v>0</v>
      </c>
      <c r="BA53" s="708">
        <f>VLOOKUP(B53,'[9]1st'!B:BH,59,0)</f>
        <v>100</v>
      </c>
      <c r="BB53" s="709">
        <f>_xlfn.IFNA(VLOOKUP(B53,[9]Deduct!B:F,6,0),0)</f>
        <v>0</v>
      </c>
      <c r="BC53" s="710">
        <f>_xlfn.IFNA(VLOOKUP(B53,[9]Union!I:J,2,0),0)</f>
        <v>1</v>
      </c>
      <c r="BD53" s="710">
        <f>_xlfn.IFNA(VLOOKUP(B53,[9]Union!M:N,2,0),0)</f>
        <v>0</v>
      </c>
      <c r="BE53" s="710">
        <f>_xlfn.IFNA(VLOOKUP(B53,[9]Union!E:F,2,0),0)</f>
        <v>0</v>
      </c>
      <c r="BF53" s="710">
        <f>_xlfn.IFNA(VLOOKUP(B53,[9]Union!A:B,2,0),0)</f>
        <v>0</v>
      </c>
      <c r="BG53" s="711">
        <f t="shared" si="5"/>
        <v>5.87</v>
      </c>
      <c r="BH53" s="708">
        <f t="shared" si="12"/>
        <v>106.87</v>
      </c>
      <c r="BI53" s="712">
        <f t="shared" si="6"/>
        <v>15.61</v>
      </c>
      <c r="BJ53" s="713">
        <f t="shared" si="7"/>
        <v>209.58</v>
      </c>
      <c r="BK53" s="716"/>
      <c r="BL53" s="608" t="e">
        <f>VLOOKUP(B53,[9]ML!A:F,1,0)</f>
        <v>#N/A</v>
      </c>
      <c r="BM53" s="715"/>
      <c r="BN53" s="608" t="e">
        <f>VLOOKUP(B53,'[9]Mon-Fri'!A:A,1,0)</f>
        <v>#N/A</v>
      </c>
    </row>
    <row r="54" spans="1:73" s="608" customFormat="1" ht="32.25" customHeight="1">
      <c r="A54" s="689">
        <f t="shared" si="11"/>
        <v>46</v>
      </c>
      <c r="B54" s="690" t="s">
        <v>1222</v>
      </c>
      <c r="C54" s="690" t="s">
        <v>1223</v>
      </c>
      <c r="D54" s="690" t="s">
        <v>1224</v>
      </c>
      <c r="E54" s="690" t="s">
        <v>1225</v>
      </c>
      <c r="F54" s="691">
        <v>38264</v>
      </c>
      <c r="G54" s="692"/>
      <c r="H54" s="692"/>
      <c r="I54" s="690" t="s">
        <v>1108</v>
      </c>
      <c r="J54" s="693">
        <v>1</v>
      </c>
      <c r="K54" s="693">
        <v>2</v>
      </c>
      <c r="L54" s="693">
        <v>3</v>
      </c>
      <c r="M54" s="693">
        <v>204</v>
      </c>
      <c r="N54" s="694">
        <f t="shared" si="8"/>
        <v>7.8461538461538458</v>
      </c>
      <c r="O54" s="693">
        <v>208</v>
      </c>
      <c r="P54" s="693">
        <v>8</v>
      </c>
      <c r="Q54" s="693">
        <v>256</v>
      </c>
      <c r="R54" s="693">
        <v>0</v>
      </c>
      <c r="S54" s="693">
        <v>0</v>
      </c>
      <c r="T54" s="693">
        <v>0</v>
      </c>
      <c r="U54" s="693">
        <v>48</v>
      </c>
      <c r="V54" s="693">
        <v>0</v>
      </c>
      <c r="W54" s="693">
        <v>48</v>
      </c>
      <c r="X54" s="690">
        <v>135.22999999999999</v>
      </c>
      <c r="Y54" s="690">
        <v>0</v>
      </c>
      <c r="Z54" s="690">
        <v>23.549759999999999</v>
      </c>
      <c r="AA54" s="690">
        <v>0</v>
      </c>
      <c r="AB54" s="690">
        <v>23.549759999999999</v>
      </c>
      <c r="AC54" s="690">
        <v>0</v>
      </c>
      <c r="AD54" s="690">
        <v>115.96952</v>
      </c>
      <c r="AE54" s="696">
        <f>VLOOKUP(B54,[9]Avg!B:AD,29,0)</f>
        <v>10.213147378530619</v>
      </c>
      <c r="AF54" s="697">
        <f>_xlfn.IFNA(VLOOKUP(B54,'[9]5%'!B:BC,54,0),0)</f>
        <v>0</v>
      </c>
      <c r="AG54" s="698">
        <f>VLOOKUP(B54,[9]Simperel!B:AH,33,0)</f>
        <v>11.48</v>
      </c>
      <c r="AH54" s="699">
        <f t="shared" si="0"/>
        <v>7.85</v>
      </c>
      <c r="AI54" s="700"/>
      <c r="AJ54" s="697">
        <f>_xlfn.IFNA(VLOOKUP(B54,'[9]Child care'!C:I,7,0),0)</f>
        <v>0</v>
      </c>
      <c r="AK54" s="699">
        <f>VLOOKUP(B54,[9]Att!B:W,22,0)</f>
        <v>10</v>
      </c>
      <c r="AL54" s="697">
        <f t="shared" si="1"/>
        <v>0</v>
      </c>
      <c r="AM54" s="697">
        <f>_xlfn.IFNA(VLOOKUP(B54,'[9]Health Check'!D:H,5,0),0)</f>
        <v>0</v>
      </c>
      <c r="AN54" s="701"/>
      <c r="AO54" s="697">
        <v>7</v>
      </c>
      <c r="AP54" s="696">
        <f>VLOOKUP(B54,[9]Simperel!B:AJ,35,0)</f>
        <v>11</v>
      </c>
      <c r="AQ54" s="702">
        <f>VLOOKUP(B54,[10]Master!$B:$AQ,42,0)</f>
        <v>0</v>
      </c>
      <c r="AR54" s="697">
        <f>_xlfn.IFNA(VLOOKUP(B54,[9]Bounus!A:B,2,0),0)</f>
        <v>0</v>
      </c>
      <c r="AS54" s="703">
        <f>SUMIF([9]Reimbursment!$B:$B,'PWK '!B:B,[9]Reimbursment!G:G)</f>
        <v>0</v>
      </c>
      <c r="AT54" s="700">
        <f t="shared" si="9"/>
        <v>0</v>
      </c>
      <c r="AU54" s="704">
        <f t="shared" si="2"/>
        <v>274.75</v>
      </c>
      <c r="AV54" s="705">
        <f>VLOOKUP(B54,[9]Att!B:U,20,0)</f>
        <v>0</v>
      </c>
      <c r="AW54" s="706">
        <f t="shared" si="10"/>
        <v>303.60000000000002</v>
      </c>
      <c r="AX54" s="707">
        <f t="shared" si="3"/>
        <v>297.73</v>
      </c>
      <c r="AY54" s="708">
        <f t="shared" si="4"/>
        <v>367.55697133055622</v>
      </c>
      <c r="AZ54" s="708">
        <v>0</v>
      </c>
      <c r="BA54" s="708">
        <f>VLOOKUP(B54,'[9]1st'!B:BH,59,0)</f>
        <v>100</v>
      </c>
      <c r="BB54" s="709">
        <f>_xlfn.IFNA(VLOOKUP(B54,[9]Deduct!B:F,6,0),0)</f>
        <v>0</v>
      </c>
      <c r="BC54" s="710">
        <f>_xlfn.IFNA(VLOOKUP(B54,[9]Union!I:J,2,0),0)</f>
        <v>0</v>
      </c>
      <c r="BD54" s="710">
        <f>_xlfn.IFNA(VLOOKUP(B54,[9]Union!M:N,2,0),0)</f>
        <v>1</v>
      </c>
      <c r="BE54" s="710">
        <f>_xlfn.IFNA(VLOOKUP(B54,[9]Union!E:F,2,0),0)</f>
        <v>0</v>
      </c>
      <c r="BF54" s="710">
        <f>_xlfn.IFNA(VLOOKUP(B54,[9]Union!A:B,2,0),0)</f>
        <v>0</v>
      </c>
      <c r="BG54" s="711">
        <f t="shared" si="5"/>
        <v>5.87</v>
      </c>
      <c r="BH54" s="708">
        <f t="shared" si="12"/>
        <v>106.87</v>
      </c>
      <c r="BI54" s="712">
        <f t="shared" si="6"/>
        <v>18.48</v>
      </c>
      <c r="BJ54" s="713">
        <f t="shared" si="7"/>
        <v>215.21</v>
      </c>
      <c r="BK54" s="716"/>
      <c r="BL54" s="608" t="e">
        <f>VLOOKUP(B54,[9]ML!A:F,1,0)</f>
        <v>#N/A</v>
      </c>
      <c r="BM54" s="715"/>
      <c r="BN54" s="608" t="e">
        <f>VLOOKUP(B54,'[9]Mon-Fri'!A:A,1,0)</f>
        <v>#N/A</v>
      </c>
    </row>
    <row r="55" spans="1:73" s="608" customFormat="1" ht="35.25" customHeight="1">
      <c r="A55" s="689">
        <f t="shared" si="11"/>
        <v>47</v>
      </c>
      <c r="B55" s="690" t="s">
        <v>1226</v>
      </c>
      <c r="C55" s="690" t="s">
        <v>1227</v>
      </c>
      <c r="D55" s="690" t="s">
        <v>1117</v>
      </c>
      <c r="E55" s="690" t="s">
        <v>1228</v>
      </c>
      <c r="F55" s="691">
        <v>38376</v>
      </c>
      <c r="G55" s="692"/>
      <c r="H55" s="692"/>
      <c r="I55" s="690" t="s">
        <v>1108</v>
      </c>
      <c r="J55" s="693">
        <v>1</v>
      </c>
      <c r="K55" s="693">
        <v>2</v>
      </c>
      <c r="L55" s="693">
        <v>3</v>
      </c>
      <c r="M55" s="693">
        <v>204</v>
      </c>
      <c r="N55" s="694">
        <f t="shared" si="8"/>
        <v>7.8461538461538458</v>
      </c>
      <c r="O55" s="693">
        <v>208</v>
      </c>
      <c r="P55" s="693">
        <v>8</v>
      </c>
      <c r="Q55" s="693">
        <v>256</v>
      </c>
      <c r="R55" s="693">
        <v>0</v>
      </c>
      <c r="S55" s="693">
        <v>0</v>
      </c>
      <c r="T55" s="693">
        <v>0</v>
      </c>
      <c r="U55" s="693">
        <v>48</v>
      </c>
      <c r="V55" s="693">
        <v>0</v>
      </c>
      <c r="W55" s="693">
        <v>48</v>
      </c>
      <c r="X55" s="690">
        <v>332.41</v>
      </c>
      <c r="Y55" s="690">
        <v>0</v>
      </c>
      <c r="Z55" s="690">
        <v>29.596360000000001</v>
      </c>
      <c r="AA55" s="690">
        <v>0</v>
      </c>
      <c r="AB55" s="690">
        <v>29.596360000000001</v>
      </c>
      <c r="AC55" s="690">
        <v>0</v>
      </c>
      <c r="AD55" s="690">
        <v>0</v>
      </c>
      <c r="AE55" s="696">
        <f>VLOOKUP(B55,[9]Avg!B:AD,29,0)</f>
        <v>11.287661245792462</v>
      </c>
      <c r="AF55" s="697">
        <f>_xlfn.IFNA(VLOOKUP(B55,'[9]5%'!B:BC,54,0),0)</f>
        <v>0</v>
      </c>
      <c r="AG55" s="698">
        <f>VLOOKUP(B55,[9]Simperel!B:AH,33,0)</f>
        <v>11.48</v>
      </c>
      <c r="AH55" s="699">
        <f t="shared" si="0"/>
        <v>7.85</v>
      </c>
      <c r="AI55" s="700"/>
      <c r="AJ55" s="697">
        <f>_xlfn.IFNA(VLOOKUP(B55,'[9]Child care'!C:I,7,0),0)</f>
        <v>0</v>
      </c>
      <c r="AK55" s="699">
        <f>VLOOKUP(B55,[9]Att!B:W,22,0)</f>
        <v>10</v>
      </c>
      <c r="AL55" s="697">
        <f t="shared" si="1"/>
        <v>6</v>
      </c>
      <c r="AM55" s="697">
        <f>_xlfn.IFNA(VLOOKUP(B55,'[9]Health Check'!D:H,5,0),0)</f>
        <v>0</v>
      </c>
      <c r="AN55" s="701"/>
      <c r="AO55" s="697">
        <v>7</v>
      </c>
      <c r="AP55" s="696">
        <f>VLOOKUP(B55,[9]Simperel!B:AJ,35,0)</f>
        <v>11</v>
      </c>
      <c r="AQ55" s="702">
        <f>VLOOKUP(B55,[10]Master!$B:$AQ,42,0)</f>
        <v>0</v>
      </c>
      <c r="AR55" s="697">
        <f>_xlfn.IFNA(VLOOKUP(B55,[9]Bounus!A:B,2,0),0)</f>
        <v>0</v>
      </c>
      <c r="AS55" s="703">
        <f>SUMIF([9]Reimbursment!$B:$B,'PWK '!B:B,[9]Reimbursment!G:G)</f>
        <v>0</v>
      </c>
      <c r="AT55" s="700">
        <f t="shared" si="9"/>
        <v>0</v>
      </c>
      <c r="AU55" s="704">
        <f t="shared" si="2"/>
        <v>362.01</v>
      </c>
      <c r="AV55" s="705">
        <f>VLOOKUP(B55,[9]Att!B:U,20,0)</f>
        <v>0</v>
      </c>
      <c r="AW55" s="706">
        <f t="shared" si="10"/>
        <v>396.86</v>
      </c>
      <c r="AX55" s="707">
        <f t="shared" si="3"/>
        <v>390.99</v>
      </c>
      <c r="AY55" s="708">
        <f t="shared" si="4"/>
        <v>367.55697133055622</v>
      </c>
      <c r="AZ55" s="708">
        <v>0</v>
      </c>
      <c r="BA55" s="708">
        <f>VLOOKUP(B55,'[9]1st'!B:BH,59,0)</f>
        <v>100</v>
      </c>
      <c r="BB55" s="709">
        <f>_xlfn.IFNA(VLOOKUP(B55,[9]Deduct!B:F,6,0),0)</f>
        <v>0</v>
      </c>
      <c r="BC55" s="710">
        <f>_xlfn.IFNA(VLOOKUP(B55,[9]Union!I:J,2,0),0)</f>
        <v>0</v>
      </c>
      <c r="BD55" s="710">
        <f>_xlfn.IFNA(VLOOKUP(B55,[9]Union!M:N,2,0),0)</f>
        <v>1</v>
      </c>
      <c r="BE55" s="710">
        <f>_xlfn.IFNA(VLOOKUP(B55,[9]Union!E:F,2,0),0)</f>
        <v>0</v>
      </c>
      <c r="BF55" s="710">
        <f>_xlfn.IFNA(VLOOKUP(B55,[9]Union!A:B,2,0),0)</f>
        <v>0</v>
      </c>
      <c r="BG55" s="711">
        <f t="shared" si="5"/>
        <v>5.87</v>
      </c>
      <c r="BH55" s="708">
        <f t="shared" si="12"/>
        <v>106.87</v>
      </c>
      <c r="BI55" s="712">
        <f t="shared" si="6"/>
        <v>18.48</v>
      </c>
      <c r="BJ55" s="713">
        <f t="shared" si="7"/>
        <v>308.47000000000003</v>
      </c>
      <c r="BK55" s="716"/>
      <c r="BL55" s="608" t="e">
        <f>VLOOKUP(B55,[9]ML!A:F,1,0)</f>
        <v>#N/A</v>
      </c>
      <c r="BM55" s="715"/>
      <c r="BN55" s="608" t="e">
        <f>VLOOKUP(B55,'[9]Mon-Fri'!A:A,1,0)</f>
        <v>#N/A</v>
      </c>
    </row>
    <row r="56" spans="1:73" s="608" customFormat="1" ht="32.25" customHeight="1">
      <c r="A56" s="689">
        <f t="shared" si="11"/>
        <v>48</v>
      </c>
      <c r="B56" s="690" t="s">
        <v>1229</v>
      </c>
      <c r="C56" s="690" t="s">
        <v>1230</v>
      </c>
      <c r="D56" s="690" t="s">
        <v>1231</v>
      </c>
      <c r="E56" s="690" t="s">
        <v>1232</v>
      </c>
      <c r="F56" s="691">
        <v>38475</v>
      </c>
      <c r="G56" s="692"/>
      <c r="H56" s="692"/>
      <c r="I56" s="690" t="s">
        <v>1108</v>
      </c>
      <c r="J56" s="693">
        <v>1</v>
      </c>
      <c r="K56" s="693">
        <v>0</v>
      </c>
      <c r="L56" s="693">
        <v>1</v>
      </c>
      <c r="M56" s="693">
        <v>204</v>
      </c>
      <c r="N56" s="694">
        <f t="shared" si="8"/>
        <v>7.8461538461538458</v>
      </c>
      <c r="O56" s="693">
        <v>208</v>
      </c>
      <c r="P56" s="693">
        <v>8</v>
      </c>
      <c r="Q56" s="693">
        <v>216</v>
      </c>
      <c r="R56" s="693">
        <v>0</v>
      </c>
      <c r="S56" s="693">
        <v>0</v>
      </c>
      <c r="T56" s="693">
        <v>0</v>
      </c>
      <c r="U56" s="693">
        <v>8</v>
      </c>
      <c r="V56" s="693">
        <v>0</v>
      </c>
      <c r="W56" s="693">
        <v>8</v>
      </c>
      <c r="X56" s="690">
        <v>275.32</v>
      </c>
      <c r="Y56" s="690">
        <v>0</v>
      </c>
      <c r="Z56" s="690">
        <v>5.0808400000000002</v>
      </c>
      <c r="AA56" s="690">
        <v>0</v>
      </c>
      <c r="AB56" s="690">
        <v>5.0808400000000002</v>
      </c>
      <c r="AC56" s="690">
        <v>0</v>
      </c>
      <c r="AD56" s="690">
        <v>2.6959360000000001</v>
      </c>
      <c r="AE56" s="696">
        <f>VLOOKUP(B56,[9]Avg!B:AD,29,0)</f>
        <v>9.7112490429480722</v>
      </c>
      <c r="AF56" s="697">
        <f>_xlfn.IFNA(VLOOKUP(B56,'[9]5%'!B:BC,54,0),0)</f>
        <v>0</v>
      </c>
      <c r="AG56" s="698">
        <f>VLOOKUP(B56,[9]Simperel!B:AH,33,0)</f>
        <v>1.91</v>
      </c>
      <c r="AH56" s="699">
        <f t="shared" si="0"/>
        <v>7.85</v>
      </c>
      <c r="AI56" s="700"/>
      <c r="AJ56" s="697">
        <f>_xlfn.IFNA(VLOOKUP(B56,'[9]Child care'!C:I,7,0),0)</f>
        <v>0</v>
      </c>
      <c r="AK56" s="699">
        <f>VLOOKUP(B56,[9]Att!B:W,22,0)</f>
        <v>10</v>
      </c>
      <c r="AL56" s="697">
        <f t="shared" si="1"/>
        <v>6</v>
      </c>
      <c r="AM56" s="697">
        <f>_xlfn.IFNA(VLOOKUP(B56,'[9]Health Check'!D:H,5,0),0)</f>
        <v>0</v>
      </c>
      <c r="AN56" s="701"/>
      <c r="AO56" s="697">
        <v>7</v>
      </c>
      <c r="AP56" s="696">
        <f>VLOOKUP(B56,[9]Simperel!B:AJ,35,0)</f>
        <v>11</v>
      </c>
      <c r="AQ56" s="702">
        <f>VLOOKUP(B56,[10]Master!$B:$AQ,42,0)</f>
        <v>0</v>
      </c>
      <c r="AR56" s="697">
        <f>_xlfn.IFNA(VLOOKUP(B56,[9]Bounus!A:B,2,0),0)</f>
        <v>0</v>
      </c>
      <c r="AS56" s="703">
        <f>SUMIF([9]Reimbursment!$B:$B,'PWK '!B:B,[9]Reimbursment!G:G)</f>
        <v>0</v>
      </c>
      <c r="AT56" s="700">
        <f t="shared" si="9"/>
        <v>0</v>
      </c>
      <c r="AU56" s="704">
        <f t="shared" si="2"/>
        <v>283.10000000000002</v>
      </c>
      <c r="AV56" s="705">
        <f>VLOOKUP(B56,[9]Att!B:U,20,0)</f>
        <v>0</v>
      </c>
      <c r="AW56" s="706">
        <f t="shared" si="10"/>
        <v>317.95</v>
      </c>
      <c r="AX56" s="707">
        <f t="shared" si="3"/>
        <v>312.08</v>
      </c>
      <c r="AY56" s="708">
        <f t="shared" si="4"/>
        <v>367.55697133055622</v>
      </c>
      <c r="AZ56" s="708">
        <v>0</v>
      </c>
      <c r="BA56" s="708">
        <f>VLOOKUP(B56,'[9]1st'!B:BH,59,0)</f>
        <v>100</v>
      </c>
      <c r="BB56" s="709">
        <f>_xlfn.IFNA(VLOOKUP(B56,[9]Deduct!B:F,6,0),0)</f>
        <v>0</v>
      </c>
      <c r="BC56" s="710">
        <f>_xlfn.IFNA(VLOOKUP(B56,[9]Union!I:J,2,0),0)</f>
        <v>0</v>
      </c>
      <c r="BD56" s="710">
        <f>_xlfn.IFNA(VLOOKUP(B56,[9]Union!M:N,2,0),0)</f>
        <v>0</v>
      </c>
      <c r="BE56" s="710">
        <f>_xlfn.IFNA(VLOOKUP(B56,[9]Union!E:F,2,0),0)</f>
        <v>0</v>
      </c>
      <c r="BF56" s="710">
        <f>_xlfn.IFNA(VLOOKUP(B56,[9]Union!A:B,2,0),0)</f>
        <v>0</v>
      </c>
      <c r="BG56" s="711">
        <f t="shared" si="5"/>
        <v>5.87</v>
      </c>
      <c r="BH56" s="708">
        <f t="shared" si="12"/>
        <v>105.87</v>
      </c>
      <c r="BI56" s="712">
        <f t="shared" si="6"/>
        <v>8.91</v>
      </c>
      <c r="BJ56" s="713">
        <f t="shared" si="7"/>
        <v>220.99</v>
      </c>
      <c r="BK56" s="716"/>
      <c r="BL56" s="608" t="e">
        <f>VLOOKUP(B56,[9]ML!A:F,1,0)</f>
        <v>#N/A</v>
      </c>
      <c r="BM56" s="715"/>
      <c r="BN56" s="608" t="e">
        <f>VLOOKUP(B56,'[9]Mon-Fri'!A:A,1,0)</f>
        <v>#N/A</v>
      </c>
    </row>
    <row r="57" spans="1:73" s="608" customFormat="1" ht="35.25" customHeight="1">
      <c r="A57" s="689">
        <f t="shared" si="11"/>
        <v>49</v>
      </c>
      <c r="B57" s="690" t="s">
        <v>1233</v>
      </c>
      <c r="C57" s="690" t="s">
        <v>1234</v>
      </c>
      <c r="D57" s="690" t="s">
        <v>808</v>
      </c>
      <c r="E57" s="690" t="s">
        <v>1235</v>
      </c>
      <c r="F57" s="691">
        <v>38504</v>
      </c>
      <c r="G57" s="692"/>
      <c r="H57" s="692"/>
      <c r="I57" s="690" t="s">
        <v>1108</v>
      </c>
      <c r="J57" s="693">
        <v>0</v>
      </c>
      <c r="K57" s="693">
        <v>0</v>
      </c>
      <c r="L57" s="693">
        <v>0</v>
      </c>
      <c r="M57" s="693">
        <v>231</v>
      </c>
      <c r="N57" s="694">
        <f t="shared" si="8"/>
        <v>8.884615384615385</v>
      </c>
      <c r="O57" s="693">
        <v>208</v>
      </c>
      <c r="P57" s="693">
        <v>8</v>
      </c>
      <c r="Q57" s="693">
        <v>256</v>
      </c>
      <c r="R57" s="693">
        <v>0</v>
      </c>
      <c r="S57" s="693">
        <v>0</v>
      </c>
      <c r="T57" s="693">
        <v>0</v>
      </c>
      <c r="U57" s="693">
        <v>48</v>
      </c>
      <c r="V57" s="693">
        <v>0</v>
      </c>
      <c r="W57" s="693">
        <v>48</v>
      </c>
      <c r="X57" s="690">
        <v>237.48</v>
      </c>
      <c r="Y57" s="690">
        <v>0</v>
      </c>
      <c r="Z57" s="690">
        <v>26.64</v>
      </c>
      <c r="AA57" s="690">
        <v>0</v>
      </c>
      <c r="AB57" s="690">
        <v>26.64</v>
      </c>
      <c r="AC57" s="690">
        <v>0</v>
      </c>
      <c r="AD57" s="690">
        <v>47.862084000000003</v>
      </c>
      <c r="AE57" s="696">
        <f>VLOOKUP(B57,[9]Avg!B:AD,29,0)</f>
        <v>10.96052815581854</v>
      </c>
      <c r="AF57" s="697">
        <f>_xlfn.IFNA(VLOOKUP(B57,'[9]5%'!B:BC,54,0),0)</f>
        <v>0</v>
      </c>
      <c r="AG57" s="698">
        <f>VLOOKUP(B57,[9]Simperel!B:AH,33,0)</f>
        <v>11.48</v>
      </c>
      <c r="AH57" s="699">
        <f t="shared" si="0"/>
        <v>8.8800000000000008</v>
      </c>
      <c r="AI57" s="700"/>
      <c r="AJ57" s="697">
        <f>_xlfn.IFNA(VLOOKUP(B57,'[9]Child care'!C:I,7,0),0)</f>
        <v>0</v>
      </c>
      <c r="AK57" s="699">
        <f>VLOOKUP(B57,[9]Att!B:W,22,0)</f>
        <v>10</v>
      </c>
      <c r="AL57" s="697">
        <f t="shared" si="1"/>
        <v>6</v>
      </c>
      <c r="AM57" s="697">
        <f>_xlfn.IFNA(VLOOKUP(B57,'[9]Health Check'!D:H,5,0),0)</f>
        <v>0</v>
      </c>
      <c r="AN57" s="701"/>
      <c r="AO57" s="697">
        <v>7</v>
      </c>
      <c r="AP57" s="696">
        <f>VLOOKUP(B57,[9]Simperel!B:AJ,35,0)</f>
        <v>11</v>
      </c>
      <c r="AQ57" s="702">
        <f>VLOOKUP(B57,[10]Master!$B:$AQ,42,0)</f>
        <v>0</v>
      </c>
      <c r="AR57" s="697">
        <f>_xlfn.IFNA(VLOOKUP(B57,[9]Bounus!A:B,2,0),0)</f>
        <v>0</v>
      </c>
      <c r="AS57" s="703">
        <f>SUMIF([9]Reimbursment!$B:$B,'PWK '!B:B,[9]Reimbursment!G:G)</f>
        <v>0</v>
      </c>
      <c r="AT57" s="700">
        <f t="shared" si="9"/>
        <v>0</v>
      </c>
      <c r="AU57" s="704">
        <f t="shared" si="2"/>
        <v>311.98</v>
      </c>
      <c r="AV57" s="705">
        <f>VLOOKUP(B57,[9]Att!B:U,20,0)</f>
        <v>0</v>
      </c>
      <c r="AW57" s="706">
        <f t="shared" si="10"/>
        <v>347.86</v>
      </c>
      <c r="AX57" s="707">
        <f t="shared" si="3"/>
        <v>341.99</v>
      </c>
      <c r="AY57" s="708">
        <f t="shared" si="4"/>
        <v>367.55697133055622</v>
      </c>
      <c r="AZ57" s="708">
        <v>0</v>
      </c>
      <c r="BA57" s="708">
        <f>VLOOKUP(B57,'[9]1st'!B:BH,59,0)</f>
        <v>100</v>
      </c>
      <c r="BB57" s="709">
        <f>_xlfn.IFNA(VLOOKUP(B57,[9]Deduct!B:F,6,0),0)</f>
        <v>0</v>
      </c>
      <c r="BC57" s="710">
        <f>_xlfn.IFNA(VLOOKUP(B57,[9]Union!I:J,2,0),0)</f>
        <v>0</v>
      </c>
      <c r="BD57" s="710">
        <f>_xlfn.IFNA(VLOOKUP(B57,[9]Union!M:N,2,0),0)</f>
        <v>1</v>
      </c>
      <c r="BE57" s="710">
        <f>_xlfn.IFNA(VLOOKUP(B57,[9]Union!E:F,2,0),0)</f>
        <v>0</v>
      </c>
      <c r="BF57" s="710">
        <f>_xlfn.IFNA(VLOOKUP(B57,[9]Union!A:B,2,0),0)</f>
        <v>0</v>
      </c>
      <c r="BG57" s="711">
        <f t="shared" si="5"/>
        <v>5.87</v>
      </c>
      <c r="BH57" s="708">
        <f t="shared" si="12"/>
        <v>106.87</v>
      </c>
      <c r="BI57" s="712">
        <f t="shared" si="6"/>
        <v>18.48</v>
      </c>
      <c r="BJ57" s="713">
        <f t="shared" si="7"/>
        <v>259.47000000000003</v>
      </c>
      <c r="BK57" s="716"/>
      <c r="BL57" s="608" t="e">
        <f>VLOOKUP(B57,[9]ML!A:F,1,0)</f>
        <v>#N/A</v>
      </c>
      <c r="BM57" s="715"/>
      <c r="BN57" s="608" t="e">
        <f>VLOOKUP(B57,'[9]Mon-Fri'!A:A,1,0)</f>
        <v>#N/A</v>
      </c>
    </row>
    <row r="58" spans="1:73" s="608" customFormat="1" ht="35.25" customHeight="1">
      <c r="A58" s="689">
        <f t="shared" si="11"/>
        <v>50</v>
      </c>
      <c r="B58" s="690" t="s">
        <v>1236</v>
      </c>
      <c r="C58" s="690" t="s">
        <v>1237</v>
      </c>
      <c r="D58" s="690" t="s">
        <v>1238</v>
      </c>
      <c r="E58" s="690" t="s">
        <v>1225</v>
      </c>
      <c r="F58" s="691">
        <v>38531</v>
      </c>
      <c r="G58" s="692"/>
      <c r="H58" s="692"/>
      <c r="I58" s="690" t="s">
        <v>1108</v>
      </c>
      <c r="J58" s="693">
        <v>1</v>
      </c>
      <c r="K58" s="693">
        <v>2</v>
      </c>
      <c r="L58" s="693">
        <v>3</v>
      </c>
      <c r="M58" s="693">
        <v>204</v>
      </c>
      <c r="N58" s="694">
        <f t="shared" si="8"/>
        <v>7.8461538461538458</v>
      </c>
      <c r="O58" s="693">
        <v>208</v>
      </c>
      <c r="P58" s="693">
        <v>8</v>
      </c>
      <c r="Q58" s="693">
        <v>254</v>
      </c>
      <c r="R58" s="693">
        <v>0</v>
      </c>
      <c r="S58" s="693">
        <v>0</v>
      </c>
      <c r="T58" s="693">
        <v>0</v>
      </c>
      <c r="U58" s="693">
        <v>46</v>
      </c>
      <c r="V58" s="693">
        <v>0</v>
      </c>
      <c r="W58" s="693">
        <v>46</v>
      </c>
      <c r="X58" s="690">
        <v>248.64</v>
      </c>
      <c r="Y58" s="690">
        <v>0</v>
      </c>
      <c r="Z58" s="690">
        <v>24.768799999999999</v>
      </c>
      <c r="AA58" s="690">
        <v>0</v>
      </c>
      <c r="AB58" s="690">
        <v>24.768799999999999</v>
      </c>
      <c r="AC58" s="690">
        <v>0</v>
      </c>
      <c r="AD58" s="690">
        <v>39.011316000000001</v>
      </c>
      <c r="AE58" s="696">
        <f>VLOOKUP(B58,[9]Avg!B:AD,29,0)</f>
        <v>10.674695182952918</v>
      </c>
      <c r="AF58" s="697">
        <f>_xlfn.IFNA(VLOOKUP(B58,'[9]5%'!B:BC,54,0),0)</f>
        <v>0</v>
      </c>
      <c r="AG58" s="698">
        <f>VLOOKUP(B58,[9]Simperel!B:AH,33,0)</f>
        <v>11</v>
      </c>
      <c r="AH58" s="699">
        <f t="shared" si="0"/>
        <v>7.85</v>
      </c>
      <c r="AI58" s="700"/>
      <c r="AJ58" s="697">
        <f>_xlfn.IFNA(VLOOKUP(B58,'[9]Child care'!C:I,7,0),0)</f>
        <v>0</v>
      </c>
      <c r="AK58" s="699">
        <f>VLOOKUP(B58,[9]Att!B:W,22,0)</f>
        <v>10</v>
      </c>
      <c r="AL58" s="697">
        <f t="shared" si="1"/>
        <v>6</v>
      </c>
      <c r="AM58" s="697">
        <f>_xlfn.IFNA(VLOOKUP(B58,'[9]Health Check'!D:H,5,0),0)</f>
        <v>0</v>
      </c>
      <c r="AN58" s="701"/>
      <c r="AO58" s="697">
        <v>7</v>
      </c>
      <c r="AP58" s="696">
        <f>VLOOKUP(B58,[9]Simperel!B:AJ,35,0)</f>
        <v>11</v>
      </c>
      <c r="AQ58" s="702">
        <f>VLOOKUP(B58,[10]Master!$B:$AQ,42,0)</f>
        <v>0</v>
      </c>
      <c r="AR58" s="697">
        <f>_xlfn.IFNA(VLOOKUP(B58,[9]Bounus!A:B,2,0),0)</f>
        <v>0</v>
      </c>
      <c r="AS58" s="703">
        <f>SUMIF([9]Reimbursment!$B:$B,'PWK '!B:B,[9]Reimbursment!G:G)</f>
        <v>0</v>
      </c>
      <c r="AT58" s="700">
        <f t="shared" si="9"/>
        <v>0</v>
      </c>
      <c r="AU58" s="704">
        <f t="shared" si="2"/>
        <v>312.42</v>
      </c>
      <c r="AV58" s="705">
        <f>VLOOKUP(B58,[9]Att!B:U,20,0)</f>
        <v>0</v>
      </c>
      <c r="AW58" s="706">
        <f t="shared" si="10"/>
        <v>347.27</v>
      </c>
      <c r="AX58" s="707">
        <f t="shared" si="3"/>
        <v>341.4</v>
      </c>
      <c r="AY58" s="708">
        <f t="shared" si="4"/>
        <v>367.55697133055622</v>
      </c>
      <c r="AZ58" s="708">
        <v>0</v>
      </c>
      <c r="BA58" s="708">
        <f>VLOOKUP(B58,'[9]1st'!B:BH,59,0)</f>
        <v>100</v>
      </c>
      <c r="BB58" s="709">
        <f>_xlfn.IFNA(VLOOKUP(B58,[9]Deduct!B:F,6,0),0)</f>
        <v>0</v>
      </c>
      <c r="BC58" s="710">
        <f>_xlfn.IFNA(VLOOKUP(B58,[9]Union!I:J,2,0),0)</f>
        <v>0</v>
      </c>
      <c r="BD58" s="710">
        <f>_xlfn.IFNA(VLOOKUP(B58,[9]Union!M:N,2,0),0)</f>
        <v>1</v>
      </c>
      <c r="BE58" s="710">
        <f>_xlfn.IFNA(VLOOKUP(B58,[9]Union!E:F,2,0),0)</f>
        <v>0</v>
      </c>
      <c r="BF58" s="710">
        <f>_xlfn.IFNA(VLOOKUP(B58,[9]Union!A:B,2,0),0)</f>
        <v>0.5</v>
      </c>
      <c r="BG58" s="711">
        <f t="shared" si="5"/>
        <v>5.87</v>
      </c>
      <c r="BH58" s="708">
        <f t="shared" si="12"/>
        <v>107.37</v>
      </c>
      <c r="BI58" s="712">
        <f t="shared" si="6"/>
        <v>18</v>
      </c>
      <c r="BJ58" s="713">
        <f t="shared" si="7"/>
        <v>257.89999999999998</v>
      </c>
      <c r="BK58" s="716"/>
      <c r="BL58" s="608" t="e">
        <f>VLOOKUP(B58,[9]ML!A:F,1,0)</f>
        <v>#N/A</v>
      </c>
      <c r="BM58" s="715"/>
      <c r="BN58" s="608" t="e">
        <f>VLOOKUP(B58,'[9]Mon-Fri'!A:A,1,0)</f>
        <v>#N/A</v>
      </c>
    </row>
    <row r="59" spans="1:73" s="608" customFormat="1" ht="35.25" customHeight="1">
      <c r="A59" s="689">
        <f t="shared" si="11"/>
        <v>51</v>
      </c>
      <c r="B59" s="690" t="s">
        <v>1239</v>
      </c>
      <c r="C59" s="690" t="s">
        <v>1240</v>
      </c>
      <c r="D59" s="690" t="s">
        <v>1117</v>
      </c>
      <c r="E59" s="690" t="s">
        <v>1210</v>
      </c>
      <c r="F59" s="691">
        <v>38537</v>
      </c>
      <c r="G59" s="692"/>
      <c r="H59" s="692"/>
      <c r="I59" s="690" t="s">
        <v>1108</v>
      </c>
      <c r="J59" s="693">
        <v>1</v>
      </c>
      <c r="K59" s="693">
        <v>2</v>
      </c>
      <c r="L59" s="693">
        <v>3</v>
      </c>
      <c r="M59" s="693">
        <v>204</v>
      </c>
      <c r="N59" s="694">
        <f t="shared" si="8"/>
        <v>7.8461538461538458</v>
      </c>
      <c r="O59" s="693">
        <v>208</v>
      </c>
      <c r="P59" s="693">
        <v>8</v>
      </c>
      <c r="Q59" s="693">
        <v>244</v>
      </c>
      <c r="R59" s="693">
        <v>0</v>
      </c>
      <c r="S59" s="693">
        <v>0</v>
      </c>
      <c r="T59" s="693">
        <v>0</v>
      </c>
      <c r="U59" s="693">
        <v>36</v>
      </c>
      <c r="V59" s="693">
        <v>0</v>
      </c>
      <c r="W59" s="693">
        <v>36</v>
      </c>
      <c r="X59" s="690">
        <v>329.98</v>
      </c>
      <c r="Y59" s="690">
        <v>0</v>
      </c>
      <c r="Z59" s="690">
        <v>23.696688000000002</v>
      </c>
      <c r="AA59" s="690">
        <v>0</v>
      </c>
      <c r="AB59" s="690">
        <v>23.696688000000002</v>
      </c>
      <c r="AC59" s="690">
        <v>0</v>
      </c>
      <c r="AD59" s="690">
        <v>0.46872000000000003</v>
      </c>
      <c r="AE59" s="696">
        <f>VLOOKUP(B59,[9]Avg!B:AD,29,0)</f>
        <v>10.870733546143466</v>
      </c>
      <c r="AF59" s="697">
        <f>_xlfn.IFNA(VLOOKUP(B59,'[9]5%'!B:BC,54,0),0)</f>
        <v>0</v>
      </c>
      <c r="AG59" s="698">
        <f>VLOOKUP(B59,[9]Simperel!B:AH,33,0)</f>
        <v>8.61</v>
      </c>
      <c r="AH59" s="699">
        <f t="shared" si="0"/>
        <v>7.85</v>
      </c>
      <c r="AI59" s="700"/>
      <c r="AJ59" s="697">
        <f>_xlfn.IFNA(VLOOKUP(B59,'[9]Child care'!C:I,7,0),0)</f>
        <v>0</v>
      </c>
      <c r="AK59" s="699">
        <f>VLOOKUP(B59,[9]Att!B:W,22,0)</f>
        <v>10</v>
      </c>
      <c r="AL59" s="697">
        <f t="shared" si="1"/>
        <v>6</v>
      </c>
      <c r="AM59" s="697">
        <f>_xlfn.IFNA(VLOOKUP(B59,'[9]Health Check'!D:H,5,0),0)</f>
        <v>0</v>
      </c>
      <c r="AN59" s="701"/>
      <c r="AO59" s="697">
        <v>7</v>
      </c>
      <c r="AP59" s="696">
        <f>VLOOKUP(B59,[9]Simperel!B:AJ,35,0)</f>
        <v>11</v>
      </c>
      <c r="AQ59" s="702">
        <f>VLOOKUP(B59,[10]Master!$B:$AQ,42,0)</f>
        <v>0</v>
      </c>
      <c r="AR59" s="697">
        <f>_xlfn.IFNA(VLOOKUP(B59,[9]Bounus!A:B,2,0),0)</f>
        <v>0</v>
      </c>
      <c r="AS59" s="703">
        <f>SUMIF([9]Reimbursment!$B:$B,'PWK '!B:B,[9]Reimbursment!G:G)</f>
        <v>0</v>
      </c>
      <c r="AT59" s="700">
        <f t="shared" si="9"/>
        <v>0</v>
      </c>
      <c r="AU59" s="704">
        <f t="shared" si="2"/>
        <v>354.15</v>
      </c>
      <c r="AV59" s="705">
        <f>VLOOKUP(B59,[9]Att!B:U,20,0)</f>
        <v>0</v>
      </c>
      <c r="AW59" s="706">
        <f t="shared" si="10"/>
        <v>389</v>
      </c>
      <c r="AX59" s="707">
        <f t="shared" si="3"/>
        <v>383.13</v>
      </c>
      <c r="AY59" s="708">
        <f t="shared" si="4"/>
        <v>367.55697133055622</v>
      </c>
      <c r="AZ59" s="708">
        <v>0</v>
      </c>
      <c r="BA59" s="708">
        <f>VLOOKUP(B59,'[9]1st'!B:BH,59,0)</f>
        <v>100</v>
      </c>
      <c r="BB59" s="709">
        <f>_xlfn.IFNA(VLOOKUP(B59,[9]Deduct!B:F,6,0),0)</f>
        <v>0</v>
      </c>
      <c r="BC59" s="710">
        <f>_xlfn.IFNA(VLOOKUP(B59,[9]Union!I:J,2,0),0)</f>
        <v>1</v>
      </c>
      <c r="BD59" s="710">
        <f>_xlfn.IFNA(VLOOKUP(B59,[9]Union!M:N,2,0),0)</f>
        <v>0</v>
      </c>
      <c r="BE59" s="710">
        <f>_xlfn.IFNA(VLOOKUP(B59,[9]Union!E:F,2,0),0)</f>
        <v>0</v>
      </c>
      <c r="BF59" s="710">
        <f>_xlfn.IFNA(VLOOKUP(B59,[9]Union!A:B,2,0),0)</f>
        <v>0</v>
      </c>
      <c r="BG59" s="711">
        <f t="shared" si="5"/>
        <v>5.87</v>
      </c>
      <c r="BH59" s="708">
        <f t="shared" si="12"/>
        <v>106.87</v>
      </c>
      <c r="BI59" s="712">
        <f t="shared" si="6"/>
        <v>15.61</v>
      </c>
      <c r="BJ59" s="713">
        <f t="shared" si="7"/>
        <v>297.74</v>
      </c>
      <c r="BK59" s="716"/>
      <c r="BL59" s="608" t="e">
        <f>VLOOKUP(B59,[9]ML!A:F,1,0)</f>
        <v>#N/A</v>
      </c>
      <c r="BM59" s="715"/>
      <c r="BN59" s="608" t="e">
        <f>VLOOKUP(B59,'[9]Mon-Fri'!A:A,1,0)</f>
        <v>#N/A</v>
      </c>
    </row>
    <row r="60" spans="1:73" s="608" customFormat="1" ht="35.25" customHeight="1">
      <c r="A60" s="689">
        <f t="shared" si="11"/>
        <v>52</v>
      </c>
      <c r="B60" s="690" t="s">
        <v>1241</v>
      </c>
      <c r="C60" s="690" t="s">
        <v>1242</v>
      </c>
      <c r="D60" s="690" t="s">
        <v>808</v>
      </c>
      <c r="E60" s="690" t="s">
        <v>1243</v>
      </c>
      <c r="F60" s="691">
        <v>38544</v>
      </c>
      <c r="G60" s="692"/>
      <c r="H60" s="692"/>
      <c r="I60" s="690" t="s">
        <v>1108</v>
      </c>
      <c r="J60" s="693">
        <v>0</v>
      </c>
      <c r="K60" s="693">
        <v>0</v>
      </c>
      <c r="L60" s="693">
        <v>0</v>
      </c>
      <c r="M60" s="693">
        <v>231</v>
      </c>
      <c r="N60" s="694">
        <f t="shared" si="8"/>
        <v>8.884615384615385</v>
      </c>
      <c r="O60" s="693">
        <v>192</v>
      </c>
      <c r="P60" s="693">
        <v>8</v>
      </c>
      <c r="Q60" s="693">
        <v>222</v>
      </c>
      <c r="R60" s="693">
        <v>0</v>
      </c>
      <c r="S60" s="693">
        <v>8</v>
      </c>
      <c r="T60" s="693">
        <v>8</v>
      </c>
      <c r="U60" s="693">
        <v>38</v>
      </c>
      <c r="V60" s="693">
        <v>0</v>
      </c>
      <c r="W60" s="693">
        <v>38</v>
      </c>
      <c r="X60" s="690">
        <v>206.83</v>
      </c>
      <c r="Y60" s="690">
        <v>0</v>
      </c>
      <c r="Z60" s="690">
        <v>21.09</v>
      </c>
      <c r="AA60" s="690">
        <v>0</v>
      </c>
      <c r="AB60" s="690">
        <v>21.09</v>
      </c>
      <c r="AC60" s="690">
        <v>0</v>
      </c>
      <c r="AD60" s="690">
        <v>42.604067999999998</v>
      </c>
      <c r="AE60" s="696">
        <f>VLOOKUP(B60,[9]Avg!B:AD,29,0)</f>
        <v>11.489840992496502</v>
      </c>
      <c r="AF60" s="697">
        <f>_xlfn.IFNA(VLOOKUP(B60,'[9]5%'!B:BC,54,0),0)</f>
        <v>0</v>
      </c>
      <c r="AG60" s="698">
        <f>VLOOKUP(B60,[9]Simperel!B:AH,33,0)</f>
        <v>9.09</v>
      </c>
      <c r="AH60" s="699">
        <f t="shared" si="0"/>
        <v>8.8800000000000008</v>
      </c>
      <c r="AI60" s="700"/>
      <c r="AJ60" s="697">
        <f>_xlfn.IFNA(VLOOKUP(B60,'[9]Child care'!C:I,7,0),0)</f>
        <v>0</v>
      </c>
      <c r="AK60" s="699">
        <f>VLOOKUP(B60,[9]Att!B:W,22,0)</f>
        <v>7.6923076923076925</v>
      </c>
      <c r="AL60" s="697">
        <f t="shared" si="1"/>
        <v>6</v>
      </c>
      <c r="AM60" s="697">
        <f>_xlfn.IFNA(VLOOKUP(B60,'[9]Health Check'!D:H,5,0),0)</f>
        <v>0</v>
      </c>
      <c r="AN60" s="701"/>
      <c r="AO60" s="697">
        <v>7</v>
      </c>
      <c r="AP60" s="696">
        <f>VLOOKUP(B60,[9]Simperel!B:AJ,35,0)</f>
        <v>11</v>
      </c>
      <c r="AQ60" s="702">
        <f>VLOOKUP(B60,[10]Master!$B:$AQ,42,0)</f>
        <v>0</v>
      </c>
      <c r="AR60" s="697">
        <f>_xlfn.IFNA(VLOOKUP(B60,[9]Bounus!A:B,2,0),0)</f>
        <v>0</v>
      </c>
      <c r="AS60" s="703">
        <f>SUMIF([9]Reimbursment!$B:$B,'PWK '!B:B,[9]Reimbursment!G:G)</f>
        <v>0</v>
      </c>
      <c r="AT60" s="700">
        <f t="shared" si="9"/>
        <v>0</v>
      </c>
      <c r="AU60" s="704">
        <f t="shared" si="2"/>
        <v>270.52</v>
      </c>
      <c r="AV60" s="705">
        <f>VLOOKUP(B60,[9]Att!B:U,20,0)</f>
        <v>0</v>
      </c>
      <c r="AW60" s="706">
        <f t="shared" si="10"/>
        <v>304.10000000000002</v>
      </c>
      <c r="AX60" s="707">
        <f t="shared" si="3"/>
        <v>298.23</v>
      </c>
      <c r="AY60" s="708">
        <f t="shared" si="4"/>
        <v>367.55697133055622</v>
      </c>
      <c r="AZ60" s="708">
        <v>0</v>
      </c>
      <c r="BA60" s="708">
        <f>VLOOKUP(B60,'[9]1st'!B:BH,59,0)</f>
        <v>100</v>
      </c>
      <c r="BB60" s="709">
        <f>_xlfn.IFNA(VLOOKUP(B60,[9]Deduct!B:F,6,0),0)</f>
        <v>0</v>
      </c>
      <c r="BC60" s="710">
        <f>_xlfn.IFNA(VLOOKUP(B60,[9]Union!I:J,2,0),0)</f>
        <v>0</v>
      </c>
      <c r="BD60" s="710">
        <f>_xlfn.IFNA(VLOOKUP(B60,[9]Union!M:N,2,0),0)</f>
        <v>0</v>
      </c>
      <c r="BE60" s="710">
        <f>_xlfn.IFNA(VLOOKUP(B60,[9]Union!E:F,2,0),0)</f>
        <v>0</v>
      </c>
      <c r="BF60" s="710">
        <f>_xlfn.IFNA(VLOOKUP(B60,[9]Union!A:B,2,0),0)</f>
        <v>0</v>
      </c>
      <c r="BG60" s="711">
        <f t="shared" si="5"/>
        <v>5.87</v>
      </c>
      <c r="BH60" s="708">
        <f t="shared" si="12"/>
        <v>105.87</v>
      </c>
      <c r="BI60" s="712">
        <f t="shared" si="6"/>
        <v>16.09</v>
      </c>
      <c r="BJ60" s="713">
        <f t="shared" si="7"/>
        <v>214.32</v>
      </c>
      <c r="BK60" s="716"/>
      <c r="BL60" s="608" t="e">
        <f>VLOOKUP(B60,[9]ML!A:F,1,0)</f>
        <v>#N/A</v>
      </c>
      <c r="BM60" s="715"/>
      <c r="BN60" s="608" t="e">
        <f>VLOOKUP(B60,'[9]Mon-Fri'!A:A,1,0)</f>
        <v>#N/A</v>
      </c>
    </row>
    <row r="61" spans="1:73" s="608" customFormat="1" ht="35.25" customHeight="1">
      <c r="A61" s="689">
        <f t="shared" si="11"/>
        <v>53</v>
      </c>
      <c r="B61" s="690" t="s">
        <v>1244</v>
      </c>
      <c r="C61" s="690" t="s">
        <v>1245</v>
      </c>
      <c r="D61" s="690" t="s">
        <v>1203</v>
      </c>
      <c r="E61" s="690" t="s">
        <v>1246</v>
      </c>
      <c r="F61" s="691">
        <v>38579</v>
      </c>
      <c r="G61" s="692"/>
      <c r="H61" s="692"/>
      <c r="I61" s="690" t="s">
        <v>1108</v>
      </c>
      <c r="J61" s="693">
        <v>1</v>
      </c>
      <c r="K61" s="693">
        <v>2</v>
      </c>
      <c r="L61" s="693">
        <v>3</v>
      </c>
      <c r="M61" s="693">
        <v>204</v>
      </c>
      <c r="N61" s="694">
        <f t="shared" si="8"/>
        <v>7.8461538461538458</v>
      </c>
      <c r="O61" s="693">
        <v>208</v>
      </c>
      <c r="P61" s="693">
        <v>8</v>
      </c>
      <c r="Q61" s="693">
        <v>260</v>
      </c>
      <c r="R61" s="693">
        <v>0</v>
      </c>
      <c r="S61" s="693">
        <v>0</v>
      </c>
      <c r="T61" s="693">
        <v>0</v>
      </c>
      <c r="U61" s="693">
        <v>52</v>
      </c>
      <c r="V61" s="693">
        <v>0</v>
      </c>
      <c r="W61" s="693">
        <v>52</v>
      </c>
      <c r="X61" s="690">
        <v>315.14</v>
      </c>
      <c r="Y61" s="690">
        <v>0</v>
      </c>
      <c r="Z61" s="690">
        <v>31.056559</v>
      </c>
      <c r="AA61" s="690">
        <v>0</v>
      </c>
      <c r="AB61" s="690">
        <v>31.056559</v>
      </c>
      <c r="AC61" s="690">
        <v>0</v>
      </c>
      <c r="AD61" s="690">
        <v>13.36285</v>
      </c>
      <c r="AE61" s="696">
        <f>VLOOKUP(B61,[9]Avg!B:AD,29,0)</f>
        <v>11.30808098349965</v>
      </c>
      <c r="AF61" s="697">
        <f>_xlfn.IFNA(VLOOKUP(B61,'[9]5%'!B:BC,54,0),0)</f>
        <v>0</v>
      </c>
      <c r="AG61" s="698">
        <f>VLOOKUP(B61,[9]Simperel!B:AH,33,0)</f>
        <v>12.44</v>
      </c>
      <c r="AH61" s="699">
        <f t="shared" si="0"/>
        <v>7.85</v>
      </c>
      <c r="AI61" s="700"/>
      <c r="AJ61" s="697">
        <f>_xlfn.IFNA(VLOOKUP(B61,'[9]Child care'!C:I,7,0),0)</f>
        <v>0</v>
      </c>
      <c r="AK61" s="699">
        <f>VLOOKUP(B61,[9]Att!B:W,22,0)</f>
        <v>10</v>
      </c>
      <c r="AL61" s="697">
        <f t="shared" si="1"/>
        <v>6</v>
      </c>
      <c r="AM61" s="697">
        <f>_xlfn.IFNA(VLOOKUP(B61,'[9]Health Check'!D:H,5,0),0)</f>
        <v>0</v>
      </c>
      <c r="AN61" s="701"/>
      <c r="AO61" s="697">
        <v>7</v>
      </c>
      <c r="AP61" s="696">
        <f>VLOOKUP(B61,[9]Simperel!B:AJ,35,0)</f>
        <v>11</v>
      </c>
      <c r="AQ61" s="702">
        <f>VLOOKUP(B61,[10]Master!$B:$AQ,42,0)</f>
        <v>0</v>
      </c>
      <c r="AR61" s="697">
        <f>_xlfn.IFNA(VLOOKUP(B61,[9]Bounus!A:B,2,0),0)</f>
        <v>0</v>
      </c>
      <c r="AS61" s="703">
        <f>SUMIF([9]Reimbursment!$B:$B,'PWK '!B:B,[9]Reimbursment!G:G)</f>
        <v>0</v>
      </c>
      <c r="AT61" s="700">
        <f t="shared" si="9"/>
        <v>0</v>
      </c>
      <c r="AU61" s="704">
        <f t="shared" si="2"/>
        <v>359.56</v>
      </c>
      <c r="AV61" s="705">
        <f>VLOOKUP(B61,[9]Att!B:U,20,0)</f>
        <v>0</v>
      </c>
      <c r="AW61" s="706">
        <f t="shared" si="10"/>
        <v>394.41</v>
      </c>
      <c r="AX61" s="707">
        <f t="shared" si="3"/>
        <v>388.54</v>
      </c>
      <c r="AY61" s="708">
        <f t="shared" si="4"/>
        <v>367.55697133055622</v>
      </c>
      <c r="AZ61" s="708">
        <v>0</v>
      </c>
      <c r="BA61" s="708">
        <f>VLOOKUP(B61,'[9]1st'!B:BH,59,0)</f>
        <v>100</v>
      </c>
      <c r="BB61" s="709">
        <f>_xlfn.IFNA(VLOOKUP(B61,[9]Deduct!B:F,6,0),0)</f>
        <v>0</v>
      </c>
      <c r="BC61" s="710">
        <f>_xlfn.IFNA(VLOOKUP(B61,[9]Union!I:J,2,0),0)</f>
        <v>0</v>
      </c>
      <c r="BD61" s="710">
        <f>_xlfn.IFNA(VLOOKUP(B61,[9]Union!M:N,2,0),0)</f>
        <v>0</v>
      </c>
      <c r="BE61" s="710">
        <f>_xlfn.IFNA(VLOOKUP(B61,[9]Union!E:F,2,0),0)</f>
        <v>0</v>
      </c>
      <c r="BF61" s="710">
        <f>_xlfn.IFNA(VLOOKUP(B61,[9]Union!A:B,2,0),0)</f>
        <v>0.5</v>
      </c>
      <c r="BG61" s="711">
        <f t="shared" si="5"/>
        <v>5.87</v>
      </c>
      <c r="BH61" s="708">
        <f t="shared" si="12"/>
        <v>106.37</v>
      </c>
      <c r="BI61" s="712">
        <f t="shared" si="6"/>
        <v>19.440000000000001</v>
      </c>
      <c r="BJ61" s="713">
        <f t="shared" si="7"/>
        <v>307.48</v>
      </c>
      <c r="BK61" s="716"/>
      <c r="BL61" s="608" t="e">
        <f>VLOOKUP(B61,[9]ML!A:F,1,0)</f>
        <v>#N/A</v>
      </c>
      <c r="BM61" s="715"/>
      <c r="BN61" s="608" t="e">
        <f>VLOOKUP(B61,'[9]Mon-Fri'!A:A,1,0)</f>
        <v>#N/A</v>
      </c>
    </row>
    <row r="62" spans="1:73" s="608" customFormat="1" ht="35.25" customHeight="1">
      <c r="A62" s="689">
        <f t="shared" si="11"/>
        <v>54</v>
      </c>
      <c r="B62" s="690" t="s">
        <v>1247</v>
      </c>
      <c r="C62" s="690" t="s">
        <v>1248</v>
      </c>
      <c r="D62" s="690" t="s">
        <v>1117</v>
      </c>
      <c r="E62" s="690" t="s">
        <v>1249</v>
      </c>
      <c r="F62" s="691">
        <v>38733</v>
      </c>
      <c r="G62" s="692"/>
      <c r="H62" s="692"/>
      <c r="I62" s="690" t="s">
        <v>1108</v>
      </c>
      <c r="J62" s="693">
        <v>1</v>
      </c>
      <c r="K62" s="693">
        <v>1</v>
      </c>
      <c r="L62" s="693">
        <v>2</v>
      </c>
      <c r="M62" s="693">
        <v>204</v>
      </c>
      <c r="N62" s="694">
        <f t="shared" si="8"/>
        <v>7.8461538461538458</v>
      </c>
      <c r="O62" s="693">
        <v>208</v>
      </c>
      <c r="P62" s="693">
        <v>8</v>
      </c>
      <c r="Q62" s="693">
        <v>250</v>
      </c>
      <c r="R62" s="693">
        <v>0</v>
      </c>
      <c r="S62" s="693">
        <v>0</v>
      </c>
      <c r="T62" s="693">
        <v>0</v>
      </c>
      <c r="U62" s="693">
        <v>42</v>
      </c>
      <c r="V62" s="693">
        <v>0</v>
      </c>
      <c r="W62" s="693">
        <v>42</v>
      </c>
      <c r="X62" s="690">
        <v>344.01</v>
      </c>
      <c r="Y62" s="690">
        <v>0</v>
      </c>
      <c r="Z62" s="690">
        <v>28.754232999999999</v>
      </c>
      <c r="AA62" s="690">
        <v>0</v>
      </c>
      <c r="AB62" s="690">
        <v>28.754232999999999</v>
      </c>
      <c r="AC62" s="690">
        <v>0</v>
      </c>
      <c r="AD62" s="690">
        <v>0</v>
      </c>
      <c r="AE62" s="696">
        <f>VLOOKUP(B62,[9]Avg!B:AD,29,0)</f>
        <v>11.533626417597718</v>
      </c>
      <c r="AF62" s="697">
        <f>_xlfn.IFNA(VLOOKUP(B62,'[9]5%'!B:BC,54,0),0)</f>
        <v>0</v>
      </c>
      <c r="AG62" s="698">
        <f>VLOOKUP(B62,[9]Simperel!B:AH,33,0)</f>
        <v>10.050000000000001</v>
      </c>
      <c r="AH62" s="699">
        <f t="shared" si="0"/>
        <v>7.85</v>
      </c>
      <c r="AI62" s="700"/>
      <c r="AJ62" s="697">
        <f>_xlfn.IFNA(VLOOKUP(B62,'[9]Child care'!C:I,7,0),0)</f>
        <v>0</v>
      </c>
      <c r="AK62" s="699">
        <f>VLOOKUP(B62,[9]Att!B:W,22,0)</f>
        <v>10</v>
      </c>
      <c r="AL62" s="697">
        <f t="shared" si="1"/>
        <v>6</v>
      </c>
      <c r="AM62" s="697">
        <f>_xlfn.IFNA(VLOOKUP(B62,'[9]Health Check'!D:H,5,0),0)</f>
        <v>0</v>
      </c>
      <c r="AN62" s="701"/>
      <c r="AO62" s="697">
        <v>7</v>
      </c>
      <c r="AP62" s="696">
        <f>VLOOKUP(B62,[9]Simperel!B:AJ,35,0)</f>
        <v>11</v>
      </c>
      <c r="AQ62" s="702">
        <f>VLOOKUP(B62,[10]Master!$B:$AQ,42,0)</f>
        <v>0</v>
      </c>
      <c r="AR62" s="697">
        <f>_xlfn.IFNA(VLOOKUP(B62,[9]Bounus!A:B,2,0),0)</f>
        <v>0</v>
      </c>
      <c r="AS62" s="703">
        <f>SUMIF([9]Reimbursment!$B:$B,'PWK '!B:B,[9]Reimbursment!G:G)</f>
        <v>21.991035808870372</v>
      </c>
      <c r="AT62" s="700">
        <f t="shared" si="9"/>
        <v>0</v>
      </c>
      <c r="AU62" s="704">
        <f t="shared" si="2"/>
        <v>372.76</v>
      </c>
      <c r="AV62" s="705">
        <f>VLOOKUP(B62,[9]Att!B:U,20,0)</f>
        <v>0</v>
      </c>
      <c r="AW62" s="706">
        <f t="shared" si="10"/>
        <v>429.61</v>
      </c>
      <c r="AX62" s="707">
        <f t="shared" si="3"/>
        <v>423.74</v>
      </c>
      <c r="AY62" s="708">
        <f t="shared" si="4"/>
        <v>367.55697133055622</v>
      </c>
      <c r="AZ62" s="708">
        <v>0</v>
      </c>
      <c r="BA62" s="708">
        <f>VLOOKUP(B62,'[9]1st'!B:BH,59,0)</f>
        <v>100</v>
      </c>
      <c r="BB62" s="709">
        <f>_xlfn.IFNA(VLOOKUP(B62,[9]Deduct!B:F,6,0),0)</f>
        <v>0</v>
      </c>
      <c r="BC62" s="710">
        <f>_xlfn.IFNA(VLOOKUP(B62,[9]Union!I:J,2,0),0)</f>
        <v>0</v>
      </c>
      <c r="BD62" s="710">
        <f>_xlfn.IFNA(VLOOKUP(B62,[9]Union!M:N,2,0),0)</f>
        <v>1</v>
      </c>
      <c r="BE62" s="710">
        <f>_xlfn.IFNA(VLOOKUP(B62,[9]Union!E:F,2,0),0)</f>
        <v>0</v>
      </c>
      <c r="BF62" s="710">
        <f>_xlfn.IFNA(VLOOKUP(B62,[9]Union!A:B,2,0),0)</f>
        <v>0</v>
      </c>
      <c r="BG62" s="711">
        <f t="shared" si="5"/>
        <v>5.87</v>
      </c>
      <c r="BH62" s="708">
        <f t="shared" si="12"/>
        <v>106.87</v>
      </c>
      <c r="BI62" s="712">
        <f t="shared" si="6"/>
        <v>17.05</v>
      </c>
      <c r="BJ62" s="713">
        <f t="shared" si="7"/>
        <v>339.79</v>
      </c>
      <c r="BK62" s="716"/>
      <c r="BL62" s="608" t="e">
        <f>VLOOKUP(B62,[9]ML!A:F,1,0)</f>
        <v>#N/A</v>
      </c>
      <c r="BM62" s="715"/>
      <c r="BN62" s="608" t="e">
        <f>VLOOKUP(B62,'[9]Mon-Fri'!A:A,1,0)</f>
        <v>#N/A</v>
      </c>
    </row>
    <row r="63" spans="1:73" s="608" customFormat="1" ht="35.25" customHeight="1">
      <c r="A63" s="689">
        <f t="shared" si="11"/>
        <v>55</v>
      </c>
      <c r="B63" s="690" t="s">
        <v>1250</v>
      </c>
      <c r="C63" s="690" t="s">
        <v>1251</v>
      </c>
      <c r="D63" s="690" t="s">
        <v>1213</v>
      </c>
      <c r="E63" s="690" t="s">
        <v>1252</v>
      </c>
      <c r="F63" s="691">
        <v>41415</v>
      </c>
      <c r="G63" s="692"/>
      <c r="H63" s="692"/>
      <c r="I63" s="690" t="s">
        <v>1108</v>
      </c>
      <c r="J63" s="693">
        <v>0</v>
      </c>
      <c r="K63" s="693">
        <v>3</v>
      </c>
      <c r="L63" s="693">
        <v>3</v>
      </c>
      <c r="M63" s="693">
        <v>204</v>
      </c>
      <c r="N63" s="694">
        <f t="shared" si="8"/>
        <v>7.8461538461538458</v>
      </c>
      <c r="O63" s="693">
        <v>196.17</v>
      </c>
      <c r="P63" s="693">
        <v>8</v>
      </c>
      <c r="Q63" s="693">
        <v>206.17</v>
      </c>
      <c r="R63" s="693">
        <v>8</v>
      </c>
      <c r="S63" s="693">
        <v>0</v>
      </c>
      <c r="T63" s="693">
        <v>8</v>
      </c>
      <c r="U63" s="693">
        <v>18</v>
      </c>
      <c r="V63" s="693">
        <v>0</v>
      </c>
      <c r="W63" s="693">
        <v>18</v>
      </c>
      <c r="X63" s="690">
        <v>129.85</v>
      </c>
      <c r="Y63" s="690">
        <v>7.85</v>
      </c>
      <c r="Z63" s="690">
        <v>9.0939599999999992</v>
      </c>
      <c r="AA63" s="690">
        <v>0</v>
      </c>
      <c r="AB63" s="690">
        <v>9.0939599999999992</v>
      </c>
      <c r="AC63" s="690">
        <v>17.690000000000001</v>
      </c>
      <c r="AD63" s="690">
        <v>56.414079999999998</v>
      </c>
      <c r="AE63" s="696">
        <f>VLOOKUP(B63,[9]Avg!B:AD,29,0)</f>
        <v>10.495152038337427</v>
      </c>
      <c r="AF63" s="697">
        <f>_xlfn.IFNA(VLOOKUP(B63,'[9]5%'!B:BC,54,0),0)</f>
        <v>0</v>
      </c>
      <c r="AG63" s="698">
        <f>VLOOKUP(B63,[9]Simperel!B:AH,33,0)</f>
        <v>4.3099999999999996</v>
      </c>
      <c r="AH63" s="699">
        <f t="shared" si="0"/>
        <v>7.85</v>
      </c>
      <c r="AI63" s="700"/>
      <c r="AJ63" s="697">
        <f>_xlfn.IFNA(VLOOKUP(B63,'[9]Child care'!C:I,7,0),0)</f>
        <v>0</v>
      </c>
      <c r="AK63" s="699">
        <f>VLOOKUP(B63,[9]Att!B:W,22,0)</f>
        <v>9.5652173913043477</v>
      </c>
      <c r="AL63" s="697">
        <f t="shared" si="1"/>
        <v>0</v>
      </c>
      <c r="AM63" s="697">
        <f>_xlfn.IFNA(VLOOKUP(B63,'[9]Health Check'!D:H,5,0),0)</f>
        <v>0</v>
      </c>
      <c r="AN63" s="701"/>
      <c r="AO63" s="697">
        <v>7</v>
      </c>
      <c r="AP63" s="696">
        <f>VLOOKUP(B63,[9]Simperel!B:AJ,35,0)</f>
        <v>11</v>
      </c>
      <c r="AQ63" s="702">
        <f>VLOOKUP(B63,[10]Master!$B:$AQ,42,0)</f>
        <v>0</v>
      </c>
      <c r="AR63" s="697">
        <f>_xlfn.IFNA(VLOOKUP(B63,[9]Bounus!A:B,2,0),0)</f>
        <v>0</v>
      </c>
      <c r="AS63" s="703">
        <f>SUMIF([9]Reimbursment!$B:$B,'PWK '!B:B,[9]Reimbursment!G:G)</f>
        <v>0</v>
      </c>
      <c r="AT63" s="700">
        <f t="shared" si="9"/>
        <v>15.04305125495031</v>
      </c>
      <c r="AU63" s="704">
        <f t="shared" si="2"/>
        <v>220.9</v>
      </c>
      <c r="AV63" s="705">
        <f>VLOOKUP(B63,[9]Att!B:U,20,0)</f>
        <v>1.4333333333333331</v>
      </c>
      <c r="AW63" s="706">
        <f t="shared" si="10"/>
        <v>264.36</v>
      </c>
      <c r="AX63" s="707">
        <f t="shared" si="3"/>
        <v>259.07</v>
      </c>
      <c r="AY63" s="708">
        <f t="shared" si="4"/>
        <v>367.55697133055622</v>
      </c>
      <c r="AZ63" s="708">
        <v>0</v>
      </c>
      <c r="BA63" s="708">
        <f>VLOOKUP(B63,'[9]1st'!B:BH,59,0)</f>
        <v>100</v>
      </c>
      <c r="BB63" s="709">
        <f>_xlfn.IFNA(VLOOKUP(B63,[9]Deduct!B:F,6,0),0)</f>
        <v>0</v>
      </c>
      <c r="BC63" s="710">
        <f>_xlfn.IFNA(VLOOKUP(B63,[9]Union!I:J,2,0),0)</f>
        <v>1</v>
      </c>
      <c r="BD63" s="710">
        <f>_xlfn.IFNA(VLOOKUP(B63,[9]Union!M:N,2,0),0)</f>
        <v>0</v>
      </c>
      <c r="BE63" s="710">
        <f>_xlfn.IFNA(VLOOKUP(B63,[9]Union!E:F,2,0),0)</f>
        <v>0</v>
      </c>
      <c r="BF63" s="710">
        <f>_xlfn.IFNA(VLOOKUP(B63,[9]Union!A:B,2,0),0)</f>
        <v>0</v>
      </c>
      <c r="BG63" s="711">
        <f t="shared" si="5"/>
        <v>5.29</v>
      </c>
      <c r="BH63" s="708">
        <f t="shared" si="12"/>
        <v>106.29</v>
      </c>
      <c r="BI63" s="712">
        <f t="shared" si="6"/>
        <v>11.31</v>
      </c>
      <c r="BJ63" s="713">
        <f t="shared" si="7"/>
        <v>169.38</v>
      </c>
      <c r="BK63" s="716"/>
      <c r="BL63" s="608" t="e">
        <f>VLOOKUP(B63,[9]ML!A:F,1,0)</f>
        <v>#N/A</v>
      </c>
      <c r="BM63" s="715"/>
      <c r="BN63" s="608" t="e">
        <f>VLOOKUP(B63,'[9]Mon-Fri'!A:A,1,0)</f>
        <v>#N/A</v>
      </c>
    </row>
    <row r="64" spans="1:73" s="608" customFormat="1" ht="35.25" customHeight="1">
      <c r="A64" s="689">
        <f t="shared" si="11"/>
        <v>56</v>
      </c>
      <c r="B64" s="690" t="s">
        <v>1253</v>
      </c>
      <c r="C64" s="690" t="s">
        <v>1254</v>
      </c>
      <c r="D64" s="690" t="s">
        <v>1203</v>
      </c>
      <c r="E64" s="690" t="s">
        <v>1255</v>
      </c>
      <c r="F64" s="691">
        <v>41430</v>
      </c>
      <c r="G64" s="692"/>
      <c r="H64" s="692"/>
      <c r="I64" s="690" t="s">
        <v>1108</v>
      </c>
      <c r="J64" s="693">
        <v>1</v>
      </c>
      <c r="K64" s="693">
        <v>2</v>
      </c>
      <c r="L64" s="693">
        <v>3</v>
      </c>
      <c r="M64" s="693">
        <v>204</v>
      </c>
      <c r="N64" s="694">
        <f t="shared" si="8"/>
        <v>7.8461538461538458</v>
      </c>
      <c r="O64" s="693">
        <v>204</v>
      </c>
      <c r="P64" s="693">
        <v>8</v>
      </c>
      <c r="Q64" s="693">
        <v>210</v>
      </c>
      <c r="R64" s="693">
        <v>24</v>
      </c>
      <c r="S64" s="693">
        <v>0</v>
      </c>
      <c r="T64" s="693">
        <v>24</v>
      </c>
      <c r="U64" s="693">
        <v>30</v>
      </c>
      <c r="V64" s="693">
        <v>0</v>
      </c>
      <c r="W64" s="693">
        <v>30</v>
      </c>
      <c r="X64" s="690">
        <v>169.31</v>
      </c>
      <c r="Y64" s="690">
        <v>23.55</v>
      </c>
      <c r="Z64" s="690">
        <v>16.446584000000001</v>
      </c>
      <c r="AA64" s="690">
        <v>0</v>
      </c>
      <c r="AB64" s="690">
        <v>16.446584000000001</v>
      </c>
      <c r="AC64" s="690">
        <v>18.61</v>
      </c>
      <c r="AD64" s="690">
        <v>56.237360000000002</v>
      </c>
      <c r="AE64" s="696">
        <f>VLOOKUP(B64,[9]Avg!B:AD,29,0)</f>
        <v>12.079648425279641</v>
      </c>
      <c r="AF64" s="697">
        <f>_xlfn.IFNA(VLOOKUP(B64,'[9]5%'!B:BC,54,0),0)</f>
        <v>0</v>
      </c>
      <c r="AG64" s="698">
        <f>VLOOKUP(B64,[9]Simperel!B:AH,33,0)</f>
        <v>7.18</v>
      </c>
      <c r="AH64" s="699">
        <f t="shared" si="0"/>
        <v>7.85</v>
      </c>
      <c r="AI64" s="700"/>
      <c r="AJ64" s="697">
        <f>_xlfn.IFNA(VLOOKUP(B64,'[9]Child care'!C:I,7,0),0)</f>
        <v>0</v>
      </c>
      <c r="AK64" s="699">
        <f>VLOOKUP(B64,[9]Att!B:W,22,0)</f>
        <v>8.7032799389778788</v>
      </c>
      <c r="AL64" s="697">
        <f t="shared" si="1"/>
        <v>6</v>
      </c>
      <c r="AM64" s="697">
        <f>_xlfn.IFNA(VLOOKUP(B64,'[9]Health Check'!D:H,5,0),0)</f>
        <v>0</v>
      </c>
      <c r="AN64" s="701"/>
      <c r="AO64" s="697">
        <v>7</v>
      </c>
      <c r="AP64" s="696">
        <f>VLOOKUP(B64,[9]Simperel!B:AJ,35,0)</f>
        <v>11</v>
      </c>
      <c r="AQ64" s="702">
        <f>VLOOKUP(B64,[10]Master!$B:$AQ,42,0)</f>
        <v>0</v>
      </c>
      <c r="AR64" s="697">
        <f>_xlfn.IFNA(VLOOKUP(B64,[9]Bounus!A:B,2,0),0)</f>
        <v>0</v>
      </c>
      <c r="AS64" s="703">
        <f>SUMIF([9]Reimbursment!$B:$B,'PWK '!B:B,[9]Reimbursment!G:G)</f>
        <v>0</v>
      </c>
      <c r="AT64" s="700">
        <f t="shared" si="9"/>
        <v>21.192365658385327</v>
      </c>
      <c r="AU64" s="704">
        <f t="shared" si="2"/>
        <v>284.14999999999998</v>
      </c>
      <c r="AV64" s="705">
        <f>VLOOKUP(B64,[9]Att!B:U,20,0)</f>
        <v>1.7543859649122799</v>
      </c>
      <c r="AW64" s="706">
        <f t="shared" si="10"/>
        <v>338.9</v>
      </c>
      <c r="AX64" s="707">
        <f t="shared" si="3"/>
        <v>333.03</v>
      </c>
      <c r="AY64" s="708">
        <f t="shared" si="4"/>
        <v>367.55697133055622</v>
      </c>
      <c r="AZ64" s="708">
        <v>0</v>
      </c>
      <c r="BA64" s="708">
        <f>VLOOKUP(B64,'[9]1st'!B:BH,59,0)</f>
        <v>100</v>
      </c>
      <c r="BB64" s="709">
        <f>_xlfn.IFNA(VLOOKUP(B64,[9]Deduct!B:F,6,0),0)</f>
        <v>0</v>
      </c>
      <c r="BC64" s="710">
        <f>_xlfn.IFNA(VLOOKUP(B64,[9]Union!I:J,2,0),0)</f>
        <v>0</v>
      </c>
      <c r="BD64" s="710">
        <f>_xlfn.IFNA(VLOOKUP(B64,[9]Union!M:N,2,0),0)</f>
        <v>0</v>
      </c>
      <c r="BE64" s="710">
        <f>_xlfn.IFNA(VLOOKUP(B64,[9]Union!E:F,2,0),0)</f>
        <v>0</v>
      </c>
      <c r="BF64" s="710">
        <f>_xlfn.IFNA(VLOOKUP(B64,[9]Union!A:B,2,0),0)</f>
        <v>0</v>
      </c>
      <c r="BG64" s="711">
        <f t="shared" si="5"/>
        <v>5.87</v>
      </c>
      <c r="BH64" s="708">
        <f t="shared" si="12"/>
        <v>105.87</v>
      </c>
      <c r="BI64" s="712">
        <f t="shared" si="6"/>
        <v>14.18</v>
      </c>
      <c r="BJ64" s="713">
        <f t="shared" si="7"/>
        <v>247.21</v>
      </c>
      <c r="BK64" s="716"/>
      <c r="BL64" s="608" t="e">
        <f>VLOOKUP(B64,[9]ML!A:F,1,0)</f>
        <v>#N/A</v>
      </c>
      <c r="BM64" s="715"/>
      <c r="BN64" s="608" t="e">
        <f>VLOOKUP(B64,'[9]Mon-Fri'!A:A,1,0)</f>
        <v>#N/A</v>
      </c>
    </row>
    <row r="65" spans="1:73" s="608" customFormat="1" ht="32.25" customHeight="1">
      <c r="A65" s="689">
        <f t="shared" si="11"/>
        <v>57</v>
      </c>
      <c r="B65" s="690" t="s">
        <v>1256</v>
      </c>
      <c r="C65" s="690" t="s">
        <v>1257</v>
      </c>
      <c r="D65" s="690" t="s">
        <v>1196</v>
      </c>
      <c r="E65" s="690" t="s">
        <v>1255</v>
      </c>
      <c r="F65" s="691">
        <v>41436</v>
      </c>
      <c r="G65" s="692"/>
      <c r="H65" s="692"/>
      <c r="I65" s="690" t="s">
        <v>1108</v>
      </c>
      <c r="J65" s="693">
        <v>1</v>
      </c>
      <c r="K65" s="693">
        <v>4</v>
      </c>
      <c r="L65" s="693">
        <v>5</v>
      </c>
      <c r="M65" s="693">
        <v>204</v>
      </c>
      <c r="N65" s="694">
        <f t="shared" si="8"/>
        <v>7.8461538461538458</v>
      </c>
      <c r="O65" s="693">
        <v>208</v>
      </c>
      <c r="P65" s="693">
        <v>8</v>
      </c>
      <c r="Q65" s="693">
        <v>248</v>
      </c>
      <c r="R65" s="693">
        <v>8</v>
      </c>
      <c r="S65" s="693">
        <v>0</v>
      </c>
      <c r="T65" s="693">
        <v>8</v>
      </c>
      <c r="U65" s="693">
        <v>48</v>
      </c>
      <c r="V65" s="693">
        <v>0</v>
      </c>
      <c r="W65" s="693">
        <v>48</v>
      </c>
      <c r="X65" s="690">
        <v>131.19</v>
      </c>
      <c r="Y65" s="690">
        <v>7.85</v>
      </c>
      <c r="Z65" s="690">
        <v>23.632835</v>
      </c>
      <c r="AA65" s="690">
        <v>0</v>
      </c>
      <c r="AB65" s="690">
        <v>23.632835</v>
      </c>
      <c r="AC65" s="690">
        <v>0</v>
      </c>
      <c r="AD65" s="690">
        <v>112.32567</v>
      </c>
      <c r="AE65" s="696">
        <f>VLOOKUP(B65,[9]Avg!B:AD,29,0)</f>
        <v>10.621936797381538</v>
      </c>
      <c r="AF65" s="697">
        <f>_xlfn.IFNA(VLOOKUP(B65,'[9]5%'!B:BC,54,0),0)</f>
        <v>0</v>
      </c>
      <c r="AG65" s="698">
        <f>VLOOKUP(B65,[9]Simperel!B:AH,33,0)</f>
        <v>11.48</v>
      </c>
      <c r="AH65" s="699">
        <f t="shared" si="0"/>
        <v>7.85</v>
      </c>
      <c r="AI65" s="700"/>
      <c r="AJ65" s="697">
        <f>_xlfn.IFNA(VLOOKUP(B65,'[9]Child care'!C:I,7,0),0)</f>
        <v>0</v>
      </c>
      <c r="AK65" s="699">
        <f>VLOOKUP(B65,[9]Att!B:W,22,0)</f>
        <v>9.5652173913043477</v>
      </c>
      <c r="AL65" s="697">
        <f t="shared" si="1"/>
        <v>0</v>
      </c>
      <c r="AM65" s="697">
        <f>_xlfn.IFNA(VLOOKUP(B65,'[9]Health Check'!D:H,5,0),0)</f>
        <v>0</v>
      </c>
      <c r="AN65" s="701"/>
      <c r="AO65" s="697">
        <v>7</v>
      </c>
      <c r="AP65" s="696">
        <f>VLOOKUP(B65,[9]Simperel!B:AJ,35,0)</f>
        <v>11</v>
      </c>
      <c r="AQ65" s="702">
        <f>VLOOKUP(B65,[10]Master!$B:$AQ,42,0)</f>
        <v>0</v>
      </c>
      <c r="AR65" s="697">
        <f>_xlfn.IFNA(VLOOKUP(B65,[9]Bounus!A:B,2,0),0)</f>
        <v>0</v>
      </c>
      <c r="AS65" s="703">
        <f>SUMIF([9]Reimbursment!$B:$B,'PWK '!B:B,[9]Reimbursment!G:G)</f>
        <v>0</v>
      </c>
      <c r="AT65" s="700">
        <f t="shared" si="9"/>
        <v>0</v>
      </c>
      <c r="AU65" s="704">
        <f t="shared" si="2"/>
        <v>275</v>
      </c>
      <c r="AV65" s="705">
        <f>VLOOKUP(B65,[9]Att!B:U,20,0)</f>
        <v>0</v>
      </c>
      <c r="AW65" s="706">
        <f t="shared" si="10"/>
        <v>303.41000000000003</v>
      </c>
      <c r="AX65" s="707">
        <f t="shared" si="3"/>
        <v>297.54000000000002</v>
      </c>
      <c r="AY65" s="708">
        <f t="shared" si="4"/>
        <v>367.55697133055622</v>
      </c>
      <c r="AZ65" s="708">
        <v>0</v>
      </c>
      <c r="BA65" s="708">
        <f>VLOOKUP(B65,'[9]1st'!B:BH,59,0)</f>
        <v>100</v>
      </c>
      <c r="BB65" s="709">
        <f>_xlfn.IFNA(VLOOKUP(B65,[9]Deduct!B:F,6,0),0)</f>
        <v>0</v>
      </c>
      <c r="BC65" s="710">
        <f>_xlfn.IFNA(VLOOKUP(B65,[9]Union!I:J,2,0),0)</f>
        <v>0</v>
      </c>
      <c r="BD65" s="710">
        <f>_xlfn.IFNA(VLOOKUP(B65,[9]Union!M:N,2,0),0)</f>
        <v>0</v>
      </c>
      <c r="BE65" s="710">
        <f>_xlfn.IFNA(VLOOKUP(B65,[9]Union!E:F,2,0),0)</f>
        <v>0</v>
      </c>
      <c r="BF65" s="710">
        <f>_xlfn.IFNA(VLOOKUP(B65,[9]Union!A:B,2,0),0)</f>
        <v>0</v>
      </c>
      <c r="BG65" s="711">
        <f t="shared" si="5"/>
        <v>5.87</v>
      </c>
      <c r="BH65" s="708">
        <f t="shared" si="12"/>
        <v>105.87</v>
      </c>
      <c r="BI65" s="712">
        <f t="shared" si="6"/>
        <v>18.48</v>
      </c>
      <c r="BJ65" s="713">
        <f t="shared" si="7"/>
        <v>216.02</v>
      </c>
      <c r="BK65" s="716"/>
      <c r="BL65" s="608" t="e">
        <f>VLOOKUP(B65,[9]ML!A:F,1,0)</f>
        <v>#N/A</v>
      </c>
      <c r="BM65" s="715"/>
      <c r="BN65" s="608" t="e">
        <f>VLOOKUP(B65,'[9]Mon-Fri'!A:A,1,0)</f>
        <v>#N/A</v>
      </c>
    </row>
    <row r="66" spans="1:73" s="608" customFormat="1" ht="32.25" customHeight="1">
      <c r="A66" s="689">
        <f t="shared" si="11"/>
        <v>58</v>
      </c>
      <c r="B66" s="690" t="s">
        <v>1258</v>
      </c>
      <c r="C66" s="690" t="s">
        <v>1259</v>
      </c>
      <c r="D66" s="690" t="s">
        <v>1260</v>
      </c>
      <c r="E66" s="690" t="s">
        <v>1261</v>
      </c>
      <c r="F66" s="691">
        <v>38825</v>
      </c>
      <c r="G66" s="692"/>
      <c r="H66" s="692"/>
      <c r="I66" s="690" t="s">
        <v>1108</v>
      </c>
      <c r="J66" s="693">
        <v>0</v>
      </c>
      <c r="K66" s="693">
        <v>0</v>
      </c>
      <c r="L66" s="693">
        <v>0</v>
      </c>
      <c r="M66" s="693">
        <v>204</v>
      </c>
      <c r="N66" s="694">
        <f t="shared" si="8"/>
        <v>7.8461538461538458</v>
      </c>
      <c r="O66" s="693">
        <v>208</v>
      </c>
      <c r="P66" s="693">
        <v>8</v>
      </c>
      <c r="Q66" s="693">
        <v>248</v>
      </c>
      <c r="R66" s="693">
        <v>0</v>
      </c>
      <c r="S66" s="693">
        <v>0</v>
      </c>
      <c r="T66" s="693">
        <v>0</v>
      </c>
      <c r="U66" s="695">
        <v>40</v>
      </c>
      <c r="V66" s="693">
        <v>0</v>
      </c>
      <c r="W66" s="693">
        <v>40</v>
      </c>
      <c r="X66" s="690">
        <v>158.96</v>
      </c>
      <c r="Y66" s="690">
        <v>0</v>
      </c>
      <c r="Z66" s="690">
        <v>19.6248</v>
      </c>
      <c r="AA66" s="690">
        <v>0</v>
      </c>
      <c r="AB66" s="690">
        <v>19.6248</v>
      </c>
      <c r="AC66" s="690">
        <v>0</v>
      </c>
      <c r="AD66" s="690">
        <v>84.389600000000002</v>
      </c>
      <c r="AE66" s="696">
        <f>VLOOKUP(B66,[9]Avg!B:AD,29,0)</f>
        <v>10.200615154232203</v>
      </c>
      <c r="AF66" s="697">
        <f>_xlfn.IFNA(VLOOKUP(B66,'[9]5%'!B:BC,54,0),0)</f>
        <v>0</v>
      </c>
      <c r="AG66" s="698">
        <f>VLOOKUP(B66,[9]Simperel!B:AH,33,0)</f>
        <v>9.57</v>
      </c>
      <c r="AH66" s="699">
        <f t="shared" si="0"/>
        <v>7.85</v>
      </c>
      <c r="AI66" s="700"/>
      <c r="AJ66" s="697">
        <f>_xlfn.IFNA(VLOOKUP(B66,'[9]Child care'!C:I,7,0),0)</f>
        <v>0</v>
      </c>
      <c r="AK66" s="699">
        <f>VLOOKUP(B66,[9]Att!B:W,22,0)</f>
        <v>10</v>
      </c>
      <c r="AL66" s="697">
        <f t="shared" si="1"/>
        <v>6</v>
      </c>
      <c r="AM66" s="697">
        <f>_xlfn.IFNA(VLOOKUP(B66,'[9]Health Check'!D:H,5,0),0)</f>
        <v>0</v>
      </c>
      <c r="AN66" s="701"/>
      <c r="AO66" s="697">
        <v>7</v>
      </c>
      <c r="AP66" s="696">
        <f>VLOOKUP(B66,[9]Simperel!B:AJ,35,0)</f>
        <v>11</v>
      </c>
      <c r="AQ66" s="702">
        <f>VLOOKUP(B66,[10]Master!$B:$AQ,42,0)</f>
        <v>0</v>
      </c>
      <c r="AR66" s="697">
        <f>_xlfn.IFNA(VLOOKUP(B66,[9]Bounus!A:B,2,0),0)</f>
        <v>0</v>
      </c>
      <c r="AS66" s="703">
        <f>SUMIF([9]Reimbursment!$B:$B,'PWK '!B:B,[9]Reimbursment!G:G)</f>
        <v>0</v>
      </c>
      <c r="AT66" s="700">
        <f t="shared" si="9"/>
        <v>0</v>
      </c>
      <c r="AU66" s="704">
        <f t="shared" si="2"/>
        <v>262.97000000000003</v>
      </c>
      <c r="AV66" s="705">
        <f>VLOOKUP(B66,[9]Att!B:U,20,0)</f>
        <v>0</v>
      </c>
      <c r="AW66" s="706">
        <f t="shared" si="10"/>
        <v>297.82</v>
      </c>
      <c r="AX66" s="707">
        <f t="shared" si="3"/>
        <v>291.95</v>
      </c>
      <c r="AY66" s="708">
        <f t="shared" si="4"/>
        <v>367.55697133055622</v>
      </c>
      <c r="AZ66" s="708">
        <v>0</v>
      </c>
      <c r="BA66" s="708">
        <f>VLOOKUP(B66,'[9]1st'!B:BH,59,0)</f>
        <v>100</v>
      </c>
      <c r="BB66" s="709">
        <f>_xlfn.IFNA(VLOOKUP(B66,[9]Deduct!B:F,6,0),0)</f>
        <v>0</v>
      </c>
      <c r="BC66" s="710">
        <f>_xlfn.IFNA(VLOOKUP(B66,[9]Union!I:J,2,0),0)</f>
        <v>0</v>
      </c>
      <c r="BD66" s="710">
        <f>_xlfn.IFNA(VLOOKUP(B66,[9]Union!M:N,2,0),0)</f>
        <v>0</v>
      </c>
      <c r="BE66" s="710">
        <f>_xlfn.IFNA(VLOOKUP(B66,[9]Union!E:F,2,0),0)</f>
        <v>0</v>
      </c>
      <c r="BF66" s="710">
        <f>_xlfn.IFNA(VLOOKUP(B66,[9]Union!A:B,2,0),0)</f>
        <v>0</v>
      </c>
      <c r="BG66" s="711">
        <f t="shared" si="5"/>
        <v>5.87</v>
      </c>
      <c r="BH66" s="708">
        <f t="shared" si="12"/>
        <v>105.87</v>
      </c>
      <c r="BI66" s="712">
        <f t="shared" si="6"/>
        <v>16.57</v>
      </c>
      <c r="BJ66" s="713">
        <f t="shared" si="7"/>
        <v>208.52</v>
      </c>
      <c r="BK66" s="716"/>
      <c r="BL66" s="608" t="e">
        <f>VLOOKUP(B66,[9]ML!A:F,1,0)</f>
        <v>#N/A</v>
      </c>
      <c r="BM66" s="715"/>
      <c r="BN66" s="608" t="e">
        <f>VLOOKUP(B66,'[9]Mon-Fri'!A:A,1,0)</f>
        <v>#N/A</v>
      </c>
    </row>
    <row r="67" spans="1:73" s="608" customFormat="1" ht="35.25" customHeight="1">
      <c r="A67" s="689">
        <f t="shared" si="11"/>
        <v>59</v>
      </c>
      <c r="B67" s="690" t="s">
        <v>1262</v>
      </c>
      <c r="C67" s="690" t="s">
        <v>1263</v>
      </c>
      <c r="D67" s="690" t="s">
        <v>1117</v>
      </c>
      <c r="E67" s="690" t="s">
        <v>1200</v>
      </c>
      <c r="F67" s="691">
        <v>41444</v>
      </c>
      <c r="G67" s="692"/>
      <c r="H67" s="692"/>
      <c r="I67" s="690" t="s">
        <v>1108</v>
      </c>
      <c r="J67" s="693">
        <v>0</v>
      </c>
      <c r="K67" s="693">
        <v>0</v>
      </c>
      <c r="L67" s="693">
        <v>0</v>
      </c>
      <c r="M67" s="693">
        <v>204</v>
      </c>
      <c r="N67" s="694">
        <f t="shared" si="8"/>
        <v>7.8461538461538458</v>
      </c>
      <c r="O67" s="693">
        <v>200</v>
      </c>
      <c r="P67" s="693">
        <v>8</v>
      </c>
      <c r="Q67" s="693">
        <v>242</v>
      </c>
      <c r="R67" s="693">
        <v>0</v>
      </c>
      <c r="S67" s="693">
        <v>0</v>
      </c>
      <c r="T67" s="693">
        <v>0</v>
      </c>
      <c r="U67" s="695">
        <v>42</v>
      </c>
      <c r="V67" s="693">
        <v>0</v>
      </c>
      <c r="W67" s="693">
        <v>42</v>
      </c>
      <c r="X67" s="690">
        <v>300.48</v>
      </c>
      <c r="Y67" s="690">
        <v>0</v>
      </c>
      <c r="Z67" s="690">
        <v>27.338813999999999</v>
      </c>
      <c r="AA67" s="690">
        <v>0</v>
      </c>
      <c r="AB67" s="690">
        <v>27.338813999999999</v>
      </c>
      <c r="AC67" s="690">
        <v>0</v>
      </c>
      <c r="AD67" s="690">
        <v>4.2492799999999997</v>
      </c>
      <c r="AE67" s="696">
        <f>VLOOKUP(B67,[9]Avg!B:AD,29,0)</f>
        <v>9.8641913708086761</v>
      </c>
      <c r="AF67" s="697">
        <f>_xlfn.IFNA(VLOOKUP(B67,'[9]5%'!B:BC,54,0),0)</f>
        <v>0</v>
      </c>
      <c r="AG67" s="698">
        <f>VLOOKUP(B67,[9]Simperel!B:AH,33,0)</f>
        <v>10.050000000000001</v>
      </c>
      <c r="AH67" s="699">
        <f t="shared" si="0"/>
        <v>7.85</v>
      </c>
      <c r="AI67" s="700"/>
      <c r="AJ67" s="697">
        <f>_xlfn.IFNA(VLOOKUP(B67,'[9]Child care'!C:I,7,0),0)</f>
        <v>0</v>
      </c>
      <c r="AK67" s="699">
        <f>VLOOKUP(B67,[9]Att!B:W,22,0)</f>
        <v>10</v>
      </c>
      <c r="AL67" s="697">
        <f t="shared" si="1"/>
        <v>6</v>
      </c>
      <c r="AM67" s="697">
        <f>_xlfn.IFNA(VLOOKUP(B67,'[9]Health Check'!D:H,5,0),0)</f>
        <v>0</v>
      </c>
      <c r="AN67" s="701"/>
      <c r="AO67" s="697">
        <v>7</v>
      </c>
      <c r="AP67" s="696">
        <f>VLOOKUP(B67,[9]Simperel!B:AJ,35,0)</f>
        <v>11</v>
      </c>
      <c r="AQ67" s="702">
        <f>VLOOKUP(B67,[10]Master!$B:$AQ,42,0)</f>
        <v>0</v>
      </c>
      <c r="AR67" s="697">
        <f>_xlfn.IFNA(VLOOKUP(B67,[9]Bounus!A:B,2,0),0)</f>
        <v>0</v>
      </c>
      <c r="AS67" s="703">
        <f>SUMIF([9]Reimbursment!$B:$B,'PWK '!B:B,[9]Reimbursment!G:G)</f>
        <v>19.000543847096296</v>
      </c>
      <c r="AT67" s="700">
        <f t="shared" si="9"/>
        <v>9.8641913708086761</v>
      </c>
      <c r="AU67" s="704">
        <f t="shared" si="2"/>
        <v>332.07</v>
      </c>
      <c r="AV67" s="705">
        <f>VLOOKUP(B67,[9]Att!B:U,20,0)</f>
        <v>1</v>
      </c>
      <c r="AW67" s="706">
        <f t="shared" si="10"/>
        <v>395.78</v>
      </c>
      <c r="AX67" s="707">
        <f t="shared" si="3"/>
        <v>389.90999999999997</v>
      </c>
      <c r="AY67" s="708">
        <f t="shared" si="4"/>
        <v>367.55697133055622</v>
      </c>
      <c r="AZ67" s="708">
        <v>1.1200000000000001</v>
      </c>
      <c r="BA67" s="708">
        <f>VLOOKUP(B67,'[9]1st'!B:BH,59,0)</f>
        <v>100</v>
      </c>
      <c r="BB67" s="709">
        <f>_xlfn.IFNA(VLOOKUP(B67,[9]Deduct!B:F,6,0),0)</f>
        <v>0</v>
      </c>
      <c r="BC67" s="710">
        <f>_xlfn.IFNA(VLOOKUP(B67,[9]Union!I:J,2,0),0)</f>
        <v>1</v>
      </c>
      <c r="BD67" s="710">
        <f>_xlfn.IFNA(VLOOKUP(B67,[9]Union!M:N,2,0),0)</f>
        <v>0</v>
      </c>
      <c r="BE67" s="710">
        <f>_xlfn.IFNA(VLOOKUP(B67,[9]Union!E:F,2,0),0)</f>
        <v>0</v>
      </c>
      <c r="BF67" s="710">
        <f>_xlfn.IFNA(VLOOKUP(B67,[9]Union!A:B,2,0),0)</f>
        <v>0</v>
      </c>
      <c r="BG67" s="711">
        <f t="shared" si="5"/>
        <v>5.87</v>
      </c>
      <c r="BH67" s="708">
        <f t="shared" si="12"/>
        <v>107.99</v>
      </c>
      <c r="BI67" s="712">
        <f t="shared" si="6"/>
        <v>17.05</v>
      </c>
      <c r="BJ67" s="713">
        <f t="shared" si="7"/>
        <v>304.83999999999997</v>
      </c>
      <c r="BK67" s="716"/>
      <c r="BL67" s="608" t="e">
        <f>VLOOKUP(B67,[9]ML!A:F,1,0)</f>
        <v>#N/A</v>
      </c>
      <c r="BM67" s="715"/>
      <c r="BN67" s="608" t="e">
        <f>VLOOKUP(B67,'[9]Mon-Fri'!A:A,1,0)</f>
        <v>#N/A</v>
      </c>
      <c r="BO67" s="722"/>
      <c r="BP67" s="722"/>
      <c r="BQ67" s="722"/>
      <c r="BR67" s="722"/>
      <c r="BS67" s="722"/>
      <c r="BT67" s="722"/>
      <c r="BU67" s="722"/>
    </row>
    <row r="68" spans="1:73" s="608" customFormat="1" ht="35.25" customHeight="1">
      <c r="A68" s="689">
        <f t="shared" si="11"/>
        <v>60</v>
      </c>
      <c r="B68" s="690" t="s">
        <v>1264</v>
      </c>
      <c r="C68" s="690" t="s">
        <v>1265</v>
      </c>
      <c r="D68" s="690" t="s">
        <v>1203</v>
      </c>
      <c r="E68" s="690" t="s">
        <v>1266</v>
      </c>
      <c r="F68" s="691">
        <v>41444</v>
      </c>
      <c r="G68" s="692"/>
      <c r="H68" s="692"/>
      <c r="I68" s="690" t="s">
        <v>1108</v>
      </c>
      <c r="J68" s="693">
        <v>0</v>
      </c>
      <c r="K68" s="693">
        <v>0</v>
      </c>
      <c r="L68" s="693">
        <v>0</v>
      </c>
      <c r="M68" s="693">
        <v>204</v>
      </c>
      <c r="N68" s="694">
        <f t="shared" si="8"/>
        <v>7.8461538461538458</v>
      </c>
      <c r="O68" s="693">
        <v>192</v>
      </c>
      <c r="P68" s="693">
        <v>8</v>
      </c>
      <c r="Q68" s="693">
        <v>216</v>
      </c>
      <c r="R68" s="693">
        <v>12</v>
      </c>
      <c r="S68" s="693">
        <v>0</v>
      </c>
      <c r="T68" s="693">
        <v>12</v>
      </c>
      <c r="U68" s="693">
        <v>36</v>
      </c>
      <c r="V68" s="693">
        <v>0</v>
      </c>
      <c r="W68" s="693">
        <v>36</v>
      </c>
      <c r="X68" s="690">
        <v>124.62</v>
      </c>
      <c r="Y68" s="690">
        <v>11.76</v>
      </c>
      <c r="Z68" s="690">
        <v>18.278845</v>
      </c>
      <c r="AA68" s="690">
        <v>0</v>
      </c>
      <c r="AB68" s="690">
        <v>18.278845</v>
      </c>
      <c r="AC68" s="690">
        <v>0.12</v>
      </c>
      <c r="AD68" s="690">
        <v>93.107200000000006</v>
      </c>
      <c r="AE68" s="696">
        <f>VLOOKUP(B68,[9]Avg!B:AD,29,0)</f>
        <v>9.779864321462906</v>
      </c>
      <c r="AF68" s="697">
        <f>_xlfn.IFNA(VLOOKUP(B68,'[9]5%'!B:BC,54,0),0)</f>
        <v>0</v>
      </c>
      <c r="AG68" s="698">
        <f>VLOOKUP(B68,[9]Simperel!B:AH,33,0)</f>
        <v>8.61</v>
      </c>
      <c r="AH68" s="699">
        <f t="shared" si="0"/>
        <v>7.85</v>
      </c>
      <c r="AI68" s="700"/>
      <c r="AJ68" s="697">
        <f>_xlfn.IFNA(VLOOKUP(B68,'[9]Child care'!C:I,7,0),0)</f>
        <v>0</v>
      </c>
      <c r="AK68" s="699">
        <f>VLOOKUP(B68,[9]Att!B:W,22,0)</f>
        <v>9.1973244147157178</v>
      </c>
      <c r="AL68" s="697">
        <f t="shared" si="1"/>
        <v>0</v>
      </c>
      <c r="AM68" s="697">
        <f>_xlfn.IFNA(VLOOKUP(B68,'[9]Health Check'!D:H,5,0),0)</f>
        <v>0</v>
      </c>
      <c r="AN68" s="701"/>
      <c r="AO68" s="697">
        <v>7</v>
      </c>
      <c r="AP68" s="696">
        <f>VLOOKUP(B68,[9]Simperel!B:AJ,35,0)</f>
        <v>11</v>
      </c>
      <c r="AQ68" s="702">
        <f>VLOOKUP(B68,[10]Master!$B:$AQ,42,0)</f>
        <v>0</v>
      </c>
      <c r="AR68" s="697">
        <f>_xlfn.IFNA(VLOOKUP(B68,[9]Bounus!A:B,2,0),0)</f>
        <v>0</v>
      </c>
      <c r="AS68" s="703">
        <f>SUMIF([9]Reimbursment!$B:$B,'PWK '!B:B,[9]Reimbursment!G:G)</f>
        <v>0</v>
      </c>
      <c r="AT68" s="700">
        <f t="shared" si="9"/>
        <v>13.897701930499915</v>
      </c>
      <c r="AU68" s="704">
        <f t="shared" si="2"/>
        <v>247.89</v>
      </c>
      <c r="AV68" s="705">
        <f>VLOOKUP(B68,[9]Att!B:U,20,0)</f>
        <v>1.4210526315789469</v>
      </c>
      <c r="AW68" s="706">
        <f t="shared" si="10"/>
        <v>289.83</v>
      </c>
      <c r="AX68" s="707">
        <f t="shared" si="3"/>
        <v>284.02999999999997</v>
      </c>
      <c r="AY68" s="708">
        <f t="shared" si="4"/>
        <v>367.55697133055622</v>
      </c>
      <c r="AZ68" s="708">
        <v>0</v>
      </c>
      <c r="BA68" s="708">
        <f>VLOOKUP(B68,'[9]1st'!B:BH,59,0)</f>
        <v>100</v>
      </c>
      <c r="BB68" s="709">
        <f>_xlfn.IFNA(VLOOKUP(B68,[9]Deduct!B:F,6,0),0)</f>
        <v>0</v>
      </c>
      <c r="BC68" s="710">
        <f>_xlfn.IFNA(VLOOKUP(B68,[9]Union!I:J,2,0),0)</f>
        <v>0</v>
      </c>
      <c r="BD68" s="710">
        <f>_xlfn.IFNA(VLOOKUP(B68,[9]Union!M:N,2,0),0)</f>
        <v>0</v>
      </c>
      <c r="BE68" s="710">
        <f>_xlfn.IFNA(VLOOKUP(B68,[9]Union!E:F,2,0),0)</f>
        <v>0</v>
      </c>
      <c r="BF68" s="710">
        <f>_xlfn.IFNA(VLOOKUP(B68,[9]Union!A:B,2,0),0)</f>
        <v>0</v>
      </c>
      <c r="BG68" s="711">
        <f t="shared" si="5"/>
        <v>5.8</v>
      </c>
      <c r="BH68" s="708">
        <f t="shared" si="12"/>
        <v>105.8</v>
      </c>
      <c r="BI68" s="712">
        <f t="shared" si="6"/>
        <v>15.61</v>
      </c>
      <c r="BJ68" s="713">
        <f t="shared" si="7"/>
        <v>199.64</v>
      </c>
      <c r="BK68" s="716"/>
      <c r="BL68" s="608" t="e">
        <f>VLOOKUP(B68,[9]ML!A:F,1,0)</f>
        <v>#N/A</v>
      </c>
      <c r="BM68" s="715"/>
      <c r="BN68" s="608" t="e">
        <f>VLOOKUP(B68,'[9]Mon-Fri'!A:A,1,0)</f>
        <v>#N/A</v>
      </c>
    </row>
    <row r="69" spans="1:73" s="608" customFormat="1" ht="32.25" customHeight="1">
      <c r="A69" s="689">
        <f t="shared" si="11"/>
        <v>61</v>
      </c>
      <c r="B69" s="690" t="s">
        <v>1267</v>
      </c>
      <c r="C69" s="690" t="s">
        <v>1268</v>
      </c>
      <c r="D69" s="690" t="s">
        <v>808</v>
      </c>
      <c r="E69" s="690" t="s">
        <v>1235</v>
      </c>
      <c r="F69" s="691">
        <v>41457</v>
      </c>
      <c r="G69" s="692"/>
      <c r="H69" s="692"/>
      <c r="I69" s="690" t="s">
        <v>1108</v>
      </c>
      <c r="J69" s="693">
        <v>1</v>
      </c>
      <c r="K69" s="693">
        <v>1</v>
      </c>
      <c r="L69" s="693">
        <v>2</v>
      </c>
      <c r="M69" s="693">
        <v>231</v>
      </c>
      <c r="N69" s="694">
        <f t="shared" si="8"/>
        <v>8.884615384615385</v>
      </c>
      <c r="O69" s="693">
        <v>208</v>
      </c>
      <c r="P69" s="693">
        <v>8</v>
      </c>
      <c r="Q69" s="693">
        <v>240.33</v>
      </c>
      <c r="R69" s="693">
        <v>0</v>
      </c>
      <c r="S69" s="693">
        <v>3.6666666665999998</v>
      </c>
      <c r="T69" s="693">
        <v>3.6666666665999998</v>
      </c>
      <c r="U69" s="693">
        <v>36</v>
      </c>
      <c r="V69" s="693">
        <v>0</v>
      </c>
      <c r="W69" s="693">
        <v>36</v>
      </c>
      <c r="X69" s="690">
        <v>206.84</v>
      </c>
      <c r="Y69" s="690">
        <v>0</v>
      </c>
      <c r="Z69" s="690">
        <v>19.98</v>
      </c>
      <c r="AA69" s="690">
        <v>0</v>
      </c>
      <c r="AB69" s="690">
        <v>19.98</v>
      </c>
      <c r="AC69" s="690">
        <v>0</v>
      </c>
      <c r="AD69" s="690">
        <v>59.93</v>
      </c>
      <c r="AE69" s="696">
        <f>VLOOKUP(B69,[9]Avg!B:AD,29,0)</f>
        <v>11.233108620523423</v>
      </c>
      <c r="AF69" s="697">
        <f>_xlfn.IFNA(VLOOKUP(B69,'[9]5%'!B:BC,54,0),0)</f>
        <v>0</v>
      </c>
      <c r="AG69" s="698">
        <f>VLOOKUP(B69,[9]Simperel!B:AH,33,0)</f>
        <v>8.61</v>
      </c>
      <c r="AH69" s="699">
        <f t="shared" si="0"/>
        <v>8.8800000000000008</v>
      </c>
      <c r="AI69" s="700"/>
      <c r="AJ69" s="697">
        <f>_xlfn.IFNA(VLOOKUP(B69,'[9]Child care'!C:I,7,0),0)</f>
        <v>8</v>
      </c>
      <c r="AK69" s="699">
        <f>VLOOKUP(B69,[9]Att!B:W,22,0)</f>
        <v>10</v>
      </c>
      <c r="AL69" s="697">
        <f t="shared" si="1"/>
        <v>6</v>
      </c>
      <c r="AM69" s="697">
        <f>_xlfn.IFNA(VLOOKUP(B69,'[9]Health Check'!D:H,5,0),0)</f>
        <v>0</v>
      </c>
      <c r="AN69" s="701"/>
      <c r="AO69" s="697">
        <v>7</v>
      </c>
      <c r="AP69" s="696">
        <f>VLOOKUP(B69,[9]Simperel!B:AJ,35,0)</f>
        <v>11</v>
      </c>
      <c r="AQ69" s="702">
        <f>VLOOKUP(B69,[10]Master!$B:$AQ,42,0)</f>
        <v>0</v>
      </c>
      <c r="AR69" s="697">
        <f>_xlfn.IFNA(VLOOKUP(B69,[9]Bounus!A:B,2,0),0)</f>
        <v>0</v>
      </c>
      <c r="AS69" s="703">
        <f>SUMIF([9]Reimbursment!$B:$B,'PWK '!B:B,[9]Reimbursment!G:G)</f>
        <v>0</v>
      </c>
      <c r="AT69" s="700">
        <f t="shared" si="9"/>
        <v>4.3355857833599201</v>
      </c>
      <c r="AU69" s="704">
        <f t="shared" si="2"/>
        <v>286.75</v>
      </c>
      <c r="AV69" s="705">
        <f>VLOOKUP(B69,[9]Att!B:U,20,0)</f>
        <v>0.38596491228070201</v>
      </c>
      <c r="AW69" s="706">
        <f t="shared" si="10"/>
        <v>326.97000000000003</v>
      </c>
      <c r="AX69" s="707">
        <f t="shared" si="3"/>
        <v>321.10000000000002</v>
      </c>
      <c r="AY69" s="708">
        <f t="shared" si="4"/>
        <v>367.55697133055622</v>
      </c>
      <c r="AZ69" s="708">
        <v>0</v>
      </c>
      <c r="BA69" s="708">
        <f>VLOOKUP(B69,'[9]1st'!B:BH,59,0)</f>
        <v>100</v>
      </c>
      <c r="BB69" s="709">
        <f>_xlfn.IFNA(VLOOKUP(B69,[9]Deduct!B:F,6,0),0)</f>
        <v>0</v>
      </c>
      <c r="BC69" s="710">
        <f>_xlfn.IFNA(VLOOKUP(B69,[9]Union!I:J,2,0),0)</f>
        <v>0</v>
      </c>
      <c r="BD69" s="710">
        <f>_xlfn.IFNA(VLOOKUP(B69,[9]Union!M:N,2,0),0)</f>
        <v>0</v>
      </c>
      <c r="BE69" s="710">
        <f>_xlfn.IFNA(VLOOKUP(B69,[9]Union!E:F,2,0),0)</f>
        <v>0.5</v>
      </c>
      <c r="BF69" s="710">
        <f>_xlfn.IFNA(VLOOKUP(B69,[9]Union!A:B,2,0),0)</f>
        <v>0</v>
      </c>
      <c r="BG69" s="711">
        <f t="shared" si="5"/>
        <v>5.87</v>
      </c>
      <c r="BH69" s="708">
        <f t="shared" si="12"/>
        <v>106.37</v>
      </c>
      <c r="BI69" s="712">
        <f t="shared" si="6"/>
        <v>23.61</v>
      </c>
      <c r="BJ69" s="713">
        <f t="shared" si="7"/>
        <v>244.21</v>
      </c>
      <c r="BK69" s="716"/>
      <c r="BL69" s="608" t="e">
        <f>VLOOKUP(B69,[9]ML!A:F,1,0)</f>
        <v>#N/A</v>
      </c>
      <c r="BM69" s="715"/>
      <c r="BN69" s="608" t="e">
        <f>VLOOKUP(B69,'[9]Mon-Fri'!A:A,1,0)</f>
        <v>#N/A</v>
      </c>
    </row>
    <row r="70" spans="1:73" s="608" customFormat="1" ht="35.25" customHeight="1">
      <c r="A70" s="689">
        <f t="shared" si="11"/>
        <v>62</v>
      </c>
      <c r="B70" s="690" t="s">
        <v>1269</v>
      </c>
      <c r="C70" s="690" t="s">
        <v>1270</v>
      </c>
      <c r="D70" s="690" t="s">
        <v>1203</v>
      </c>
      <c r="E70" s="690" t="s">
        <v>1266</v>
      </c>
      <c r="F70" s="691">
        <v>41457</v>
      </c>
      <c r="G70" s="692"/>
      <c r="H70" s="692"/>
      <c r="I70" s="690" t="s">
        <v>1108</v>
      </c>
      <c r="J70" s="693">
        <v>0</v>
      </c>
      <c r="K70" s="693">
        <v>1</v>
      </c>
      <c r="L70" s="693">
        <v>1</v>
      </c>
      <c r="M70" s="693">
        <v>204</v>
      </c>
      <c r="N70" s="694">
        <f t="shared" si="8"/>
        <v>7.8461538461538458</v>
      </c>
      <c r="O70" s="693">
        <v>208</v>
      </c>
      <c r="P70" s="693">
        <v>8</v>
      </c>
      <c r="Q70" s="693">
        <v>238</v>
      </c>
      <c r="R70" s="693">
        <v>0</v>
      </c>
      <c r="S70" s="693">
        <v>0</v>
      </c>
      <c r="T70" s="693">
        <v>0</v>
      </c>
      <c r="U70" s="693">
        <v>30</v>
      </c>
      <c r="V70" s="693">
        <v>0</v>
      </c>
      <c r="W70" s="693">
        <v>30</v>
      </c>
      <c r="X70" s="690">
        <v>208.91</v>
      </c>
      <c r="Y70" s="690">
        <v>0</v>
      </c>
      <c r="Z70" s="690">
        <v>15.525276</v>
      </c>
      <c r="AA70" s="690">
        <v>0</v>
      </c>
      <c r="AB70" s="690">
        <v>15.525276</v>
      </c>
      <c r="AC70" s="690">
        <v>35.869999999999997</v>
      </c>
      <c r="AD70" s="690">
        <v>9.2510399999999997</v>
      </c>
      <c r="AE70" s="696">
        <f>VLOOKUP(B70,[9]Avg!B:AD,29,0)</f>
        <v>10.243872290335762</v>
      </c>
      <c r="AF70" s="697">
        <f>_xlfn.IFNA(VLOOKUP(B70,'[9]5%'!B:BC,54,0),0)</f>
        <v>0</v>
      </c>
      <c r="AG70" s="698">
        <f>VLOOKUP(B70,[9]Simperel!B:AH,33,0)</f>
        <v>7.18</v>
      </c>
      <c r="AH70" s="699">
        <f t="shared" si="0"/>
        <v>7.85</v>
      </c>
      <c r="AI70" s="700"/>
      <c r="AJ70" s="697">
        <f>_xlfn.IFNA(VLOOKUP(B70,'[9]Child care'!C:I,7,0),0)</f>
        <v>0</v>
      </c>
      <c r="AK70" s="699">
        <f>VLOOKUP(B70,[9]Att!B:W,22,0)</f>
        <v>10</v>
      </c>
      <c r="AL70" s="697">
        <f t="shared" si="1"/>
        <v>6</v>
      </c>
      <c r="AM70" s="697">
        <f>_xlfn.IFNA(VLOOKUP(B70,'[9]Health Check'!D:H,5,0),0)</f>
        <v>0</v>
      </c>
      <c r="AN70" s="701"/>
      <c r="AO70" s="697">
        <v>7</v>
      </c>
      <c r="AP70" s="696">
        <f>VLOOKUP(B70,[9]Simperel!B:AJ,35,0)</f>
        <v>11</v>
      </c>
      <c r="AQ70" s="702">
        <f>VLOOKUP(B70,[10]Master!$B:$AQ,42,0)</f>
        <v>0</v>
      </c>
      <c r="AR70" s="697">
        <f>_xlfn.IFNA(VLOOKUP(B70,[9]Bounus!A:B,2,0),0)</f>
        <v>0</v>
      </c>
      <c r="AS70" s="703">
        <f>SUMIF([9]Reimbursment!$B:$B,'PWK '!B:B,[9]Reimbursment!G:G)</f>
        <v>0</v>
      </c>
      <c r="AT70" s="700">
        <f t="shared" si="9"/>
        <v>0</v>
      </c>
      <c r="AU70" s="704">
        <f t="shared" si="2"/>
        <v>269.56</v>
      </c>
      <c r="AV70" s="705">
        <f>VLOOKUP(B70,[9]Att!B:U,20,0)</f>
        <v>0</v>
      </c>
      <c r="AW70" s="706">
        <f t="shared" si="10"/>
        <v>304.41000000000003</v>
      </c>
      <c r="AX70" s="707">
        <f t="shared" si="3"/>
        <v>298.54000000000002</v>
      </c>
      <c r="AY70" s="708">
        <f t="shared" si="4"/>
        <v>367.55697133055622</v>
      </c>
      <c r="AZ70" s="708">
        <v>0</v>
      </c>
      <c r="BA70" s="708">
        <f>VLOOKUP(B70,'[9]1st'!B:BH,59,0)</f>
        <v>100</v>
      </c>
      <c r="BB70" s="709">
        <f>_xlfn.IFNA(VLOOKUP(B70,[9]Deduct!B:F,6,0),0)</f>
        <v>0</v>
      </c>
      <c r="BC70" s="710">
        <f>_xlfn.IFNA(VLOOKUP(B70,[9]Union!I:J,2,0),0)</f>
        <v>0</v>
      </c>
      <c r="BD70" s="710">
        <f>_xlfn.IFNA(VLOOKUP(B70,[9]Union!M:N,2,0),0)</f>
        <v>0</v>
      </c>
      <c r="BE70" s="710">
        <f>_xlfn.IFNA(VLOOKUP(B70,[9]Union!E:F,2,0),0)</f>
        <v>0</v>
      </c>
      <c r="BF70" s="710">
        <f>_xlfn.IFNA(VLOOKUP(B70,[9]Union!A:B,2,0),0)</f>
        <v>0</v>
      </c>
      <c r="BG70" s="711">
        <f t="shared" si="5"/>
        <v>5.87</v>
      </c>
      <c r="BH70" s="708">
        <f t="shared" si="12"/>
        <v>105.87</v>
      </c>
      <c r="BI70" s="712">
        <f t="shared" si="6"/>
        <v>14.18</v>
      </c>
      <c r="BJ70" s="713">
        <f t="shared" si="7"/>
        <v>212.72</v>
      </c>
      <c r="BK70" s="716"/>
      <c r="BL70" s="608" t="e">
        <f>VLOOKUP(B70,[9]ML!A:F,1,0)</f>
        <v>#N/A</v>
      </c>
      <c r="BM70" s="715"/>
      <c r="BN70" s="608" t="e">
        <f>VLOOKUP(B70,'[9]Mon-Fri'!A:A,1,0)</f>
        <v>#N/A</v>
      </c>
    </row>
    <row r="71" spans="1:73" s="608" customFormat="1" ht="35.25" customHeight="1">
      <c r="A71" s="689">
        <f t="shared" si="11"/>
        <v>63</v>
      </c>
      <c r="B71" s="690" t="s">
        <v>1271</v>
      </c>
      <c r="C71" s="690" t="s">
        <v>1272</v>
      </c>
      <c r="D71" s="690" t="s">
        <v>1213</v>
      </c>
      <c r="E71" s="690" t="s">
        <v>1273</v>
      </c>
      <c r="F71" s="691">
        <v>41488</v>
      </c>
      <c r="G71" s="692"/>
      <c r="H71" s="692"/>
      <c r="I71" s="690" t="s">
        <v>1108</v>
      </c>
      <c r="J71" s="693">
        <v>1</v>
      </c>
      <c r="K71" s="693">
        <v>2</v>
      </c>
      <c r="L71" s="693">
        <v>3</v>
      </c>
      <c r="M71" s="693">
        <v>204</v>
      </c>
      <c r="N71" s="694">
        <f t="shared" si="8"/>
        <v>7.8461538461538458</v>
      </c>
      <c r="O71" s="693">
        <v>208</v>
      </c>
      <c r="P71" s="693">
        <v>8</v>
      </c>
      <c r="Q71" s="693">
        <v>254</v>
      </c>
      <c r="R71" s="693">
        <v>0</v>
      </c>
      <c r="S71" s="693">
        <v>0</v>
      </c>
      <c r="T71" s="693">
        <v>0</v>
      </c>
      <c r="U71" s="693">
        <v>46</v>
      </c>
      <c r="V71" s="693">
        <v>0</v>
      </c>
      <c r="W71" s="693">
        <v>46</v>
      </c>
      <c r="X71" s="690">
        <v>112.73</v>
      </c>
      <c r="Y71" s="690">
        <v>0</v>
      </c>
      <c r="Z71" s="690">
        <v>22.948067999999999</v>
      </c>
      <c r="AA71" s="690">
        <v>0</v>
      </c>
      <c r="AB71" s="690">
        <v>22.948067999999999</v>
      </c>
      <c r="AC71" s="690">
        <v>13.53</v>
      </c>
      <c r="AD71" s="690">
        <v>130.03654399999999</v>
      </c>
      <c r="AE71" s="696">
        <f>VLOOKUP(B71,[9]Avg!B:AD,29,0)</f>
        <v>9.8533056019985583</v>
      </c>
      <c r="AF71" s="697">
        <f>_xlfn.IFNA(VLOOKUP(B71,'[9]5%'!B:BC,54,0),0)</f>
        <v>0</v>
      </c>
      <c r="AG71" s="698">
        <f>VLOOKUP(B71,[9]Simperel!B:AH,33,0)</f>
        <v>11</v>
      </c>
      <c r="AH71" s="699">
        <f t="shared" si="0"/>
        <v>7.85</v>
      </c>
      <c r="AI71" s="700"/>
      <c r="AJ71" s="697">
        <f>_xlfn.IFNA(VLOOKUP(B71,'[9]Child care'!C:I,7,0),0)</f>
        <v>0</v>
      </c>
      <c r="AK71" s="699">
        <f>VLOOKUP(B71,[9]Att!B:W,22,0)</f>
        <v>10</v>
      </c>
      <c r="AL71" s="697">
        <f t="shared" si="1"/>
        <v>0</v>
      </c>
      <c r="AM71" s="697">
        <f>_xlfn.IFNA(VLOOKUP(B71,'[9]Health Check'!D:H,5,0),0)</f>
        <v>0</v>
      </c>
      <c r="AN71" s="701"/>
      <c r="AO71" s="697">
        <v>7</v>
      </c>
      <c r="AP71" s="696">
        <f>VLOOKUP(B71,[9]Simperel!B:AJ,35,0)</f>
        <v>11</v>
      </c>
      <c r="AQ71" s="702">
        <f>VLOOKUP(B71,[10]Master!$B:$AQ,42,0)</f>
        <v>0</v>
      </c>
      <c r="AR71" s="697">
        <f>_xlfn.IFNA(VLOOKUP(B71,[9]Bounus!A:B,2,0),0)</f>
        <v>0</v>
      </c>
      <c r="AS71" s="703">
        <f>SUMIF([9]Reimbursment!$B:$B,'PWK '!B:B,[9]Reimbursment!G:G)</f>
        <v>0</v>
      </c>
      <c r="AT71" s="700">
        <f t="shared" si="9"/>
        <v>0</v>
      </c>
      <c r="AU71" s="704">
        <f t="shared" si="2"/>
        <v>279.24</v>
      </c>
      <c r="AV71" s="705">
        <f>VLOOKUP(B71,[9]Att!B:U,20,0)</f>
        <v>0</v>
      </c>
      <c r="AW71" s="706">
        <f t="shared" si="10"/>
        <v>308.08999999999997</v>
      </c>
      <c r="AX71" s="707">
        <f t="shared" si="3"/>
        <v>302.21999999999997</v>
      </c>
      <c r="AY71" s="708">
        <f t="shared" si="4"/>
        <v>367.55697133055622</v>
      </c>
      <c r="AZ71" s="708">
        <v>0</v>
      </c>
      <c r="BA71" s="708">
        <f>VLOOKUP(B71,'[9]1st'!B:BH,59,0)</f>
        <v>100</v>
      </c>
      <c r="BB71" s="709">
        <f>_xlfn.IFNA(VLOOKUP(B71,[9]Deduct!B:F,6,0),0)</f>
        <v>0</v>
      </c>
      <c r="BC71" s="710">
        <f>_xlfn.IFNA(VLOOKUP(B71,[9]Union!I:J,2,0),0)</f>
        <v>0</v>
      </c>
      <c r="BD71" s="710">
        <f>_xlfn.IFNA(VLOOKUP(B71,[9]Union!M:N,2,0),0)</f>
        <v>1</v>
      </c>
      <c r="BE71" s="710">
        <f>_xlfn.IFNA(VLOOKUP(B71,[9]Union!E:F,2,0),0)</f>
        <v>0</v>
      </c>
      <c r="BF71" s="710">
        <f>_xlfn.IFNA(VLOOKUP(B71,[9]Union!A:B,2,0),0)</f>
        <v>0</v>
      </c>
      <c r="BG71" s="711">
        <f t="shared" si="5"/>
        <v>5.87</v>
      </c>
      <c r="BH71" s="708">
        <f t="shared" si="12"/>
        <v>106.87</v>
      </c>
      <c r="BI71" s="712">
        <f t="shared" si="6"/>
        <v>18</v>
      </c>
      <c r="BJ71" s="713">
        <f t="shared" si="7"/>
        <v>219.22</v>
      </c>
      <c r="BK71" s="716"/>
      <c r="BL71" s="608" t="e">
        <f>VLOOKUP(B71,[9]ML!A:F,1,0)</f>
        <v>#N/A</v>
      </c>
      <c r="BM71" s="715"/>
      <c r="BN71" s="608" t="e">
        <f>VLOOKUP(B71,'[9]Mon-Fri'!A:A,1,0)</f>
        <v>#N/A</v>
      </c>
    </row>
    <row r="72" spans="1:73" s="608" customFormat="1" ht="35.25" customHeight="1">
      <c r="A72" s="689">
        <f t="shared" si="11"/>
        <v>64</v>
      </c>
      <c r="B72" s="690" t="s">
        <v>1274</v>
      </c>
      <c r="C72" s="690" t="s">
        <v>1275</v>
      </c>
      <c r="D72" s="690" t="s">
        <v>1117</v>
      </c>
      <c r="E72" s="690" t="s">
        <v>1276</v>
      </c>
      <c r="F72" s="691">
        <v>38642</v>
      </c>
      <c r="G72" s="692"/>
      <c r="H72" s="692"/>
      <c r="I72" s="690" t="s">
        <v>1108</v>
      </c>
      <c r="J72" s="693">
        <v>0</v>
      </c>
      <c r="K72" s="693">
        <v>0</v>
      </c>
      <c r="L72" s="693">
        <v>0</v>
      </c>
      <c r="M72" s="693">
        <v>204</v>
      </c>
      <c r="N72" s="694">
        <f t="shared" si="8"/>
        <v>7.8461538461538458</v>
      </c>
      <c r="O72" s="693">
        <v>208</v>
      </c>
      <c r="P72" s="693">
        <v>8</v>
      </c>
      <c r="Q72" s="693">
        <v>254</v>
      </c>
      <c r="R72" s="693">
        <v>0</v>
      </c>
      <c r="S72" s="693">
        <v>0</v>
      </c>
      <c r="T72" s="693">
        <v>0</v>
      </c>
      <c r="U72" s="693">
        <v>46</v>
      </c>
      <c r="V72" s="693">
        <v>0</v>
      </c>
      <c r="W72" s="693">
        <v>46</v>
      </c>
      <c r="X72" s="690">
        <v>329.53</v>
      </c>
      <c r="Y72" s="690">
        <v>0</v>
      </c>
      <c r="Z72" s="690">
        <v>30.677447999999998</v>
      </c>
      <c r="AA72" s="690">
        <v>0</v>
      </c>
      <c r="AB72" s="690">
        <v>30.677447999999998</v>
      </c>
      <c r="AC72" s="690">
        <v>0</v>
      </c>
      <c r="AD72" s="690">
        <v>0.84375999999999995</v>
      </c>
      <c r="AE72" s="696">
        <f>VLOOKUP(B72,[9]Avg!B:AD,29,0)</f>
        <v>12.071784788129568</v>
      </c>
      <c r="AF72" s="697">
        <f>_xlfn.IFNA(VLOOKUP(B72,'[9]5%'!B:BC,54,0),0)</f>
        <v>0</v>
      </c>
      <c r="AG72" s="698">
        <f>VLOOKUP(B72,[9]Simperel!B:AH,33,0)</f>
        <v>11</v>
      </c>
      <c r="AH72" s="699">
        <f t="shared" si="0"/>
        <v>7.85</v>
      </c>
      <c r="AI72" s="700"/>
      <c r="AJ72" s="697">
        <f>_xlfn.IFNA(VLOOKUP(B72,'[9]Child care'!C:I,7,0),0)</f>
        <v>0</v>
      </c>
      <c r="AK72" s="699">
        <f>VLOOKUP(B72,[9]Att!B:W,22,0)</f>
        <v>10</v>
      </c>
      <c r="AL72" s="697">
        <f t="shared" si="1"/>
        <v>6</v>
      </c>
      <c r="AM72" s="697">
        <f>_xlfn.IFNA(VLOOKUP(B72,'[9]Health Check'!D:H,5,0),0)</f>
        <v>0</v>
      </c>
      <c r="AN72" s="701"/>
      <c r="AO72" s="697">
        <v>7</v>
      </c>
      <c r="AP72" s="696">
        <f>VLOOKUP(B72,[9]Simperel!B:AJ,35,0)</f>
        <v>11</v>
      </c>
      <c r="AQ72" s="702">
        <f>VLOOKUP(B72,[10]Master!$B:$AQ,42,0)</f>
        <v>0</v>
      </c>
      <c r="AR72" s="697">
        <f>_xlfn.IFNA(VLOOKUP(B72,[9]Bounus!A:B,2,0),0)</f>
        <v>0</v>
      </c>
      <c r="AS72" s="703">
        <f>SUMIF([9]Reimbursment!$B:$B,'PWK '!B:B,[9]Reimbursment!G:G)</f>
        <v>29.530862808870374</v>
      </c>
      <c r="AT72" s="700">
        <f t="shared" si="9"/>
        <v>0</v>
      </c>
      <c r="AU72" s="704">
        <f t="shared" si="2"/>
        <v>361.05</v>
      </c>
      <c r="AV72" s="705">
        <f>VLOOKUP(B72,[9]Att!B:U,20,0)</f>
        <v>0</v>
      </c>
      <c r="AW72" s="706">
        <f t="shared" si="10"/>
        <v>425.43</v>
      </c>
      <c r="AX72" s="707">
        <f t="shared" si="3"/>
        <v>419.56</v>
      </c>
      <c r="AY72" s="708">
        <f t="shared" si="4"/>
        <v>367.55697133055622</v>
      </c>
      <c r="AZ72" s="708">
        <v>2.6</v>
      </c>
      <c r="BA72" s="708">
        <f>VLOOKUP(B72,'[9]1st'!B:BH,59,0)</f>
        <v>108.96</v>
      </c>
      <c r="BB72" s="709">
        <f>_xlfn.IFNA(VLOOKUP(B72,[9]Deduct!B:F,6,0),0)</f>
        <v>0</v>
      </c>
      <c r="BC72" s="710">
        <f>_xlfn.IFNA(VLOOKUP(B72,[9]Union!I:J,2,0),0)</f>
        <v>1</v>
      </c>
      <c r="BD72" s="710">
        <f>_xlfn.IFNA(VLOOKUP(B72,[9]Union!M:N,2,0),0)</f>
        <v>0</v>
      </c>
      <c r="BE72" s="710">
        <f>_xlfn.IFNA(VLOOKUP(B72,[9]Union!E:F,2,0),0)</f>
        <v>0</v>
      </c>
      <c r="BF72" s="710">
        <f>_xlfn.IFNA(VLOOKUP(B72,[9]Union!A:B,2,0),0)</f>
        <v>0</v>
      </c>
      <c r="BG72" s="711">
        <f t="shared" si="5"/>
        <v>5.87</v>
      </c>
      <c r="BH72" s="708">
        <f t="shared" si="12"/>
        <v>118.43</v>
      </c>
      <c r="BI72" s="712">
        <f t="shared" si="6"/>
        <v>18</v>
      </c>
      <c r="BJ72" s="713">
        <f t="shared" si="7"/>
        <v>325</v>
      </c>
      <c r="BK72" s="716"/>
      <c r="BL72" s="608" t="e">
        <f>VLOOKUP(B72,[9]ML!A:F,1,0)</f>
        <v>#N/A</v>
      </c>
      <c r="BM72" s="715"/>
      <c r="BN72" s="608" t="e">
        <f>VLOOKUP(B72,'[9]Mon-Fri'!A:A,1,0)</f>
        <v>#N/A</v>
      </c>
    </row>
    <row r="73" spans="1:73" s="608" customFormat="1" ht="35.25" customHeight="1">
      <c r="A73" s="689">
        <f t="shared" si="11"/>
        <v>65</v>
      </c>
      <c r="B73" s="690" t="s">
        <v>1277</v>
      </c>
      <c r="C73" s="690" t="s">
        <v>1278</v>
      </c>
      <c r="D73" s="690" t="s">
        <v>1217</v>
      </c>
      <c r="E73" s="690" t="s">
        <v>1235</v>
      </c>
      <c r="F73" s="691">
        <v>41499</v>
      </c>
      <c r="G73" s="692"/>
      <c r="H73" s="692"/>
      <c r="I73" s="690" t="s">
        <v>1108</v>
      </c>
      <c r="J73" s="693">
        <v>1</v>
      </c>
      <c r="K73" s="693">
        <v>3</v>
      </c>
      <c r="L73" s="693">
        <v>4</v>
      </c>
      <c r="M73" s="693">
        <v>204</v>
      </c>
      <c r="N73" s="694">
        <f t="shared" si="8"/>
        <v>7.8461538461538458</v>
      </c>
      <c r="O73" s="693">
        <v>208</v>
      </c>
      <c r="P73" s="693">
        <v>8</v>
      </c>
      <c r="Q73" s="693">
        <v>258</v>
      </c>
      <c r="R73" s="693">
        <v>0</v>
      </c>
      <c r="S73" s="693">
        <v>0</v>
      </c>
      <c r="T73" s="693">
        <v>0</v>
      </c>
      <c r="U73" s="693">
        <v>50</v>
      </c>
      <c r="V73" s="693">
        <v>0</v>
      </c>
      <c r="W73" s="693">
        <v>50</v>
      </c>
      <c r="X73" s="690">
        <v>200.96</v>
      </c>
      <c r="Y73" s="690">
        <v>0</v>
      </c>
      <c r="Z73" s="690">
        <v>24.530999999999999</v>
      </c>
      <c r="AA73" s="690">
        <v>0</v>
      </c>
      <c r="AB73" s="690">
        <v>24.530999999999999</v>
      </c>
      <c r="AC73" s="690">
        <v>0</v>
      </c>
      <c r="AD73" s="690">
        <v>52.201999999999998</v>
      </c>
      <c r="AE73" s="696">
        <f>VLOOKUP(B73,[9]Avg!B:AD,29,0)</f>
        <v>9.4220122720758894</v>
      </c>
      <c r="AF73" s="697">
        <f>_xlfn.IFNA(VLOOKUP(B73,'[9]5%'!B:BC,54,0),0)</f>
        <v>0</v>
      </c>
      <c r="AG73" s="698">
        <f>VLOOKUP(B73,[9]Simperel!B:AH,33,0)</f>
        <v>11.96</v>
      </c>
      <c r="AH73" s="699">
        <f t="shared" ref="AH73:AH136" si="15">ROUND(M73/26/8*P73,2)</f>
        <v>7.85</v>
      </c>
      <c r="AI73" s="700"/>
      <c r="AJ73" s="697">
        <f>_xlfn.IFNA(VLOOKUP(B73,'[9]Child care'!C:I,7,0),0)</f>
        <v>0</v>
      </c>
      <c r="AK73" s="699">
        <f>VLOOKUP(B73,[9]Att!B:W,22,0)</f>
        <v>10</v>
      </c>
      <c r="AL73" s="697">
        <f t="shared" ref="AL73:AL136" si="16">IF(AND(ROUND(X73+Y73+AH73,2)&gt;=158,(ROUND(X73+Y73+AC73+AH73,2)&lt;158)),0,IF((ROUND(X73+Y73+AH73,2)&gt;=158),6,0))</f>
        <v>6</v>
      </c>
      <c r="AM73" s="697">
        <f>_xlfn.IFNA(VLOOKUP(B73,'[9]Health Check'!D:H,5,0),0)</f>
        <v>0</v>
      </c>
      <c r="AN73" s="701"/>
      <c r="AO73" s="697">
        <v>7</v>
      </c>
      <c r="AP73" s="696">
        <f>VLOOKUP(B73,[9]Simperel!B:AJ,35,0)</f>
        <v>11</v>
      </c>
      <c r="AQ73" s="702">
        <f>VLOOKUP(B73,[10]Master!$B:$AQ,42,0)</f>
        <v>0</v>
      </c>
      <c r="AR73" s="697">
        <f>_xlfn.IFNA(VLOOKUP(B73,[9]Bounus!A:B,2,0),0)</f>
        <v>0</v>
      </c>
      <c r="AS73" s="703">
        <f>SUMIF([9]Reimbursment!$B:$B,'PWK '!B:B,[9]Reimbursment!G:G)</f>
        <v>20.428584808870376</v>
      </c>
      <c r="AT73" s="700">
        <f t="shared" si="9"/>
        <v>0</v>
      </c>
      <c r="AU73" s="704">
        <f t="shared" ref="AU73:AU136" si="17">ROUND(SUM(X73:Y73,AC73:AD73,AB73),2)</f>
        <v>277.69</v>
      </c>
      <c r="AV73" s="705">
        <f>VLOOKUP(B73,[9]Att!B:U,20,0)</f>
        <v>0</v>
      </c>
      <c r="AW73" s="706">
        <f t="shared" si="10"/>
        <v>332.97</v>
      </c>
      <c r="AX73" s="707">
        <f t="shared" ref="AX73:AX136" si="18">AW73-BG73</f>
        <v>327.10000000000002</v>
      </c>
      <c r="AY73" s="708">
        <f t="shared" ref="AY73:AY136" si="19">1500000/$BK$2</f>
        <v>367.55697133055622</v>
      </c>
      <c r="AZ73" s="708">
        <v>0</v>
      </c>
      <c r="BA73" s="708">
        <f>VLOOKUP(B73,'[9]1st'!B:BH,59,0)</f>
        <v>100</v>
      </c>
      <c r="BB73" s="709">
        <f>_xlfn.IFNA(VLOOKUP(B73,[9]Deduct!B:F,6,0),0)</f>
        <v>0</v>
      </c>
      <c r="BC73" s="710">
        <f>_xlfn.IFNA(VLOOKUP(B73,[9]Union!I:J,2,0),0)</f>
        <v>0</v>
      </c>
      <c r="BD73" s="710">
        <f>_xlfn.IFNA(VLOOKUP(B73,[9]Union!M:N,2,0),0)</f>
        <v>0</v>
      </c>
      <c r="BE73" s="710">
        <f>_xlfn.IFNA(VLOOKUP(B73,[9]Union!E:F,2,0),0)</f>
        <v>0.5</v>
      </c>
      <c r="BF73" s="710">
        <f>_xlfn.IFNA(VLOOKUP(B73,[9]Union!A:B,2,0),0)</f>
        <v>0</v>
      </c>
      <c r="BG73" s="711">
        <f t="shared" ref="BG73:BG136" si="20">ROUND(IF(H647&gt;60,0,IF(AW73&lt;=0,0,IF((AW73*$BK$3)&gt;1200000,(1200000/$BK$3)*0.02,IF((AW73*$BK$3)&gt;400000,((AW73*$BK$3)/$BK$3)*0.02,IF((AW73*$BK$3)&lt;=400000,(400000/$BK$3)*0.02))))),2)</f>
        <v>5.87</v>
      </c>
      <c r="BH73" s="708">
        <f t="shared" ref="BH73:BH136" si="21">ROUND(SUM(AZ73:BG73),2)</f>
        <v>106.37</v>
      </c>
      <c r="BI73" s="712">
        <f t="shared" ref="BI73:BI136" si="22">ROUND(AF73+AJ73+AM73+AG73+AO73,2)</f>
        <v>18.96</v>
      </c>
      <c r="BJ73" s="713">
        <f t="shared" ref="BJ73:BJ136" si="23">ROUND((AW73-BH73)+BI73,2)</f>
        <v>245.56</v>
      </c>
      <c r="BK73" s="716"/>
      <c r="BL73" s="608" t="e">
        <f>VLOOKUP(B73,[9]ML!A:F,1,0)</f>
        <v>#N/A</v>
      </c>
      <c r="BM73" s="715"/>
      <c r="BN73" s="608" t="e">
        <f>VLOOKUP(B73,'[9]Mon-Fri'!A:A,1,0)</f>
        <v>#N/A</v>
      </c>
    </row>
    <row r="74" spans="1:73" s="608" customFormat="1" ht="32.25" customHeight="1">
      <c r="A74" s="689">
        <f t="shared" si="11"/>
        <v>66</v>
      </c>
      <c r="B74" s="690" t="s">
        <v>1279</v>
      </c>
      <c r="C74" s="690" t="s">
        <v>1280</v>
      </c>
      <c r="D74" s="690" t="s">
        <v>1231</v>
      </c>
      <c r="E74" s="690" t="s">
        <v>1281</v>
      </c>
      <c r="F74" s="691">
        <v>41501</v>
      </c>
      <c r="G74" s="692"/>
      <c r="H74" s="692"/>
      <c r="I74" s="690" t="s">
        <v>1108</v>
      </c>
      <c r="J74" s="693">
        <v>1</v>
      </c>
      <c r="K74" s="693">
        <v>2</v>
      </c>
      <c r="L74" s="693">
        <v>3</v>
      </c>
      <c r="M74" s="693">
        <v>204</v>
      </c>
      <c r="N74" s="694">
        <f t="shared" ref="N74:N137" si="24">M74/26</f>
        <v>7.8461538461538458</v>
      </c>
      <c r="O74" s="693">
        <v>192</v>
      </c>
      <c r="P74" s="693">
        <v>8</v>
      </c>
      <c r="Q74" s="693">
        <v>226</v>
      </c>
      <c r="R74" s="693">
        <v>0</v>
      </c>
      <c r="S74" s="693">
        <v>0</v>
      </c>
      <c r="T74" s="693">
        <v>0</v>
      </c>
      <c r="U74" s="693">
        <v>34</v>
      </c>
      <c r="V74" s="693">
        <v>0</v>
      </c>
      <c r="W74" s="693">
        <v>34</v>
      </c>
      <c r="X74" s="690">
        <v>176.03</v>
      </c>
      <c r="Y74" s="690">
        <v>0</v>
      </c>
      <c r="Z74" s="690">
        <v>16.681080000000001</v>
      </c>
      <c r="AA74" s="690">
        <v>0</v>
      </c>
      <c r="AB74" s="690">
        <v>16.681080000000001</v>
      </c>
      <c r="AC74" s="690">
        <v>0</v>
      </c>
      <c r="AD74" s="690">
        <v>45.73216</v>
      </c>
      <c r="AE74" s="696">
        <f>VLOOKUP(B74,[9]Avg!B:AD,29,0)</f>
        <v>9.7717016537650601</v>
      </c>
      <c r="AF74" s="697">
        <f>_xlfn.IFNA(VLOOKUP(B74,'[9]5%'!B:BC,54,0),0)</f>
        <v>0</v>
      </c>
      <c r="AG74" s="698">
        <f>VLOOKUP(B74,[9]Simperel!B:AH,33,0)</f>
        <v>8.1300000000000008</v>
      </c>
      <c r="AH74" s="699">
        <f t="shared" si="15"/>
        <v>7.85</v>
      </c>
      <c r="AI74" s="700"/>
      <c r="AJ74" s="697">
        <f>_xlfn.IFNA(VLOOKUP(B74,'[9]Child care'!C:I,7,0),0)</f>
        <v>0</v>
      </c>
      <c r="AK74" s="699">
        <f>VLOOKUP(B74,[9]Att!B:W,22,0)</f>
        <v>8.4280936454849495</v>
      </c>
      <c r="AL74" s="697">
        <f t="shared" si="16"/>
        <v>6</v>
      </c>
      <c r="AM74" s="697">
        <f>_xlfn.IFNA(VLOOKUP(B74,'[9]Health Check'!D:H,5,0),0)</f>
        <v>0</v>
      </c>
      <c r="AN74" s="701"/>
      <c r="AO74" s="697">
        <v>7</v>
      </c>
      <c r="AP74" s="696">
        <f>VLOOKUP(B74,[9]Simperel!B:AJ,35,0)</f>
        <v>11</v>
      </c>
      <c r="AQ74" s="702">
        <f>VLOOKUP(B74,[10]Master!$B:$AQ,42,0)</f>
        <v>0</v>
      </c>
      <c r="AR74" s="697">
        <f>_xlfn.IFNA(VLOOKUP(B74,[9]Bounus!A:B,2,0),0)</f>
        <v>0</v>
      </c>
      <c r="AS74" s="703">
        <f>SUMIF([9]Reimbursment!$B:$B,'PWK '!B:B,[9]Reimbursment!G:G)</f>
        <v>0</v>
      </c>
      <c r="AT74" s="700">
        <f t="shared" ref="AT74:AT137" si="25">AV74*AE74</f>
        <v>0</v>
      </c>
      <c r="AU74" s="704">
        <f t="shared" si="17"/>
        <v>238.44</v>
      </c>
      <c r="AV74" s="705">
        <f>VLOOKUP(B74,[9]Att!B:U,20,0)</f>
        <v>0</v>
      </c>
      <c r="AW74" s="706">
        <f t="shared" ref="AW74:AW137" si="26">ROUND(SUM(X74,Y74,AB74,AC74,AD74,AH74,AK74,AL74,AP74,AR74,AS74,AT74,AQ74),2)+AN74</f>
        <v>271.72000000000003</v>
      </c>
      <c r="AX74" s="707">
        <f t="shared" si="18"/>
        <v>266.29000000000002</v>
      </c>
      <c r="AY74" s="708">
        <f t="shared" si="19"/>
        <v>367.55697133055622</v>
      </c>
      <c r="AZ74" s="708">
        <v>0</v>
      </c>
      <c r="BA74" s="708">
        <f>VLOOKUP(B74,'[9]1st'!B:BH,59,0)</f>
        <v>85</v>
      </c>
      <c r="BB74" s="709">
        <f>_xlfn.IFNA(VLOOKUP(B74,[9]Deduct!B:F,6,0),0)</f>
        <v>0</v>
      </c>
      <c r="BC74" s="710">
        <f>_xlfn.IFNA(VLOOKUP(B74,[9]Union!I:J,2,0),0)</f>
        <v>0</v>
      </c>
      <c r="BD74" s="710">
        <f>_xlfn.IFNA(VLOOKUP(B74,[9]Union!M:N,2,0),0)</f>
        <v>0</v>
      </c>
      <c r="BE74" s="710">
        <f>_xlfn.IFNA(VLOOKUP(B74,[9]Union!E:F,2,0),0)</f>
        <v>0</v>
      </c>
      <c r="BF74" s="710">
        <f>_xlfn.IFNA(VLOOKUP(B74,[9]Union!A:B,2,0),0)</f>
        <v>0</v>
      </c>
      <c r="BG74" s="711">
        <f t="shared" si="20"/>
        <v>5.43</v>
      </c>
      <c r="BH74" s="708">
        <f t="shared" si="21"/>
        <v>90.43</v>
      </c>
      <c r="BI74" s="712">
        <f t="shared" si="22"/>
        <v>15.13</v>
      </c>
      <c r="BJ74" s="713">
        <f t="shared" si="23"/>
        <v>196.42</v>
      </c>
      <c r="BK74" s="716"/>
      <c r="BL74" s="608" t="e">
        <f>VLOOKUP(B74,[9]ML!A:F,1,0)</f>
        <v>#N/A</v>
      </c>
      <c r="BM74" s="715"/>
      <c r="BN74" s="608" t="e">
        <f>VLOOKUP(B74,'[9]Mon-Fri'!A:A,1,0)</f>
        <v>#N/A</v>
      </c>
    </row>
    <row r="75" spans="1:73" s="608" customFormat="1" ht="32.25" customHeight="1">
      <c r="A75" s="689">
        <f t="shared" ref="A75:A138" si="27">A74+1</f>
        <v>67</v>
      </c>
      <c r="B75" s="690" t="s">
        <v>1282</v>
      </c>
      <c r="C75" s="690" t="s">
        <v>1283</v>
      </c>
      <c r="D75" s="690" t="s">
        <v>808</v>
      </c>
      <c r="E75" s="690" t="s">
        <v>1235</v>
      </c>
      <c r="F75" s="691">
        <v>41505</v>
      </c>
      <c r="G75" s="692"/>
      <c r="H75" s="692"/>
      <c r="I75" s="690" t="s">
        <v>1108</v>
      </c>
      <c r="J75" s="693">
        <v>1</v>
      </c>
      <c r="K75" s="693">
        <v>1</v>
      </c>
      <c r="L75" s="693">
        <v>2</v>
      </c>
      <c r="M75" s="693">
        <v>231</v>
      </c>
      <c r="N75" s="694">
        <f t="shared" si="24"/>
        <v>8.884615384615385</v>
      </c>
      <c r="O75" s="693">
        <v>208</v>
      </c>
      <c r="P75" s="693">
        <v>8</v>
      </c>
      <c r="Q75" s="693">
        <v>213.83</v>
      </c>
      <c r="R75" s="693">
        <v>0</v>
      </c>
      <c r="S75" s="693">
        <v>24.166666666600001</v>
      </c>
      <c r="T75" s="693">
        <v>24.166666666600001</v>
      </c>
      <c r="U75" s="693">
        <v>30</v>
      </c>
      <c r="V75" s="693">
        <v>0</v>
      </c>
      <c r="W75" s="693">
        <v>30</v>
      </c>
      <c r="X75" s="690">
        <v>208.01</v>
      </c>
      <c r="Y75" s="690">
        <v>0</v>
      </c>
      <c r="Z75" s="690">
        <v>16.649999999999999</v>
      </c>
      <c r="AA75" s="690">
        <v>0</v>
      </c>
      <c r="AB75" s="690">
        <v>16.649999999999999</v>
      </c>
      <c r="AC75" s="690">
        <v>0</v>
      </c>
      <c r="AD75" s="690">
        <v>32.835742000000003</v>
      </c>
      <c r="AE75" s="696">
        <f>VLOOKUP(B75,[9]Avg!B:AD,29,0)</f>
        <v>10.957746110320649</v>
      </c>
      <c r="AF75" s="697">
        <f>_xlfn.IFNA(VLOOKUP(B75,'[9]5%'!B:BC,54,0),0)</f>
        <v>0</v>
      </c>
      <c r="AG75" s="698">
        <f>VLOOKUP(B75,[9]Simperel!B:AH,33,0)</f>
        <v>7.18</v>
      </c>
      <c r="AH75" s="699">
        <f t="shared" si="15"/>
        <v>8.8800000000000008</v>
      </c>
      <c r="AI75" s="700"/>
      <c r="AJ75" s="697">
        <f>_xlfn.IFNA(VLOOKUP(B75,'[9]Child care'!C:I,7,0),0)</f>
        <v>0</v>
      </c>
      <c r="AK75" s="699">
        <f>VLOOKUP(B75,[9]Att!B:W,22,0)</f>
        <v>8.4280936454849495</v>
      </c>
      <c r="AL75" s="697">
        <f t="shared" si="16"/>
        <v>6</v>
      </c>
      <c r="AM75" s="697">
        <f>_xlfn.IFNA(VLOOKUP(B75,'[9]Health Check'!D:H,5,0),0)</f>
        <v>0</v>
      </c>
      <c r="AN75" s="701"/>
      <c r="AO75" s="697">
        <v>7</v>
      </c>
      <c r="AP75" s="696">
        <f>VLOOKUP(B75,[9]Simperel!B:AJ,35,0)</f>
        <v>11</v>
      </c>
      <c r="AQ75" s="702">
        <f>VLOOKUP(B75,[10]Master!$B:$AQ,42,0)</f>
        <v>0</v>
      </c>
      <c r="AR75" s="697">
        <f>_xlfn.IFNA(VLOOKUP(B75,[9]Bounus!A:B,2,0),0)</f>
        <v>0</v>
      </c>
      <c r="AS75" s="703">
        <f>SUMIF([9]Reimbursment!$B:$B,'PWK '!B:B,[9]Reimbursment!G:G)</f>
        <v>0</v>
      </c>
      <c r="AT75" s="700">
        <f t="shared" si="25"/>
        <v>5.3827524752452351</v>
      </c>
      <c r="AU75" s="704">
        <f t="shared" si="17"/>
        <v>257.5</v>
      </c>
      <c r="AV75" s="705">
        <f>VLOOKUP(B75,[9]Att!B:U,20,0)</f>
        <v>0.49122807017543901</v>
      </c>
      <c r="AW75" s="706">
        <f t="shared" si="26"/>
        <v>297.19</v>
      </c>
      <c r="AX75" s="707">
        <f t="shared" si="18"/>
        <v>291.32</v>
      </c>
      <c r="AY75" s="708">
        <f t="shared" si="19"/>
        <v>367.55697133055622</v>
      </c>
      <c r="AZ75" s="708">
        <v>0</v>
      </c>
      <c r="BA75" s="708">
        <f>VLOOKUP(B75,'[9]1st'!B:BH,59,0)</f>
        <v>100</v>
      </c>
      <c r="BB75" s="709">
        <f>_xlfn.IFNA(VLOOKUP(B75,[9]Deduct!B:F,6,0),0)</f>
        <v>0</v>
      </c>
      <c r="BC75" s="710">
        <f>_xlfn.IFNA(VLOOKUP(B75,[9]Union!I:J,2,0),0)</f>
        <v>0</v>
      </c>
      <c r="BD75" s="710">
        <f>_xlfn.IFNA(VLOOKUP(B75,[9]Union!M:N,2,0),0)</f>
        <v>1</v>
      </c>
      <c r="BE75" s="710">
        <f>_xlfn.IFNA(VLOOKUP(B75,[9]Union!E:F,2,0),0)</f>
        <v>0</v>
      </c>
      <c r="BF75" s="710">
        <f>_xlfn.IFNA(VLOOKUP(B75,[9]Union!A:B,2,0),0)</f>
        <v>0</v>
      </c>
      <c r="BG75" s="711">
        <f t="shared" si="20"/>
        <v>5.87</v>
      </c>
      <c r="BH75" s="708">
        <f t="shared" si="21"/>
        <v>106.87</v>
      </c>
      <c r="BI75" s="712">
        <f t="shared" si="22"/>
        <v>14.18</v>
      </c>
      <c r="BJ75" s="713">
        <f t="shared" si="23"/>
        <v>204.5</v>
      </c>
      <c r="BK75" s="716"/>
      <c r="BL75" s="608" t="e">
        <f>VLOOKUP(B75,[9]ML!A:F,1,0)</f>
        <v>#N/A</v>
      </c>
      <c r="BM75" s="715"/>
      <c r="BN75" s="608" t="e">
        <f>VLOOKUP(B75,'[9]Mon-Fri'!A:A,1,0)</f>
        <v>#N/A</v>
      </c>
    </row>
    <row r="76" spans="1:73" s="608" customFormat="1" ht="35.25" customHeight="1">
      <c r="A76" s="689">
        <f t="shared" si="27"/>
        <v>68</v>
      </c>
      <c r="B76" s="690" t="s">
        <v>1284</v>
      </c>
      <c r="C76" s="690" t="s">
        <v>1285</v>
      </c>
      <c r="D76" s="690" t="s">
        <v>1231</v>
      </c>
      <c r="E76" s="690" t="s">
        <v>1286</v>
      </c>
      <c r="F76" s="691">
        <v>41526</v>
      </c>
      <c r="G76" s="692"/>
      <c r="H76" s="692"/>
      <c r="I76" s="690" t="s">
        <v>1108</v>
      </c>
      <c r="J76" s="693">
        <v>1</v>
      </c>
      <c r="K76" s="693">
        <v>2</v>
      </c>
      <c r="L76" s="693">
        <v>3</v>
      </c>
      <c r="M76" s="693">
        <v>224</v>
      </c>
      <c r="N76" s="694">
        <f t="shared" si="24"/>
        <v>8.615384615384615</v>
      </c>
      <c r="O76" s="693">
        <v>200</v>
      </c>
      <c r="P76" s="693">
        <v>8</v>
      </c>
      <c r="Q76" s="693">
        <v>246</v>
      </c>
      <c r="R76" s="693">
        <v>0</v>
      </c>
      <c r="S76" s="693">
        <v>0</v>
      </c>
      <c r="T76" s="693">
        <v>0</v>
      </c>
      <c r="U76" s="695">
        <v>46</v>
      </c>
      <c r="V76" s="693">
        <v>0</v>
      </c>
      <c r="W76" s="693">
        <v>46</v>
      </c>
      <c r="X76" s="690">
        <v>86.64</v>
      </c>
      <c r="Y76" s="690">
        <v>0</v>
      </c>
      <c r="Z76" s="690">
        <v>24.782039999999999</v>
      </c>
      <c r="AA76" s="690">
        <v>0</v>
      </c>
      <c r="AB76" s="690">
        <v>24.782039999999999</v>
      </c>
      <c r="AC76" s="690">
        <v>0</v>
      </c>
      <c r="AD76" s="690">
        <v>178.42408</v>
      </c>
      <c r="AE76" s="696">
        <f>VLOOKUP(B76,[9]Avg!B:AD,29,0)</f>
        <v>10.740587687883885</v>
      </c>
      <c r="AF76" s="697">
        <f>_xlfn.IFNA(VLOOKUP(B76,'[9]5%'!B:BC,54,0),0)</f>
        <v>0</v>
      </c>
      <c r="AG76" s="698">
        <f>VLOOKUP(B76,[9]Simperel!B:AH,33,0)</f>
        <v>11</v>
      </c>
      <c r="AH76" s="699">
        <f t="shared" si="15"/>
        <v>8.6199999999999992</v>
      </c>
      <c r="AI76" s="700"/>
      <c r="AJ76" s="697">
        <f>_xlfn.IFNA(VLOOKUP(B76,'[9]Child care'!C:I,7,0),0)</f>
        <v>0</v>
      </c>
      <c r="AK76" s="699">
        <f>VLOOKUP(B76,[9]Att!B:W,22,0)</f>
        <v>10</v>
      </c>
      <c r="AL76" s="697">
        <f t="shared" si="16"/>
        <v>0</v>
      </c>
      <c r="AM76" s="697">
        <f>_xlfn.IFNA(VLOOKUP(B76,'[9]Health Check'!D:H,5,0),0)</f>
        <v>0</v>
      </c>
      <c r="AN76" s="701"/>
      <c r="AO76" s="697">
        <v>7</v>
      </c>
      <c r="AP76" s="696">
        <f>VLOOKUP(B76,[9]Simperel!B:AJ,35,0)</f>
        <v>11</v>
      </c>
      <c r="AQ76" s="702">
        <f>VLOOKUP(B76,[10]Master!$B:$AQ,42,0)</f>
        <v>0</v>
      </c>
      <c r="AR76" s="697">
        <f>_xlfn.IFNA(VLOOKUP(B76,[9]Bounus!A:B,2,0),0)</f>
        <v>0</v>
      </c>
      <c r="AS76" s="703">
        <f>SUMIF([9]Reimbursment!$B:$B,'PWK '!B:B,[9]Reimbursment!G:G)</f>
        <v>0</v>
      </c>
      <c r="AT76" s="700">
        <f t="shared" si="25"/>
        <v>10.740587687883885</v>
      </c>
      <c r="AU76" s="704">
        <f t="shared" si="17"/>
        <v>289.85000000000002</v>
      </c>
      <c r="AV76" s="705">
        <f>VLOOKUP(B76,[9]Att!B:U,20,0)</f>
        <v>1</v>
      </c>
      <c r="AW76" s="706">
        <f t="shared" si="26"/>
        <v>330.21</v>
      </c>
      <c r="AX76" s="707">
        <f t="shared" si="18"/>
        <v>324.33999999999997</v>
      </c>
      <c r="AY76" s="708">
        <f t="shared" si="19"/>
        <v>367.55697133055622</v>
      </c>
      <c r="AZ76" s="708">
        <v>0</v>
      </c>
      <c r="BA76" s="708">
        <f>VLOOKUP(B76,'[9]1st'!B:BH,59,0)</f>
        <v>100</v>
      </c>
      <c r="BB76" s="709">
        <f>_xlfn.IFNA(VLOOKUP(B76,[9]Deduct!B:F,6,0),0)</f>
        <v>0</v>
      </c>
      <c r="BC76" s="710">
        <f>_xlfn.IFNA(VLOOKUP(B76,[9]Union!I:J,2,0),0)</f>
        <v>0</v>
      </c>
      <c r="BD76" s="710">
        <f>_xlfn.IFNA(VLOOKUP(B76,[9]Union!M:N,2,0),0)</f>
        <v>0</v>
      </c>
      <c r="BE76" s="710">
        <f>_xlfn.IFNA(VLOOKUP(B76,[9]Union!E:F,2,0),0)</f>
        <v>0.5</v>
      </c>
      <c r="BF76" s="710">
        <f>_xlfn.IFNA(VLOOKUP(B76,[9]Union!A:B,2,0),0)</f>
        <v>0</v>
      </c>
      <c r="BG76" s="711">
        <f t="shared" si="20"/>
        <v>5.87</v>
      </c>
      <c r="BH76" s="708">
        <f t="shared" si="21"/>
        <v>106.37</v>
      </c>
      <c r="BI76" s="712">
        <f t="shared" si="22"/>
        <v>18</v>
      </c>
      <c r="BJ76" s="713">
        <f t="shared" si="23"/>
        <v>241.84</v>
      </c>
      <c r="BK76" s="716"/>
      <c r="BL76" s="608" t="e">
        <f>VLOOKUP(B76,[9]ML!A:F,1,0)</f>
        <v>#N/A</v>
      </c>
      <c r="BM76" s="715"/>
      <c r="BN76" s="608" t="e">
        <f>VLOOKUP(B76,'[9]Mon-Fri'!A:A,1,0)</f>
        <v>#N/A</v>
      </c>
    </row>
    <row r="77" spans="1:73" s="608" customFormat="1" ht="35.25" customHeight="1">
      <c r="A77" s="689">
        <f t="shared" si="27"/>
        <v>69</v>
      </c>
      <c r="B77" s="690" t="s">
        <v>1287</v>
      </c>
      <c r="C77" s="690" t="s">
        <v>1288</v>
      </c>
      <c r="D77" s="690" t="s">
        <v>1289</v>
      </c>
      <c r="E77" s="690" t="s">
        <v>1261</v>
      </c>
      <c r="F77" s="691">
        <v>41530</v>
      </c>
      <c r="G77" s="692"/>
      <c r="H77" s="692"/>
      <c r="I77" s="690" t="s">
        <v>1108</v>
      </c>
      <c r="J77" s="693">
        <v>1</v>
      </c>
      <c r="K77" s="693">
        <v>1</v>
      </c>
      <c r="L77" s="693">
        <v>2</v>
      </c>
      <c r="M77" s="693">
        <v>204</v>
      </c>
      <c r="N77" s="694">
        <f t="shared" si="24"/>
        <v>7.8461538461538458</v>
      </c>
      <c r="O77" s="693">
        <v>208</v>
      </c>
      <c r="P77" s="693">
        <v>8</v>
      </c>
      <c r="Q77" s="693">
        <v>228</v>
      </c>
      <c r="R77" s="693">
        <v>0</v>
      </c>
      <c r="S77" s="693">
        <v>16</v>
      </c>
      <c r="T77" s="693">
        <v>16</v>
      </c>
      <c r="U77" s="693">
        <v>36</v>
      </c>
      <c r="V77" s="693">
        <v>0</v>
      </c>
      <c r="W77" s="693">
        <v>36</v>
      </c>
      <c r="X77" s="690">
        <v>246.6</v>
      </c>
      <c r="Y77" s="690">
        <v>0</v>
      </c>
      <c r="Z77" s="690">
        <v>19.195464999999999</v>
      </c>
      <c r="AA77" s="690">
        <v>0</v>
      </c>
      <c r="AB77" s="690">
        <v>19.195464999999999</v>
      </c>
      <c r="AC77" s="690">
        <v>0</v>
      </c>
      <c r="AD77" s="690">
        <v>5.3008240000000004</v>
      </c>
      <c r="AE77" s="696">
        <f>VLOOKUP(B77,[9]Avg!B:AD,29,0)</f>
        <v>9.8751923777639377</v>
      </c>
      <c r="AF77" s="697">
        <f>_xlfn.IFNA(VLOOKUP(B77,'[9]5%'!B:BC,54,0),0)</f>
        <v>0</v>
      </c>
      <c r="AG77" s="698">
        <f>VLOOKUP(B77,[9]Simperel!B:AH,33,0)</f>
        <v>8.61</v>
      </c>
      <c r="AH77" s="699">
        <f t="shared" si="15"/>
        <v>7.85</v>
      </c>
      <c r="AI77" s="700"/>
      <c r="AJ77" s="697">
        <f>_xlfn.IFNA(VLOOKUP(B77,'[9]Child care'!C:I,7,0),0)</f>
        <v>0</v>
      </c>
      <c r="AK77" s="699">
        <f>VLOOKUP(B77,[9]Att!B:W,22,0)</f>
        <v>8.4280936454849495</v>
      </c>
      <c r="AL77" s="697">
        <f t="shared" si="16"/>
        <v>6</v>
      </c>
      <c r="AM77" s="697">
        <f>_xlfn.IFNA(VLOOKUP(B77,'[9]Health Check'!D:H,5,0),0)</f>
        <v>0</v>
      </c>
      <c r="AN77" s="701"/>
      <c r="AO77" s="697">
        <v>7</v>
      </c>
      <c r="AP77" s="696">
        <f>VLOOKUP(B77,[9]Simperel!B:AJ,35,0)</f>
        <v>11</v>
      </c>
      <c r="AQ77" s="702">
        <f>VLOOKUP(B77,[10]Master!$B:$AQ,42,0)</f>
        <v>0</v>
      </c>
      <c r="AR77" s="697">
        <f>_xlfn.IFNA(VLOOKUP(B77,[9]Bounus!A:B,2,0),0)</f>
        <v>0</v>
      </c>
      <c r="AS77" s="703">
        <f>SUMIF([9]Reimbursment!$B:$B,'PWK '!B:B,[9]Reimbursment!G:G)</f>
        <v>0</v>
      </c>
      <c r="AT77" s="700">
        <f t="shared" si="25"/>
        <v>0</v>
      </c>
      <c r="AU77" s="704">
        <f t="shared" si="17"/>
        <v>271.10000000000002</v>
      </c>
      <c r="AV77" s="705">
        <f>VLOOKUP(B77,[9]Att!B:U,20,0)</f>
        <v>0</v>
      </c>
      <c r="AW77" s="706">
        <f t="shared" si="26"/>
        <v>304.37</v>
      </c>
      <c r="AX77" s="707">
        <f t="shared" si="18"/>
        <v>298.5</v>
      </c>
      <c r="AY77" s="708">
        <f t="shared" si="19"/>
        <v>367.55697133055622</v>
      </c>
      <c r="AZ77" s="708">
        <v>0</v>
      </c>
      <c r="BA77" s="708">
        <f>VLOOKUP(B77,'[9]1st'!B:BH,59,0)</f>
        <v>100</v>
      </c>
      <c r="BB77" s="709">
        <f>_xlfn.IFNA(VLOOKUP(B77,[9]Deduct!B:F,6,0),0)</f>
        <v>0</v>
      </c>
      <c r="BC77" s="710">
        <f>_xlfn.IFNA(VLOOKUP(B77,[9]Union!I:J,2,0),0)</f>
        <v>0</v>
      </c>
      <c r="BD77" s="710">
        <f>_xlfn.IFNA(VLOOKUP(B77,[9]Union!M:N,2,0),0)</f>
        <v>0</v>
      </c>
      <c r="BE77" s="710">
        <f>_xlfn.IFNA(VLOOKUP(B77,[9]Union!E:F,2,0),0)</f>
        <v>0</v>
      </c>
      <c r="BF77" s="710">
        <f>_xlfn.IFNA(VLOOKUP(B77,[9]Union!A:B,2,0),0)</f>
        <v>0</v>
      </c>
      <c r="BG77" s="711">
        <f t="shared" si="20"/>
        <v>5.87</v>
      </c>
      <c r="BH77" s="708">
        <f t="shared" si="21"/>
        <v>105.87</v>
      </c>
      <c r="BI77" s="712">
        <f t="shared" si="22"/>
        <v>15.61</v>
      </c>
      <c r="BJ77" s="713">
        <f t="shared" si="23"/>
        <v>214.11</v>
      </c>
      <c r="BK77" s="716"/>
      <c r="BL77" s="608" t="e">
        <f>VLOOKUP(B77,[9]ML!A:F,1,0)</f>
        <v>#N/A</v>
      </c>
      <c r="BM77" s="715"/>
      <c r="BN77" s="608" t="e">
        <f>VLOOKUP(B77,'[9]Mon-Fri'!A:A,1,0)</f>
        <v>#N/A</v>
      </c>
    </row>
    <row r="78" spans="1:73" s="608" customFormat="1" ht="32.25" customHeight="1">
      <c r="A78" s="689">
        <f t="shared" si="27"/>
        <v>70</v>
      </c>
      <c r="B78" s="690" t="s">
        <v>1290</v>
      </c>
      <c r="C78" s="690" t="s">
        <v>1291</v>
      </c>
      <c r="D78" s="690" t="s">
        <v>1231</v>
      </c>
      <c r="E78" s="690" t="s">
        <v>1292</v>
      </c>
      <c r="F78" s="691">
        <v>41534</v>
      </c>
      <c r="G78" s="692"/>
      <c r="H78" s="692"/>
      <c r="I78" s="690" t="s">
        <v>1108</v>
      </c>
      <c r="J78" s="693">
        <v>1</v>
      </c>
      <c r="K78" s="693">
        <v>1</v>
      </c>
      <c r="L78" s="693">
        <v>2</v>
      </c>
      <c r="M78" s="693">
        <v>204</v>
      </c>
      <c r="N78" s="694">
        <f t="shared" si="24"/>
        <v>7.8461538461538458</v>
      </c>
      <c r="O78" s="693">
        <v>208</v>
      </c>
      <c r="P78" s="693">
        <v>8</v>
      </c>
      <c r="Q78" s="693">
        <v>236</v>
      </c>
      <c r="R78" s="693">
        <v>0</v>
      </c>
      <c r="S78" s="693">
        <v>0</v>
      </c>
      <c r="T78" s="693">
        <v>0</v>
      </c>
      <c r="U78" s="693">
        <v>28</v>
      </c>
      <c r="V78" s="693">
        <v>0</v>
      </c>
      <c r="W78" s="693">
        <v>28</v>
      </c>
      <c r="X78" s="690">
        <v>309.74</v>
      </c>
      <c r="Y78" s="690">
        <v>0</v>
      </c>
      <c r="Z78" s="690">
        <v>15.92751</v>
      </c>
      <c r="AA78" s="690">
        <v>0</v>
      </c>
      <c r="AB78" s="690">
        <v>15.92751</v>
      </c>
      <c r="AC78" s="690">
        <v>0</v>
      </c>
      <c r="AD78" s="690">
        <v>3.422542</v>
      </c>
      <c r="AE78" s="696">
        <f>VLOOKUP(B78,[9]Avg!B:AD,29,0)</f>
        <v>11.442983229252096</v>
      </c>
      <c r="AF78" s="697">
        <f>_xlfn.IFNA(VLOOKUP(B78,'[9]5%'!B:BC,54,0),0)</f>
        <v>0</v>
      </c>
      <c r="AG78" s="698">
        <f>VLOOKUP(B78,[9]Simperel!B:AH,33,0)</f>
        <v>6.7</v>
      </c>
      <c r="AH78" s="699">
        <f t="shared" si="15"/>
        <v>7.85</v>
      </c>
      <c r="AI78" s="700"/>
      <c r="AJ78" s="697">
        <f>_xlfn.IFNA(VLOOKUP(B78,'[9]Child care'!C:I,7,0),0)</f>
        <v>0</v>
      </c>
      <c r="AK78" s="699">
        <f>VLOOKUP(B78,[9]Att!B:W,22,0)</f>
        <v>10</v>
      </c>
      <c r="AL78" s="697">
        <f t="shared" si="16"/>
        <v>6</v>
      </c>
      <c r="AM78" s="697">
        <f>_xlfn.IFNA(VLOOKUP(B78,'[9]Health Check'!D:H,5,0),0)</f>
        <v>0</v>
      </c>
      <c r="AN78" s="701"/>
      <c r="AO78" s="697">
        <v>7</v>
      </c>
      <c r="AP78" s="696">
        <f>VLOOKUP(B78,[9]Simperel!B:AJ,35,0)</f>
        <v>11</v>
      </c>
      <c r="AQ78" s="702">
        <f>VLOOKUP(B78,[10]Master!$B:$AQ,42,0)</f>
        <v>0</v>
      </c>
      <c r="AR78" s="697">
        <f>_xlfn.IFNA(VLOOKUP(B78,[9]Bounus!A:B,2,0),0)</f>
        <v>0</v>
      </c>
      <c r="AS78" s="703">
        <f>SUMIF([9]Reimbursment!$B:$B,'PWK '!B:B,[9]Reimbursment!G:G)</f>
        <v>0</v>
      </c>
      <c r="AT78" s="700">
        <f t="shared" si="25"/>
        <v>0</v>
      </c>
      <c r="AU78" s="704">
        <f t="shared" si="17"/>
        <v>329.09</v>
      </c>
      <c r="AV78" s="705">
        <f>VLOOKUP(B78,[9]Att!B:U,20,0)</f>
        <v>0</v>
      </c>
      <c r="AW78" s="706">
        <f t="shared" si="26"/>
        <v>363.94</v>
      </c>
      <c r="AX78" s="707">
        <f t="shared" si="18"/>
        <v>358.07</v>
      </c>
      <c r="AY78" s="708">
        <f t="shared" si="19"/>
        <v>367.55697133055622</v>
      </c>
      <c r="AZ78" s="708">
        <v>0</v>
      </c>
      <c r="BA78" s="708">
        <f>VLOOKUP(B78,'[9]1st'!B:BH,59,0)</f>
        <v>100</v>
      </c>
      <c r="BB78" s="709">
        <f>_xlfn.IFNA(VLOOKUP(B78,[9]Deduct!B:F,6,0),0)</f>
        <v>0</v>
      </c>
      <c r="BC78" s="710">
        <f>_xlfn.IFNA(VLOOKUP(B78,[9]Union!I:J,2,0),0)</f>
        <v>0</v>
      </c>
      <c r="BD78" s="710">
        <f>_xlfn.IFNA(VLOOKUP(B78,[9]Union!M:N,2,0),0)</f>
        <v>0</v>
      </c>
      <c r="BE78" s="710">
        <f>_xlfn.IFNA(VLOOKUP(B78,[9]Union!E:F,2,0),0)</f>
        <v>0.5</v>
      </c>
      <c r="BF78" s="710">
        <f>_xlfn.IFNA(VLOOKUP(B78,[9]Union!A:B,2,0),0)</f>
        <v>0</v>
      </c>
      <c r="BG78" s="711">
        <f t="shared" si="20"/>
        <v>5.87</v>
      </c>
      <c r="BH78" s="708">
        <f t="shared" si="21"/>
        <v>106.37</v>
      </c>
      <c r="BI78" s="712">
        <f t="shared" si="22"/>
        <v>13.7</v>
      </c>
      <c r="BJ78" s="713">
        <f t="shared" si="23"/>
        <v>271.27</v>
      </c>
      <c r="BK78" s="716"/>
      <c r="BL78" s="608" t="e">
        <f>VLOOKUP(B78,[9]ML!A:F,1,0)</f>
        <v>#N/A</v>
      </c>
      <c r="BM78" s="715"/>
      <c r="BN78" s="608" t="e">
        <f>VLOOKUP(B78,'[9]Mon-Fri'!A:A,1,0)</f>
        <v>#N/A</v>
      </c>
    </row>
    <row r="79" spans="1:73" s="608" customFormat="1" ht="35.25" customHeight="1">
      <c r="A79" s="689">
        <f t="shared" si="27"/>
        <v>71</v>
      </c>
      <c r="B79" s="690" t="s">
        <v>1293</v>
      </c>
      <c r="C79" s="690" t="s">
        <v>1294</v>
      </c>
      <c r="D79" s="690" t="s">
        <v>1117</v>
      </c>
      <c r="E79" s="690" t="s">
        <v>1210</v>
      </c>
      <c r="F79" s="691">
        <v>41535</v>
      </c>
      <c r="G79" s="692"/>
      <c r="H79" s="692"/>
      <c r="I79" s="690" t="s">
        <v>1108</v>
      </c>
      <c r="J79" s="693">
        <v>0</v>
      </c>
      <c r="K79" s="693">
        <v>0</v>
      </c>
      <c r="L79" s="693">
        <v>0</v>
      </c>
      <c r="M79" s="693">
        <v>232</v>
      </c>
      <c r="N79" s="694">
        <f t="shared" si="24"/>
        <v>8.9230769230769234</v>
      </c>
      <c r="O79" s="693">
        <v>196</v>
      </c>
      <c r="P79" s="693">
        <v>8</v>
      </c>
      <c r="Q79" s="693">
        <v>218</v>
      </c>
      <c r="R79" s="693">
        <v>0</v>
      </c>
      <c r="S79" s="693">
        <v>8</v>
      </c>
      <c r="T79" s="693">
        <v>8</v>
      </c>
      <c r="U79" s="693">
        <v>30</v>
      </c>
      <c r="V79" s="693">
        <v>0</v>
      </c>
      <c r="W79" s="693">
        <v>30</v>
      </c>
      <c r="X79" s="690">
        <v>0</v>
      </c>
      <c r="Y79" s="690">
        <v>0</v>
      </c>
      <c r="Z79" s="690">
        <v>16.724699999999999</v>
      </c>
      <c r="AA79" s="690">
        <v>0</v>
      </c>
      <c r="AB79" s="690">
        <v>16.724699999999999</v>
      </c>
      <c r="AC79" s="690">
        <v>0</v>
      </c>
      <c r="AD79" s="690">
        <v>243.0694</v>
      </c>
      <c r="AE79" s="696">
        <f>VLOOKUP(B79,[9]Avg!B:AD,29,0)</f>
        <v>9.4367913504459828</v>
      </c>
      <c r="AF79" s="697">
        <f>_xlfn.IFNA(VLOOKUP(B79,'[9]5%'!B:BC,54,0),0)</f>
        <v>0</v>
      </c>
      <c r="AG79" s="698">
        <f>VLOOKUP(B79,[9]Simperel!B:AH,33,0)</f>
        <v>7.18</v>
      </c>
      <c r="AH79" s="699">
        <f t="shared" si="15"/>
        <v>8.92</v>
      </c>
      <c r="AI79" s="700"/>
      <c r="AJ79" s="697">
        <f>_xlfn.IFNA(VLOOKUP(B79,'[9]Child care'!C:I,7,0),0)</f>
        <v>0</v>
      </c>
      <c r="AK79" s="699">
        <f>VLOOKUP(B79,[9]Att!B:W,22,0)</f>
        <v>9.1973244147157178</v>
      </c>
      <c r="AL79" s="697">
        <f t="shared" si="16"/>
        <v>0</v>
      </c>
      <c r="AM79" s="697">
        <f>_xlfn.IFNA(VLOOKUP(B79,'[9]Health Check'!D:H,5,0),0)</f>
        <v>0</v>
      </c>
      <c r="AN79" s="701"/>
      <c r="AO79" s="697">
        <v>7</v>
      </c>
      <c r="AP79" s="696">
        <f>VLOOKUP(B79,[9]Simperel!B:AJ,35,0)</f>
        <v>11</v>
      </c>
      <c r="AQ79" s="702">
        <f>VLOOKUP(B79,[10]Master!$B:$AQ,42,0)</f>
        <v>0</v>
      </c>
      <c r="AR79" s="697">
        <f>_xlfn.IFNA(VLOOKUP(B79,[9]Bounus!A:B,2,0),0)</f>
        <v>0</v>
      </c>
      <c r="AS79" s="703">
        <f>SUMIF([9]Reimbursment!$B:$B,'PWK '!B:B,[9]Reimbursment!G:G)</f>
        <v>0</v>
      </c>
      <c r="AT79" s="700">
        <f t="shared" si="25"/>
        <v>13.973073508379667</v>
      </c>
      <c r="AU79" s="704">
        <f t="shared" si="17"/>
        <v>259.79000000000002</v>
      </c>
      <c r="AV79" s="705">
        <f>VLOOKUP(B79,[9]Att!B:U,20,0)</f>
        <v>1.4807017543859651</v>
      </c>
      <c r="AW79" s="706">
        <f t="shared" si="26"/>
        <v>302.88</v>
      </c>
      <c r="AX79" s="707">
        <f t="shared" si="18"/>
        <v>297.01</v>
      </c>
      <c r="AY79" s="708">
        <f t="shared" si="19"/>
        <v>367.55697133055622</v>
      </c>
      <c r="AZ79" s="708">
        <v>0</v>
      </c>
      <c r="BA79" s="708">
        <f>VLOOKUP(B79,'[9]1st'!B:BH,59,0)</f>
        <v>100</v>
      </c>
      <c r="BB79" s="709">
        <f>_xlfn.IFNA(VLOOKUP(B79,[9]Deduct!B:F,6,0),0)</f>
        <v>0</v>
      </c>
      <c r="BC79" s="710">
        <f>_xlfn.IFNA(VLOOKUP(B79,[9]Union!I:J,2,0),0)</f>
        <v>1</v>
      </c>
      <c r="BD79" s="710">
        <f>_xlfn.IFNA(VLOOKUP(B79,[9]Union!M:N,2,0),0)</f>
        <v>0</v>
      </c>
      <c r="BE79" s="710">
        <f>_xlfn.IFNA(VLOOKUP(B79,[9]Union!E:F,2,0),0)</f>
        <v>0</v>
      </c>
      <c r="BF79" s="710">
        <f>_xlfn.IFNA(VLOOKUP(B79,[9]Union!A:B,2,0),0)</f>
        <v>0</v>
      </c>
      <c r="BG79" s="711">
        <f t="shared" si="20"/>
        <v>5.87</v>
      </c>
      <c r="BH79" s="708">
        <f t="shared" si="21"/>
        <v>106.87</v>
      </c>
      <c r="BI79" s="712">
        <f t="shared" si="22"/>
        <v>14.18</v>
      </c>
      <c r="BJ79" s="713">
        <f t="shared" si="23"/>
        <v>210.19</v>
      </c>
      <c r="BK79" s="716"/>
      <c r="BL79" s="608" t="e">
        <f>VLOOKUP(B79,[9]ML!A:F,1,0)</f>
        <v>#N/A</v>
      </c>
      <c r="BM79" s="715"/>
      <c r="BN79" s="608" t="e">
        <f>VLOOKUP(B79,'[9]Mon-Fri'!A:A,1,0)</f>
        <v>#N/A</v>
      </c>
    </row>
    <row r="80" spans="1:73" s="608" customFormat="1" ht="35.25" customHeight="1">
      <c r="A80" s="689">
        <f t="shared" si="27"/>
        <v>72</v>
      </c>
      <c r="B80" s="690" t="s">
        <v>1295</v>
      </c>
      <c r="C80" s="690" t="s">
        <v>1296</v>
      </c>
      <c r="D80" s="690" t="s">
        <v>1117</v>
      </c>
      <c r="E80" s="690" t="s">
        <v>1297</v>
      </c>
      <c r="F80" s="691">
        <v>41558</v>
      </c>
      <c r="G80" s="692"/>
      <c r="H80" s="692"/>
      <c r="I80" s="690" t="s">
        <v>1108</v>
      </c>
      <c r="J80" s="693">
        <v>0</v>
      </c>
      <c r="K80" s="693">
        <v>0</v>
      </c>
      <c r="L80" s="693">
        <v>0</v>
      </c>
      <c r="M80" s="693">
        <v>224</v>
      </c>
      <c r="N80" s="694">
        <f t="shared" si="24"/>
        <v>8.615384615384615</v>
      </c>
      <c r="O80" s="693">
        <v>208</v>
      </c>
      <c r="P80" s="693">
        <v>8</v>
      </c>
      <c r="Q80" s="693">
        <v>254</v>
      </c>
      <c r="R80" s="693">
        <v>0</v>
      </c>
      <c r="S80" s="693">
        <v>0</v>
      </c>
      <c r="T80" s="693">
        <v>0</v>
      </c>
      <c r="U80" s="693">
        <v>46</v>
      </c>
      <c r="V80" s="693">
        <v>0</v>
      </c>
      <c r="W80" s="693">
        <v>46</v>
      </c>
      <c r="X80" s="690">
        <v>0</v>
      </c>
      <c r="Y80" s="690">
        <v>0</v>
      </c>
      <c r="Z80" s="690">
        <v>24.782039999999999</v>
      </c>
      <c r="AA80" s="690">
        <v>0</v>
      </c>
      <c r="AB80" s="690">
        <v>24.782039999999999</v>
      </c>
      <c r="AC80" s="690">
        <v>0</v>
      </c>
      <c r="AD80" s="690">
        <v>273.68407999999999</v>
      </c>
      <c r="AE80" s="696">
        <f>VLOOKUP(B80,[9]Avg!B:AD,29,0)</f>
        <v>10.495162651238164</v>
      </c>
      <c r="AF80" s="697">
        <f>_xlfn.IFNA(VLOOKUP(B80,'[9]5%'!B:BC,54,0),0)</f>
        <v>0</v>
      </c>
      <c r="AG80" s="698">
        <f>VLOOKUP(B80,[9]Simperel!B:AH,33,0)</f>
        <v>11</v>
      </c>
      <c r="AH80" s="699">
        <f t="shared" si="15"/>
        <v>8.6199999999999992</v>
      </c>
      <c r="AI80" s="700"/>
      <c r="AJ80" s="697">
        <f>_xlfn.IFNA(VLOOKUP(B80,'[9]Child care'!C:I,7,0),0)</f>
        <v>0</v>
      </c>
      <c r="AK80" s="699">
        <f>VLOOKUP(B80,[9]Att!B:W,22,0)</f>
        <v>10</v>
      </c>
      <c r="AL80" s="697">
        <f t="shared" si="16"/>
        <v>0</v>
      </c>
      <c r="AM80" s="697">
        <f>_xlfn.IFNA(VLOOKUP(B80,'[9]Health Check'!D:H,5,0),0)</f>
        <v>0</v>
      </c>
      <c r="AN80" s="701"/>
      <c r="AO80" s="697">
        <v>7</v>
      </c>
      <c r="AP80" s="696">
        <f>VLOOKUP(B80,[9]Simperel!B:AJ,35,0)</f>
        <v>11</v>
      </c>
      <c r="AQ80" s="702">
        <f>VLOOKUP(B80,[10]Master!$B:$AQ,42,0)</f>
        <v>0</v>
      </c>
      <c r="AR80" s="697">
        <f>_xlfn.IFNA(VLOOKUP(B80,[9]Bounus!A:B,2,0),0)</f>
        <v>0</v>
      </c>
      <c r="AS80" s="703">
        <f>SUMIF([9]Reimbursment!$B:$B,'PWK '!B:B,[9]Reimbursment!G:G)</f>
        <v>0</v>
      </c>
      <c r="AT80" s="700">
        <f t="shared" si="25"/>
        <v>0</v>
      </c>
      <c r="AU80" s="704">
        <f t="shared" si="17"/>
        <v>298.47000000000003</v>
      </c>
      <c r="AV80" s="705">
        <f>VLOOKUP(B80,[9]Att!B:U,20,0)</f>
        <v>0</v>
      </c>
      <c r="AW80" s="706">
        <f t="shared" si="26"/>
        <v>328.09</v>
      </c>
      <c r="AX80" s="707">
        <f t="shared" si="18"/>
        <v>322.21999999999997</v>
      </c>
      <c r="AY80" s="708">
        <f t="shared" si="19"/>
        <v>367.55697133055622</v>
      </c>
      <c r="AZ80" s="708">
        <v>0</v>
      </c>
      <c r="BA80" s="708">
        <f>VLOOKUP(B80,'[9]1st'!B:BH,59,0)</f>
        <v>100</v>
      </c>
      <c r="BB80" s="709">
        <f>_xlfn.IFNA(VLOOKUP(B80,[9]Deduct!B:F,6,0),0)</f>
        <v>0</v>
      </c>
      <c r="BC80" s="710">
        <f>_xlfn.IFNA(VLOOKUP(B80,[9]Union!I:J,2,0),0)</f>
        <v>1</v>
      </c>
      <c r="BD80" s="710">
        <f>_xlfn.IFNA(VLOOKUP(B80,[9]Union!M:N,2,0),0)</f>
        <v>0</v>
      </c>
      <c r="BE80" s="710">
        <f>_xlfn.IFNA(VLOOKUP(B80,[9]Union!E:F,2,0),0)</f>
        <v>0</v>
      </c>
      <c r="BF80" s="710">
        <f>_xlfn.IFNA(VLOOKUP(B80,[9]Union!A:B,2,0),0)</f>
        <v>0</v>
      </c>
      <c r="BG80" s="711">
        <f t="shared" si="20"/>
        <v>5.87</v>
      </c>
      <c r="BH80" s="708">
        <f t="shared" si="21"/>
        <v>106.87</v>
      </c>
      <c r="BI80" s="712">
        <f t="shared" si="22"/>
        <v>18</v>
      </c>
      <c r="BJ80" s="713">
        <f t="shared" si="23"/>
        <v>239.22</v>
      </c>
      <c r="BK80" s="716"/>
      <c r="BL80" s="608" t="e">
        <f>VLOOKUP(B80,[9]ML!A:F,1,0)</f>
        <v>#N/A</v>
      </c>
      <c r="BM80" s="715"/>
      <c r="BN80" s="608" t="e">
        <f>VLOOKUP(B80,'[9]Mon-Fri'!A:A,1,0)</f>
        <v>#N/A</v>
      </c>
    </row>
    <row r="81" spans="1:66" s="608" customFormat="1" ht="35.25" customHeight="1">
      <c r="A81" s="689">
        <f t="shared" si="27"/>
        <v>73</v>
      </c>
      <c r="B81" s="690" t="s">
        <v>1298</v>
      </c>
      <c r="C81" s="690" t="s">
        <v>1299</v>
      </c>
      <c r="D81" s="690" t="s">
        <v>1196</v>
      </c>
      <c r="E81" s="690" t="s">
        <v>1300</v>
      </c>
      <c r="F81" s="691">
        <v>41561</v>
      </c>
      <c r="G81" s="692"/>
      <c r="H81" s="692"/>
      <c r="I81" s="690" t="s">
        <v>1108</v>
      </c>
      <c r="J81" s="693">
        <v>0</v>
      </c>
      <c r="K81" s="693">
        <v>0</v>
      </c>
      <c r="L81" s="693">
        <v>0</v>
      </c>
      <c r="M81" s="693">
        <v>231</v>
      </c>
      <c r="N81" s="694">
        <f t="shared" si="24"/>
        <v>8.884615384615385</v>
      </c>
      <c r="O81" s="693">
        <v>200</v>
      </c>
      <c r="P81" s="693">
        <v>8</v>
      </c>
      <c r="Q81" s="693">
        <v>246.17</v>
      </c>
      <c r="R81" s="693">
        <v>1.83</v>
      </c>
      <c r="S81" s="693">
        <v>0</v>
      </c>
      <c r="T81" s="693">
        <v>1.8333333332999999</v>
      </c>
      <c r="U81" s="693">
        <v>48</v>
      </c>
      <c r="V81" s="693">
        <v>0</v>
      </c>
      <c r="W81" s="693">
        <v>48</v>
      </c>
      <c r="X81" s="690">
        <v>19.649999999999999</v>
      </c>
      <c r="Y81" s="690">
        <v>2.04</v>
      </c>
      <c r="Z81" s="690">
        <v>26.64</v>
      </c>
      <c r="AA81" s="690">
        <v>0</v>
      </c>
      <c r="AB81" s="690">
        <v>26.64</v>
      </c>
      <c r="AC81" s="690">
        <v>0</v>
      </c>
      <c r="AD81" s="690">
        <v>253.59</v>
      </c>
      <c r="AE81" s="696">
        <f>VLOOKUP(B81,[9]Avg!B:AD,29,0)</f>
        <v>10.620794131842132</v>
      </c>
      <c r="AF81" s="697">
        <f>_xlfn.IFNA(VLOOKUP(B81,'[9]5%'!B:BC,54,0),0)</f>
        <v>0</v>
      </c>
      <c r="AG81" s="698">
        <f>VLOOKUP(B81,[9]Simperel!B:AH,33,0)</f>
        <v>11.48</v>
      </c>
      <c r="AH81" s="699">
        <f t="shared" si="15"/>
        <v>8.8800000000000008</v>
      </c>
      <c r="AI81" s="700"/>
      <c r="AJ81" s="697">
        <f>_xlfn.IFNA(VLOOKUP(B81,'[9]Child care'!C:I,7,0),0)</f>
        <v>0</v>
      </c>
      <c r="AK81" s="699">
        <f>VLOOKUP(B81,[9]Att!B:W,22,0)</f>
        <v>9.9160945842868049</v>
      </c>
      <c r="AL81" s="697">
        <f t="shared" si="16"/>
        <v>0</v>
      </c>
      <c r="AM81" s="697">
        <f>_xlfn.IFNA(VLOOKUP(B81,'[9]Health Check'!D:H,5,0),0)</f>
        <v>0</v>
      </c>
      <c r="AN81" s="701"/>
      <c r="AO81" s="697">
        <v>7</v>
      </c>
      <c r="AP81" s="696">
        <f>VLOOKUP(B81,[9]Simperel!B:AJ,35,0)</f>
        <v>11</v>
      </c>
      <c r="AQ81" s="702">
        <f>VLOOKUP(B81,[10]Master!$B:$AQ,42,0)</f>
        <v>0</v>
      </c>
      <c r="AR81" s="697">
        <f>_xlfn.IFNA(VLOOKUP(B81,[9]Bounus!A:B,2,0),0)</f>
        <v>0</v>
      </c>
      <c r="AS81" s="703">
        <f>SUMIF([9]Reimbursment!$B:$B,'PWK '!B:B,[9]Reimbursment!G:G)</f>
        <v>0</v>
      </c>
      <c r="AT81" s="700">
        <f t="shared" si="25"/>
        <v>10.769857909131145</v>
      </c>
      <c r="AU81" s="704">
        <f t="shared" si="17"/>
        <v>301.92</v>
      </c>
      <c r="AV81" s="705">
        <f>VLOOKUP(B81,[9]Att!B:U,20,0)</f>
        <v>1.0140350877192983</v>
      </c>
      <c r="AW81" s="706">
        <f t="shared" si="26"/>
        <v>342.49</v>
      </c>
      <c r="AX81" s="707">
        <f t="shared" si="18"/>
        <v>336.62</v>
      </c>
      <c r="AY81" s="708">
        <f t="shared" si="19"/>
        <v>367.55697133055622</v>
      </c>
      <c r="AZ81" s="708">
        <v>0</v>
      </c>
      <c r="BA81" s="708">
        <f>VLOOKUP(B81,'[9]1st'!B:BH,59,0)</f>
        <v>100</v>
      </c>
      <c r="BB81" s="709">
        <f>_xlfn.IFNA(VLOOKUP(B81,[9]Deduct!B:F,6,0),0)</f>
        <v>0</v>
      </c>
      <c r="BC81" s="710">
        <f>_xlfn.IFNA(VLOOKUP(B81,[9]Union!I:J,2,0),0)</f>
        <v>0</v>
      </c>
      <c r="BD81" s="710">
        <f>_xlfn.IFNA(VLOOKUP(B81,[9]Union!M:N,2,0),0)</f>
        <v>0</v>
      </c>
      <c r="BE81" s="710">
        <f>_xlfn.IFNA(VLOOKUP(B81,[9]Union!E:F,2,0),0)</f>
        <v>0</v>
      </c>
      <c r="BF81" s="710">
        <f>_xlfn.IFNA(VLOOKUP(B81,[9]Union!A:B,2,0),0)</f>
        <v>0.5</v>
      </c>
      <c r="BG81" s="711">
        <f t="shared" si="20"/>
        <v>5.87</v>
      </c>
      <c r="BH81" s="708">
        <f t="shared" si="21"/>
        <v>106.37</v>
      </c>
      <c r="BI81" s="712">
        <f t="shared" si="22"/>
        <v>18.48</v>
      </c>
      <c r="BJ81" s="713">
        <f t="shared" si="23"/>
        <v>254.6</v>
      </c>
      <c r="BK81" s="716"/>
      <c r="BL81" s="608" t="e">
        <f>VLOOKUP(B81,[9]ML!A:F,1,0)</f>
        <v>#N/A</v>
      </c>
      <c r="BM81" s="715"/>
      <c r="BN81" s="608" t="e">
        <f>VLOOKUP(B81,'[9]Mon-Fri'!A:A,1,0)</f>
        <v>#N/A</v>
      </c>
    </row>
    <row r="82" spans="1:66" s="608" customFormat="1" ht="35.25" customHeight="1">
      <c r="A82" s="689">
        <f t="shared" si="27"/>
        <v>74</v>
      </c>
      <c r="B82" s="690" t="s">
        <v>1301</v>
      </c>
      <c r="C82" s="690" t="s">
        <v>1302</v>
      </c>
      <c r="D82" s="690" t="s">
        <v>1123</v>
      </c>
      <c r="E82" s="690"/>
      <c r="F82" s="691">
        <v>41561</v>
      </c>
      <c r="G82" s="692"/>
      <c r="H82" s="692"/>
      <c r="I82" s="690" t="s">
        <v>1108</v>
      </c>
      <c r="J82" s="693">
        <v>0</v>
      </c>
      <c r="K82" s="693">
        <v>0</v>
      </c>
      <c r="L82" s="693">
        <v>0</v>
      </c>
      <c r="M82" s="693">
        <v>231</v>
      </c>
      <c r="N82" s="694">
        <f t="shared" si="24"/>
        <v>8.884615384615385</v>
      </c>
      <c r="O82" s="693">
        <v>208</v>
      </c>
      <c r="P82" s="693">
        <v>8</v>
      </c>
      <c r="Q82" s="693">
        <v>256</v>
      </c>
      <c r="R82" s="693">
        <v>0</v>
      </c>
      <c r="S82" s="693">
        <v>0</v>
      </c>
      <c r="T82" s="693">
        <v>0</v>
      </c>
      <c r="U82" s="693">
        <v>48</v>
      </c>
      <c r="V82" s="693">
        <v>0</v>
      </c>
      <c r="W82" s="693">
        <v>48</v>
      </c>
      <c r="X82" s="690">
        <v>177.11</v>
      </c>
      <c r="Y82" s="690">
        <v>2.2400000000000002</v>
      </c>
      <c r="Z82" s="690">
        <v>26.64</v>
      </c>
      <c r="AA82" s="690">
        <v>0</v>
      </c>
      <c r="AB82" s="690">
        <v>26.64</v>
      </c>
      <c r="AC82" s="690">
        <v>0</v>
      </c>
      <c r="AD82" s="690">
        <v>104.81</v>
      </c>
      <c r="AE82" s="696">
        <f>VLOOKUP(B82,[9]Avg!B:AD,29,0)</f>
        <v>10.90682817198368</v>
      </c>
      <c r="AF82" s="697">
        <f>_xlfn.IFNA(VLOOKUP(B82,'[9]5%'!B:BC,54,0),0)</f>
        <v>0</v>
      </c>
      <c r="AG82" s="698">
        <f>VLOOKUP(B82,[9]Simperel!B:AH,33,0)</f>
        <v>11.48</v>
      </c>
      <c r="AH82" s="699">
        <f t="shared" si="15"/>
        <v>8.8800000000000008</v>
      </c>
      <c r="AI82" s="700"/>
      <c r="AJ82" s="697">
        <f>_xlfn.IFNA(VLOOKUP(B82,'[9]Child care'!C:I,7,0),0)</f>
        <v>0</v>
      </c>
      <c r="AK82" s="699">
        <f>VLOOKUP(B82,[9]Att!B:W,22,0)</f>
        <v>10</v>
      </c>
      <c r="AL82" s="697">
        <f t="shared" si="16"/>
        <v>6</v>
      </c>
      <c r="AM82" s="697">
        <f>_xlfn.IFNA(VLOOKUP(B82,'[9]Health Check'!D:H,5,0),0)</f>
        <v>0</v>
      </c>
      <c r="AN82" s="701"/>
      <c r="AO82" s="697">
        <v>7</v>
      </c>
      <c r="AP82" s="696">
        <f>VLOOKUP(B82,[9]Simperel!B:AJ,35,0)</f>
        <v>11</v>
      </c>
      <c r="AQ82" s="702">
        <f>VLOOKUP(B82,[10]Master!$B:$AQ,42,0)</f>
        <v>0</v>
      </c>
      <c r="AR82" s="697">
        <f>_xlfn.IFNA(VLOOKUP(B82,[9]Bounus!A:B,2,0),0)</f>
        <v>0</v>
      </c>
      <c r="AS82" s="703">
        <f>SUMIF([9]Reimbursment!$B:$B,'PWK '!B:B,[9]Reimbursment!G:G)</f>
        <v>25.080531732418525</v>
      </c>
      <c r="AT82" s="700">
        <f t="shared" si="25"/>
        <v>0</v>
      </c>
      <c r="AU82" s="704">
        <f t="shared" si="17"/>
        <v>310.8</v>
      </c>
      <c r="AV82" s="705">
        <f>VLOOKUP(B82,[9]Att!B:U,20,0)</f>
        <v>0</v>
      </c>
      <c r="AW82" s="706">
        <f t="shared" si="26"/>
        <v>371.76</v>
      </c>
      <c r="AX82" s="707">
        <f t="shared" si="18"/>
        <v>365.89</v>
      </c>
      <c r="AY82" s="708">
        <f t="shared" si="19"/>
        <v>367.55697133055622</v>
      </c>
      <c r="AZ82" s="708">
        <v>0</v>
      </c>
      <c r="BA82" s="708">
        <f>VLOOKUP(B82,'[9]1st'!B:BH,59,0)</f>
        <v>100</v>
      </c>
      <c r="BB82" s="709">
        <f>_xlfn.IFNA(VLOOKUP(B82,[9]Deduct!B:F,6,0),0)</f>
        <v>0</v>
      </c>
      <c r="BC82" s="710">
        <f>_xlfn.IFNA(VLOOKUP(B82,[9]Union!I:J,2,0),0)</f>
        <v>0</v>
      </c>
      <c r="BD82" s="710">
        <f>_xlfn.IFNA(VLOOKUP(B82,[9]Union!M:N,2,0),0)</f>
        <v>0</v>
      </c>
      <c r="BE82" s="710">
        <f>_xlfn.IFNA(VLOOKUP(B82,[9]Union!E:F,2,0),0)</f>
        <v>0.5</v>
      </c>
      <c r="BF82" s="710">
        <f>_xlfn.IFNA(VLOOKUP(B82,[9]Union!A:B,2,0),0)</f>
        <v>0</v>
      </c>
      <c r="BG82" s="711">
        <f t="shared" si="20"/>
        <v>5.87</v>
      </c>
      <c r="BH82" s="708">
        <f t="shared" si="21"/>
        <v>106.37</v>
      </c>
      <c r="BI82" s="712">
        <f t="shared" si="22"/>
        <v>18.48</v>
      </c>
      <c r="BJ82" s="713">
        <f t="shared" si="23"/>
        <v>283.87</v>
      </c>
      <c r="BK82" s="716"/>
      <c r="BL82" s="608" t="e">
        <f>VLOOKUP(B82,[9]ML!A:F,1,0)</f>
        <v>#N/A</v>
      </c>
      <c r="BM82" s="715"/>
      <c r="BN82" s="608" t="e">
        <f>VLOOKUP(B82,'[9]Mon-Fri'!A:A,1,0)</f>
        <v>#N/A</v>
      </c>
    </row>
    <row r="83" spans="1:66" s="608" customFormat="1" ht="32.25" customHeight="1">
      <c r="A83" s="689">
        <f t="shared" si="27"/>
        <v>75</v>
      </c>
      <c r="B83" s="690" t="s">
        <v>1303</v>
      </c>
      <c r="C83" s="690" t="s">
        <v>1304</v>
      </c>
      <c r="D83" s="690" t="s">
        <v>1224</v>
      </c>
      <c r="E83" s="690" t="s">
        <v>1305</v>
      </c>
      <c r="F83" s="691">
        <v>41564</v>
      </c>
      <c r="G83" s="692"/>
      <c r="H83" s="692"/>
      <c r="I83" s="690" t="s">
        <v>1108</v>
      </c>
      <c r="J83" s="693">
        <v>1</v>
      </c>
      <c r="K83" s="693">
        <v>2</v>
      </c>
      <c r="L83" s="693">
        <v>3</v>
      </c>
      <c r="M83" s="693">
        <v>204</v>
      </c>
      <c r="N83" s="694">
        <f t="shared" si="24"/>
        <v>7.8461538461538458</v>
      </c>
      <c r="O83" s="693">
        <v>208</v>
      </c>
      <c r="P83" s="693">
        <v>8</v>
      </c>
      <c r="Q83" s="693">
        <v>248</v>
      </c>
      <c r="R83" s="693">
        <v>0</v>
      </c>
      <c r="S83" s="693">
        <v>0</v>
      </c>
      <c r="T83" s="693">
        <v>0</v>
      </c>
      <c r="U83" s="693">
        <v>40</v>
      </c>
      <c r="V83" s="693">
        <v>0</v>
      </c>
      <c r="W83" s="693">
        <v>40</v>
      </c>
      <c r="X83" s="690">
        <v>168.92</v>
      </c>
      <c r="Y83" s="690">
        <v>0</v>
      </c>
      <c r="Z83" s="690">
        <v>21.238230999999999</v>
      </c>
      <c r="AA83" s="690">
        <v>0</v>
      </c>
      <c r="AB83" s="690">
        <v>21.238230999999999</v>
      </c>
      <c r="AC83" s="690">
        <v>0</v>
      </c>
      <c r="AD83" s="690">
        <v>77.656462000000005</v>
      </c>
      <c r="AE83" s="696">
        <f>VLOOKUP(B83,[9]Avg!B:AD,29,0)</f>
        <v>9.9093643877470541</v>
      </c>
      <c r="AF83" s="697">
        <f>_xlfn.IFNA(VLOOKUP(B83,'[9]5%'!B:BC,54,0),0)</f>
        <v>0</v>
      </c>
      <c r="AG83" s="698">
        <f>VLOOKUP(B83,[9]Simperel!B:AH,33,0)</f>
        <v>9.57</v>
      </c>
      <c r="AH83" s="699">
        <f t="shared" si="15"/>
        <v>7.85</v>
      </c>
      <c r="AI83" s="700"/>
      <c r="AJ83" s="697">
        <f>_xlfn.IFNA(VLOOKUP(B83,'[9]Child care'!C:I,7,0),0)</f>
        <v>0</v>
      </c>
      <c r="AK83" s="699">
        <f>VLOOKUP(B83,[9]Att!B:W,22,0)</f>
        <v>9.28024161795088</v>
      </c>
      <c r="AL83" s="697">
        <f t="shared" si="16"/>
        <v>6</v>
      </c>
      <c r="AM83" s="697">
        <f>_xlfn.IFNA(VLOOKUP(B83,'[9]Health Check'!D:H,5,0),0)</f>
        <v>0</v>
      </c>
      <c r="AN83" s="701"/>
      <c r="AO83" s="697">
        <v>7</v>
      </c>
      <c r="AP83" s="696">
        <f>VLOOKUP(B83,[9]Simperel!B:AJ,35,0)</f>
        <v>11</v>
      </c>
      <c r="AQ83" s="702">
        <f>VLOOKUP(B83,[10]Master!$B:$AQ,42,0)</f>
        <v>0</v>
      </c>
      <c r="AR83" s="697">
        <f>_xlfn.IFNA(VLOOKUP(B83,[9]Bounus!A:B,2,0),0)</f>
        <v>0</v>
      </c>
      <c r="AS83" s="703">
        <f>SUMIF([9]Reimbursment!$B:$B,'PWK '!B:B,[9]Reimbursment!G:G)</f>
        <v>0</v>
      </c>
      <c r="AT83" s="700">
        <f t="shared" si="25"/>
        <v>0.20861819763678038</v>
      </c>
      <c r="AU83" s="704">
        <f t="shared" si="17"/>
        <v>267.81</v>
      </c>
      <c r="AV83" s="705">
        <f>VLOOKUP(B83,[9]Att!B:U,20,0)</f>
        <v>2.1052631578947399E-2</v>
      </c>
      <c r="AW83" s="706">
        <f t="shared" si="26"/>
        <v>302.14999999999998</v>
      </c>
      <c r="AX83" s="707">
        <f t="shared" si="18"/>
        <v>296.27999999999997</v>
      </c>
      <c r="AY83" s="708">
        <f t="shared" si="19"/>
        <v>367.55697133055622</v>
      </c>
      <c r="AZ83" s="708">
        <v>0</v>
      </c>
      <c r="BA83" s="708">
        <f>VLOOKUP(B83,'[9]1st'!B:BH,59,0)</f>
        <v>100</v>
      </c>
      <c r="BB83" s="709">
        <f>_xlfn.IFNA(VLOOKUP(B83,[9]Deduct!B:F,6,0),0)</f>
        <v>0</v>
      </c>
      <c r="BC83" s="710">
        <f>_xlfn.IFNA(VLOOKUP(B83,[9]Union!I:J,2,0),0)</f>
        <v>1</v>
      </c>
      <c r="BD83" s="710">
        <f>_xlfn.IFNA(VLOOKUP(B83,[9]Union!M:N,2,0),0)</f>
        <v>0</v>
      </c>
      <c r="BE83" s="710">
        <f>_xlfn.IFNA(VLOOKUP(B83,[9]Union!E:F,2,0),0)</f>
        <v>0</v>
      </c>
      <c r="BF83" s="710">
        <f>_xlfn.IFNA(VLOOKUP(B83,[9]Union!A:B,2,0),0)</f>
        <v>0</v>
      </c>
      <c r="BG83" s="711">
        <f t="shared" si="20"/>
        <v>5.87</v>
      </c>
      <c r="BH83" s="708">
        <f t="shared" si="21"/>
        <v>106.87</v>
      </c>
      <c r="BI83" s="712">
        <f t="shared" si="22"/>
        <v>16.57</v>
      </c>
      <c r="BJ83" s="713">
        <f t="shared" si="23"/>
        <v>211.85</v>
      </c>
      <c r="BK83" s="716"/>
      <c r="BL83" s="608" t="e">
        <f>VLOOKUP(B83,[9]ML!A:F,1,0)</f>
        <v>#N/A</v>
      </c>
      <c r="BM83" s="715"/>
      <c r="BN83" s="608" t="e">
        <f>VLOOKUP(B83,'[9]Mon-Fri'!A:A,1,0)</f>
        <v>#N/A</v>
      </c>
    </row>
    <row r="84" spans="1:66" s="608" customFormat="1" ht="35.25" customHeight="1">
      <c r="A84" s="689">
        <f t="shared" si="27"/>
        <v>76</v>
      </c>
      <c r="B84" s="690" t="s">
        <v>1306</v>
      </c>
      <c r="C84" s="690" t="s">
        <v>1307</v>
      </c>
      <c r="D84" s="690" t="s">
        <v>1213</v>
      </c>
      <c r="E84" s="690" t="s">
        <v>1308</v>
      </c>
      <c r="F84" s="691">
        <v>41564</v>
      </c>
      <c r="G84" s="692"/>
      <c r="H84" s="692"/>
      <c r="I84" s="690" t="s">
        <v>1108</v>
      </c>
      <c r="J84" s="693">
        <v>1</v>
      </c>
      <c r="K84" s="693">
        <v>2</v>
      </c>
      <c r="L84" s="693">
        <v>3</v>
      </c>
      <c r="M84" s="693">
        <v>204</v>
      </c>
      <c r="N84" s="694">
        <f t="shared" si="24"/>
        <v>7.8461538461538458</v>
      </c>
      <c r="O84" s="693">
        <v>208</v>
      </c>
      <c r="P84" s="693">
        <v>8</v>
      </c>
      <c r="Q84" s="693">
        <v>248</v>
      </c>
      <c r="R84" s="693">
        <v>0</v>
      </c>
      <c r="S84" s="693">
        <v>0</v>
      </c>
      <c r="T84" s="693">
        <v>0</v>
      </c>
      <c r="U84" s="693">
        <v>40</v>
      </c>
      <c r="V84" s="693">
        <v>0</v>
      </c>
      <c r="W84" s="693">
        <v>40</v>
      </c>
      <c r="X84" s="690">
        <v>222.66</v>
      </c>
      <c r="Y84" s="690">
        <v>0</v>
      </c>
      <c r="Z84" s="690">
        <v>21.134326999999999</v>
      </c>
      <c r="AA84" s="690">
        <v>0</v>
      </c>
      <c r="AB84" s="690">
        <v>21.134326999999999</v>
      </c>
      <c r="AC84" s="690">
        <v>12.48</v>
      </c>
      <c r="AD84" s="690">
        <v>32.508470000000003</v>
      </c>
      <c r="AE84" s="696">
        <f>VLOOKUP(B84,[9]Avg!B:AD,29,0)</f>
        <v>10.501187405867206</v>
      </c>
      <c r="AF84" s="697">
        <f>_xlfn.IFNA(VLOOKUP(B84,'[9]5%'!B:BC,54,0),0)</f>
        <v>0</v>
      </c>
      <c r="AG84" s="698">
        <f>VLOOKUP(B84,[9]Simperel!B:AH,33,0)</f>
        <v>9.57</v>
      </c>
      <c r="AH84" s="699">
        <f t="shared" si="15"/>
        <v>7.85</v>
      </c>
      <c r="AI84" s="700"/>
      <c r="AJ84" s="697">
        <f>_xlfn.IFNA(VLOOKUP(B84,'[9]Child care'!C:I,7,0),0)</f>
        <v>8</v>
      </c>
      <c r="AK84" s="699">
        <f>VLOOKUP(B84,[9]Att!B:W,22,0)</f>
        <v>10</v>
      </c>
      <c r="AL84" s="697">
        <f t="shared" si="16"/>
        <v>6</v>
      </c>
      <c r="AM84" s="697">
        <f>_xlfn.IFNA(VLOOKUP(B84,'[9]Health Check'!D:H,5,0),0)</f>
        <v>0</v>
      </c>
      <c r="AN84" s="701"/>
      <c r="AO84" s="697">
        <v>7</v>
      </c>
      <c r="AP84" s="696">
        <f>VLOOKUP(B84,[9]Simperel!B:AJ,35,0)</f>
        <v>11</v>
      </c>
      <c r="AQ84" s="702">
        <f>VLOOKUP(B84,[10]Master!$B:$AQ,42,0)</f>
        <v>0</v>
      </c>
      <c r="AR84" s="697">
        <f>_xlfn.IFNA(VLOOKUP(B84,[9]Bounus!A:B,2,0),0)</f>
        <v>0</v>
      </c>
      <c r="AS84" s="703">
        <f>SUMIF([9]Reimbursment!$B:$B,'PWK '!B:B,[9]Reimbursment!G:G)</f>
        <v>0</v>
      </c>
      <c r="AT84" s="700">
        <f t="shared" si="25"/>
        <v>0</v>
      </c>
      <c r="AU84" s="704">
        <f t="shared" si="17"/>
        <v>288.77999999999997</v>
      </c>
      <c r="AV84" s="705">
        <f>VLOOKUP(B84,[9]Att!B:U,20,0)</f>
        <v>0</v>
      </c>
      <c r="AW84" s="706">
        <f t="shared" si="26"/>
        <v>323.63</v>
      </c>
      <c r="AX84" s="707">
        <f t="shared" si="18"/>
        <v>317.76</v>
      </c>
      <c r="AY84" s="708">
        <f t="shared" si="19"/>
        <v>367.55697133055622</v>
      </c>
      <c r="AZ84" s="708">
        <v>0</v>
      </c>
      <c r="BA84" s="708">
        <f>VLOOKUP(B84,'[9]1st'!B:BH,59,0)</f>
        <v>100</v>
      </c>
      <c r="BB84" s="709">
        <f>_xlfn.IFNA(VLOOKUP(B84,[9]Deduct!B:F,6,0),0)</f>
        <v>0</v>
      </c>
      <c r="BC84" s="710">
        <f>_xlfn.IFNA(VLOOKUP(B84,[9]Union!I:J,2,0),0)</f>
        <v>1</v>
      </c>
      <c r="BD84" s="710">
        <f>_xlfn.IFNA(VLOOKUP(B84,[9]Union!M:N,2,0),0)</f>
        <v>0</v>
      </c>
      <c r="BE84" s="710">
        <f>_xlfn.IFNA(VLOOKUP(B84,[9]Union!E:F,2,0),0)</f>
        <v>0</v>
      </c>
      <c r="BF84" s="710">
        <f>_xlfn.IFNA(VLOOKUP(B84,[9]Union!A:B,2,0),0)</f>
        <v>0</v>
      </c>
      <c r="BG84" s="711">
        <f t="shared" si="20"/>
        <v>5.87</v>
      </c>
      <c r="BH84" s="708">
        <f t="shared" si="21"/>
        <v>106.87</v>
      </c>
      <c r="BI84" s="712">
        <f t="shared" si="22"/>
        <v>24.57</v>
      </c>
      <c r="BJ84" s="713">
        <f t="shared" si="23"/>
        <v>241.33</v>
      </c>
      <c r="BK84" s="716"/>
      <c r="BL84" s="608" t="e">
        <f>VLOOKUP(B84,[9]ML!A:F,1,0)</f>
        <v>#N/A</v>
      </c>
      <c r="BM84" s="715"/>
      <c r="BN84" s="608" t="e">
        <f>VLOOKUP(B84,'[9]Mon-Fri'!A:A,1,0)</f>
        <v>#N/A</v>
      </c>
    </row>
    <row r="85" spans="1:66" s="608" customFormat="1" ht="28.5" customHeight="1">
      <c r="A85" s="689">
        <f t="shared" si="27"/>
        <v>77</v>
      </c>
      <c r="B85" s="690" t="s">
        <v>1309</v>
      </c>
      <c r="C85" s="690" t="s">
        <v>1310</v>
      </c>
      <c r="D85" s="690" t="s">
        <v>1289</v>
      </c>
      <c r="E85" s="690" t="s">
        <v>1311</v>
      </c>
      <c r="F85" s="691">
        <v>38901</v>
      </c>
      <c r="G85" s="692"/>
      <c r="H85" s="692"/>
      <c r="I85" s="690" t="s">
        <v>1108</v>
      </c>
      <c r="J85" s="693">
        <v>0</v>
      </c>
      <c r="K85" s="693">
        <v>1</v>
      </c>
      <c r="L85" s="693">
        <v>1</v>
      </c>
      <c r="M85" s="693">
        <v>204</v>
      </c>
      <c r="N85" s="694">
        <f t="shared" si="24"/>
        <v>7.8461538461538458</v>
      </c>
      <c r="O85" s="693">
        <v>124</v>
      </c>
      <c r="P85" s="693">
        <v>8</v>
      </c>
      <c r="Q85" s="693">
        <v>124</v>
      </c>
      <c r="R85" s="693">
        <v>0</v>
      </c>
      <c r="S85" s="693">
        <v>0</v>
      </c>
      <c r="T85" s="693">
        <v>0</v>
      </c>
      <c r="U85" s="693">
        <v>0</v>
      </c>
      <c r="V85" s="693">
        <v>0</v>
      </c>
      <c r="W85" s="693">
        <v>0</v>
      </c>
      <c r="X85" s="690">
        <v>37.19</v>
      </c>
      <c r="Y85" s="690">
        <v>0</v>
      </c>
      <c r="Z85" s="690">
        <v>0</v>
      </c>
      <c r="AA85" s="690">
        <v>0</v>
      </c>
      <c r="AB85" s="690">
        <v>0</v>
      </c>
      <c r="AC85" s="690">
        <v>0</v>
      </c>
      <c r="AD85" s="690">
        <v>84.48</v>
      </c>
      <c r="AE85" s="696">
        <f>VLOOKUP(B85,[9]Avg!B:AD,29,0)</f>
        <v>8.9344361821226848</v>
      </c>
      <c r="AF85" s="697">
        <f>_xlfn.IFNA(VLOOKUP(B85,'[9]5%'!B:BC,54,0),0)</f>
        <v>0</v>
      </c>
      <c r="AG85" s="698">
        <f>VLOOKUP(B85,[9]Simperel!B:AH,33,0)</f>
        <v>0</v>
      </c>
      <c r="AH85" s="699">
        <f t="shared" si="15"/>
        <v>7.85</v>
      </c>
      <c r="AI85" s="700"/>
      <c r="AJ85" s="697">
        <f>_xlfn.IFNA(VLOOKUP(B85,'[9]Child care'!C:I,7,0),0)</f>
        <v>0</v>
      </c>
      <c r="AK85" s="699">
        <f>VLOOKUP(B85,[9]Att!B:W,22,0)</f>
        <v>0</v>
      </c>
      <c r="AL85" s="697">
        <f t="shared" si="16"/>
        <v>0</v>
      </c>
      <c r="AM85" s="697">
        <f>_xlfn.IFNA(VLOOKUP(B85,'[9]Health Check'!D:H,5,0),0)</f>
        <v>0</v>
      </c>
      <c r="AN85" s="701"/>
      <c r="AO85" s="697">
        <v>7</v>
      </c>
      <c r="AP85" s="696">
        <f>VLOOKUP(B85,[9]Simperel!B:AJ,35,0)</f>
        <v>11</v>
      </c>
      <c r="AQ85" s="702">
        <f>VLOOKUP(B85,[10]Master!$B:$AQ,42,0)</f>
        <v>0</v>
      </c>
      <c r="AR85" s="697">
        <f>_xlfn.IFNA(VLOOKUP(B85,[9]Bounus!A:B,2,0),0)</f>
        <v>0</v>
      </c>
      <c r="AS85" s="703">
        <f>SUMIF([9]Reimbursment!$B:$B,'PWK '!B:B,[9]Reimbursment!G:G)</f>
        <v>0</v>
      </c>
      <c r="AT85" s="700">
        <f t="shared" si="25"/>
        <v>0</v>
      </c>
      <c r="AU85" s="704">
        <f t="shared" si="17"/>
        <v>121.67</v>
      </c>
      <c r="AV85" s="705">
        <f>VLOOKUP(B85,[9]Att!B:U,20,0)</f>
        <v>0</v>
      </c>
      <c r="AW85" s="706">
        <f t="shared" si="26"/>
        <v>140.52000000000001</v>
      </c>
      <c r="AX85" s="707">
        <f t="shared" si="18"/>
        <v>137.71</v>
      </c>
      <c r="AY85" s="708">
        <f t="shared" si="19"/>
        <v>367.55697133055622</v>
      </c>
      <c r="AZ85" s="708">
        <v>0</v>
      </c>
      <c r="BA85" s="708">
        <f>VLOOKUP(B85,'[9]1st'!B:BH,59,0)</f>
        <v>85</v>
      </c>
      <c r="BB85" s="709">
        <f>_xlfn.IFNA(VLOOKUP(B85,[9]Deduct!B:F,6,0),0)</f>
        <v>0</v>
      </c>
      <c r="BC85" s="710">
        <f>_xlfn.IFNA(VLOOKUP(B85,[9]Union!I:J,2,0),0)</f>
        <v>0</v>
      </c>
      <c r="BD85" s="710">
        <f>_xlfn.IFNA(VLOOKUP(B85,[9]Union!M:N,2,0),0)</f>
        <v>1</v>
      </c>
      <c r="BE85" s="710">
        <f>_xlfn.IFNA(VLOOKUP(B85,[9]Union!E:F,2,0),0)</f>
        <v>0</v>
      </c>
      <c r="BF85" s="710">
        <f>_xlfn.IFNA(VLOOKUP(B85,[9]Union!A:B,2,0),0)</f>
        <v>0</v>
      </c>
      <c r="BG85" s="711">
        <f t="shared" si="20"/>
        <v>2.81</v>
      </c>
      <c r="BH85" s="708">
        <f t="shared" si="21"/>
        <v>88.81</v>
      </c>
      <c r="BI85" s="712">
        <f t="shared" si="22"/>
        <v>7</v>
      </c>
      <c r="BJ85" s="713">
        <f t="shared" si="23"/>
        <v>58.71</v>
      </c>
      <c r="BK85" s="716"/>
      <c r="BL85" s="608" t="e">
        <f>VLOOKUP(B85,[9]ML!A:F,1,0)</f>
        <v>#N/A</v>
      </c>
      <c r="BM85" s="715"/>
      <c r="BN85" s="608" t="e">
        <f>VLOOKUP(B85,'[9]Mon-Fri'!A:A,1,0)</f>
        <v>#N/A</v>
      </c>
    </row>
    <row r="86" spans="1:66" s="608" customFormat="1" ht="35.25" customHeight="1">
      <c r="A86" s="689">
        <f t="shared" si="27"/>
        <v>78</v>
      </c>
      <c r="B86" s="690" t="s">
        <v>1312</v>
      </c>
      <c r="C86" s="690" t="s">
        <v>1313</v>
      </c>
      <c r="D86" s="690" t="s">
        <v>1203</v>
      </c>
      <c r="E86" s="690" t="s">
        <v>1314</v>
      </c>
      <c r="F86" s="691">
        <v>41568</v>
      </c>
      <c r="G86" s="692"/>
      <c r="H86" s="692"/>
      <c r="I86" s="690" t="s">
        <v>1108</v>
      </c>
      <c r="J86" s="693">
        <v>0</v>
      </c>
      <c r="K86" s="693">
        <v>0</v>
      </c>
      <c r="L86" s="693">
        <v>0</v>
      </c>
      <c r="M86" s="693">
        <v>204</v>
      </c>
      <c r="N86" s="694">
        <f t="shared" si="24"/>
        <v>7.8461538461538458</v>
      </c>
      <c r="O86" s="693">
        <v>200</v>
      </c>
      <c r="P86" s="693">
        <v>8</v>
      </c>
      <c r="Q86" s="693">
        <v>236</v>
      </c>
      <c r="R86" s="693">
        <v>0</v>
      </c>
      <c r="S86" s="693">
        <v>0</v>
      </c>
      <c r="T86" s="693">
        <v>0</v>
      </c>
      <c r="U86" s="693">
        <v>36</v>
      </c>
      <c r="V86" s="693">
        <v>0</v>
      </c>
      <c r="W86" s="693">
        <v>36</v>
      </c>
      <c r="X86" s="690">
        <v>162.91</v>
      </c>
      <c r="Y86" s="690">
        <v>0</v>
      </c>
      <c r="Z86" s="690">
        <v>17.711928</v>
      </c>
      <c r="AA86" s="690">
        <v>0</v>
      </c>
      <c r="AB86" s="690">
        <v>17.711928</v>
      </c>
      <c r="AC86" s="690">
        <v>0</v>
      </c>
      <c r="AD86" s="690">
        <v>69.168335999999996</v>
      </c>
      <c r="AE86" s="696">
        <f>VLOOKUP(B86,[9]Avg!B:AD,29,0)</f>
        <v>10.085038858611027</v>
      </c>
      <c r="AF86" s="697">
        <f>_xlfn.IFNA(VLOOKUP(B86,'[9]5%'!B:BC,54,0),0)</f>
        <v>0</v>
      </c>
      <c r="AG86" s="698">
        <f>VLOOKUP(B86,[9]Simperel!B:AH,33,0)</f>
        <v>8.61</v>
      </c>
      <c r="AH86" s="699">
        <f t="shared" si="15"/>
        <v>7.85</v>
      </c>
      <c r="AI86" s="700"/>
      <c r="AJ86" s="697">
        <f>_xlfn.IFNA(VLOOKUP(B86,'[9]Child care'!C:I,7,0),0)</f>
        <v>0</v>
      </c>
      <c r="AK86" s="699">
        <f>VLOOKUP(B86,[9]Att!B:W,22,0)</f>
        <v>10</v>
      </c>
      <c r="AL86" s="697">
        <f t="shared" si="16"/>
        <v>6</v>
      </c>
      <c r="AM86" s="697">
        <f>_xlfn.IFNA(VLOOKUP(B86,'[9]Health Check'!D:H,5,0),0)</f>
        <v>0</v>
      </c>
      <c r="AN86" s="701"/>
      <c r="AO86" s="697">
        <v>7</v>
      </c>
      <c r="AP86" s="696">
        <f>VLOOKUP(B86,[9]Simperel!B:AJ,35,0)</f>
        <v>11</v>
      </c>
      <c r="AQ86" s="702">
        <f>VLOOKUP(B86,[10]Master!$B:$AQ,42,0)</f>
        <v>0</v>
      </c>
      <c r="AR86" s="697">
        <f>_xlfn.IFNA(VLOOKUP(B86,[9]Bounus!A:B,2,0),0)</f>
        <v>0</v>
      </c>
      <c r="AS86" s="703">
        <f>SUMIF([9]Reimbursment!$B:$B,'PWK '!B:B,[9]Reimbursment!G:G)</f>
        <v>0</v>
      </c>
      <c r="AT86" s="700">
        <f t="shared" si="25"/>
        <v>10.085038858611027</v>
      </c>
      <c r="AU86" s="704">
        <f t="shared" si="17"/>
        <v>249.79</v>
      </c>
      <c r="AV86" s="705">
        <f>VLOOKUP(B86,[9]Att!B:U,20,0)</f>
        <v>1</v>
      </c>
      <c r="AW86" s="706">
        <f t="shared" si="26"/>
        <v>294.73</v>
      </c>
      <c r="AX86" s="707">
        <f t="shared" si="18"/>
        <v>288.86</v>
      </c>
      <c r="AY86" s="708">
        <f t="shared" si="19"/>
        <v>367.55697133055622</v>
      </c>
      <c r="AZ86" s="708">
        <v>0</v>
      </c>
      <c r="BA86" s="708">
        <f>VLOOKUP(B86,'[9]1st'!B:BH,59,0)</f>
        <v>100</v>
      </c>
      <c r="BB86" s="709">
        <f>_xlfn.IFNA(VLOOKUP(B86,[9]Deduct!B:F,6,0),0)</f>
        <v>0</v>
      </c>
      <c r="BC86" s="710">
        <f>_xlfn.IFNA(VLOOKUP(B86,[9]Union!I:J,2,0),0)</f>
        <v>0</v>
      </c>
      <c r="BD86" s="710">
        <f>_xlfn.IFNA(VLOOKUP(B86,[9]Union!M:N,2,0),0)</f>
        <v>0</v>
      </c>
      <c r="BE86" s="710">
        <f>_xlfn.IFNA(VLOOKUP(B86,[9]Union!E:F,2,0),0)</f>
        <v>0</v>
      </c>
      <c r="BF86" s="710">
        <f>_xlfn.IFNA(VLOOKUP(B86,[9]Union!A:B,2,0),0)</f>
        <v>0.5</v>
      </c>
      <c r="BG86" s="711">
        <f t="shared" si="20"/>
        <v>5.87</v>
      </c>
      <c r="BH86" s="708">
        <f t="shared" si="21"/>
        <v>106.37</v>
      </c>
      <c r="BI86" s="712">
        <f t="shared" si="22"/>
        <v>15.61</v>
      </c>
      <c r="BJ86" s="713">
        <f t="shared" si="23"/>
        <v>203.97</v>
      </c>
      <c r="BK86" s="716"/>
      <c r="BL86" s="608" t="e">
        <f>VLOOKUP(B86,[9]ML!A:F,1,0)</f>
        <v>#N/A</v>
      </c>
      <c r="BM86" s="715"/>
      <c r="BN86" s="608" t="e">
        <f>VLOOKUP(B86,'[9]Mon-Fri'!A:A,1,0)</f>
        <v>#N/A</v>
      </c>
    </row>
    <row r="87" spans="1:66" s="608" customFormat="1" ht="35.25" customHeight="1">
      <c r="A87" s="689">
        <f t="shared" si="27"/>
        <v>79</v>
      </c>
      <c r="B87" s="690" t="s">
        <v>1315</v>
      </c>
      <c r="C87" s="690" t="s">
        <v>1316</v>
      </c>
      <c r="D87" s="690" t="s">
        <v>808</v>
      </c>
      <c r="E87" s="690" t="s">
        <v>1317</v>
      </c>
      <c r="F87" s="691">
        <v>41571</v>
      </c>
      <c r="G87" s="692"/>
      <c r="H87" s="692"/>
      <c r="I87" s="690" t="s">
        <v>1108</v>
      </c>
      <c r="J87" s="693">
        <v>0</v>
      </c>
      <c r="K87" s="693">
        <v>0</v>
      </c>
      <c r="L87" s="693">
        <v>0</v>
      </c>
      <c r="M87" s="693">
        <v>231</v>
      </c>
      <c r="N87" s="694">
        <f t="shared" si="24"/>
        <v>8.884615384615385</v>
      </c>
      <c r="O87" s="693">
        <v>208</v>
      </c>
      <c r="P87" s="693">
        <v>8</v>
      </c>
      <c r="Q87" s="693">
        <v>246</v>
      </c>
      <c r="R87" s="693">
        <v>0</v>
      </c>
      <c r="S87" s="693">
        <v>0</v>
      </c>
      <c r="T87" s="693">
        <v>0</v>
      </c>
      <c r="U87" s="693">
        <v>38</v>
      </c>
      <c r="V87" s="693">
        <v>0</v>
      </c>
      <c r="W87" s="693">
        <v>38</v>
      </c>
      <c r="X87" s="690">
        <v>206.77</v>
      </c>
      <c r="Y87" s="690">
        <v>0</v>
      </c>
      <c r="Z87" s="690">
        <v>21.09</v>
      </c>
      <c r="AA87" s="690">
        <v>0</v>
      </c>
      <c r="AB87" s="690">
        <v>21.09</v>
      </c>
      <c r="AC87" s="690">
        <v>0</v>
      </c>
      <c r="AD87" s="690">
        <v>66.675237999999993</v>
      </c>
      <c r="AE87" s="696">
        <f>VLOOKUP(B87,[9]Avg!B:AD,29,0)</f>
        <v>11.203139809064547</v>
      </c>
      <c r="AF87" s="697">
        <f>_xlfn.IFNA(VLOOKUP(B87,'[9]5%'!B:BC,54,0),0)</f>
        <v>0</v>
      </c>
      <c r="AG87" s="698">
        <f>VLOOKUP(B87,[9]Simperel!B:AH,33,0)</f>
        <v>9.09</v>
      </c>
      <c r="AH87" s="699">
        <f t="shared" si="15"/>
        <v>8.8800000000000008</v>
      </c>
      <c r="AI87" s="700"/>
      <c r="AJ87" s="697">
        <f>_xlfn.IFNA(VLOOKUP(B87,'[9]Child care'!C:I,7,0),0)</f>
        <v>0</v>
      </c>
      <c r="AK87" s="699">
        <f>VLOOKUP(B87,[9]Att!B:W,22,0)</f>
        <v>10</v>
      </c>
      <c r="AL87" s="697">
        <f t="shared" si="16"/>
        <v>6</v>
      </c>
      <c r="AM87" s="697">
        <f>_xlfn.IFNA(VLOOKUP(B87,'[9]Health Check'!D:H,5,0),0)</f>
        <v>0</v>
      </c>
      <c r="AN87" s="701"/>
      <c r="AO87" s="697">
        <v>7</v>
      </c>
      <c r="AP87" s="696">
        <f>VLOOKUP(B87,[9]Simperel!B:AJ,35,0)</f>
        <v>11</v>
      </c>
      <c r="AQ87" s="702">
        <f>VLOOKUP(B87,[10]Master!$B:$AQ,42,0)</f>
        <v>0</v>
      </c>
      <c r="AR87" s="697">
        <f>_xlfn.IFNA(VLOOKUP(B87,[9]Bounus!A:B,2,0),0)</f>
        <v>0</v>
      </c>
      <c r="AS87" s="703">
        <f>SUMIF([9]Reimbursment!$B:$B,'PWK '!B:B,[9]Reimbursment!G:G)</f>
        <v>0</v>
      </c>
      <c r="AT87" s="700">
        <f t="shared" si="25"/>
        <v>0</v>
      </c>
      <c r="AU87" s="704">
        <f t="shared" si="17"/>
        <v>294.54000000000002</v>
      </c>
      <c r="AV87" s="705">
        <f>VLOOKUP(B87,[9]Att!B:U,20,0)</f>
        <v>0</v>
      </c>
      <c r="AW87" s="706">
        <f t="shared" si="26"/>
        <v>330.42</v>
      </c>
      <c r="AX87" s="707">
        <f t="shared" si="18"/>
        <v>324.55</v>
      </c>
      <c r="AY87" s="708">
        <f t="shared" si="19"/>
        <v>367.55697133055622</v>
      </c>
      <c r="AZ87" s="708">
        <v>0</v>
      </c>
      <c r="BA87" s="708">
        <f>VLOOKUP(B87,'[9]1st'!B:BH,59,0)</f>
        <v>100</v>
      </c>
      <c r="BB87" s="709">
        <f>_xlfn.IFNA(VLOOKUP(B87,[9]Deduct!B:F,6,0),0)</f>
        <v>0</v>
      </c>
      <c r="BC87" s="710">
        <f>_xlfn.IFNA(VLOOKUP(B87,[9]Union!I:J,2,0),0)</f>
        <v>0</v>
      </c>
      <c r="BD87" s="710">
        <f>_xlfn.IFNA(VLOOKUP(B87,[9]Union!M:N,2,0),0)</f>
        <v>0</v>
      </c>
      <c r="BE87" s="710">
        <f>_xlfn.IFNA(VLOOKUP(B87,[9]Union!E:F,2,0),0)</f>
        <v>0</v>
      </c>
      <c r="BF87" s="710">
        <f>_xlfn.IFNA(VLOOKUP(B87,[9]Union!A:B,2,0),0)</f>
        <v>0</v>
      </c>
      <c r="BG87" s="711">
        <f t="shared" si="20"/>
        <v>5.87</v>
      </c>
      <c r="BH87" s="708">
        <f t="shared" si="21"/>
        <v>105.87</v>
      </c>
      <c r="BI87" s="712">
        <f t="shared" si="22"/>
        <v>16.09</v>
      </c>
      <c r="BJ87" s="713">
        <f t="shared" si="23"/>
        <v>240.64</v>
      </c>
      <c r="BK87" s="716"/>
      <c r="BL87" s="608" t="e">
        <f>VLOOKUP(B87,[9]ML!A:F,1,0)</f>
        <v>#N/A</v>
      </c>
      <c r="BM87" s="715"/>
      <c r="BN87" s="608" t="e">
        <f>VLOOKUP(B87,'[9]Mon-Fri'!A:A,1,0)</f>
        <v>#N/A</v>
      </c>
    </row>
    <row r="88" spans="1:66" s="608" customFormat="1" ht="35.25" customHeight="1">
      <c r="A88" s="689">
        <f t="shared" si="27"/>
        <v>80</v>
      </c>
      <c r="B88" s="690" t="s">
        <v>1318</v>
      </c>
      <c r="C88" s="690" t="s">
        <v>1319</v>
      </c>
      <c r="D88" s="690" t="s">
        <v>1117</v>
      </c>
      <c r="E88" s="690" t="s">
        <v>1210</v>
      </c>
      <c r="F88" s="691">
        <v>41582</v>
      </c>
      <c r="G88" s="692"/>
      <c r="H88" s="692"/>
      <c r="I88" s="690" t="s">
        <v>1108</v>
      </c>
      <c r="J88" s="693">
        <v>1</v>
      </c>
      <c r="K88" s="693">
        <v>2</v>
      </c>
      <c r="L88" s="693">
        <v>3</v>
      </c>
      <c r="M88" s="693">
        <v>204</v>
      </c>
      <c r="N88" s="694">
        <f t="shared" si="24"/>
        <v>7.8461538461538458</v>
      </c>
      <c r="O88" s="693">
        <v>189</v>
      </c>
      <c r="P88" s="693">
        <v>8</v>
      </c>
      <c r="Q88" s="693">
        <v>188</v>
      </c>
      <c r="R88" s="693">
        <v>1</v>
      </c>
      <c r="S88" s="693">
        <v>0</v>
      </c>
      <c r="T88" s="693">
        <v>1</v>
      </c>
      <c r="U88" s="693">
        <v>0</v>
      </c>
      <c r="V88" s="693">
        <v>0</v>
      </c>
      <c r="W88" s="693">
        <v>0</v>
      </c>
      <c r="X88" s="690">
        <v>277.77</v>
      </c>
      <c r="Y88" s="690">
        <v>0.98</v>
      </c>
      <c r="Z88" s="690">
        <v>0</v>
      </c>
      <c r="AA88" s="690">
        <v>0</v>
      </c>
      <c r="AB88" s="690">
        <v>0</v>
      </c>
      <c r="AC88" s="690">
        <v>36.840000000000003</v>
      </c>
      <c r="AD88" s="690">
        <v>0</v>
      </c>
      <c r="AE88" s="696">
        <f>VLOOKUP(B88,[9]Avg!B:AD,29,0)</f>
        <v>10.532958244436363</v>
      </c>
      <c r="AF88" s="697">
        <f>_xlfn.IFNA(VLOOKUP(B88,'[9]5%'!B:BC,54,0),0)</f>
        <v>0</v>
      </c>
      <c r="AG88" s="698">
        <f>VLOOKUP(B88,[9]Simperel!B:AH,33,0)</f>
        <v>0</v>
      </c>
      <c r="AH88" s="699">
        <f t="shared" si="15"/>
        <v>7.85</v>
      </c>
      <c r="AI88" s="700"/>
      <c r="AJ88" s="697">
        <f>_xlfn.IFNA(VLOOKUP(B88,'[9]Child care'!C:I,7,0),0)</f>
        <v>0</v>
      </c>
      <c r="AK88" s="699">
        <f>VLOOKUP(B88,[9]Att!B:W,22,0)</f>
        <v>10</v>
      </c>
      <c r="AL88" s="697">
        <f t="shared" si="16"/>
        <v>6</v>
      </c>
      <c r="AM88" s="697">
        <f>_xlfn.IFNA(VLOOKUP(B88,'[9]Health Check'!D:H,5,0),0)</f>
        <v>0</v>
      </c>
      <c r="AN88" s="701"/>
      <c r="AO88" s="697">
        <v>7</v>
      </c>
      <c r="AP88" s="696">
        <f>VLOOKUP(B88,[9]Simperel!B:AJ,35,0)</f>
        <v>11</v>
      </c>
      <c r="AQ88" s="702">
        <f>VLOOKUP(B88,[10]Master!$B:$AQ,42,0)</f>
        <v>0</v>
      </c>
      <c r="AR88" s="697">
        <f>_xlfn.IFNA(VLOOKUP(B88,[9]Bounus!A:B,2,0),0)</f>
        <v>0</v>
      </c>
      <c r="AS88" s="703">
        <f>SUMIF([9]Reimbursment!$B:$B,'PWK '!B:B,[9]Reimbursment!G:G)</f>
        <v>0</v>
      </c>
      <c r="AT88" s="700">
        <f t="shared" si="25"/>
        <v>27.71831116956939</v>
      </c>
      <c r="AU88" s="704">
        <f t="shared" si="17"/>
        <v>315.58999999999997</v>
      </c>
      <c r="AV88" s="705">
        <f>VLOOKUP(B88,[9]Att!B:U,20,0)</f>
        <v>2.6315789473684221</v>
      </c>
      <c r="AW88" s="706">
        <f t="shared" si="26"/>
        <v>378.16</v>
      </c>
      <c r="AX88" s="707">
        <f t="shared" si="18"/>
        <v>372.29</v>
      </c>
      <c r="AY88" s="708">
        <f t="shared" si="19"/>
        <v>367.55697133055622</v>
      </c>
      <c r="AZ88" s="708">
        <v>0</v>
      </c>
      <c r="BA88" s="708">
        <f>VLOOKUP(B88,'[9]1st'!B:BH,59,0)</f>
        <v>100</v>
      </c>
      <c r="BB88" s="709">
        <f>_xlfn.IFNA(VLOOKUP(B88,[9]Deduct!B:F,6,0),0)</f>
        <v>0</v>
      </c>
      <c r="BC88" s="710">
        <f>_xlfn.IFNA(VLOOKUP(B88,[9]Union!I:J,2,0),0)</f>
        <v>1</v>
      </c>
      <c r="BD88" s="710">
        <f>_xlfn.IFNA(VLOOKUP(B88,[9]Union!M:N,2,0),0)</f>
        <v>0</v>
      </c>
      <c r="BE88" s="710">
        <f>_xlfn.IFNA(VLOOKUP(B88,[9]Union!E:F,2,0),0)</f>
        <v>0</v>
      </c>
      <c r="BF88" s="710">
        <f>_xlfn.IFNA(VLOOKUP(B88,[9]Union!A:B,2,0),0)</f>
        <v>0</v>
      </c>
      <c r="BG88" s="711">
        <f t="shared" si="20"/>
        <v>5.87</v>
      </c>
      <c r="BH88" s="708">
        <f t="shared" si="21"/>
        <v>106.87</v>
      </c>
      <c r="BI88" s="712">
        <f t="shared" si="22"/>
        <v>7</v>
      </c>
      <c r="BJ88" s="713">
        <f t="shared" si="23"/>
        <v>278.29000000000002</v>
      </c>
      <c r="BK88" s="723"/>
      <c r="BL88" s="608" t="e">
        <f>VLOOKUP(B88,[9]ML!A:F,1,0)</f>
        <v>#N/A</v>
      </c>
      <c r="BM88" s="715"/>
      <c r="BN88" s="608" t="e">
        <f>VLOOKUP(B88,'[9]Mon-Fri'!A:A,1,0)</f>
        <v>#N/A</v>
      </c>
    </row>
    <row r="89" spans="1:66" s="608" customFormat="1" ht="35.25" customHeight="1">
      <c r="A89" s="689">
        <f t="shared" si="27"/>
        <v>81</v>
      </c>
      <c r="B89" s="690" t="s">
        <v>1320</v>
      </c>
      <c r="C89" s="690" t="s">
        <v>1321</v>
      </c>
      <c r="D89" s="690" t="s">
        <v>1117</v>
      </c>
      <c r="E89" s="690" t="s">
        <v>1228</v>
      </c>
      <c r="F89" s="691">
        <v>41582</v>
      </c>
      <c r="G89" s="692"/>
      <c r="H89" s="692"/>
      <c r="I89" s="690" t="s">
        <v>1108</v>
      </c>
      <c r="J89" s="693">
        <v>1</v>
      </c>
      <c r="K89" s="693">
        <v>3</v>
      </c>
      <c r="L89" s="693">
        <v>4</v>
      </c>
      <c r="M89" s="693">
        <v>204</v>
      </c>
      <c r="N89" s="694">
        <f t="shared" si="24"/>
        <v>7.8461538461538458</v>
      </c>
      <c r="O89" s="693">
        <v>204</v>
      </c>
      <c r="P89" s="693">
        <v>8</v>
      </c>
      <c r="Q89" s="693">
        <v>232</v>
      </c>
      <c r="R89" s="693">
        <v>8</v>
      </c>
      <c r="S89" s="693">
        <v>0</v>
      </c>
      <c r="T89" s="693">
        <v>8</v>
      </c>
      <c r="U89" s="693">
        <v>36</v>
      </c>
      <c r="V89" s="693">
        <v>0</v>
      </c>
      <c r="W89" s="693">
        <v>36</v>
      </c>
      <c r="X89" s="690">
        <v>274.07</v>
      </c>
      <c r="Y89" s="690">
        <v>7.85</v>
      </c>
      <c r="Z89" s="690">
        <v>21.999728000000001</v>
      </c>
      <c r="AA89" s="690">
        <v>0</v>
      </c>
      <c r="AB89" s="690">
        <v>21.999728000000001</v>
      </c>
      <c r="AC89" s="690">
        <v>0</v>
      </c>
      <c r="AD89" s="690">
        <v>0.12248000000000001</v>
      </c>
      <c r="AE89" s="696">
        <f>VLOOKUP(B89,[9]Avg!B:AD,29,0)</f>
        <v>11.396660519123721</v>
      </c>
      <c r="AF89" s="697">
        <f>_xlfn.IFNA(VLOOKUP(B89,'[9]5%'!B:BC,54,0),0)</f>
        <v>0</v>
      </c>
      <c r="AG89" s="698">
        <f>VLOOKUP(B89,[9]Simperel!B:AH,33,0)</f>
        <v>8.61</v>
      </c>
      <c r="AH89" s="699">
        <f t="shared" si="15"/>
        <v>7.85</v>
      </c>
      <c r="AI89" s="700"/>
      <c r="AJ89" s="697">
        <f>_xlfn.IFNA(VLOOKUP(B89,'[9]Child care'!C:I,7,0),0)</f>
        <v>0</v>
      </c>
      <c r="AK89" s="699">
        <f>VLOOKUP(B89,[9]Att!B:W,22,0)</f>
        <v>9.5652173913043477</v>
      </c>
      <c r="AL89" s="697">
        <f t="shared" si="16"/>
        <v>6</v>
      </c>
      <c r="AM89" s="697">
        <f>_xlfn.IFNA(VLOOKUP(B89,'[9]Health Check'!D:H,5,0),0)</f>
        <v>0</v>
      </c>
      <c r="AN89" s="701"/>
      <c r="AO89" s="697">
        <v>7</v>
      </c>
      <c r="AP89" s="696">
        <f>VLOOKUP(B89,[9]Simperel!B:AJ,35,0)</f>
        <v>11</v>
      </c>
      <c r="AQ89" s="702">
        <f>VLOOKUP(B89,[10]Master!$B:$AQ,42,0)</f>
        <v>0</v>
      </c>
      <c r="AR89" s="697">
        <f>_xlfn.IFNA(VLOOKUP(B89,[9]Bounus!A:B,2,0),0)</f>
        <v>0</v>
      </c>
      <c r="AS89" s="703">
        <f>SUMIF([9]Reimbursment!$B:$B,'PWK '!B:B,[9]Reimbursment!G:G)</f>
        <v>0</v>
      </c>
      <c r="AT89" s="700">
        <f t="shared" si="25"/>
        <v>5.3984181406375544</v>
      </c>
      <c r="AU89" s="704">
        <f t="shared" si="17"/>
        <v>304.04000000000002</v>
      </c>
      <c r="AV89" s="705">
        <f>VLOOKUP(B89,[9]Att!B:U,20,0)</f>
        <v>0.47368421052631599</v>
      </c>
      <c r="AW89" s="706">
        <f t="shared" si="26"/>
        <v>343.86</v>
      </c>
      <c r="AX89" s="707">
        <f t="shared" si="18"/>
        <v>337.99</v>
      </c>
      <c r="AY89" s="708">
        <f t="shared" si="19"/>
        <v>367.55697133055622</v>
      </c>
      <c r="AZ89" s="708">
        <v>0</v>
      </c>
      <c r="BA89" s="708">
        <f>VLOOKUP(B89,'[9]1st'!B:BH,59,0)</f>
        <v>100</v>
      </c>
      <c r="BB89" s="709">
        <f>_xlfn.IFNA(VLOOKUP(B89,[9]Deduct!B:F,6,0),0)</f>
        <v>0</v>
      </c>
      <c r="BC89" s="710">
        <f>_xlfn.IFNA(VLOOKUP(B89,[9]Union!I:J,2,0),0)</f>
        <v>0</v>
      </c>
      <c r="BD89" s="710">
        <f>_xlfn.IFNA(VLOOKUP(B89,[9]Union!M:N,2,0),0)</f>
        <v>0</v>
      </c>
      <c r="BE89" s="710">
        <f>_xlfn.IFNA(VLOOKUP(B89,[9]Union!E:F,2,0),0)</f>
        <v>0</v>
      </c>
      <c r="BF89" s="710">
        <f>_xlfn.IFNA(VLOOKUP(B89,[9]Union!A:B,2,0),0)</f>
        <v>0.5</v>
      </c>
      <c r="BG89" s="711">
        <f t="shared" si="20"/>
        <v>5.87</v>
      </c>
      <c r="BH89" s="708">
        <f t="shared" si="21"/>
        <v>106.37</v>
      </c>
      <c r="BI89" s="712">
        <f t="shared" si="22"/>
        <v>15.61</v>
      </c>
      <c r="BJ89" s="713">
        <f t="shared" si="23"/>
        <v>253.1</v>
      </c>
      <c r="BK89" s="716"/>
      <c r="BL89" s="608" t="e">
        <f>VLOOKUP(B89,[9]ML!A:F,1,0)</f>
        <v>#N/A</v>
      </c>
      <c r="BM89" s="715"/>
      <c r="BN89" s="608" t="e">
        <f>VLOOKUP(B89,'[9]Mon-Fri'!A:A,1,0)</f>
        <v>#N/A</v>
      </c>
    </row>
    <row r="90" spans="1:66" s="608" customFormat="1" ht="35.25" customHeight="1">
      <c r="A90" s="689">
        <f t="shared" si="27"/>
        <v>82</v>
      </c>
      <c r="B90" s="690" t="s">
        <v>1322</v>
      </c>
      <c r="C90" s="690" t="s">
        <v>1323</v>
      </c>
      <c r="D90" s="690" t="s">
        <v>1138</v>
      </c>
      <c r="E90" s="690" t="s">
        <v>1324</v>
      </c>
      <c r="F90" s="691">
        <v>41582</v>
      </c>
      <c r="G90" s="692"/>
      <c r="H90" s="692"/>
      <c r="I90" s="690" t="s">
        <v>1108</v>
      </c>
      <c r="J90" s="693">
        <v>0</v>
      </c>
      <c r="K90" s="693">
        <v>1</v>
      </c>
      <c r="L90" s="693">
        <v>1</v>
      </c>
      <c r="M90" s="693">
        <v>204</v>
      </c>
      <c r="N90" s="694">
        <f t="shared" si="24"/>
        <v>7.8461538461538458</v>
      </c>
      <c r="O90" s="693">
        <v>206.5</v>
      </c>
      <c r="P90" s="693">
        <v>8</v>
      </c>
      <c r="Q90" s="693">
        <v>254.5</v>
      </c>
      <c r="R90" s="693">
        <v>0</v>
      </c>
      <c r="S90" s="693">
        <v>0</v>
      </c>
      <c r="T90" s="693">
        <v>0</v>
      </c>
      <c r="U90" s="693">
        <v>48</v>
      </c>
      <c r="V90" s="693">
        <v>0</v>
      </c>
      <c r="W90" s="693">
        <v>48</v>
      </c>
      <c r="X90" s="690">
        <v>322.76</v>
      </c>
      <c r="Y90" s="690">
        <v>9.84</v>
      </c>
      <c r="Z90" s="690">
        <v>33.247253000000001</v>
      </c>
      <c r="AA90" s="690">
        <v>0</v>
      </c>
      <c r="AB90" s="690">
        <v>33.247253000000001</v>
      </c>
      <c r="AC90" s="690">
        <v>0</v>
      </c>
      <c r="AD90" s="690">
        <v>29.407440000000001</v>
      </c>
      <c r="AE90" s="696">
        <f>VLOOKUP(B90,[9]Avg!B:AD,29,0)</f>
        <v>11.950264147276945</v>
      </c>
      <c r="AF90" s="697">
        <f>_xlfn.IFNA(VLOOKUP(B90,'[9]5%'!B:BC,54,0),0)</f>
        <v>0</v>
      </c>
      <c r="AG90" s="698">
        <f>VLOOKUP(B90,[9]Simperel!B:AH,33,0)</f>
        <v>11.48</v>
      </c>
      <c r="AH90" s="699">
        <f t="shared" si="15"/>
        <v>7.85</v>
      </c>
      <c r="AI90" s="700"/>
      <c r="AJ90" s="697">
        <f>_xlfn.IFNA(VLOOKUP(B90,'[9]Child care'!C:I,7,0),0)</f>
        <v>0</v>
      </c>
      <c r="AK90" s="699">
        <f>VLOOKUP(B90,[9]Att!B:W,22,0)</f>
        <v>10</v>
      </c>
      <c r="AL90" s="697">
        <f t="shared" si="16"/>
        <v>6</v>
      </c>
      <c r="AM90" s="697">
        <f>_xlfn.IFNA(VLOOKUP(B90,'[9]Health Check'!D:H,5,0),0)</f>
        <v>0</v>
      </c>
      <c r="AN90" s="701"/>
      <c r="AO90" s="697">
        <v>7</v>
      </c>
      <c r="AP90" s="696">
        <f>VLOOKUP(B90,[9]Simperel!B:AJ,35,0)</f>
        <v>11</v>
      </c>
      <c r="AQ90" s="702">
        <f>VLOOKUP(B90,[10]Master!$B:$AQ,42,0)</f>
        <v>0</v>
      </c>
      <c r="AR90" s="697">
        <f>_xlfn.IFNA(VLOOKUP(B90,[9]Bounus!A:B,2,0),0)</f>
        <v>0</v>
      </c>
      <c r="AS90" s="703">
        <f>SUMIF([9]Reimbursment!$B:$B,'PWK '!B:B,[9]Reimbursment!G:G)</f>
        <v>0</v>
      </c>
      <c r="AT90" s="700">
        <f t="shared" si="25"/>
        <v>1.2579225418186277</v>
      </c>
      <c r="AU90" s="704">
        <f t="shared" si="17"/>
        <v>395.25</v>
      </c>
      <c r="AV90" s="705">
        <f>VLOOKUP(B90,[9]Att!B:U,20,0)</f>
        <v>0.105263157894737</v>
      </c>
      <c r="AW90" s="706">
        <f t="shared" si="26"/>
        <v>431.36</v>
      </c>
      <c r="AX90" s="707">
        <f t="shared" si="18"/>
        <v>425.49</v>
      </c>
      <c r="AY90" s="708">
        <f t="shared" si="19"/>
        <v>367.55697133055622</v>
      </c>
      <c r="AZ90" s="708">
        <v>1.06</v>
      </c>
      <c r="BA90" s="708">
        <f>VLOOKUP(B90,'[9]1st'!B:BH,59,0)</f>
        <v>100</v>
      </c>
      <c r="BB90" s="709">
        <f>_xlfn.IFNA(VLOOKUP(B90,[9]Deduct!B:F,6,0),0)</f>
        <v>0</v>
      </c>
      <c r="BC90" s="710">
        <f>_xlfn.IFNA(VLOOKUP(B90,[9]Union!I:J,2,0),0)</f>
        <v>0</v>
      </c>
      <c r="BD90" s="710">
        <f>_xlfn.IFNA(VLOOKUP(B90,[9]Union!M:N,2,0),0)</f>
        <v>0</v>
      </c>
      <c r="BE90" s="710">
        <f>_xlfn.IFNA(VLOOKUP(B90,[9]Union!E:F,2,0),0)</f>
        <v>0</v>
      </c>
      <c r="BF90" s="710">
        <f>_xlfn.IFNA(VLOOKUP(B90,[9]Union!A:B,2,0),0)</f>
        <v>0</v>
      </c>
      <c r="BG90" s="711">
        <f t="shared" si="20"/>
        <v>5.87</v>
      </c>
      <c r="BH90" s="708">
        <f t="shared" si="21"/>
        <v>106.93</v>
      </c>
      <c r="BI90" s="712">
        <f t="shared" si="22"/>
        <v>18.48</v>
      </c>
      <c r="BJ90" s="713">
        <f t="shared" si="23"/>
        <v>342.91</v>
      </c>
      <c r="BK90" s="716"/>
      <c r="BL90" s="608" t="e">
        <f>VLOOKUP(B90,[9]ML!A:F,1,0)</f>
        <v>#N/A</v>
      </c>
      <c r="BM90" s="715"/>
      <c r="BN90" s="608" t="e">
        <f>VLOOKUP(B90,'[9]Mon-Fri'!A:A,1,0)</f>
        <v>#N/A</v>
      </c>
    </row>
    <row r="91" spans="1:66" s="608" customFormat="1" ht="35.25" customHeight="1">
      <c r="A91" s="689">
        <f t="shared" si="27"/>
        <v>83</v>
      </c>
      <c r="B91" s="690" t="s">
        <v>1325</v>
      </c>
      <c r="C91" s="690" t="s">
        <v>1326</v>
      </c>
      <c r="D91" s="690" t="s">
        <v>808</v>
      </c>
      <c r="E91" s="690" t="s">
        <v>1327</v>
      </c>
      <c r="F91" s="691">
        <v>41592</v>
      </c>
      <c r="G91" s="692"/>
      <c r="H91" s="692"/>
      <c r="I91" s="690" t="s">
        <v>1108</v>
      </c>
      <c r="J91" s="693">
        <v>0</v>
      </c>
      <c r="K91" s="693">
        <v>0</v>
      </c>
      <c r="L91" s="693">
        <v>0</v>
      </c>
      <c r="M91" s="693">
        <v>231</v>
      </c>
      <c r="N91" s="694">
        <f t="shared" si="24"/>
        <v>8.884615384615385</v>
      </c>
      <c r="O91" s="693">
        <v>208</v>
      </c>
      <c r="P91" s="693">
        <v>8</v>
      </c>
      <c r="Q91" s="693">
        <v>189</v>
      </c>
      <c r="R91" s="693">
        <v>25</v>
      </c>
      <c r="S91" s="693">
        <v>0</v>
      </c>
      <c r="T91" s="693">
        <v>25</v>
      </c>
      <c r="U91" s="693">
        <v>6</v>
      </c>
      <c r="V91" s="693">
        <v>0</v>
      </c>
      <c r="W91" s="693">
        <v>6</v>
      </c>
      <c r="X91" s="690">
        <v>156.61000000000001</v>
      </c>
      <c r="Y91" s="690">
        <v>27.75</v>
      </c>
      <c r="Z91" s="690">
        <v>3.33</v>
      </c>
      <c r="AA91" s="690">
        <v>0</v>
      </c>
      <c r="AB91" s="690">
        <v>3.33</v>
      </c>
      <c r="AC91" s="690">
        <v>0</v>
      </c>
      <c r="AD91" s="690">
        <v>53.18</v>
      </c>
      <c r="AE91" s="696">
        <f>VLOOKUP(B91,[9]Avg!B:AD,29,0)</f>
        <v>8.7314867307980677</v>
      </c>
      <c r="AF91" s="697">
        <f>_xlfn.IFNA(VLOOKUP(B91,'[9]5%'!B:BC,54,0),0)</f>
        <v>0</v>
      </c>
      <c r="AG91" s="698">
        <f>VLOOKUP(B91,[9]Simperel!B:AH,33,0)</f>
        <v>1.44</v>
      </c>
      <c r="AH91" s="699">
        <f t="shared" si="15"/>
        <v>8.8800000000000008</v>
      </c>
      <c r="AI91" s="700"/>
      <c r="AJ91" s="697">
        <f>_xlfn.IFNA(VLOOKUP(B91,'[9]Child care'!C:I,7,0),0)</f>
        <v>8</v>
      </c>
      <c r="AK91" s="699">
        <f>VLOOKUP(B91,[9]Att!B:W,22,0)</f>
        <v>10</v>
      </c>
      <c r="AL91" s="697">
        <f t="shared" si="16"/>
        <v>6</v>
      </c>
      <c r="AM91" s="697">
        <f>_xlfn.IFNA(VLOOKUP(B91,'[9]Health Check'!D:H,5,0),0)</f>
        <v>0</v>
      </c>
      <c r="AN91" s="701"/>
      <c r="AO91" s="697">
        <v>7</v>
      </c>
      <c r="AP91" s="696">
        <f>VLOOKUP(B91,[9]Simperel!B:AJ,35,0)</f>
        <v>11</v>
      </c>
      <c r="AQ91" s="702">
        <f>VLOOKUP(B91,[10]Master!$B:$AQ,42,0)</f>
        <v>0</v>
      </c>
      <c r="AR91" s="697">
        <f>_xlfn.IFNA(VLOOKUP(B91,[9]Bounus!A:B,2,0),0)</f>
        <v>0</v>
      </c>
      <c r="AS91" s="703">
        <f>SUMIF([9]Reimbursment!$B:$B,'PWK '!B:B,[9]Reimbursment!G:G)</f>
        <v>0</v>
      </c>
      <c r="AT91" s="700">
        <f t="shared" si="25"/>
        <v>9.1910386639979788E-2</v>
      </c>
      <c r="AU91" s="704">
        <f t="shared" si="17"/>
        <v>240.87</v>
      </c>
      <c r="AV91" s="705">
        <f>VLOOKUP(B91,[9]Att!B:U,20,0)</f>
        <v>1.05263157894737E-2</v>
      </c>
      <c r="AW91" s="706">
        <f t="shared" si="26"/>
        <v>276.83999999999997</v>
      </c>
      <c r="AX91" s="707">
        <f t="shared" si="18"/>
        <v>271.29999999999995</v>
      </c>
      <c r="AY91" s="708">
        <f t="shared" si="19"/>
        <v>367.55697133055622</v>
      </c>
      <c r="AZ91" s="708">
        <v>0</v>
      </c>
      <c r="BA91" s="708">
        <f>VLOOKUP(B91,'[9]1st'!B:BH,59,0)</f>
        <v>100</v>
      </c>
      <c r="BB91" s="709">
        <f>_xlfn.IFNA(VLOOKUP(B91,[9]Deduct!B:F,6,0),0)</f>
        <v>0</v>
      </c>
      <c r="BC91" s="710">
        <f>_xlfn.IFNA(VLOOKUP(B91,[9]Union!I:J,2,0),0)</f>
        <v>0</v>
      </c>
      <c r="BD91" s="710">
        <f>_xlfn.IFNA(VLOOKUP(B91,[9]Union!M:N,2,0),0)</f>
        <v>1</v>
      </c>
      <c r="BE91" s="710">
        <f>_xlfn.IFNA(VLOOKUP(B91,[9]Union!E:F,2,0),0)</f>
        <v>0</v>
      </c>
      <c r="BF91" s="710">
        <f>_xlfn.IFNA(VLOOKUP(B91,[9]Union!A:B,2,0),0)</f>
        <v>0</v>
      </c>
      <c r="BG91" s="711">
        <f t="shared" si="20"/>
        <v>5.54</v>
      </c>
      <c r="BH91" s="708">
        <f t="shared" si="21"/>
        <v>106.54</v>
      </c>
      <c r="BI91" s="712">
        <f t="shared" si="22"/>
        <v>16.440000000000001</v>
      </c>
      <c r="BJ91" s="713">
        <f t="shared" si="23"/>
        <v>186.74</v>
      </c>
      <c r="BK91" s="714"/>
      <c r="BL91" s="608" t="e">
        <f>VLOOKUP(B91,[9]ML!A:F,1,0)</f>
        <v>#N/A</v>
      </c>
      <c r="BM91" s="715"/>
      <c r="BN91" s="608" t="e">
        <f>VLOOKUP(B91,'[9]Mon-Fri'!A:A,1,0)</f>
        <v>#N/A</v>
      </c>
    </row>
    <row r="92" spans="1:66" s="608" customFormat="1" ht="35.25" customHeight="1">
      <c r="A92" s="689">
        <f t="shared" si="27"/>
        <v>84</v>
      </c>
      <c r="B92" s="690" t="s">
        <v>1328</v>
      </c>
      <c r="C92" s="690" t="s">
        <v>1329</v>
      </c>
      <c r="D92" s="690" t="s">
        <v>808</v>
      </c>
      <c r="E92" s="690" t="s">
        <v>1235</v>
      </c>
      <c r="F92" s="691">
        <v>41603</v>
      </c>
      <c r="G92" s="692"/>
      <c r="H92" s="692"/>
      <c r="I92" s="690" t="s">
        <v>1108</v>
      </c>
      <c r="J92" s="693">
        <v>1</v>
      </c>
      <c r="K92" s="693">
        <v>1</v>
      </c>
      <c r="L92" s="693">
        <v>2</v>
      </c>
      <c r="M92" s="693">
        <v>231</v>
      </c>
      <c r="N92" s="694">
        <f t="shared" si="24"/>
        <v>8.884615384615385</v>
      </c>
      <c r="O92" s="693">
        <v>184</v>
      </c>
      <c r="P92" s="693">
        <v>8</v>
      </c>
      <c r="Q92" s="693">
        <v>208</v>
      </c>
      <c r="R92" s="693">
        <v>0</v>
      </c>
      <c r="S92" s="693">
        <v>8</v>
      </c>
      <c r="T92" s="693">
        <v>8</v>
      </c>
      <c r="U92" s="693">
        <v>32</v>
      </c>
      <c r="V92" s="693">
        <v>0</v>
      </c>
      <c r="W92" s="693">
        <v>32</v>
      </c>
      <c r="X92" s="690">
        <v>181.7</v>
      </c>
      <c r="Y92" s="690">
        <v>0</v>
      </c>
      <c r="Z92" s="690">
        <v>17.760000000000002</v>
      </c>
      <c r="AA92" s="690">
        <v>0</v>
      </c>
      <c r="AB92" s="690">
        <v>17.760000000000002</v>
      </c>
      <c r="AC92" s="690">
        <v>0</v>
      </c>
      <c r="AD92" s="690">
        <v>49.18</v>
      </c>
      <c r="AE92" s="696">
        <f>VLOOKUP(B92,[9]Avg!B:AD,29,0)</f>
        <v>10.834856651614244</v>
      </c>
      <c r="AF92" s="697">
        <f>_xlfn.IFNA(VLOOKUP(B92,'[9]5%'!B:BC,54,0),0)</f>
        <v>0</v>
      </c>
      <c r="AG92" s="698">
        <f>VLOOKUP(B92,[9]Simperel!B:AH,33,0)</f>
        <v>7.65</v>
      </c>
      <c r="AH92" s="699">
        <f t="shared" si="15"/>
        <v>8.8800000000000008</v>
      </c>
      <c r="AI92" s="717"/>
      <c r="AJ92" s="697">
        <f>_xlfn.IFNA(VLOOKUP(B92,'[9]Child care'!C:I,7,0),0)</f>
        <v>8</v>
      </c>
      <c r="AK92" s="699">
        <f>VLOOKUP(B92,[9]Att!B:W,22,0)</f>
        <v>6.9899665551839458</v>
      </c>
      <c r="AL92" s="697">
        <f t="shared" si="16"/>
        <v>6</v>
      </c>
      <c r="AM92" s="697">
        <f>_xlfn.IFNA(VLOOKUP(B92,'[9]Health Check'!D:H,5,0),0)</f>
        <v>0</v>
      </c>
      <c r="AN92" s="701"/>
      <c r="AO92" s="697">
        <v>7</v>
      </c>
      <c r="AP92" s="696">
        <f>VLOOKUP(B92,[9]Simperel!B:AJ,35,0)</f>
        <v>11</v>
      </c>
      <c r="AQ92" s="702">
        <f>VLOOKUP(B92,[10]Master!$B:$AQ,42,0)</f>
        <v>0</v>
      </c>
      <c r="AR92" s="697">
        <f>_xlfn.IFNA(VLOOKUP(B92,[9]Bounus!A:B,2,0),0)</f>
        <v>0</v>
      </c>
      <c r="AS92" s="703">
        <f>SUMIF([9]Reimbursment!$B:$B,'PWK '!B:B,[9]Reimbursment!G:G)</f>
        <v>8</v>
      </c>
      <c r="AT92" s="700">
        <f t="shared" si="25"/>
        <v>0</v>
      </c>
      <c r="AU92" s="718">
        <f t="shared" si="17"/>
        <v>248.64</v>
      </c>
      <c r="AV92" s="705">
        <f>VLOOKUP(B92,[9]Att!B:U,20,0)</f>
        <v>0</v>
      </c>
      <c r="AW92" s="706">
        <f t="shared" si="26"/>
        <v>289.51</v>
      </c>
      <c r="AX92" s="719">
        <f t="shared" si="18"/>
        <v>283.71999999999997</v>
      </c>
      <c r="AY92" s="720">
        <f t="shared" si="19"/>
        <v>367.55697133055622</v>
      </c>
      <c r="AZ92" s="708">
        <v>0</v>
      </c>
      <c r="BA92" s="708">
        <f>VLOOKUP(B92,'[9]1st'!B:BH,59,0)</f>
        <v>100</v>
      </c>
      <c r="BB92" s="709">
        <f>_xlfn.IFNA(VLOOKUP(B92,[9]Deduct!B:F,6,0),0)</f>
        <v>0</v>
      </c>
      <c r="BC92" s="710">
        <f>_xlfn.IFNA(VLOOKUP(B92,[9]Union!I:J,2,0),0)</f>
        <v>0</v>
      </c>
      <c r="BD92" s="710">
        <f>_xlfn.IFNA(VLOOKUP(B92,[9]Union!M:N,2,0),0)</f>
        <v>0</v>
      </c>
      <c r="BE92" s="710">
        <f>_xlfn.IFNA(VLOOKUP(B92,[9]Union!E:F,2,0),0)</f>
        <v>0</v>
      </c>
      <c r="BF92" s="710">
        <f>_xlfn.IFNA(VLOOKUP(B92,[9]Union!A:B,2,0),0)</f>
        <v>0</v>
      </c>
      <c r="BG92" s="711">
        <f t="shared" si="20"/>
        <v>5.79</v>
      </c>
      <c r="BH92" s="708">
        <f t="shared" si="21"/>
        <v>105.79</v>
      </c>
      <c r="BI92" s="712">
        <f t="shared" si="22"/>
        <v>22.65</v>
      </c>
      <c r="BJ92" s="713">
        <f t="shared" si="23"/>
        <v>206.37</v>
      </c>
      <c r="BK92" s="716"/>
      <c r="BL92" s="608" t="e">
        <f>VLOOKUP(B92,[9]ML!A:F,1,0)</f>
        <v>#N/A</v>
      </c>
      <c r="BM92" s="715"/>
      <c r="BN92" s="608" t="e">
        <f>VLOOKUP(B92,'[9]Mon-Fri'!A:A,1,0)</f>
        <v>#N/A</v>
      </c>
    </row>
    <row r="93" spans="1:66" s="608" customFormat="1" ht="32.25" customHeight="1">
      <c r="A93" s="689">
        <f t="shared" si="27"/>
        <v>85</v>
      </c>
      <c r="B93" s="690" t="s">
        <v>1330</v>
      </c>
      <c r="C93" s="690" t="s">
        <v>1331</v>
      </c>
      <c r="D93" s="690" t="s">
        <v>1231</v>
      </c>
      <c r="E93" s="690" t="s">
        <v>1332</v>
      </c>
      <c r="F93" s="691">
        <v>38930</v>
      </c>
      <c r="G93" s="692"/>
      <c r="H93" s="692"/>
      <c r="I93" s="690" t="s">
        <v>1108</v>
      </c>
      <c r="J93" s="693">
        <v>1</v>
      </c>
      <c r="K93" s="693">
        <v>3</v>
      </c>
      <c r="L93" s="693">
        <v>4</v>
      </c>
      <c r="M93" s="693">
        <v>204</v>
      </c>
      <c r="N93" s="694">
        <f t="shared" si="24"/>
        <v>7.8461538461538458</v>
      </c>
      <c r="O93" s="693">
        <v>208</v>
      </c>
      <c r="P93" s="693">
        <v>8</v>
      </c>
      <c r="Q93" s="693">
        <v>240</v>
      </c>
      <c r="R93" s="693">
        <v>0</v>
      </c>
      <c r="S93" s="693">
        <v>0</v>
      </c>
      <c r="T93" s="693">
        <v>0</v>
      </c>
      <c r="U93" s="693">
        <v>32</v>
      </c>
      <c r="V93" s="693">
        <v>0</v>
      </c>
      <c r="W93" s="693">
        <v>32</v>
      </c>
      <c r="X93" s="690">
        <v>138.13</v>
      </c>
      <c r="Y93" s="690">
        <v>0</v>
      </c>
      <c r="Z93" s="690">
        <v>15.979744999999999</v>
      </c>
      <c r="AA93" s="690">
        <v>0</v>
      </c>
      <c r="AB93" s="690">
        <v>15.979744999999999</v>
      </c>
      <c r="AC93" s="690">
        <v>0</v>
      </c>
      <c r="AD93" s="690">
        <v>104.30449</v>
      </c>
      <c r="AE93" s="696">
        <f>VLOOKUP(B93,[9]Avg!B:AD,29,0)</f>
        <v>10.394558456768623</v>
      </c>
      <c r="AF93" s="697">
        <f>_xlfn.IFNA(VLOOKUP(B93,'[9]5%'!B:BC,54,0),0)</f>
        <v>0</v>
      </c>
      <c r="AG93" s="698">
        <f>VLOOKUP(B93,[9]Simperel!B:AH,33,0)</f>
        <v>7.65</v>
      </c>
      <c r="AH93" s="699">
        <f t="shared" si="15"/>
        <v>7.85</v>
      </c>
      <c r="AI93" s="700"/>
      <c r="AJ93" s="697">
        <f>_xlfn.IFNA(VLOOKUP(B93,'[9]Child care'!C:I,7,0),0)</f>
        <v>0</v>
      </c>
      <c r="AK93" s="699">
        <f>VLOOKUP(B93,[9]Att!B:W,22,0)</f>
        <v>10</v>
      </c>
      <c r="AL93" s="697">
        <f t="shared" si="16"/>
        <v>0</v>
      </c>
      <c r="AM93" s="697">
        <f>_xlfn.IFNA(VLOOKUP(B93,'[9]Health Check'!D:H,5,0),0)</f>
        <v>0</v>
      </c>
      <c r="AN93" s="701"/>
      <c r="AO93" s="697">
        <v>7</v>
      </c>
      <c r="AP93" s="696">
        <f>VLOOKUP(B93,[9]Simperel!B:AJ,35,0)</f>
        <v>11</v>
      </c>
      <c r="AQ93" s="702">
        <f>VLOOKUP(B93,[10]Master!$B:$AQ,42,0)</f>
        <v>0</v>
      </c>
      <c r="AR93" s="697">
        <f>_xlfn.IFNA(VLOOKUP(B93,[9]Bounus!A:B,2,0),0)</f>
        <v>0</v>
      </c>
      <c r="AS93" s="703">
        <f>SUMIF([9]Reimbursment!$B:$B,'PWK '!B:B,[9]Reimbursment!G:G)</f>
        <v>0</v>
      </c>
      <c r="AT93" s="700">
        <f t="shared" si="25"/>
        <v>0</v>
      </c>
      <c r="AU93" s="704">
        <f t="shared" si="17"/>
        <v>258.41000000000003</v>
      </c>
      <c r="AV93" s="705">
        <f>VLOOKUP(B93,[9]Att!B:U,20,0)</f>
        <v>0</v>
      </c>
      <c r="AW93" s="706">
        <f t="shared" si="26"/>
        <v>287.26</v>
      </c>
      <c r="AX93" s="707">
        <f t="shared" si="18"/>
        <v>281.51</v>
      </c>
      <c r="AY93" s="708">
        <f t="shared" si="19"/>
        <v>367.55697133055622</v>
      </c>
      <c r="AZ93" s="708">
        <v>0</v>
      </c>
      <c r="BA93" s="708">
        <f>VLOOKUP(B93,'[9]1st'!B:BH,59,0)</f>
        <v>100</v>
      </c>
      <c r="BB93" s="709">
        <f>_xlfn.IFNA(VLOOKUP(B93,[9]Deduct!B:F,6,0),0)</f>
        <v>0</v>
      </c>
      <c r="BC93" s="710">
        <f>_xlfn.IFNA(VLOOKUP(B93,[9]Union!I:J,2,0),0)</f>
        <v>0</v>
      </c>
      <c r="BD93" s="710">
        <f>_xlfn.IFNA(VLOOKUP(B93,[9]Union!M:N,2,0),0)</f>
        <v>0</v>
      </c>
      <c r="BE93" s="710">
        <f>_xlfn.IFNA(VLOOKUP(B93,[9]Union!E:F,2,0),0)</f>
        <v>0</v>
      </c>
      <c r="BF93" s="710">
        <f>_xlfn.IFNA(VLOOKUP(B93,[9]Union!A:B,2,0),0)</f>
        <v>0</v>
      </c>
      <c r="BG93" s="711">
        <f t="shared" si="20"/>
        <v>5.75</v>
      </c>
      <c r="BH93" s="708">
        <f t="shared" si="21"/>
        <v>105.75</v>
      </c>
      <c r="BI93" s="712">
        <f t="shared" si="22"/>
        <v>14.65</v>
      </c>
      <c r="BJ93" s="713">
        <f t="shared" si="23"/>
        <v>196.16</v>
      </c>
      <c r="BK93" s="716"/>
      <c r="BL93" s="608" t="e">
        <f>VLOOKUP(B93,[9]ML!A:F,1,0)</f>
        <v>#N/A</v>
      </c>
      <c r="BM93" s="715"/>
      <c r="BN93" s="608" t="e">
        <f>VLOOKUP(B93,'[9]Mon-Fri'!A:A,1,0)</f>
        <v>#N/A</v>
      </c>
    </row>
    <row r="94" spans="1:66" s="608" customFormat="1" ht="35.25" customHeight="1">
      <c r="A94" s="689">
        <f t="shared" si="27"/>
        <v>86</v>
      </c>
      <c r="B94" s="690" t="s">
        <v>1333</v>
      </c>
      <c r="C94" s="690" t="s">
        <v>1334</v>
      </c>
      <c r="D94" s="690" t="s">
        <v>1127</v>
      </c>
      <c r="E94" s="690" t="s">
        <v>1135</v>
      </c>
      <c r="F94" s="691">
        <v>41610</v>
      </c>
      <c r="G94" s="692"/>
      <c r="H94" s="692"/>
      <c r="I94" s="690" t="s">
        <v>1108</v>
      </c>
      <c r="J94" s="693">
        <v>0</v>
      </c>
      <c r="K94" s="693">
        <v>0</v>
      </c>
      <c r="L94" s="693">
        <v>0</v>
      </c>
      <c r="M94" s="693">
        <v>204</v>
      </c>
      <c r="N94" s="694">
        <f t="shared" si="24"/>
        <v>7.8461538461538458</v>
      </c>
      <c r="O94" s="693">
        <v>208</v>
      </c>
      <c r="P94" s="693">
        <v>8</v>
      </c>
      <c r="Q94" s="693">
        <v>208</v>
      </c>
      <c r="R94" s="693">
        <v>0</v>
      </c>
      <c r="S94" s="693">
        <v>0</v>
      </c>
      <c r="T94" s="693">
        <v>0</v>
      </c>
      <c r="U94" s="693">
        <v>0</v>
      </c>
      <c r="V94" s="693">
        <v>0</v>
      </c>
      <c r="W94" s="693">
        <v>0</v>
      </c>
      <c r="X94" s="690">
        <v>350.56</v>
      </c>
      <c r="Y94" s="690">
        <v>2.17</v>
      </c>
      <c r="Z94" s="690">
        <v>0</v>
      </c>
      <c r="AA94" s="690">
        <v>0</v>
      </c>
      <c r="AB94" s="690">
        <v>0</v>
      </c>
      <c r="AC94" s="690">
        <v>0</v>
      </c>
      <c r="AD94" s="690">
        <v>5.68</v>
      </c>
      <c r="AE94" s="696">
        <f>VLOOKUP(B94,[9]Avg!B:AD,29,0)</f>
        <v>10.097600127760696</v>
      </c>
      <c r="AF94" s="697">
        <f>_xlfn.IFNA(VLOOKUP(B94,'[9]5%'!B:BC,54,0),0)</f>
        <v>0</v>
      </c>
      <c r="AG94" s="698">
        <f>VLOOKUP(B94,[9]Simperel!B:AH,33,0)</f>
        <v>0</v>
      </c>
      <c r="AH94" s="699">
        <f t="shared" si="15"/>
        <v>7.85</v>
      </c>
      <c r="AI94" s="700"/>
      <c r="AJ94" s="697">
        <f>_xlfn.IFNA(VLOOKUP(B94,'[9]Child care'!C:I,7,0),0)</f>
        <v>0</v>
      </c>
      <c r="AK94" s="699">
        <f>VLOOKUP(B94,[9]Att!B:W,22,0)</f>
        <v>10</v>
      </c>
      <c r="AL94" s="697">
        <f t="shared" si="16"/>
        <v>6</v>
      </c>
      <c r="AM94" s="697">
        <f>_xlfn.IFNA(VLOOKUP(B94,'[9]Health Check'!D:H,5,0),0)</f>
        <v>0</v>
      </c>
      <c r="AN94" s="701"/>
      <c r="AO94" s="697">
        <v>7</v>
      </c>
      <c r="AP94" s="696">
        <f>VLOOKUP(B94,[9]Simperel!B:AJ,35,0)</f>
        <v>11</v>
      </c>
      <c r="AQ94" s="702">
        <f>VLOOKUP(B94,[10]Master!$B:$AQ,42,0)</f>
        <v>0</v>
      </c>
      <c r="AR94" s="697">
        <f>_xlfn.IFNA(VLOOKUP(B94,[9]Bounus!A:B,2,0),0)</f>
        <v>0</v>
      </c>
      <c r="AS94" s="703">
        <f>SUMIF([9]Reimbursment!$B:$B,'PWK '!B:B,[9]Reimbursment!G:G)</f>
        <v>0</v>
      </c>
      <c r="AT94" s="700">
        <f t="shared" si="25"/>
        <v>0.23029614326471815</v>
      </c>
      <c r="AU94" s="704">
        <f t="shared" si="17"/>
        <v>358.41</v>
      </c>
      <c r="AV94" s="705">
        <f>VLOOKUP(B94,[9]Att!B:U,20,0)</f>
        <v>2.2807017543859699E-2</v>
      </c>
      <c r="AW94" s="706">
        <f t="shared" si="26"/>
        <v>393.49</v>
      </c>
      <c r="AX94" s="707">
        <f t="shared" si="18"/>
        <v>387.62</v>
      </c>
      <c r="AY94" s="708">
        <f t="shared" si="19"/>
        <v>367.55697133055622</v>
      </c>
      <c r="AZ94" s="708">
        <v>1</v>
      </c>
      <c r="BA94" s="708">
        <f>VLOOKUP(B94,'[9]1st'!B:BH,59,0)</f>
        <v>100</v>
      </c>
      <c r="BB94" s="709">
        <f>_xlfn.IFNA(VLOOKUP(B94,[9]Deduct!B:F,6,0),0)</f>
        <v>0</v>
      </c>
      <c r="BC94" s="710">
        <f>_xlfn.IFNA(VLOOKUP(B94,[9]Union!I:J,2,0),0)</f>
        <v>0</v>
      </c>
      <c r="BD94" s="710">
        <f>_xlfn.IFNA(VLOOKUP(B94,[9]Union!M:N,2,0),0)</f>
        <v>0</v>
      </c>
      <c r="BE94" s="710">
        <f>_xlfn.IFNA(VLOOKUP(B94,[9]Union!E:F,2,0),0)</f>
        <v>0</v>
      </c>
      <c r="BF94" s="710">
        <f>_xlfn.IFNA(VLOOKUP(B94,[9]Union!A:B,2,0),0)</f>
        <v>0</v>
      </c>
      <c r="BG94" s="711">
        <f t="shared" si="20"/>
        <v>5.87</v>
      </c>
      <c r="BH94" s="708">
        <f t="shared" si="21"/>
        <v>106.87</v>
      </c>
      <c r="BI94" s="712">
        <f t="shared" si="22"/>
        <v>7</v>
      </c>
      <c r="BJ94" s="713">
        <f t="shared" si="23"/>
        <v>293.62</v>
      </c>
      <c r="BK94" s="724"/>
      <c r="BL94" s="608" t="e">
        <f>VLOOKUP(B94,[9]ML!A:F,1,0)</f>
        <v>#N/A</v>
      </c>
      <c r="BM94" s="715"/>
      <c r="BN94" s="608" t="e">
        <f>VLOOKUP(B94,'[9]Mon-Fri'!A:A,1,0)</f>
        <v>#N/A</v>
      </c>
    </row>
    <row r="95" spans="1:66" s="608" customFormat="1" ht="35.25" customHeight="1">
      <c r="A95" s="689">
        <f t="shared" si="27"/>
        <v>87</v>
      </c>
      <c r="B95" s="690" t="s">
        <v>1335</v>
      </c>
      <c r="C95" s="690" t="s">
        <v>1336</v>
      </c>
      <c r="D95" s="690" t="s">
        <v>1217</v>
      </c>
      <c r="E95" s="690" t="s">
        <v>1317</v>
      </c>
      <c r="F95" s="691">
        <v>41617</v>
      </c>
      <c r="G95" s="692"/>
      <c r="H95" s="692"/>
      <c r="I95" s="690" t="s">
        <v>1108</v>
      </c>
      <c r="J95" s="693">
        <v>0</v>
      </c>
      <c r="K95" s="693">
        <v>0</v>
      </c>
      <c r="L95" s="693">
        <v>0</v>
      </c>
      <c r="M95" s="693">
        <v>231</v>
      </c>
      <c r="N95" s="694">
        <f t="shared" si="24"/>
        <v>8.884615384615385</v>
      </c>
      <c r="O95" s="693">
        <v>200</v>
      </c>
      <c r="P95" s="693">
        <v>8</v>
      </c>
      <c r="Q95" s="693">
        <v>246</v>
      </c>
      <c r="R95" s="693">
        <v>0</v>
      </c>
      <c r="S95" s="693">
        <v>0</v>
      </c>
      <c r="T95" s="693">
        <v>0</v>
      </c>
      <c r="U95" s="693">
        <v>46</v>
      </c>
      <c r="V95" s="693">
        <v>0</v>
      </c>
      <c r="W95" s="693">
        <v>46</v>
      </c>
      <c r="X95" s="690">
        <v>190.83</v>
      </c>
      <c r="Y95" s="690">
        <v>0</v>
      </c>
      <c r="Z95" s="690">
        <v>25.53</v>
      </c>
      <c r="AA95" s="690">
        <v>0</v>
      </c>
      <c r="AB95" s="690">
        <v>25.53</v>
      </c>
      <c r="AC95" s="690">
        <v>0</v>
      </c>
      <c r="AD95" s="690">
        <v>82.23</v>
      </c>
      <c r="AE95" s="696">
        <f>VLOOKUP(B95,[9]Avg!B:AD,29,0)</f>
        <v>10.867776596075988</v>
      </c>
      <c r="AF95" s="697">
        <f>_xlfn.IFNA(VLOOKUP(B95,'[9]5%'!B:BC,54,0),0)</f>
        <v>0</v>
      </c>
      <c r="AG95" s="698">
        <f>VLOOKUP(B95,[9]Simperel!B:AH,33,0)</f>
        <v>11</v>
      </c>
      <c r="AH95" s="699">
        <f t="shared" si="15"/>
        <v>8.8800000000000008</v>
      </c>
      <c r="AI95" s="700"/>
      <c r="AJ95" s="697">
        <f>_xlfn.IFNA(VLOOKUP(B95,'[9]Child care'!C:I,7,0),0)</f>
        <v>0</v>
      </c>
      <c r="AK95" s="699">
        <f>VLOOKUP(B95,[9]Att!B:W,22,0)</f>
        <v>10</v>
      </c>
      <c r="AL95" s="697">
        <f t="shared" si="16"/>
        <v>6</v>
      </c>
      <c r="AM95" s="697">
        <f>_xlfn.IFNA(VLOOKUP(B95,'[9]Health Check'!D:H,5,0),0)</f>
        <v>0</v>
      </c>
      <c r="AN95" s="701"/>
      <c r="AO95" s="697">
        <v>7</v>
      </c>
      <c r="AP95" s="696">
        <f>VLOOKUP(B95,[9]Simperel!B:AJ,35,0)</f>
        <v>11</v>
      </c>
      <c r="AQ95" s="702">
        <f>VLOOKUP(B95,[10]Master!$B:$AQ,42,0)</f>
        <v>0</v>
      </c>
      <c r="AR95" s="697">
        <f>_xlfn.IFNA(VLOOKUP(B95,[9]Bounus!A:B,2,0),0)</f>
        <v>0</v>
      </c>
      <c r="AS95" s="703">
        <f>SUMIF([9]Reimbursment!$B:$B,'PWK '!B:B,[9]Reimbursment!G:G)</f>
        <v>0</v>
      </c>
      <c r="AT95" s="700">
        <f t="shared" si="25"/>
        <v>10.867776596075988</v>
      </c>
      <c r="AU95" s="704">
        <f t="shared" si="17"/>
        <v>298.58999999999997</v>
      </c>
      <c r="AV95" s="705">
        <f>VLOOKUP(B95,[9]Att!B:U,20,0)</f>
        <v>1</v>
      </c>
      <c r="AW95" s="706">
        <f t="shared" si="26"/>
        <v>345.34</v>
      </c>
      <c r="AX95" s="707">
        <f t="shared" si="18"/>
        <v>339.46999999999997</v>
      </c>
      <c r="AY95" s="708">
        <f t="shared" si="19"/>
        <v>367.55697133055622</v>
      </c>
      <c r="AZ95" s="708">
        <v>0</v>
      </c>
      <c r="BA95" s="708">
        <f>VLOOKUP(B95,'[9]1st'!B:BH,59,0)</f>
        <v>100</v>
      </c>
      <c r="BB95" s="709">
        <f>_xlfn.IFNA(VLOOKUP(B95,[9]Deduct!B:F,6,0),0)</f>
        <v>0</v>
      </c>
      <c r="BC95" s="710">
        <f>_xlfn.IFNA(VLOOKUP(B95,[9]Union!I:J,2,0),0)</f>
        <v>0</v>
      </c>
      <c r="BD95" s="710">
        <f>_xlfn.IFNA(VLOOKUP(B95,[9]Union!M:N,2,0),0)</f>
        <v>0</v>
      </c>
      <c r="BE95" s="710">
        <f>_xlfn.IFNA(VLOOKUP(B95,[9]Union!E:F,2,0),0)</f>
        <v>0</v>
      </c>
      <c r="BF95" s="710">
        <f>_xlfn.IFNA(VLOOKUP(B95,[9]Union!A:B,2,0),0)</f>
        <v>0</v>
      </c>
      <c r="BG95" s="711">
        <f t="shared" si="20"/>
        <v>5.87</v>
      </c>
      <c r="BH95" s="708">
        <f t="shared" si="21"/>
        <v>105.87</v>
      </c>
      <c r="BI95" s="712">
        <f t="shared" si="22"/>
        <v>18</v>
      </c>
      <c r="BJ95" s="713">
        <f t="shared" si="23"/>
        <v>257.47000000000003</v>
      </c>
      <c r="BK95" s="716"/>
      <c r="BL95" s="608" t="e">
        <f>VLOOKUP(B95,[9]ML!A:F,1,0)</f>
        <v>#N/A</v>
      </c>
      <c r="BM95" s="715"/>
      <c r="BN95" s="608" t="e">
        <f>VLOOKUP(B95,'[9]Mon-Fri'!A:A,1,0)</f>
        <v>#N/A</v>
      </c>
    </row>
    <row r="96" spans="1:66" s="608" customFormat="1" ht="32.25" customHeight="1">
      <c r="A96" s="689">
        <f t="shared" si="27"/>
        <v>88</v>
      </c>
      <c r="B96" s="690" t="s">
        <v>1337</v>
      </c>
      <c r="C96" s="690" t="s">
        <v>1338</v>
      </c>
      <c r="D96" s="690" t="s">
        <v>1117</v>
      </c>
      <c r="E96" s="690" t="s">
        <v>1339</v>
      </c>
      <c r="F96" s="691">
        <v>41617</v>
      </c>
      <c r="G96" s="692"/>
      <c r="H96" s="692"/>
      <c r="I96" s="690" t="s">
        <v>1108</v>
      </c>
      <c r="J96" s="693">
        <v>0</v>
      </c>
      <c r="K96" s="693">
        <v>0</v>
      </c>
      <c r="L96" s="693">
        <v>0</v>
      </c>
      <c r="M96" s="693">
        <v>224</v>
      </c>
      <c r="N96" s="694">
        <f t="shared" si="24"/>
        <v>8.615384615384615</v>
      </c>
      <c r="O96" s="693">
        <v>208</v>
      </c>
      <c r="P96" s="693">
        <v>8</v>
      </c>
      <c r="Q96" s="693">
        <v>250</v>
      </c>
      <c r="R96" s="693">
        <v>0</v>
      </c>
      <c r="S96" s="693">
        <v>0</v>
      </c>
      <c r="T96" s="693">
        <v>0</v>
      </c>
      <c r="U96" s="693">
        <v>42</v>
      </c>
      <c r="V96" s="693">
        <v>0</v>
      </c>
      <c r="W96" s="693">
        <v>42</v>
      </c>
      <c r="X96" s="690">
        <v>0.44</v>
      </c>
      <c r="Y96" s="690">
        <v>0</v>
      </c>
      <c r="Z96" s="690">
        <v>22.627079999999999</v>
      </c>
      <c r="AA96" s="690">
        <v>0</v>
      </c>
      <c r="AB96" s="690">
        <v>22.627079999999999</v>
      </c>
      <c r="AC96" s="690">
        <v>0</v>
      </c>
      <c r="AD96" s="690">
        <v>268.93416000000002</v>
      </c>
      <c r="AE96" s="696">
        <f>VLOOKUP(B96,[9]Avg!B:AD,29,0)</f>
        <v>10.560454897821945</v>
      </c>
      <c r="AF96" s="697">
        <f>_xlfn.IFNA(VLOOKUP(B96,'[9]5%'!B:BC,54,0),0)</f>
        <v>0</v>
      </c>
      <c r="AG96" s="698">
        <f>VLOOKUP(B96,[9]Simperel!B:AH,33,0)</f>
        <v>10.050000000000001</v>
      </c>
      <c r="AH96" s="699">
        <f t="shared" si="15"/>
        <v>8.6199999999999992</v>
      </c>
      <c r="AI96" s="700"/>
      <c r="AJ96" s="697">
        <f>_xlfn.IFNA(VLOOKUP(B96,'[9]Child care'!C:I,7,0),0)</f>
        <v>0</v>
      </c>
      <c r="AK96" s="699">
        <f>VLOOKUP(B96,[9]Att!B:W,22,0)</f>
        <v>10</v>
      </c>
      <c r="AL96" s="697">
        <f t="shared" si="16"/>
        <v>0</v>
      </c>
      <c r="AM96" s="697">
        <f>_xlfn.IFNA(VLOOKUP(B96,'[9]Health Check'!D:H,5,0),0)</f>
        <v>0</v>
      </c>
      <c r="AN96" s="701"/>
      <c r="AO96" s="697">
        <v>7</v>
      </c>
      <c r="AP96" s="696">
        <f>VLOOKUP(B96,[9]Simperel!B:AJ,35,0)</f>
        <v>11</v>
      </c>
      <c r="AQ96" s="702">
        <f>VLOOKUP(B96,[10]Master!$B:$AQ,42,0)</f>
        <v>0</v>
      </c>
      <c r="AR96" s="697">
        <f>_xlfn.IFNA(VLOOKUP(B96,[9]Bounus!A:B,2,0),0)</f>
        <v>0</v>
      </c>
      <c r="AS96" s="703">
        <f>SUMIF([9]Reimbursment!$B:$B,'PWK '!B:B,[9]Reimbursment!G:G)</f>
        <v>0</v>
      </c>
      <c r="AT96" s="700">
        <f t="shared" si="25"/>
        <v>0</v>
      </c>
      <c r="AU96" s="704">
        <f t="shared" si="17"/>
        <v>292</v>
      </c>
      <c r="AV96" s="705">
        <f>VLOOKUP(B96,[9]Att!B:U,20,0)</f>
        <v>0</v>
      </c>
      <c r="AW96" s="706">
        <f t="shared" si="26"/>
        <v>321.62</v>
      </c>
      <c r="AX96" s="707">
        <f t="shared" si="18"/>
        <v>315.75</v>
      </c>
      <c r="AY96" s="708">
        <f t="shared" si="19"/>
        <v>367.55697133055622</v>
      </c>
      <c r="AZ96" s="708">
        <v>0</v>
      </c>
      <c r="BA96" s="708">
        <f>VLOOKUP(B96,'[9]1st'!B:BH,59,0)</f>
        <v>100</v>
      </c>
      <c r="BB96" s="709">
        <f>_xlfn.IFNA(VLOOKUP(B96,[9]Deduct!B:F,6,0),0)</f>
        <v>0</v>
      </c>
      <c r="BC96" s="710">
        <f>_xlfn.IFNA(VLOOKUP(B96,[9]Union!I:J,2,0),0)</f>
        <v>1</v>
      </c>
      <c r="BD96" s="710">
        <f>_xlfn.IFNA(VLOOKUP(B96,[9]Union!M:N,2,0),0)</f>
        <v>0</v>
      </c>
      <c r="BE96" s="710">
        <f>_xlfn.IFNA(VLOOKUP(B96,[9]Union!E:F,2,0),0)</f>
        <v>0</v>
      </c>
      <c r="BF96" s="710">
        <f>_xlfn.IFNA(VLOOKUP(B96,[9]Union!A:B,2,0),0)</f>
        <v>0</v>
      </c>
      <c r="BG96" s="711">
        <f t="shared" si="20"/>
        <v>5.87</v>
      </c>
      <c r="BH96" s="708">
        <f t="shared" si="21"/>
        <v>106.87</v>
      </c>
      <c r="BI96" s="712">
        <f t="shared" si="22"/>
        <v>17.05</v>
      </c>
      <c r="BJ96" s="713">
        <f t="shared" si="23"/>
        <v>231.8</v>
      </c>
      <c r="BK96" s="716"/>
      <c r="BL96" s="608" t="e">
        <f>VLOOKUP(B96,[9]ML!A:F,1,0)</f>
        <v>#N/A</v>
      </c>
      <c r="BM96" s="715"/>
      <c r="BN96" s="608" t="e">
        <f>VLOOKUP(B96,'[9]Mon-Fri'!A:A,1,0)</f>
        <v>#N/A</v>
      </c>
    </row>
    <row r="97" spans="1:73" s="608" customFormat="1" ht="35.25" customHeight="1">
      <c r="A97" s="689">
        <f t="shared" si="27"/>
        <v>89</v>
      </c>
      <c r="B97" s="690" t="s">
        <v>1340</v>
      </c>
      <c r="C97" s="690" t="s">
        <v>1341</v>
      </c>
      <c r="D97" s="690" t="s">
        <v>1213</v>
      </c>
      <c r="E97" s="690" t="s">
        <v>1342</v>
      </c>
      <c r="F97" s="691">
        <v>41619</v>
      </c>
      <c r="G97" s="692"/>
      <c r="H97" s="692"/>
      <c r="I97" s="690" t="s">
        <v>1108</v>
      </c>
      <c r="J97" s="693">
        <v>1</v>
      </c>
      <c r="K97" s="693">
        <v>3</v>
      </c>
      <c r="L97" s="693">
        <v>4</v>
      </c>
      <c r="M97" s="693">
        <v>204</v>
      </c>
      <c r="N97" s="694">
        <f t="shared" si="24"/>
        <v>7.8461538461538458</v>
      </c>
      <c r="O97" s="693">
        <v>208</v>
      </c>
      <c r="P97" s="693">
        <v>8</v>
      </c>
      <c r="Q97" s="693">
        <v>234</v>
      </c>
      <c r="R97" s="693">
        <v>8</v>
      </c>
      <c r="S97" s="693">
        <v>0</v>
      </c>
      <c r="T97" s="693">
        <v>8</v>
      </c>
      <c r="U97" s="693">
        <v>34</v>
      </c>
      <c r="V97" s="693">
        <v>0</v>
      </c>
      <c r="W97" s="693">
        <v>34</v>
      </c>
      <c r="X97" s="690">
        <v>118.54</v>
      </c>
      <c r="Y97" s="690">
        <v>7.85</v>
      </c>
      <c r="Z97" s="690">
        <v>16.681080000000001</v>
      </c>
      <c r="AA97" s="690">
        <v>0</v>
      </c>
      <c r="AB97" s="690">
        <v>16.681080000000001</v>
      </c>
      <c r="AC97" s="690">
        <v>0</v>
      </c>
      <c r="AD97" s="690">
        <v>112.312208</v>
      </c>
      <c r="AE97" s="696">
        <f>VLOOKUP(B97,[9]Avg!B:AD,29,0)</f>
        <v>9.3280596171147785</v>
      </c>
      <c r="AF97" s="697">
        <f>_xlfn.IFNA(VLOOKUP(B97,'[9]5%'!B:BC,54,0),0)</f>
        <v>0</v>
      </c>
      <c r="AG97" s="698">
        <f>VLOOKUP(B97,[9]Simperel!B:AH,33,0)</f>
        <v>8.1300000000000008</v>
      </c>
      <c r="AH97" s="699">
        <f t="shared" si="15"/>
        <v>7.85</v>
      </c>
      <c r="AI97" s="700"/>
      <c r="AJ97" s="697">
        <f>_xlfn.IFNA(VLOOKUP(B97,'[9]Child care'!C:I,7,0),0)</f>
        <v>0</v>
      </c>
      <c r="AK97" s="699">
        <f>VLOOKUP(B97,[9]Att!B:W,22,0)</f>
        <v>9.5652173913043477</v>
      </c>
      <c r="AL97" s="697">
        <f t="shared" si="16"/>
        <v>0</v>
      </c>
      <c r="AM97" s="697">
        <f>_xlfn.IFNA(VLOOKUP(B97,'[9]Health Check'!D:H,5,0),0)</f>
        <v>0</v>
      </c>
      <c r="AN97" s="701"/>
      <c r="AO97" s="697">
        <v>7</v>
      </c>
      <c r="AP97" s="696">
        <f>VLOOKUP(B97,[9]Simperel!B:AJ,35,0)</f>
        <v>11</v>
      </c>
      <c r="AQ97" s="702">
        <f>VLOOKUP(B97,[10]Master!$B:$AQ,42,0)</f>
        <v>0</v>
      </c>
      <c r="AR97" s="697">
        <f>_xlfn.IFNA(VLOOKUP(B97,[9]Bounus!A:B,2,0),0)</f>
        <v>0</v>
      </c>
      <c r="AS97" s="703">
        <f>SUMIF([9]Reimbursment!$B:$B,'PWK '!B:B,[9]Reimbursment!G:G)</f>
        <v>0</v>
      </c>
      <c r="AT97" s="700">
        <f t="shared" si="25"/>
        <v>0</v>
      </c>
      <c r="AU97" s="704">
        <f t="shared" si="17"/>
        <v>255.38</v>
      </c>
      <c r="AV97" s="705">
        <f>VLOOKUP(B97,[9]Att!B:U,20,0)</f>
        <v>0</v>
      </c>
      <c r="AW97" s="706">
        <f t="shared" si="26"/>
        <v>283.8</v>
      </c>
      <c r="AX97" s="707">
        <f t="shared" si="18"/>
        <v>278.12</v>
      </c>
      <c r="AY97" s="708">
        <f t="shared" si="19"/>
        <v>367.55697133055622</v>
      </c>
      <c r="AZ97" s="708">
        <v>0</v>
      </c>
      <c r="BA97" s="708">
        <f>VLOOKUP(B97,'[9]1st'!B:BH,59,0)</f>
        <v>100</v>
      </c>
      <c r="BB97" s="709">
        <f>_xlfn.IFNA(VLOOKUP(B97,[9]Deduct!B:F,6,0),0)</f>
        <v>0</v>
      </c>
      <c r="BC97" s="710">
        <f>_xlfn.IFNA(VLOOKUP(B97,[9]Union!I:J,2,0),0)</f>
        <v>0</v>
      </c>
      <c r="BD97" s="710">
        <f>_xlfn.IFNA(VLOOKUP(B97,[9]Union!M:N,2,0),0)</f>
        <v>0</v>
      </c>
      <c r="BE97" s="710">
        <f>_xlfn.IFNA(VLOOKUP(B97,[9]Union!E:F,2,0),0)</f>
        <v>0.5</v>
      </c>
      <c r="BF97" s="710">
        <f>_xlfn.IFNA(VLOOKUP(B97,[9]Union!A:B,2,0),0)</f>
        <v>0</v>
      </c>
      <c r="BG97" s="711">
        <f t="shared" si="20"/>
        <v>5.68</v>
      </c>
      <c r="BH97" s="708">
        <f t="shared" si="21"/>
        <v>106.18</v>
      </c>
      <c r="BI97" s="712">
        <f t="shared" si="22"/>
        <v>15.13</v>
      </c>
      <c r="BJ97" s="713">
        <f t="shared" si="23"/>
        <v>192.75</v>
      </c>
      <c r="BK97" s="716"/>
      <c r="BL97" s="608" t="e">
        <f>VLOOKUP(B97,[9]ML!A:F,1,0)</f>
        <v>#N/A</v>
      </c>
      <c r="BM97" s="715"/>
      <c r="BN97" s="608" t="e">
        <f>VLOOKUP(B97,'[9]Mon-Fri'!A:A,1,0)</f>
        <v>#N/A</v>
      </c>
    </row>
    <row r="98" spans="1:73" s="608" customFormat="1" ht="32.25" customHeight="1">
      <c r="A98" s="689">
        <f t="shared" si="27"/>
        <v>90</v>
      </c>
      <c r="B98" s="690" t="s">
        <v>1343</v>
      </c>
      <c r="C98" s="690" t="s">
        <v>1344</v>
      </c>
      <c r="D98" s="690" t="s">
        <v>1203</v>
      </c>
      <c r="E98" s="690" t="s">
        <v>1246</v>
      </c>
      <c r="F98" s="691">
        <v>41619</v>
      </c>
      <c r="G98" s="692"/>
      <c r="H98" s="692"/>
      <c r="I98" s="690" t="s">
        <v>1108</v>
      </c>
      <c r="J98" s="693">
        <v>1</v>
      </c>
      <c r="K98" s="693">
        <v>0</v>
      </c>
      <c r="L98" s="693">
        <v>1</v>
      </c>
      <c r="M98" s="693">
        <v>204</v>
      </c>
      <c r="N98" s="694">
        <f t="shared" si="24"/>
        <v>7.8461538461538458</v>
      </c>
      <c r="O98" s="693">
        <v>200</v>
      </c>
      <c r="P98" s="693">
        <v>8</v>
      </c>
      <c r="Q98" s="693">
        <v>242</v>
      </c>
      <c r="R98" s="693">
        <v>0</v>
      </c>
      <c r="S98" s="693">
        <v>0</v>
      </c>
      <c r="T98" s="693">
        <v>0</v>
      </c>
      <c r="U98" s="693">
        <v>42</v>
      </c>
      <c r="V98" s="693">
        <v>0</v>
      </c>
      <c r="W98" s="693">
        <v>42</v>
      </c>
      <c r="X98" s="690">
        <v>182.26</v>
      </c>
      <c r="Y98" s="690">
        <v>0</v>
      </c>
      <c r="Z98" s="690">
        <v>22.14068</v>
      </c>
      <c r="AA98" s="690">
        <v>0</v>
      </c>
      <c r="AB98" s="690">
        <v>22.14068</v>
      </c>
      <c r="AC98" s="690">
        <v>0</v>
      </c>
      <c r="AD98" s="690">
        <v>70.17568</v>
      </c>
      <c r="AE98" s="696">
        <f>VLOOKUP(B98,[9]Avg!B:AD,29,0)</f>
        <v>10.126937172295113</v>
      </c>
      <c r="AF98" s="697">
        <f>_xlfn.IFNA(VLOOKUP(B98,'[9]5%'!B:BC,54,0),0)</f>
        <v>0</v>
      </c>
      <c r="AG98" s="698">
        <f>VLOOKUP(B98,[9]Simperel!B:AH,33,0)</f>
        <v>10.050000000000001</v>
      </c>
      <c r="AH98" s="699">
        <f t="shared" si="15"/>
        <v>7.85</v>
      </c>
      <c r="AI98" s="700"/>
      <c r="AJ98" s="697">
        <f>_xlfn.IFNA(VLOOKUP(B98,'[9]Child care'!C:I,7,0),0)</f>
        <v>8</v>
      </c>
      <c r="AK98" s="699">
        <f>VLOOKUP(B98,[9]Att!B:W,22,0)</f>
        <v>10</v>
      </c>
      <c r="AL98" s="697">
        <f t="shared" si="16"/>
        <v>6</v>
      </c>
      <c r="AM98" s="697">
        <f>_xlfn.IFNA(VLOOKUP(B98,'[9]Health Check'!D:H,5,0),0)</f>
        <v>0</v>
      </c>
      <c r="AN98" s="701"/>
      <c r="AO98" s="697">
        <v>7</v>
      </c>
      <c r="AP98" s="696">
        <f>VLOOKUP(B98,[9]Simperel!B:AJ,35,0)</f>
        <v>11</v>
      </c>
      <c r="AQ98" s="702">
        <f>VLOOKUP(B98,[10]Master!$B:$AQ,42,0)</f>
        <v>0</v>
      </c>
      <c r="AR98" s="697">
        <f>_xlfn.IFNA(VLOOKUP(B98,[9]Bounus!A:B,2,0),0)</f>
        <v>0</v>
      </c>
      <c r="AS98" s="703">
        <f>SUMIF([9]Reimbursment!$B:$B,'PWK '!B:B,[9]Reimbursment!G:G)</f>
        <v>0</v>
      </c>
      <c r="AT98" s="700">
        <f t="shared" si="25"/>
        <v>10.126937172295113</v>
      </c>
      <c r="AU98" s="704">
        <f t="shared" si="17"/>
        <v>274.58</v>
      </c>
      <c r="AV98" s="705">
        <f>VLOOKUP(B98,[9]Att!B:U,20,0)</f>
        <v>1</v>
      </c>
      <c r="AW98" s="706">
        <f t="shared" si="26"/>
        <v>319.55</v>
      </c>
      <c r="AX98" s="707">
        <f t="shared" si="18"/>
        <v>313.68</v>
      </c>
      <c r="AY98" s="708">
        <f t="shared" si="19"/>
        <v>367.55697133055622</v>
      </c>
      <c r="AZ98" s="708">
        <v>0</v>
      </c>
      <c r="BA98" s="708">
        <f>VLOOKUP(B98,'[9]1st'!B:BH,59,0)</f>
        <v>100</v>
      </c>
      <c r="BB98" s="709">
        <f>_xlfn.IFNA(VLOOKUP(B98,[9]Deduct!B:F,6,0),0)</f>
        <v>0</v>
      </c>
      <c r="BC98" s="710">
        <f>_xlfn.IFNA(VLOOKUP(B98,[9]Union!I:J,2,0),0)</f>
        <v>0</v>
      </c>
      <c r="BD98" s="710">
        <f>_xlfn.IFNA(VLOOKUP(B98,[9]Union!M:N,2,0),0)</f>
        <v>0</v>
      </c>
      <c r="BE98" s="710">
        <f>_xlfn.IFNA(VLOOKUP(B98,[9]Union!E:F,2,0),0)</f>
        <v>0</v>
      </c>
      <c r="BF98" s="710">
        <f>_xlfn.IFNA(VLOOKUP(B98,[9]Union!A:B,2,0),0)</f>
        <v>0.5</v>
      </c>
      <c r="BG98" s="711">
        <f t="shared" si="20"/>
        <v>5.87</v>
      </c>
      <c r="BH98" s="708">
        <f t="shared" si="21"/>
        <v>106.37</v>
      </c>
      <c r="BI98" s="712">
        <f t="shared" si="22"/>
        <v>25.05</v>
      </c>
      <c r="BJ98" s="713">
        <f t="shared" si="23"/>
        <v>238.23</v>
      </c>
      <c r="BK98" s="716"/>
      <c r="BL98" s="608" t="e">
        <f>VLOOKUP(B98,[9]ML!A:F,1,0)</f>
        <v>#N/A</v>
      </c>
      <c r="BM98" s="715"/>
      <c r="BN98" s="608" t="e">
        <f>VLOOKUP(B98,'[9]Mon-Fri'!A:A,1,0)</f>
        <v>#N/A</v>
      </c>
    </row>
    <row r="99" spans="1:73" s="608" customFormat="1" ht="35.25" customHeight="1">
      <c r="A99" s="689">
        <f t="shared" si="27"/>
        <v>91</v>
      </c>
      <c r="B99" s="690" t="s">
        <v>1345</v>
      </c>
      <c r="C99" s="690" t="s">
        <v>1346</v>
      </c>
      <c r="D99" s="690" t="s">
        <v>1289</v>
      </c>
      <c r="E99" s="690" t="s">
        <v>1281</v>
      </c>
      <c r="F99" s="691">
        <v>41619</v>
      </c>
      <c r="G99" s="692"/>
      <c r="H99" s="692"/>
      <c r="I99" s="690" t="s">
        <v>1108</v>
      </c>
      <c r="J99" s="693">
        <v>0</v>
      </c>
      <c r="K99" s="693">
        <v>0</v>
      </c>
      <c r="L99" s="693">
        <v>0</v>
      </c>
      <c r="M99" s="693">
        <v>204</v>
      </c>
      <c r="N99" s="694">
        <f t="shared" si="24"/>
        <v>7.8461538461538458</v>
      </c>
      <c r="O99" s="693">
        <v>200</v>
      </c>
      <c r="P99" s="693">
        <v>8</v>
      </c>
      <c r="Q99" s="693">
        <v>238</v>
      </c>
      <c r="R99" s="693">
        <v>0</v>
      </c>
      <c r="S99" s="693">
        <v>0</v>
      </c>
      <c r="T99" s="693">
        <v>0</v>
      </c>
      <c r="U99" s="693">
        <v>38</v>
      </c>
      <c r="V99" s="693">
        <v>0</v>
      </c>
      <c r="W99" s="693">
        <v>38</v>
      </c>
      <c r="X99" s="690">
        <v>374.95</v>
      </c>
      <c r="Y99" s="690">
        <v>0</v>
      </c>
      <c r="Z99" s="690">
        <v>26.076647999999999</v>
      </c>
      <c r="AA99" s="690">
        <v>0</v>
      </c>
      <c r="AB99" s="690">
        <v>26.076647999999999</v>
      </c>
      <c r="AC99" s="690">
        <v>0</v>
      </c>
      <c r="AD99" s="690">
        <v>2.6492960000000001</v>
      </c>
      <c r="AE99" s="696">
        <f>VLOOKUP(B99,[9]Avg!B:AD,29,0)</f>
        <v>12.455800973810735</v>
      </c>
      <c r="AF99" s="697">
        <f>_xlfn.IFNA(VLOOKUP(B99,'[9]5%'!B:BC,54,0),0)</f>
        <v>0</v>
      </c>
      <c r="AG99" s="698">
        <f>VLOOKUP(B99,[9]Simperel!B:AH,33,0)</f>
        <v>9.09</v>
      </c>
      <c r="AH99" s="699">
        <f t="shared" si="15"/>
        <v>7.85</v>
      </c>
      <c r="AI99" s="700"/>
      <c r="AJ99" s="697">
        <f>_xlfn.IFNA(VLOOKUP(B99,'[9]Child care'!C:I,7,0),0)</f>
        <v>0</v>
      </c>
      <c r="AK99" s="699">
        <f>VLOOKUP(B99,[9]Att!B:W,22,0)</f>
        <v>10</v>
      </c>
      <c r="AL99" s="697">
        <f t="shared" si="16"/>
        <v>6</v>
      </c>
      <c r="AM99" s="697">
        <f>_xlfn.IFNA(VLOOKUP(B99,'[9]Health Check'!D:H,5,0),0)</f>
        <v>0</v>
      </c>
      <c r="AN99" s="701"/>
      <c r="AO99" s="697">
        <v>7</v>
      </c>
      <c r="AP99" s="696">
        <f>VLOOKUP(B99,[9]Simperel!B:AJ,35,0)</f>
        <v>11</v>
      </c>
      <c r="AQ99" s="702">
        <f>VLOOKUP(B99,[10]Master!$B:$AQ,42,0)</f>
        <v>0</v>
      </c>
      <c r="AR99" s="697">
        <f>_xlfn.IFNA(VLOOKUP(B99,[9]Bounus!A:B,2,0),0)</f>
        <v>0</v>
      </c>
      <c r="AS99" s="703">
        <f>SUMIF([9]Reimbursment!$B:$B,'PWK '!B:B,[9]Reimbursment!G:G)</f>
        <v>0</v>
      </c>
      <c r="AT99" s="700">
        <f t="shared" si="25"/>
        <v>12.455800973810735</v>
      </c>
      <c r="AU99" s="704">
        <f t="shared" si="17"/>
        <v>403.68</v>
      </c>
      <c r="AV99" s="705">
        <f>VLOOKUP(B99,[9]Att!B:U,20,0)</f>
        <v>1</v>
      </c>
      <c r="AW99" s="706">
        <f t="shared" si="26"/>
        <v>450.98</v>
      </c>
      <c r="AX99" s="707">
        <f t="shared" si="18"/>
        <v>445.11</v>
      </c>
      <c r="AY99" s="708">
        <f t="shared" si="19"/>
        <v>367.55697133055622</v>
      </c>
      <c r="AZ99" s="708">
        <v>3.88</v>
      </c>
      <c r="BA99" s="708">
        <f>VLOOKUP(B99,'[9]1st'!B:BH,59,0)</f>
        <v>100</v>
      </c>
      <c r="BB99" s="709">
        <f>_xlfn.IFNA(VLOOKUP(B99,[9]Deduct!B:F,6,0),0)</f>
        <v>0</v>
      </c>
      <c r="BC99" s="710">
        <f>_xlfn.IFNA(VLOOKUP(B99,[9]Union!I:J,2,0),0)</f>
        <v>0</v>
      </c>
      <c r="BD99" s="710">
        <f>_xlfn.IFNA(VLOOKUP(B99,[9]Union!M:N,2,0),0)</f>
        <v>0</v>
      </c>
      <c r="BE99" s="710">
        <f>_xlfn.IFNA(VLOOKUP(B99,[9]Union!E:F,2,0),0)</f>
        <v>0</v>
      </c>
      <c r="BF99" s="710">
        <f>_xlfn.IFNA(VLOOKUP(B99,[9]Union!A:B,2,0),0)</f>
        <v>0</v>
      </c>
      <c r="BG99" s="711">
        <f t="shared" si="20"/>
        <v>5.87</v>
      </c>
      <c r="BH99" s="708">
        <f t="shared" si="21"/>
        <v>109.75</v>
      </c>
      <c r="BI99" s="712">
        <f t="shared" si="22"/>
        <v>16.09</v>
      </c>
      <c r="BJ99" s="713">
        <f t="shared" si="23"/>
        <v>357.32</v>
      </c>
      <c r="BK99" s="716"/>
      <c r="BL99" s="608" t="e">
        <f>VLOOKUP(B99,[9]ML!A:F,1,0)</f>
        <v>#N/A</v>
      </c>
      <c r="BM99" s="715"/>
      <c r="BN99" s="608" t="e">
        <f>VLOOKUP(B99,'[9]Mon-Fri'!A:A,1,0)</f>
        <v>#N/A</v>
      </c>
    </row>
    <row r="100" spans="1:73" s="608" customFormat="1" ht="35.25" customHeight="1">
      <c r="A100" s="689">
        <f t="shared" si="27"/>
        <v>92</v>
      </c>
      <c r="B100" s="690" t="s">
        <v>1347</v>
      </c>
      <c r="C100" s="690" t="s">
        <v>1348</v>
      </c>
      <c r="D100" s="690" t="s">
        <v>1117</v>
      </c>
      <c r="E100" s="690" t="s">
        <v>1210</v>
      </c>
      <c r="F100" s="691">
        <v>41620</v>
      </c>
      <c r="G100" s="692"/>
      <c r="H100" s="692"/>
      <c r="I100" s="690" t="s">
        <v>1108</v>
      </c>
      <c r="J100" s="693">
        <v>0</v>
      </c>
      <c r="K100" s="693">
        <v>0</v>
      </c>
      <c r="L100" s="693">
        <v>0</v>
      </c>
      <c r="M100" s="693">
        <v>204</v>
      </c>
      <c r="N100" s="694">
        <f t="shared" si="24"/>
        <v>7.8461538461538458</v>
      </c>
      <c r="O100" s="693">
        <v>208</v>
      </c>
      <c r="P100" s="693">
        <v>8</v>
      </c>
      <c r="Q100" s="693">
        <v>252</v>
      </c>
      <c r="R100" s="693">
        <v>0</v>
      </c>
      <c r="S100" s="693">
        <v>0</v>
      </c>
      <c r="T100" s="693">
        <v>0</v>
      </c>
      <c r="U100" s="693">
        <v>44</v>
      </c>
      <c r="V100" s="693">
        <v>0</v>
      </c>
      <c r="W100" s="693">
        <v>44</v>
      </c>
      <c r="X100" s="690">
        <v>329.92</v>
      </c>
      <c r="Y100" s="690">
        <v>6.87</v>
      </c>
      <c r="Z100" s="690">
        <v>28.187449000000001</v>
      </c>
      <c r="AA100" s="690">
        <v>0</v>
      </c>
      <c r="AB100" s="690">
        <v>28.187449000000001</v>
      </c>
      <c r="AC100" s="690">
        <v>0</v>
      </c>
      <c r="AD100" s="690">
        <v>1.9843999999999999</v>
      </c>
      <c r="AE100" s="696">
        <f>VLOOKUP(B100,[9]Avg!B:AD,29,0)</f>
        <v>10.387951296757674</v>
      </c>
      <c r="AF100" s="697">
        <f>_xlfn.IFNA(VLOOKUP(B100,'[9]5%'!B:BC,54,0),0)</f>
        <v>0</v>
      </c>
      <c r="AG100" s="698">
        <f>VLOOKUP(B100,[9]Simperel!B:AH,33,0)</f>
        <v>10.52</v>
      </c>
      <c r="AH100" s="699">
        <f t="shared" si="15"/>
        <v>7.85</v>
      </c>
      <c r="AI100" s="700"/>
      <c r="AJ100" s="697">
        <f>_xlfn.IFNA(VLOOKUP(B100,'[9]Child care'!C:I,7,0),0)</f>
        <v>0</v>
      </c>
      <c r="AK100" s="699">
        <f>VLOOKUP(B100,[9]Att!B:W,22,0)</f>
        <v>10</v>
      </c>
      <c r="AL100" s="697">
        <f t="shared" si="16"/>
        <v>6</v>
      </c>
      <c r="AM100" s="697">
        <f>_xlfn.IFNA(VLOOKUP(B100,'[9]Health Check'!D:H,5,0),0)</f>
        <v>0</v>
      </c>
      <c r="AN100" s="701"/>
      <c r="AO100" s="697">
        <v>7</v>
      </c>
      <c r="AP100" s="696">
        <f>VLOOKUP(B100,[9]Simperel!B:AJ,35,0)</f>
        <v>11</v>
      </c>
      <c r="AQ100" s="702">
        <f>VLOOKUP(B100,[10]Master!$B:$AQ,42,0)</f>
        <v>0</v>
      </c>
      <c r="AR100" s="697">
        <f>_xlfn.IFNA(VLOOKUP(B100,[9]Bounus!A:B,2,0),0)</f>
        <v>0</v>
      </c>
      <c r="AS100" s="703">
        <f>SUMIF([9]Reimbursment!$B:$B,'PWK '!B:B,[9]Reimbursment!G:G)</f>
        <v>0</v>
      </c>
      <c r="AT100" s="700">
        <f t="shared" si="25"/>
        <v>0</v>
      </c>
      <c r="AU100" s="704">
        <f t="shared" si="17"/>
        <v>366.96</v>
      </c>
      <c r="AV100" s="705">
        <f>VLOOKUP(B100,[9]Att!B:U,20,0)</f>
        <v>0</v>
      </c>
      <c r="AW100" s="706">
        <f t="shared" si="26"/>
        <v>401.81</v>
      </c>
      <c r="AX100" s="707">
        <f t="shared" si="18"/>
        <v>395.94</v>
      </c>
      <c r="AY100" s="708">
        <f t="shared" si="19"/>
        <v>367.55697133055622</v>
      </c>
      <c r="AZ100" s="708">
        <v>1.42</v>
      </c>
      <c r="BA100" s="708">
        <f>VLOOKUP(B100,'[9]1st'!B:BH,59,0)</f>
        <v>100</v>
      </c>
      <c r="BB100" s="709">
        <f>_xlfn.IFNA(VLOOKUP(B100,[9]Deduct!B:F,6,0),0)</f>
        <v>0</v>
      </c>
      <c r="BC100" s="710">
        <f>_xlfn.IFNA(VLOOKUP(B100,[9]Union!I:J,2,0),0)</f>
        <v>1</v>
      </c>
      <c r="BD100" s="710">
        <f>_xlfn.IFNA(VLOOKUP(B100,[9]Union!M:N,2,0),0)</f>
        <v>0</v>
      </c>
      <c r="BE100" s="710">
        <f>_xlfn.IFNA(VLOOKUP(B100,[9]Union!E:F,2,0),0)</f>
        <v>0</v>
      </c>
      <c r="BF100" s="710">
        <f>_xlfn.IFNA(VLOOKUP(B100,[9]Union!A:B,2,0),0)</f>
        <v>0</v>
      </c>
      <c r="BG100" s="711">
        <f t="shared" si="20"/>
        <v>5.87</v>
      </c>
      <c r="BH100" s="708">
        <f t="shared" si="21"/>
        <v>108.29</v>
      </c>
      <c r="BI100" s="712">
        <f t="shared" si="22"/>
        <v>17.52</v>
      </c>
      <c r="BJ100" s="713">
        <f t="shared" si="23"/>
        <v>311.04000000000002</v>
      </c>
      <c r="BK100" s="716"/>
      <c r="BL100" s="608" t="e">
        <f>VLOOKUP(B100,[9]ML!A:F,1,0)</f>
        <v>#N/A</v>
      </c>
      <c r="BM100" s="715"/>
      <c r="BN100" s="608" t="e">
        <f>VLOOKUP(B100,'[9]Mon-Fri'!A:A,1,0)</f>
        <v>#N/A</v>
      </c>
    </row>
    <row r="101" spans="1:73" s="608" customFormat="1" ht="35.25" customHeight="1">
      <c r="A101" s="689">
        <f t="shared" si="27"/>
        <v>93</v>
      </c>
      <c r="B101" s="690" t="s">
        <v>1349</v>
      </c>
      <c r="C101" s="690" t="s">
        <v>1350</v>
      </c>
      <c r="D101" s="690" t="s">
        <v>1217</v>
      </c>
      <c r="E101" s="690" t="s">
        <v>1317</v>
      </c>
      <c r="F101" s="691">
        <v>41625</v>
      </c>
      <c r="G101" s="692"/>
      <c r="H101" s="692"/>
      <c r="I101" s="690" t="s">
        <v>1108</v>
      </c>
      <c r="J101" s="693">
        <v>1</v>
      </c>
      <c r="K101" s="693">
        <v>2</v>
      </c>
      <c r="L101" s="693">
        <v>3</v>
      </c>
      <c r="M101" s="693">
        <v>231</v>
      </c>
      <c r="N101" s="694">
        <f t="shared" si="24"/>
        <v>8.884615384615385</v>
      </c>
      <c r="O101" s="693">
        <v>208</v>
      </c>
      <c r="P101" s="693">
        <v>8</v>
      </c>
      <c r="Q101" s="693">
        <v>260</v>
      </c>
      <c r="R101" s="693">
        <v>0</v>
      </c>
      <c r="S101" s="693">
        <v>0</v>
      </c>
      <c r="T101" s="693">
        <v>0</v>
      </c>
      <c r="U101" s="693">
        <v>52</v>
      </c>
      <c r="V101" s="693">
        <v>0</v>
      </c>
      <c r="W101" s="693">
        <v>52</v>
      </c>
      <c r="X101" s="690">
        <v>202.68</v>
      </c>
      <c r="Y101" s="690">
        <v>0</v>
      </c>
      <c r="Z101" s="690">
        <v>28.86</v>
      </c>
      <c r="AA101" s="690">
        <v>0</v>
      </c>
      <c r="AB101" s="690">
        <v>28.86</v>
      </c>
      <c r="AC101" s="690">
        <v>0</v>
      </c>
      <c r="AD101" s="690">
        <v>85.92</v>
      </c>
      <c r="AE101" s="696">
        <f>VLOOKUP(B101,[9]Avg!B:AD,29,0)</f>
        <v>11.10211771429694</v>
      </c>
      <c r="AF101" s="697">
        <f>_xlfn.IFNA(VLOOKUP(B101,'[9]5%'!B:BC,54,0),0)</f>
        <v>0</v>
      </c>
      <c r="AG101" s="698">
        <f>VLOOKUP(B101,[9]Simperel!B:AH,33,0)</f>
        <v>12.44</v>
      </c>
      <c r="AH101" s="699">
        <f t="shared" si="15"/>
        <v>8.8800000000000008</v>
      </c>
      <c r="AI101" s="700"/>
      <c r="AJ101" s="697">
        <f>_xlfn.IFNA(VLOOKUP(B101,'[9]Child care'!C:I,7,0),0)</f>
        <v>0</v>
      </c>
      <c r="AK101" s="699">
        <f>VLOOKUP(B101,[9]Att!B:W,22,0)</f>
        <v>10</v>
      </c>
      <c r="AL101" s="697">
        <f t="shared" si="16"/>
        <v>6</v>
      </c>
      <c r="AM101" s="697">
        <f>_xlfn.IFNA(VLOOKUP(B101,'[9]Health Check'!D:H,5,0),0)</f>
        <v>0</v>
      </c>
      <c r="AN101" s="701"/>
      <c r="AO101" s="697">
        <v>7</v>
      </c>
      <c r="AP101" s="696">
        <f>VLOOKUP(B101,[9]Simperel!B:AJ,35,0)</f>
        <v>11</v>
      </c>
      <c r="AQ101" s="702">
        <f>VLOOKUP(B101,[10]Master!$B:$AQ,42,0)</f>
        <v>0</v>
      </c>
      <c r="AR101" s="697">
        <f>_xlfn.IFNA(VLOOKUP(B101,[9]Bounus!A:B,2,0),0)</f>
        <v>0</v>
      </c>
      <c r="AS101" s="703">
        <f>SUMIF([9]Reimbursment!$B:$B,'PWK '!B:B,[9]Reimbursment!G:G)</f>
        <v>0</v>
      </c>
      <c r="AT101" s="700">
        <f t="shared" si="25"/>
        <v>0</v>
      </c>
      <c r="AU101" s="704">
        <f t="shared" si="17"/>
        <v>317.45999999999998</v>
      </c>
      <c r="AV101" s="705">
        <f>VLOOKUP(B101,[9]Att!B:U,20,0)</f>
        <v>0</v>
      </c>
      <c r="AW101" s="706">
        <f t="shared" si="26"/>
        <v>353.34</v>
      </c>
      <c r="AX101" s="707">
        <f t="shared" si="18"/>
        <v>347.46999999999997</v>
      </c>
      <c r="AY101" s="708">
        <f t="shared" si="19"/>
        <v>367.55697133055622</v>
      </c>
      <c r="AZ101" s="708">
        <v>0</v>
      </c>
      <c r="BA101" s="708">
        <f>VLOOKUP(B101,'[9]1st'!B:BH,59,0)</f>
        <v>100</v>
      </c>
      <c r="BB101" s="709">
        <f>_xlfn.IFNA(VLOOKUP(B101,[9]Deduct!B:F,6,0),0)</f>
        <v>0</v>
      </c>
      <c r="BC101" s="710">
        <f>_xlfn.IFNA(VLOOKUP(B101,[9]Union!I:J,2,0),0)</f>
        <v>0</v>
      </c>
      <c r="BD101" s="710">
        <f>_xlfn.IFNA(VLOOKUP(B101,[9]Union!M:N,2,0),0)</f>
        <v>1</v>
      </c>
      <c r="BE101" s="710">
        <f>_xlfn.IFNA(VLOOKUP(B101,[9]Union!E:F,2,0),0)</f>
        <v>0</v>
      </c>
      <c r="BF101" s="710">
        <f>_xlfn.IFNA(VLOOKUP(B101,[9]Union!A:B,2,0),0)</f>
        <v>0</v>
      </c>
      <c r="BG101" s="711">
        <f t="shared" si="20"/>
        <v>5.87</v>
      </c>
      <c r="BH101" s="708">
        <f t="shared" si="21"/>
        <v>106.87</v>
      </c>
      <c r="BI101" s="712">
        <f t="shared" si="22"/>
        <v>19.440000000000001</v>
      </c>
      <c r="BJ101" s="713">
        <f t="shared" si="23"/>
        <v>265.91000000000003</v>
      </c>
      <c r="BK101" s="716"/>
      <c r="BL101" s="608" t="e">
        <f>VLOOKUP(B101,[9]ML!A:F,1,0)</f>
        <v>#N/A</v>
      </c>
      <c r="BM101" s="715"/>
      <c r="BN101" s="608" t="e">
        <f>VLOOKUP(B101,'[9]Mon-Fri'!A:A,1,0)</f>
        <v>#N/A</v>
      </c>
    </row>
    <row r="102" spans="1:73" s="608" customFormat="1" ht="35.25" customHeight="1">
      <c r="A102" s="689">
        <f t="shared" si="27"/>
        <v>94</v>
      </c>
      <c r="B102" s="690" t="s">
        <v>1351</v>
      </c>
      <c r="C102" s="690" t="s">
        <v>1352</v>
      </c>
      <c r="D102" s="690" t="s">
        <v>1289</v>
      </c>
      <c r="E102" s="690" t="s">
        <v>1311</v>
      </c>
      <c r="F102" s="691">
        <v>41648</v>
      </c>
      <c r="G102" s="692"/>
      <c r="H102" s="692"/>
      <c r="I102" s="690" t="s">
        <v>1108</v>
      </c>
      <c r="J102" s="693">
        <v>1</v>
      </c>
      <c r="K102" s="693">
        <v>2</v>
      </c>
      <c r="L102" s="693">
        <v>3</v>
      </c>
      <c r="M102" s="693">
        <v>204</v>
      </c>
      <c r="N102" s="694">
        <f t="shared" si="24"/>
        <v>7.8461538461538458</v>
      </c>
      <c r="O102" s="693">
        <v>208</v>
      </c>
      <c r="P102" s="693">
        <v>8</v>
      </c>
      <c r="Q102" s="693">
        <v>232</v>
      </c>
      <c r="R102" s="693">
        <v>0</v>
      </c>
      <c r="S102" s="693">
        <v>0</v>
      </c>
      <c r="T102" s="693">
        <v>0</v>
      </c>
      <c r="U102" s="693">
        <v>24</v>
      </c>
      <c r="V102" s="693">
        <v>0</v>
      </c>
      <c r="W102" s="693">
        <v>24</v>
      </c>
      <c r="X102" s="690">
        <v>148.91</v>
      </c>
      <c r="Y102" s="690">
        <v>0</v>
      </c>
      <c r="Z102" s="690">
        <v>11.77488</v>
      </c>
      <c r="AA102" s="690">
        <v>0</v>
      </c>
      <c r="AB102" s="690">
        <v>11.77488</v>
      </c>
      <c r="AC102" s="690">
        <v>0</v>
      </c>
      <c r="AD102" s="690">
        <v>78.739760000000004</v>
      </c>
      <c r="AE102" s="696">
        <f>VLOOKUP(B102,[9]Avg!B:AD,29,0)</f>
        <v>10.326665376694841</v>
      </c>
      <c r="AF102" s="697">
        <f>_xlfn.IFNA(VLOOKUP(B102,'[9]5%'!B:BC,54,0),0)</f>
        <v>0</v>
      </c>
      <c r="AG102" s="698">
        <f>VLOOKUP(B102,[9]Simperel!B:AH,33,0)</f>
        <v>5.74</v>
      </c>
      <c r="AH102" s="699">
        <f t="shared" si="15"/>
        <v>7.85</v>
      </c>
      <c r="AI102" s="700"/>
      <c r="AJ102" s="697">
        <f>_xlfn.IFNA(VLOOKUP(B102,'[9]Child care'!C:I,7,0),0)</f>
        <v>0</v>
      </c>
      <c r="AK102" s="699">
        <f>VLOOKUP(B102,[9]Att!B:W,22,0)</f>
        <v>9.4053122597022387</v>
      </c>
      <c r="AL102" s="697">
        <f t="shared" si="16"/>
        <v>0</v>
      </c>
      <c r="AM102" s="697">
        <f>_xlfn.IFNA(VLOOKUP(B102,'[9]Health Check'!D:H,5,0),0)</f>
        <v>0</v>
      </c>
      <c r="AN102" s="701"/>
      <c r="AO102" s="697">
        <v>7</v>
      </c>
      <c r="AP102" s="696">
        <f>VLOOKUP(B102,[9]Simperel!B:AJ,35,0)</f>
        <v>11</v>
      </c>
      <c r="AQ102" s="702">
        <f>VLOOKUP(B102,[10]Master!$B:$AQ,42,0)</f>
        <v>0</v>
      </c>
      <c r="AR102" s="697">
        <f>_xlfn.IFNA(VLOOKUP(B102,[9]Bounus!A:B,2,0),0)</f>
        <v>0</v>
      </c>
      <c r="AS102" s="703">
        <f>SUMIF([9]Reimbursment!$B:$B,'PWK '!B:B,[9]Reimbursment!G:G)</f>
        <v>0</v>
      </c>
      <c r="AT102" s="700">
        <f t="shared" si="25"/>
        <v>4.891578336329137</v>
      </c>
      <c r="AU102" s="704">
        <f t="shared" si="17"/>
        <v>239.42</v>
      </c>
      <c r="AV102" s="705">
        <f>VLOOKUP(B102,[9]Att!B:U,20,0)</f>
        <v>0.47368421052631599</v>
      </c>
      <c r="AW102" s="706">
        <f t="shared" si="26"/>
        <v>272.57</v>
      </c>
      <c r="AX102" s="707">
        <f t="shared" si="18"/>
        <v>267.12</v>
      </c>
      <c r="AY102" s="708">
        <f t="shared" si="19"/>
        <v>367.55697133055622</v>
      </c>
      <c r="AZ102" s="708">
        <v>0</v>
      </c>
      <c r="BA102" s="708">
        <f>VLOOKUP(B102,'[9]1st'!B:BH,59,0)</f>
        <v>100</v>
      </c>
      <c r="BB102" s="709">
        <f>_xlfn.IFNA(VLOOKUP(B102,[9]Deduct!B:F,6,0),0)</f>
        <v>0</v>
      </c>
      <c r="BC102" s="710">
        <f>_xlfn.IFNA(VLOOKUP(B102,[9]Union!I:J,2,0),0)</f>
        <v>1</v>
      </c>
      <c r="BD102" s="710">
        <f>_xlfn.IFNA(VLOOKUP(B102,[9]Union!M:N,2,0),0)</f>
        <v>0</v>
      </c>
      <c r="BE102" s="710">
        <f>_xlfn.IFNA(VLOOKUP(B102,[9]Union!E:F,2,0),0)</f>
        <v>0</v>
      </c>
      <c r="BF102" s="710">
        <f>_xlfn.IFNA(VLOOKUP(B102,[9]Union!A:B,2,0),0)</f>
        <v>0</v>
      </c>
      <c r="BG102" s="711">
        <f t="shared" si="20"/>
        <v>5.45</v>
      </c>
      <c r="BH102" s="708">
        <f t="shared" si="21"/>
        <v>106.45</v>
      </c>
      <c r="BI102" s="712">
        <f t="shared" si="22"/>
        <v>12.74</v>
      </c>
      <c r="BJ102" s="713">
        <f t="shared" si="23"/>
        <v>178.86</v>
      </c>
      <c r="BK102" s="716"/>
      <c r="BL102" s="608" t="e">
        <f>VLOOKUP(B102,[9]ML!A:F,1,0)</f>
        <v>#N/A</v>
      </c>
      <c r="BM102" s="715"/>
      <c r="BN102" s="608" t="e">
        <f>VLOOKUP(B102,'[9]Mon-Fri'!A:A,1,0)</f>
        <v>#N/A</v>
      </c>
    </row>
    <row r="103" spans="1:73" s="608" customFormat="1" ht="35.25" customHeight="1">
      <c r="A103" s="689">
        <f t="shared" si="27"/>
        <v>95</v>
      </c>
      <c r="B103" s="690" t="s">
        <v>1353</v>
      </c>
      <c r="C103" s="690" t="s">
        <v>1354</v>
      </c>
      <c r="D103" s="690" t="s">
        <v>1203</v>
      </c>
      <c r="E103" s="690" t="s">
        <v>1355</v>
      </c>
      <c r="F103" s="691">
        <v>41654</v>
      </c>
      <c r="G103" s="692"/>
      <c r="H103" s="692"/>
      <c r="I103" s="690" t="s">
        <v>1108</v>
      </c>
      <c r="J103" s="693">
        <v>1</v>
      </c>
      <c r="K103" s="693">
        <v>2</v>
      </c>
      <c r="L103" s="693">
        <v>3</v>
      </c>
      <c r="M103" s="693">
        <v>204</v>
      </c>
      <c r="N103" s="694">
        <f t="shared" si="24"/>
        <v>7.8461538461538458</v>
      </c>
      <c r="O103" s="693">
        <v>208</v>
      </c>
      <c r="P103" s="693">
        <v>8</v>
      </c>
      <c r="Q103" s="693">
        <v>226</v>
      </c>
      <c r="R103" s="693">
        <v>8</v>
      </c>
      <c r="S103" s="693">
        <v>0</v>
      </c>
      <c r="T103" s="693">
        <v>8</v>
      </c>
      <c r="U103" s="693">
        <v>26</v>
      </c>
      <c r="V103" s="693">
        <v>0</v>
      </c>
      <c r="W103" s="693">
        <v>26</v>
      </c>
      <c r="X103" s="690">
        <v>119.22</v>
      </c>
      <c r="Y103" s="690">
        <v>7.85</v>
      </c>
      <c r="Z103" s="690">
        <v>12.756119999999999</v>
      </c>
      <c r="AA103" s="690">
        <v>0</v>
      </c>
      <c r="AB103" s="690">
        <v>12.756119999999999</v>
      </c>
      <c r="AC103" s="690">
        <v>0</v>
      </c>
      <c r="AD103" s="690">
        <v>102.54224000000001</v>
      </c>
      <c r="AE103" s="696">
        <f>VLOOKUP(B103,[9]Avg!B:AD,29,0)</f>
        <v>9.7891827084728309</v>
      </c>
      <c r="AF103" s="697">
        <f>_xlfn.IFNA(VLOOKUP(B103,'[9]5%'!B:BC,54,0),0)</f>
        <v>0</v>
      </c>
      <c r="AG103" s="698">
        <f>VLOOKUP(B103,[9]Simperel!B:AH,33,0)</f>
        <v>6.22</v>
      </c>
      <c r="AH103" s="699">
        <f t="shared" si="15"/>
        <v>7.85</v>
      </c>
      <c r="AI103" s="700"/>
      <c r="AJ103" s="697">
        <f>_xlfn.IFNA(VLOOKUP(B103,'[9]Child care'!C:I,7,0),0)</f>
        <v>0</v>
      </c>
      <c r="AK103" s="699">
        <f>VLOOKUP(B103,[9]Att!B:W,22,0)</f>
        <v>9.5652173913043477</v>
      </c>
      <c r="AL103" s="697">
        <f t="shared" si="16"/>
        <v>0</v>
      </c>
      <c r="AM103" s="697">
        <f>_xlfn.IFNA(VLOOKUP(B103,'[9]Health Check'!D:H,5,0),0)</f>
        <v>0</v>
      </c>
      <c r="AN103" s="701"/>
      <c r="AO103" s="697">
        <v>7</v>
      </c>
      <c r="AP103" s="696">
        <f>VLOOKUP(B103,[9]Simperel!B:AJ,35,0)</f>
        <v>11</v>
      </c>
      <c r="AQ103" s="702">
        <f>VLOOKUP(B103,[10]Master!$B:$AQ,42,0)</f>
        <v>0</v>
      </c>
      <c r="AR103" s="697">
        <f>_xlfn.IFNA(VLOOKUP(B103,[9]Bounus!A:B,2,0),0)</f>
        <v>0</v>
      </c>
      <c r="AS103" s="703">
        <f>SUMIF([9]Reimbursment!$B:$B,'PWK '!B:B,[9]Reimbursment!G:G)</f>
        <v>0</v>
      </c>
      <c r="AT103" s="700">
        <f t="shared" si="25"/>
        <v>0</v>
      </c>
      <c r="AU103" s="704">
        <f t="shared" si="17"/>
        <v>242.37</v>
      </c>
      <c r="AV103" s="705">
        <f>VLOOKUP(B103,[9]Att!B:U,20,0)</f>
        <v>0</v>
      </c>
      <c r="AW103" s="706">
        <f t="shared" si="26"/>
        <v>270.77999999999997</v>
      </c>
      <c r="AX103" s="707">
        <f t="shared" si="18"/>
        <v>265.35999999999996</v>
      </c>
      <c r="AY103" s="708">
        <f t="shared" si="19"/>
        <v>367.55697133055622</v>
      </c>
      <c r="AZ103" s="708">
        <v>0</v>
      </c>
      <c r="BA103" s="708">
        <f>VLOOKUP(B103,'[9]1st'!B:BH,59,0)</f>
        <v>100</v>
      </c>
      <c r="BB103" s="709">
        <f>_xlfn.IFNA(VLOOKUP(B103,[9]Deduct!B:F,6,0),0)</f>
        <v>0</v>
      </c>
      <c r="BC103" s="710">
        <f>_xlfn.IFNA(VLOOKUP(B103,[9]Union!I:J,2,0),0)</f>
        <v>1</v>
      </c>
      <c r="BD103" s="710">
        <f>_xlfn.IFNA(VLOOKUP(B103,[9]Union!M:N,2,0),0)</f>
        <v>0</v>
      </c>
      <c r="BE103" s="710">
        <f>_xlfn.IFNA(VLOOKUP(B103,[9]Union!E:F,2,0),0)</f>
        <v>0</v>
      </c>
      <c r="BF103" s="710">
        <f>_xlfn.IFNA(VLOOKUP(B103,[9]Union!A:B,2,0),0)</f>
        <v>0</v>
      </c>
      <c r="BG103" s="711">
        <f t="shared" si="20"/>
        <v>5.42</v>
      </c>
      <c r="BH103" s="708">
        <f t="shared" si="21"/>
        <v>106.42</v>
      </c>
      <c r="BI103" s="712">
        <f t="shared" si="22"/>
        <v>13.22</v>
      </c>
      <c r="BJ103" s="713">
        <f t="shared" si="23"/>
        <v>177.58</v>
      </c>
      <c r="BK103" s="714"/>
      <c r="BL103" s="608" t="e">
        <f>VLOOKUP(B103,[9]ML!A:F,1,0)</f>
        <v>#N/A</v>
      </c>
      <c r="BM103" s="715"/>
      <c r="BN103" s="608" t="e">
        <f>VLOOKUP(B103,'[9]Mon-Fri'!A:A,1,0)</f>
        <v>#N/A</v>
      </c>
    </row>
    <row r="104" spans="1:73" s="608" customFormat="1" ht="35.25" customHeight="1">
      <c r="A104" s="689">
        <f t="shared" si="27"/>
        <v>96</v>
      </c>
      <c r="B104" s="725" t="s">
        <v>1356</v>
      </c>
      <c r="C104" s="690" t="s">
        <v>1357</v>
      </c>
      <c r="D104" s="690" t="s">
        <v>1231</v>
      </c>
      <c r="E104" s="690" t="s">
        <v>1232</v>
      </c>
      <c r="F104" s="691">
        <v>41654</v>
      </c>
      <c r="G104" s="692"/>
      <c r="H104" s="692"/>
      <c r="I104" s="690" t="s">
        <v>1108</v>
      </c>
      <c r="J104" s="693">
        <v>1</v>
      </c>
      <c r="K104" s="693">
        <v>1</v>
      </c>
      <c r="L104" s="693">
        <v>2</v>
      </c>
      <c r="M104" s="693">
        <v>204</v>
      </c>
      <c r="N104" s="694">
        <f t="shared" si="24"/>
        <v>7.8461538461538458</v>
      </c>
      <c r="O104" s="693">
        <v>208</v>
      </c>
      <c r="P104" s="693">
        <v>8</v>
      </c>
      <c r="Q104" s="693">
        <v>240</v>
      </c>
      <c r="R104" s="693">
        <v>0</v>
      </c>
      <c r="S104" s="693">
        <v>16</v>
      </c>
      <c r="T104" s="693">
        <v>16</v>
      </c>
      <c r="U104" s="693">
        <v>48</v>
      </c>
      <c r="V104" s="693">
        <v>0</v>
      </c>
      <c r="W104" s="693">
        <v>48</v>
      </c>
      <c r="X104" s="690">
        <v>129</v>
      </c>
      <c r="Y104" s="690">
        <v>0</v>
      </c>
      <c r="Z104" s="690">
        <v>23.741174999999998</v>
      </c>
      <c r="AA104" s="690">
        <v>0</v>
      </c>
      <c r="AB104" s="690">
        <v>23.741174999999998</v>
      </c>
      <c r="AC104" s="690">
        <v>0</v>
      </c>
      <c r="AD104" s="690">
        <v>106.88235</v>
      </c>
      <c r="AE104" s="696">
        <f>VLOOKUP(B104,[9]Avg!B:AD,29,0)</f>
        <v>10.2107980663591</v>
      </c>
      <c r="AF104" s="697">
        <f>_xlfn.IFNA(VLOOKUP(B104,'[9]5%'!B:BC,54,0),0)</f>
        <v>0</v>
      </c>
      <c r="AG104" s="698">
        <f>VLOOKUP(B104,[9]Simperel!B:AH,33,0)</f>
        <v>11.48</v>
      </c>
      <c r="AH104" s="699">
        <f t="shared" si="15"/>
        <v>7.85</v>
      </c>
      <c r="AI104" s="700"/>
      <c r="AJ104" s="697">
        <f>_xlfn.IFNA(VLOOKUP(B104,'[9]Child care'!C:I,7,0),0)</f>
        <v>0</v>
      </c>
      <c r="AK104" s="699">
        <f>VLOOKUP(B104,[9]Att!B:W,22,0)</f>
        <v>8.4280936454849495</v>
      </c>
      <c r="AL104" s="697">
        <f t="shared" si="16"/>
        <v>0</v>
      </c>
      <c r="AM104" s="697">
        <f>_xlfn.IFNA(VLOOKUP(B104,'[9]Health Check'!D:H,5,0),0)</f>
        <v>0</v>
      </c>
      <c r="AN104" s="701"/>
      <c r="AO104" s="697">
        <v>7</v>
      </c>
      <c r="AP104" s="696">
        <f>VLOOKUP(B104,[9]Simperel!B:AJ,35,0)</f>
        <v>11</v>
      </c>
      <c r="AQ104" s="702">
        <f>VLOOKUP(B104,[10]Master!$B:$AQ,42,0)</f>
        <v>0</v>
      </c>
      <c r="AR104" s="697">
        <f>_xlfn.IFNA(VLOOKUP(B104,[9]Bounus!A:B,2,0),0)</f>
        <v>0</v>
      </c>
      <c r="AS104" s="703">
        <f>SUMIF([9]Reimbursment!$B:$B,'PWK '!B:B,[9]Reimbursment!G:G)</f>
        <v>0</v>
      </c>
      <c r="AT104" s="700">
        <f t="shared" si="25"/>
        <v>0</v>
      </c>
      <c r="AU104" s="704">
        <f t="shared" si="17"/>
        <v>259.62</v>
      </c>
      <c r="AV104" s="705">
        <f>VLOOKUP(B104,[9]Att!B:U,20,0)</f>
        <v>0</v>
      </c>
      <c r="AW104" s="706">
        <f t="shared" si="26"/>
        <v>286.89999999999998</v>
      </c>
      <c r="AX104" s="707">
        <f t="shared" si="18"/>
        <v>281.15999999999997</v>
      </c>
      <c r="AY104" s="708">
        <f t="shared" si="19"/>
        <v>367.55697133055622</v>
      </c>
      <c r="AZ104" s="708">
        <v>0</v>
      </c>
      <c r="BA104" s="708">
        <f>VLOOKUP(B104,'[9]1st'!B:BH,59,0)</f>
        <v>100</v>
      </c>
      <c r="BB104" s="709">
        <f>_xlfn.IFNA(VLOOKUP(B104,[9]Deduct!B:F,6,0),0)</f>
        <v>0</v>
      </c>
      <c r="BC104" s="710">
        <f>_xlfn.IFNA(VLOOKUP(B104,[9]Union!I:J,2,0),0)</f>
        <v>0</v>
      </c>
      <c r="BD104" s="710">
        <f>_xlfn.IFNA(VLOOKUP(B104,[9]Union!M:N,2,0),0)</f>
        <v>0</v>
      </c>
      <c r="BE104" s="710">
        <f>_xlfn.IFNA(VLOOKUP(B104,[9]Union!E:F,2,0),0)</f>
        <v>0</v>
      </c>
      <c r="BF104" s="710">
        <f>_xlfn.IFNA(VLOOKUP(B104,[9]Union!A:B,2,0),0)</f>
        <v>0</v>
      </c>
      <c r="BG104" s="711">
        <f t="shared" si="20"/>
        <v>5.74</v>
      </c>
      <c r="BH104" s="708">
        <f t="shared" si="21"/>
        <v>105.74</v>
      </c>
      <c r="BI104" s="712">
        <f t="shared" si="22"/>
        <v>18.48</v>
      </c>
      <c r="BJ104" s="713">
        <f t="shared" si="23"/>
        <v>199.64</v>
      </c>
      <c r="BK104" s="716"/>
      <c r="BL104" s="608" t="e">
        <f>VLOOKUP(B104,[9]ML!A:F,1,0)</f>
        <v>#N/A</v>
      </c>
      <c r="BM104" s="715"/>
      <c r="BN104" s="608" t="e">
        <f>VLOOKUP(B104,'[9]Mon-Fri'!A:A,1,0)</f>
        <v>#N/A</v>
      </c>
    </row>
    <row r="105" spans="1:73" s="608" customFormat="1" ht="35.25" customHeight="1">
      <c r="A105" s="689">
        <f t="shared" si="27"/>
        <v>97</v>
      </c>
      <c r="B105" s="690" t="s">
        <v>1358</v>
      </c>
      <c r="C105" s="690" t="s">
        <v>1359</v>
      </c>
      <c r="D105" s="690" t="s">
        <v>808</v>
      </c>
      <c r="E105" s="690" t="s">
        <v>1235</v>
      </c>
      <c r="F105" s="691">
        <v>41659</v>
      </c>
      <c r="G105" s="692"/>
      <c r="H105" s="692"/>
      <c r="I105" s="690" t="s">
        <v>1108</v>
      </c>
      <c r="J105" s="693">
        <v>1</v>
      </c>
      <c r="K105" s="693">
        <v>2</v>
      </c>
      <c r="L105" s="693">
        <v>3</v>
      </c>
      <c r="M105" s="693">
        <v>204</v>
      </c>
      <c r="N105" s="694">
        <f t="shared" si="24"/>
        <v>7.8461538461538458</v>
      </c>
      <c r="O105" s="693">
        <v>196</v>
      </c>
      <c r="P105" s="693">
        <v>8</v>
      </c>
      <c r="Q105" s="693">
        <v>240</v>
      </c>
      <c r="R105" s="693">
        <v>0</v>
      </c>
      <c r="S105" s="693">
        <v>0</v>
      </c>
      <c r="T105" s="693">
        <v>0</v>
      </c>
      <c r="U105" s="693">
        <v>44</v>
      </c>
      <c r="V105" s="693">
        <v>0</v>
      </c>
      <c r="W105" s="693">
        <v>44</v>
      </c>
      <c r="X105" s="690">
        <v>196.94</v>
      </c>
      <c r="Y105" s="690">
        <v>0</v>
      </c>
      <c r="Z105" s="690">
        <v>21.58728</v>
      </c>
      <c r="AA105" s="690">
        <v>0</v>
      </c>
      <c r="AB105" s="690">
        <v>21.58728</v>
      </c>
      <c r="AC105" s="690">
        <v>0</v>
      </c>
      <c r="AD105" s="690">
        <v>45.687621999999998</v>
      </c>
      <c r="AE105" s="696">
        <f>VLOOKUP(B105,[9]Avg!B:AD,29,0)</f>
        <v>9.9196700179937025</v>
      </c>
      <c r="AF105" s="697">
        <f>_xlfn.IFNA(VLOOKUP(B105,'[9]5%'!B:BC,54,0),0)</f>
        <v>0</v>
      </c>
      <c r="AG105" s="698">
        <f>VLOOKUP(B105,[9]Simperel!B:AH,33,0)</f>
        <v>10.52</v>
      </c>
      <c r="AH105" s="699">
        <f t="shared" si="15"/>
        <v>7.85</v>
      </c>
      <c r="AI105" s="700"/>
      <c r="AJ105" s="697">
        <f>_xlfn.IFNA(VLOOKUP(B105,'[9]Child care'!C:I,7,0),0)</f>
        <v>0</v>
      </c>
      <c r="AK105" s="699">
        <f>VLOOKUP(B105,[9]Att!B:W,22,0)</f>
        <v>8.7882970937288665</v>
      </c>
      <c r="AL105" s="697">
        <f t="shared" si="16"/>
        <v>6</v>
      </c>
      <c r="AM105" s="697">
        <f>_xlfn.IFNA(VLOOKUP(B105,'[9]Health Check'!D:H,5,0),0)</f>
        <v>0</v>
      </c>
      <c r="AN105" s="701"/>
      <c r="AO105" s="697">
        <v>7</v>
      </c>
      <c r="AP105" s="696">
        <f>VLOOKUP(B105,[9]Simperel!B:AJ,35,0)</f>
        <v>11</v>
      </c>
      <c r="AQ105" s="702">
        <f>VLOOKUP(B105,[10]Master!$B:$AQ,42,0)</f>
        <v>0</v>
      </c>
      <c r="AR105" s="697">
        <f>_xlfn.IFNA(VLOOKUP(B105,[9]Bounus!A:B,2,0),0)</f>
        <v>0</v>
      </c>
      <c r="AS105" s="703">
        <f>SUMIF([9]Reimbursment!$B:$B,'PWK '!B:B,[9]Reimbursment!G:G)</f>
        <v>0</v>
      </c>
      <c r="AT105" s="700">
        <f t="shared" si="25"/>
        <v>0</v>
      </c>
      <c r="AU105" s="704">
        <f t="shared" si="17"/>
        <v>264.20999999999998</v>
      </c>
      <c r="AV105" s="705">
        <f>VLOOKUP(B105,[9]Att!B:U,20,0)</f>
        <v>0</v>
      </c>
      <c r="AW105" s="706">
        <f t="shared" si="26"/>
        <v>297.85000000000002</v>
      </c>
      <c r="AX105" s="707">
        <f t="shared" si="18"/>
        <v>291.98</v>
      </c>
      <c r="AY105" s="708">
        <f t="shared" si="19"/>
        <v>367.55697133055622</v>
      </c>
      <c r="AZ105" s="708">
        <v>0</v>
      </c>
      <c r="BA105" s="708">
        <f>VLOOKUP(B105,'[9]1st'!B:BH,59,0)</f>
        <v>100</v>
      </c>
      <c r="BB105" s="709">
        <f>_xlfn.IFNA(VLOOKUP(B105,[9]Deduct!B:F,6,0),0)</f>
        <v>0</v>
      </c>
      <c r="BC105" s="710">
        <f>_xlfn.IFNA(VLOOKUP(B105,[9]Union!I:J,2,0),0)</f>
        <v>0</v>
      </c>
      <c r="BD105" s="710">
        <f>_xlfn.IFNA(VLOOKUP(B105,[9]Union!M:N,2,0),0)</f>
        <v>0</v>
      </c>
      <c r="BE105" s="710">
        <f>_xlfn.IFNA(VLOOKUP(B105,[9]Union!E:F,2,0),0)</f>
        <v>0</v>
      </c>
      <c r="BF105" s="710">
        <f>_xlfn.IFNA(VLOOKUP(B105,[9]Union!A:B,2,0),0)</f>
        <v>0</v>
      </c>
      <c r="BG105" s="711">
        <f t="shared" si="20"/>
        <v>5.87</v>
      </c>
      <c r="BH105" s="708">
        <f t="shared" si="21"/>
        <v>105.87</v>
      </c>
      <c r="BI105" s="712">
        <f t="shared" si="22"/>
        <v>17.52</v>
      </c>
      <c r="BJ105" s="713">
        <f t="shared" si="23"/>
        <v>209.5</v>
      </c>
      <c r="BK105" s="716"/>
      <c r="BL105" s="608" t="e">
        <f>VLOOKUP(B105,[9]ML!A:F,1,0)</f>
        <v>#N/A</v>
      </c>
      <c r="BM105" s="715"/>
      <c r="BN105" s="608" t="e">
        <f>VLOOKUP(B105,'[9]Mon-Fri'!A:A,1,0)</f>
        <v>#N/A</v>
      </c>
    </row>
    <row r="106" spans="1:73" s="608" customFormat="1" ht="35.25" customHeight="1">
      <c r="A106" s="689">
        <f t="shared" si="27"/>
        <v>98</v>
      </c>
      <c r="B106" s="690" t="s">
        <v>1360</v>
      </c>
      <c r="C106" s="690" t="s">
        <v>1361</v>
      </c>
      <c r="D106" s="690" t="s">
        <v>1238</v>
      </c>
      <c r="E106" s="690" t="s">
        <v>1362</v>
      </c>
      <c r="F106" s="691">
        <v>41660</v>
      </c>
      <c r="G106" s="692"/>
      <c r="H106" s="692"/>
      <c r="I106" s="690" t="s">
        <v>1108</v>
      </c>
      <c r="J106" s="693">
        <v>1</v>
      </c>
      <c r="K106" s="693">
        <v>2</v>
      </c>
      <c r="L106" s="693">
        <v>3</v>
      </c>
      <c r="M106" s="693">
        <v>204</v>
      </c>
      <c r="N106" s="694">
        <f t="shared" si="24"/>
        <v>7.8461538461538458</v>
      </c>
      <c r="O106" s="693">
        <v>208</v>
      </c>
      <c r="P106" s="693">
        <v>8</v>
      </c>
      <c r="Q106" s="693">
        <v>229.5</v>
      </c>
      <c r="R106" s="693">
        <v>0</v>
      </c>
      <c r="S106" s="693">
        <v>14.5</v>
      </c>
      <c r="T106" s="693">
        <v>14.5</v>
      </c>
      <c r="U106" s="693">
        <v>36</v>
      </c>
      <c r="V106" s="693">
        <v>0</v>
      </c>
      <c r="W106" s="693">
        <v>36</v>
      </c>
      <c r="X106" s="690">
        <v>330.52</v>
      </c>
      <c r="Y106" s="690">
        <v>0</v>
      </c>
      <c r="Z106" s="690">
        <v>22.527237</v>
      </c>
      <c r="AA106" s="690">
        <v>0</v>
      </c>
      <c r="AB106" s="690">
        <v>22.527237</v>
      </c>
      <c r="AC106" s="690">
        <v>0</v>
      </c>
      <c r="AD106" s="690">
        <v>1.0672200000000001</v>
      </c>
      <c r="AE106" s="696">
        <f>VLOOKUP(B106,[9]Avg!B:AD,29,0)</f>
        <v>10.825643338853439</v>
      </c>
      <c r="AF106" s="697">
        <f>_xlfn.IFNA(VLOOKUP(B106,'[9]5%'!B:BC,54,0),0)</f>
        <v>0</v>
      </c>
      <c r="AG106" s="698">
        <f>VLOOKUP(B106,[9]Simperel!B:AH,33,0)</f>
        <v>8.61</v>
      </c>
      <c r="AH106" s="699">
        <f t="shared" si="15"/>
        <v>7.85</v>
      </c>
      <c r="AI106" s="700"/>
      <c r="AJ106" s="697">
        <f>_xlfn.IFNA(VLOOKUP(B106,'[9]Child care'!C:I,7,0),0)</f>
        <v>0</v>
      </c>
      <c r="AK106" s="699">
        <f>VLOOKUP(B106,[9]Att!B:W,22,0)</f>
        <v>9.1973244147157178</v>
      </c>
      <c r="AL106" s="697">
        <f t="shared" si="16"/>
        <v>6</v>
      </c>
      <c r="AM106" s="697">
        <f>_xlfn.IFNA(VLOOKUP(B106,'[9]Health Check'!D:H,5,0),0)</f>
        <v>0</v>
      </c>
      <c r="AN106" s="701"/>
      <c r="AO106" s="697">
        <v>7</v>
      </c>
      <c r="AP106" s="696">
        <f>VLOOKUP(B106,[9]Simperel!B:AJ,35,0)</f>
        <v>11</v>
      </c>
      <c r="AQ106" s="702">
        <f>VLOOKUP(B106,[10]Master!$B:$AQ,42,0)</f>
        <v>0</v>
      </c>
      <c r="AR106" s="697">
        <f>_xlfn.IFNA(VLOOKUP(B106,[9]Bounus!A:B,2,0),0)</f>
        <v>0</v>
      </c>
      <c r="AS106" s="703">
        <f>SUMIF([9]Reimbursment!$B:$B,'PWK '!B:B,[9]Reimbursment!G:G)</f>
        <v>0</v>
      </c>
      <c r="AT106" s="700">
        <f t="shared" si="25"/>
        <v>7.9767898286288501</v>
      </c>
      <c r="AU106" s="704">
        <f t="shared" si="17"/>
        <v>354.11</v>
      </c>
      <c r="AV106" s="705">
        <f>VLOOKUP(B106,[9]Att!B:U,20,0)</f>
        <v>0.73684210526315796</v>
      </c>
      <c r="AW106" s="706">
        <f t="shared" si="26"/>
        <v>396.14</v>
      </c>
      <c r="AX106" s="707">
        <f t="shared" si="18"/>
        <v>390.27</v>
      </c>
      <c r="AY106" s="708">
        <f t="shared" si="19"/>
        <v>367.55697133055622</v>
      </c>
      <c r="AZ106" s="708">
        <v>0</v>
      </c>
      <c r="BA106" s="708">
        <f>VLOOKUP(B106,'[9]1st'!B:BH,59,0)</f>
        <v>100</v>
      </c>
      <c r="BB106" s="709">
        <f>_xlfn.IFNA(VLOOKUP(B106,[9]Deduct!B:F,6,0),0)</f>
        <v>0</v>
      </c>
      <c r="BC106" s="710">
        <f>_xlfn.IFNA(VLOOKUP(B106,[9]Union!I:J,2,0),0)</f>
        <v>0</v>
      </c>
      <c r="BD106" s="710">
        <f>_xlfn.IFNA(VLOOKUP(B106,[9]Union!M:N,2,0),0)</f>
        <v>1</v>
      </c>
      <c r="BE106" s="710">
        <f>_xlfn.IFNA(VLOOKUP(B106,[9]Union!E:F,2,0),0)</f>
        <v>0</v>
      </c>
      <c r="BF106" s="710">
        <f>_xlfn.IFNA(VLOOKUP(B106,[9]Union!A:B,2,0),0)</f>
        <v>0</v>
      </c>
      <c r="BG106" s="711">
        <f t="shared" si="20"/>
        <v>5.87</v>
      </c>
      <c r="BH106" s="708">
        <f t="shared" si="21"/>
        <v>106.87</v>
      </c>
      <c r="BI106" s="712">
        <f t="shared" si="22"/>
        <v>15.61</v>
      </c>
      <c r="BJ106" s="713">
        <f t="shared" si="23"/>
        <v>304.88</v>
      </c>
      <c r="BK106" s="716"/>
      <c r="BL106" s="608" t="e">
        <f>VLOOKUP(B106,[9]ML!A:F,1,0)</f>
        <v>#N/A</v>
      </c>
      <c r="BM106" s="715"/>
      <c r="BN106" s="608" t="e">
        <f>VLOOKUP(B106,'[9]Mon-Fri'!A:A,1,0)</f>
        <v>#N/A</v>
      </c>
    </row>
    <row r="107" spans="1:73" s="608" customFormat="1" ht="35.25" customHeight="1">
      <c r="A107" s="689">
        <f t="shared" si="27"/>
        <v>99</v>
      </c>
      <c r="B107" s="690" t="s">
        <v>1363</v>
      </c>
      <c r="C107" s="690" t="s">
        <v>1364</v>
      </c>
      <c r="D107" s="690" t="s">
        <v>1365</v>
      </c>
      <c r="E107" s="690" t="s">
        <v>1366</v>
      </c>
      <c r="F107" s="691">
        <v>41661</v>
      </c>
      <c r="G107" s="692"/>
      <c r="H107" s="692"/>
      <c r="I107" s="690" t="s">
        <v>1108</v>
      </c>
      <c r="J107" s="693">
        <v>0</v>
      </c>
      <c r="K107" s="693">
        <v>0</v>
      </c>
      <c r="L107" s="693">
        <v>0</v>
      </c>
      <c r="M107" s="693">
        <v>204</v>
      </c>
      <c r="N107" s="694">
        <f t="shared" si="24"/>
        <v>7.8461538461538458</v>
      </c>
      <c r="O107" s="693">
        <v>208</v>
      </c>
      <c r="P107" s="693">
        <v>8</v>
      </c>
      <c r="Q107" s="693">
        <v>258</v>
      </c>
      <c r="R107" s="693">
        <v>0</v>
      </c>
      <c r="S107" s="693">
        <v>0</v>
      </c>
      <c r="T107" s="693">
        <v>0</v>
      </c>
      <c r="U107" s="693">
        <v>50</v>
      </c>
      <c r="V107" s="693">
        <v>0</v>
      </c>
      <c r="W107" s="693">
        <v>50</v>
      </c>
      <c r="X107" s="690">
        <v>343.35</v>
      </c>
      <c r="Y107" s="690">
        <v>0</v>
      </c>
      <c r="Z107" s="690">
        <v>31.008935999999999</v>
      </c>
      <c r="AA107" s="690">
        <v>0</v>
      </c>
      <c r="AB107" s="690">
        <v>31.008935999999999</v>
      </c>
      <c r="AC107" s="690">
        <v>0</v>
      </c>
      <c r="AD107" s="690">
        <v>0.65365399999999996</v>
      </c>
      <c r="AE107" s="696">
        <f>VLOOKUP(B107,[9]Avg!B:AD,29,0)</f>
        <v>10.598443455854236</v>
      </c>
      <c r="AF107" s="697">
        <f>_xlfn.IFNA(VLOOKUP(B107,'[9]5%'!B:BC,54,0),0)</f>
        <v>0</v>
      </c>
      <c r="AG107" s="698">
        <f>VLOOKUP(B107,[9]Simperel!B:AH,33,0)</f>
        <v>11.96</v>
      </c>
      <c r="AH107" s="699">
        <f t="shared" si="15"/>
        <v>7.85</v>
      </c>
      <c r="AI107" s="700"/>
      <c r="AJ107" s="697">
        <f>_xlfn.IFNA(VLOOKUP(B107,'[9]Child care'!C:I,7,0),0)</f>
        <v>0</v>
      </c>
      <c r="AK107" s="699">
        <f>VLOOKUP(B107,[9]Att!B:W,22,0)</f>
        <v>10</v>
      </c>
      <c r="AL107" s="697">
        <f t="shared" si="16"/>
        <v>6</v>
      </c>
      <c r="AM107" s="697">
        <f>_xlfn.IFNA(VLOOKUP(B107,'[9]Health Check'!D:H,5,0),0)</f>
        <v>0</v>
      </c>
      <c r="AN107" s="701"/>
      <c r="AO107" s="697">
        <v>7</v>
      </c>
      <c r="AP107" s="696">
        <f>VLOOKUP(B107,[9]Simperel!B:AJ,35,0)</f>
        <v>11</v>
      </c>
      <c r="AQ107" s="702">
        <f>VLOOKUP(B107,[10]Master!$B:$AQ,42,0)</f>
        <v>0</v>
      </c>
      <c r="AR107" s="697">
        <f>_xlfn.IFNA(VLOOKUP(B107,[9]Bounus!A:B,2,0),0)</f>
        <v>0</v>
      </c>
      <c r="AS107" s="703">
        <f>SUMIF([9]Reimbursment!$B:$B,'PWK '!B:B,[9]Reimbursment!G:G)</f>
        <v>1.83</v>
      </c>
      <c r="AT107" s="700">
        <f t="shared" si="25"/>
        <v>7.4375041795468402E-2</v>
      </c>
      <c r="AU107" s="704">
        <f t="shared" si="17"/>
        <v>375.01</v>
      </c>
      <c r="AV107" s="705">
        <f>VLOOKUP(B107,[9]Att!B:U,20,0)</f>
        <v>7.0175438596491299E-3</v>
      </c>
      <c r="AW107" s="706">
        <f t="shared" si="26"/>
        <v>411.77</v>
      </c>
      <c r="AX107" s="707">
        <f t="shared" si="18"/>
        <v>405.9</v>
      </c>
      <c r="AY107" s="708">
        <f t="shared" si="19"/>
        <v>367.55697133055622</v>
      </c>
      <c r="AZ107" s="708">
        <v>1.92</v>
      </c>
      <c r="BA107" s="708">
        <f>VLOOKUP(B107,'[9]1st'!B:BH,59,0)</f>
        <v>100</v>
      </c>
      <c r="BB107" s="709">
        <f>_xlfn.IFNA(VLOOKUP(B107,[9]Deduct!B:F,6,0),0)</f>
        <v>0</v>
      </c>
      <c r="BC107" s="710">
        <f>_xlfn.IFNA(VLOOKUP(B107,[9]Union!I:J,2,0),0)</f>
        <v>0</v>
      </c>
      <c r="BD107" s="710">
        <f>_xlfn.IFNA(VLOOKUP(B107,[9]Union!M:N,2,0),0)</f>
        <v>0</v>
      </c>
      <c r="BE107" s="710">
        <f>_xlfn.IFNA(VLOOKUP(B107,[9]Union!E:F,2,0),0)</f>
        <v>0</v>
      </c>
      <c r="BF107" s="710">
        <f>_xlfn.IFNA(VLOOKUP(B107,[9]Union!A:B,2,0),0)</f>
        <v>0</v>
      </c>
      <c r="BG107" s="711">
        <f t="shared" si="20"/>
        <v>5.87</v>
      </c>
      <c r="BH107" s="708">
        <f t="shared" si="21"/>
        <v>107.79</v>
      </c>
      <c r="BI107" s="712">
        <f t="shared" si="22"/>
        <v>18.96</v>
      </c>
      <c r="BJ107" s="713">
        <f t="shared" si="23"/>
        <v>322.94</v>
      </c>
      <c r="BK107" s="716"/>
      <c r="BL107" s="608" t="e">
        <f>VLOOKUP(B107,[9]ML!A:F,1,0)</f>
        <v>#N/A</v>
      </c>
      <c r="BM107" s="715"/>
      <c r="BN107" s="608" t="e">
        <f>VLOOKUP(B107,'[9]Mon-Fri'!A:A,1,0)</f>
        <v>#N/A</v>
      </c>
    </row>
    <row r="108" spans="1:73" s="722" customFormat="1" ht="32.25" customHeight="1">
      <c r="A108" s="689">
        <f t="shared" si="27"/>
        <v>100</v>
      </c>
      <c r="B108" s="690" t="s">
        <v>1367</v>
      </c>
      <c r="C108" s="690" t="s">
        <v>1368</v>
      </c>
      <c r="D108" s="690" t="s">
        <v>1117</v>
      </c>
      <c r="E108" s="690" t="s">
        <v>1200</v>
      </c>
      <c r="F108" s="691">
        <v>41662</v>
      </c>
      <c r="G108" s="692"/>
      <c r="H108" s="692"/>
      <c r="I108" s="690" t="s">
        <v>1108</v>
      </c>
      <c r="J108" s="693">
        <v>1</v>
      </c>
      <c r="K108" s="693">
        <v>2</v>
      </c>
      <c r="L108" s="693">
        <v>3</v>
      </c>
      <c r="M108" s="693">
        <v>204</v>
      </c>
      <c r="N108" s="694">
        <f t="shared" si="24"/>
        <v>7.8461538461538458</v>
      </c>
      <c r="O108" s="693">
        <v>208</v>
      </c>
      <c r="P108" s="693">
        <v>8</v>
      </c>
      <c r="Q108" s="693">
        <v>256</v>
      </c>
      <c r="R108" s="693">
        <v>0</v>
      </c>
      <c r="S108" s="693">
        <v>0</v>
      </c>
      <c r="T108" s="693">
        <v>0</v>
      </c>
      <c r="U108" s="693">
        <v>48</v>
      </c>
      <c r="V108" s="693">
        <v>0</v>
      </c>
      <c r="W108" s="693">
        <v>48</v>
      </c>
      <c r="X108" s="690">
        <v>415.74</v>
      </c>
      <c r="Y108" s="690">
        <v>0</v>
      </c>
      <c r="Z108" s="690">
        <v>38.258702</v>
      </c>
      <c r="AA108" s="690">
        <v>0</v>
      </c>
      <c r="AB108" s="690">
        <v>38.258702</v>
      </c>
      <c r="AC108" s="690">
        <v>0</v>
      </c>
      <c r="AD108" s="690">
        <v>0</v>
      </c>
      <c r="AE108" s="696">
        <f>VLOOKUP(B108,[9]Avg!B:AD,29,0)</f>
        <v>11.916360508742738</v>
      </c>
      <c r="AF108" s="697">
        <f>_xlfn.IFNA(VLOOKUP(B108,'[9]5%'!B:BC,54,0),0)</f>
        <v>0</v>
      </c>
      <c r="AG108" s="698">
        <f>VLOOKUP(B108,[9]Simperel!B:AH,33,0)</f>
        <v>11.48</v>
      </c>
      <c r="AH108" s="699">
        <f t="shared" si="15"/>
        <v>7.85</v>
      </c>
      <c r="AI108" s="726"/>
      <c r="AJ108" s="697">
        <f>_xlfn.IFNA(VLOOKUP(B108,'[9]Child care'!C:I,7,0),0)</f>
        <v>0</v>
      </c>
      <c r="AK108" s="699">
        <f>VLOOKUP(B108,[9]Att!B:W,22,0)</f>
        <v>10</v>
      </c>
      <c r="AL108" s="697">
        <f t="shared" si="16"/>
        <v>6</v>
      </c>
      <c r="AM108" s="697">
        <f>_xlfn.IFNA(VLOOKUP(B108,'[9]Health Check'!D:H,5,0),0)</f>
        <v>0</v>
      </c>
      <c r="AN108" s="701"/>
      <c r="AO108" s="697">
        <v>7</v>
      </c>
      <c r="AP108" s="696">
        <f>VLOOKUP(B108,[9]Simperel!B:AJ,35,0)</f>
        <v>11</v>
      </c>
      <c r="AQ108" s="702">
        <f>VLOOKUP(B108,[10]Master!$B:$AQ,42,0)</f>
        <v>0</v>
      </c>
      <c r="AR108" s="697">
        <f>_xlfn.IFNA(VLOOKUP(B108,[9]Bounus!A:B,2,0),0)</f>
        <v>0</v>
      </c>
      <c r="AS108" s="703">
        <f>SUMIF([9]Reimbursment!$B:$B,'PWK '!B:B,[9]Reimbursment!G:G)</f>
        <v>48.781618655966668</v>
      </c>
      <c r="AT108" s="700">
        <f t="shared" si="25"/>
        <v>0</v>
      </c>
      <c r="AU108" s="727">
        <f t="shared" si="17"/>
        <v>454</v>
      </c>
      <c r="AV108" s="705">
        <f>VLOOKUP(B108,[9]Att!B:U,20,0)</f>
        <v>0</v>
      </c>
      <c r="AW108" s="706">
        <f t="shared" si="26"/>
        <v>537.63</v>
      </c>
      <c r="AX108" s="728">
        <f t="shared" si="18"/>
        <v>531.76</v>
      </c>
      <c r="AY108" s="729">
        <f t="shared" si="19"/>
        <v>367.55697133055622</v>
      </c>
      <c r="AZ108" s="708">
        <v>2.7</v>
      </c>
      <c r="BA108" s="708">
        <f>VLOOKUP(B108,'[9]1st'!B:BH,59,0)</f>
        <v>100.89</v>
      </c>
      <c r="BB108" s="709">
        <f>_xlfn.IFNA(VLOOKUP(B108,[9]Deduct!B:F,6,0),0)</f>
        <v>0</v>
      </c>
      <c r="BC108" s="710">
        <f>_xlfn.IFNA(VLOOKUP(B108,[9]Union!I:J,2,0),0)</f>
        <v>1</v>
      </c>
      <c r="BD108" s="710">
        <f>_xlfn.IFNA(VLOOKUP(B108,[9]Union!M:N,2,0),0)</f>
        <v>0</v>
      </c>
      <c r="BE108" s="710">
        <f>_xlfn.IFNA(VLOOKUP(B108,[9]Union!E:F,2,0),0)</f>
        <v>0</v>
      </c>
      <c r="BF108" s="710">
        <f>_xlfn.IFNA(VLOOKUP(B108,[9]Union!A:B,2,0),0)</f>
        <v>0</v>
      </c>
      <c r="BG108" s="711">
        <f t="shared" si="20"/>
        <v>5.87</v>
      </c>
      <c r="BH108" s="708">
        <f t="shared" si="21"/>
        <v>110.46</v>
      </c>
      <c r="BI108" s="712">
        <f t="shared" si="22"/>
        <v>18.48</v>
      </c>
      <c r="BJ108" s="713">
        <f t="shared" si="23"/>
        <v>445.65</v>
      </c>
      <c r="BK108" s="730"/>
      <c r="BL108" s="608" t="e">
        <f>VLOOKUP(B108,[9]ML!A:F,1,0)</f>
        <v>#N/A</v>
      </c>
      <c r="BM108" s="715"/>
      <c r="BN108" s="608" t="e">
        <f>VLOOKUP(B108,'[9]Mon-Fri'!A:A,1,0)</f>
        <v>#N/A</v>
      </c>
      <c r="BO108" s="608"/>
      <c r="BP108" s="608"/>
      <c r="BQ108" s="608"/>
      <c r="BR108" s="608"/>
      <c r="BS108" s="608"/>
      <c r="BT108" s="608"/>
      <c r="BU108" s="608"/>
    </row>
    <row r="109" spans="1:73" s="608" customFormat="1" ht="32.25" customHeight="1">
      <c r="A109" s="689">
        <f t="shared" si="27"/>
        <v>101</v>
      </c>
      <c r="B109" s="690" t="s">
        <v>1369</v>
      </c>
      <c r="C109" s="690" t="s">
        <v>1370</v>
      </c>
      <c r="D109" s="690" t="s">
        <v>1365</v>
      </c>
      <c r="E109" s="690" t="s">
        <v>1366</v>
      </c>
      <c r="F109" s="691">
        <v>41662</v>
      </c>
      <c r="G109" s="692"/>
      <c r="H109" s="692"/>
      <c r="I109" s="690" t="s">
        <v>1108</v>
      </c>
      <c r="J109" s="693">
        <v>1</v>
      </c>
      <c r="K109" s="693">
        <v>0</v>
      </c>
      <c r="L109" s="693">
        <v>1</v>
      </c>
      <c r="M109" s="693">
        <v>204</v>
      </c>
      <c r="N109" s="694">
        <f t="shared" si="24"/>
        <v>7.8461538461538458</v>
      </c>
      <c r="O109" s="693">
        <v>208</v>
      </c>
      <c r="P109" s="693">
        <v>8</v>
      </c>
      <c r="Q109" s="693">
        <v>251</v>
      </c>
      <c r="R109" s="693">
        <v>1</v>
      </c>
      <c r="S109" s="693">
        <v>4</v>
      </c>
      <c r="T109" s="693">
        <v>5</v>
      </c>
      <c r="U109" s="693">
        <v>48</v>
      </c>
      <c r="V109" s="693">
        <v>0</v>
      </c>
      <c r="W109" s="693">
        <v>48</v>
      </c>
      <c r="X109" s="690">
        <v>335.11</v>
      </c>
      <c r="Y109" s="690">
        <v>0.98</v>
      </c>
      <c r="Z109" s="690">
        <v>29.152836000000001</v>
      </c>
      <c r="AA109" s="690">
        <v>0</v>
      </c>
      <c r="AB109" s="690">
        <v>29.152836000000001</v>
      </c>
      <c r="AC109" s="690">
        <v>0</v>
      </c>
      <c r="AD109" s="690">
        <v>0.65365399999999996</v>
      </c>
      <c r="AE109" s="696">
        <f>VLOOKUP(B109,[9]Avg!B:AD,29,0)</f>
        <v>10.024068945038143</v>
      </c>
      <c r="AF109" s="697">
        <f>_xlfn.IFNA(VLOOKUP(B109,'[9]5%'!B:BC,54,0),0)</f>
        <v>0</v>
      </c>
      <c r="AG109" s="698">
        <f>VLOOKUP(B109,[9]Simperel!B:AH,33,0)</f>
        <v>11.48</v>
      </c>
      <c r="AH109" s="699">
        <f t="shared" si="15"/>
        <v>7.85</v>
      </c>
      <c r="AI109" s="700"/>
      <c r="AJ109" s="697">
        <f>_xlfn.IFNA(VLOOKUP(B109,'[9]Child care'!C:I,7,0),0)</f>
        <v>0</v>
      </c>
      <c r="AK109" s="699">
        <f>VLOOKUP(B109,[9]Att!B:W,22,0)</f>
        <v>9.6424199985382675</v>
      </c>
      <c r="AL109" s="697">
        <f t="shared" si="16"/>
        <v>6</v>
      </c>
      <c r="AM109" s="697">
        <f>_xlfn.IFNA(VLOOKUP(B109,'[9]Health Check'!D:H,5,0),0)</f>
        <v>0</v>
      </c>
      <c r="AN109" s="701"/>
      <c r="AO109" s="697">
        <v>7</v>
      </c>
      <c r="AP109" s="696">
        <f>VLOOKUP(B109,[9]Simperel!B:AJ,35,0)</f>
        <v>11</v>
      </c>
      <c r="AQ109" s="702">
        <f>VLOOKUP(B109,[10]Master!$B:$AQ,42,0)</f>
        <v>0</v>
      </c>
      <c r="AR109" s="697">
        <f>_xlfn.IFNA(VLOOKUP(B109,[9]Bounus!A:B,2,0),0)</f>
        <v>0</v>
      </c>
      <c r="AS109" s="703">
        <f>SUMIF([9]Reimbursment!$B:$B,'PWK '!B:B,[9]Reimbursment!G:G)</f>
        <v>46.631746502356137</v>
      </c>
      <c r="AT109" s="700">
        <f t="shared" si="25"/>
        <v>4.6251405834123283</v>
      </c>
      <c r="AU109" s="704">
        <f t="shared" si="17"/>
        <v>365.9</v>
      </c>
      <c r="AV109" s="705">
        <f>VLOOKUP(B109,[9]Att!B:U,20,0)</f>
        <v>0.46140350877192898</v>
      </c>
      <c r="AW109" s="706">
        <f t="shared" si="26"/>
        <v>451.65</v>
      </c>
      <c r="AX109" s="707">
        <f t="shared" si="18"/>
        <v>445.78</v>
      </c>
      <c r="AY109" s="708">
        <f t="shared" si="19"/>
        <v>367.55697133055622</v>
      </c>
      <c r="AZ109" s="708">
        <v>2.0699999999999998</v>
      </c>
      <c r="BA109" s="708">
        <f>VLOOKUP(B109,'[9]1st'!B:BH,59,0)</f>
        <v>100</v>
      </c>
      <c r="BB109" s="709">
        <f>_xlfn.IFNA(VLOOKUP(B109,[9]Deduct!B:F,6,0),0)</f>
        <v>0</v>
      </c>
      <c r="BC109" s="710">
        <f>_xlfn.IFNA(VLOOKUP(B109,[9]Union!I:J,2,0),0)</f>
        <v>0</v>
      </c>
      <c r="BD109" s="710">
        <f>_xlfn.IFNA(VLOOKUP(B109,[9]Union!M:N,2,0),0)</f>
        <v>0</v>
      </c>
      <c r="BE109" s="710">
        <f>_xlfn.IFNA(VLOOKUP(B109,[9]Union!E:F,2,0),0)</f>
        <v>0</v>
      </c>
      <c r="BF109" s="710">
        <f>_xlfn.IFNA(VLOOKUP(B109,[9]Union!A:B,2,0),0)</f>
        <v>0</v>
      </c>
      <c r="BG109" s="711">
        <f t="shared" si="20"/>
        <v>5.87</v>
      </c>
      <c r="BH109" s="708">
        <f t="shared" si="21"/>
        <v>107.94</v>
      </c>
      <c r="BI109" s="712">
        <f t="shared" si="22"/>
        <v>18.48</v>
      </c>
      <c r="BJ109" s="713">
        <f t="shared" si="23"/>
        <v>362.19</v>
      </c>
      <c r="BK109" s="716"/>
      <c r="BL109" s="608" t="e">
        <f>VLOOKUP(B109,[9]ML!A:F,1,0)</f>
        <v>#N/A</v>
      </c>
      <c r="BM109" s="715"/>
      <c r="BN109" s="608" t="e">
        <f>VLOOKUP(B109,'[9]Mon-Fri'!A:A,1,0)</f>
        <v>#N/A</v>
      </c>
    </row>
    <row r="110" spans="1:73" s="608" customFormat="1" ht="35.25" customHeight="1">
      <c r="A110" s="689">
        <f t="shared" si="27"/>
        <v>102</v>
      </c>
      <c r="B110" s="690" t="s">
        <v>1371</v>
      </c>
      <c r="C110" s="690" t="s">
        <v>1372</v>
      </c>
      <c r="D110" s="690" t="s">
        <v>1231</v>
      </c>
      <c r="E110" s="690" t="s">
        <v>1373</v>
      </c>
      <c r="F110" s="691">
        <v>41666</v>
      </c>
      <c r="G110" s="692"/>
      <c r="H110" s="692"/>
      <c r="I110" s="690" t="s">
        <v>1108</v>
      </c>
      <c r="J110" s="693">
        <v>1</v>
      </c>
      <c r="K110" s="693">
        <v>2</v>
      </c>
      <c r="L110" s="693">
        <v>3</v>
      </c>
      <c r="M110" s="693">
        <v>204</v>
      </c>
      <c r="N110" s="694">
        <f t="shared" si="24"/>
        <v>7.8461538461538458</v>
      </c>
      <c r="O110" s="693">
        <v>208</v>
      </c>
      <c r="P110" s="693">
        <v>8</v>
      </c>
      <c r="Q110" s="693">
        <v>217</v>
      </c>
      <c r="R110" s="693">
        <v>17</v>
      </c>
      <c r="S110" s="693">
        <v>0</v>
      </c>
      <c r="T110" s="693">
        <v>17</v>
      </c>
      <c r="U110" s="693">
        <v>26</v>
      </c>
      <c r="V110" s="693">
        <v>0</v>
      </c>
      <c r="W110" s="693">
        <v>26</v>
      </c>
      <c r="X110" s="690">
        <v>198.66</v>
      </c>
      <c r="Y110" s="690">
        <v>16.66</v>
      </c>
      <c r="Z110" s="690">
        <v>13.692334000000001</v>
      </c>
      <c r="AA110" s="690">
        <v>0</v>
      </c>
      <c r="AB110" s="690">
        <v>13.692334000000001</v>
      </c>
      <c r="AC110" s="690">
        <v>1.41</v>
      </c>
      <c r="AD110" s="690">
        <v>30.270503999999999</v>
      </c>
      <c r="AE110" s="696">
        <f>VLOOKUP(B110,[9]Avg!B:AD,29,0)</f>
        <v>10.20179129506066</v>
      </c>
      <c r="AF110" s="697">
        <f>_xlfn.IFNA(VLOOKUP(B110,'[9]5%'!B:BC,54,0),0)</f>
        <v>0</v>
      </c>
      <c r="AG110" s="698">
        <f>VLOOKUP(B110,[9]Simperel!B:AH,33,0)</f>
        <v>6.22</v>
      </c>
      <c r="AH110" s="699">
        <f t="shared" si="15"/>
        <v>7.85</v>
      </c>
      <c r="AI110" s="700"/>
      <c r="AJ110" s="697">
        <f>_xlfn.IFNA(VLOOKUP(B110,'[9]Child care'!C:I,7,0),0)</f>
        <v>0</v>
      </c>
      <c r="AK110" s="699">
        <f>VLOOKUP(B110,[9]Att!B:W,22,0)</f>
        <v>10</v>
      </c>
      <c r="AL110" s="697">
        <f t="shared" si="16"/>
        <v>6</v>
      </c>
      <c r="AM110" s="697">
        <f>_xlfn.IFNA(VLOOKUP(B110,'[9]Health Check'!D:H,5,0),0)</f>
        <v>0</v>
      </c>
      <c r="AN110" s="701"/>
      <c r="AO110" s="697">
        <v>7</v>
      </c>
      <c r="AP110" s="696">
        <f>VLOOKUP(B110,[9]Simperel!B:AJ,35,0)</f>
        <v>11</v>
      </c>
      <c r="AQ110" s="702">
        <f>VLOOKUP(B110,[10]Master!$B:$AQ,42,0)</f>
        <v>0</v>
      </c>
      <c r="AR110" s="697">
        <f>_xlfn.IFNA(VLOOKUP(B110,[9]Bounus!A:B,2,0),0)</f>
        <v>0</v>
      </c>
      <c r="AS110" s="703">
        <f>SUMIF([9]Reimbursment!$B:$B,'PWK '!B:B,[9]Reimbursment!G:G)</f>
        <v>0</v>
      </c>
      <c r="AT110" s="700">
        <f t="shared" si="25"/>
        <v>0</v>
      </c>
      <c r="AU110" s="704">
        <f t="shared" si="17"/>
        <v>260.69</v>
      </c>
      <c r="AV110" s="705">
        <f>VLOOKUP(B110,[9]Att!B:U,20,0)</f>
        <v>0</v>
      </c>
      <c r="AW110" s="706">
        <f t="shared" si="26"/>
        <v>295.54000000000002</v>
      </c>
      <c r="AX110" s="707">
        <f t="shared" si="18"/>
        <v>289.67</v>
      </c>
      <c r="AY110" s="708">
        <f t="shared" si="19"/>
        <v>367.55697133055622</v>
      </c>
      <c r="AZ110" s="708">
        <v>0</v>
      </c>
      <c r="BA110" s="708">
        <f>VLOOKUP(B110,'[9]1st'!B:BH,59,0)</f>
        <v>100</v>
      </c>
      <c r="BB110" s="709">
        <f>_xlfn.IFNA(VLOOKUP(B110,[9]Deduct!B:F,6,0),0)</f>
        <v>0</v>
      </c>
      <c r="BC110" s="710">
        <f>_xlfn.IFNA(VLOOKUP(B110,[9]Union!I:J,2,0),0)</f>
        <v>1</v>
      </c>
      <c r="BD110" s="710">
        <f>_xlfn.IFNA(VLOOKUP(B110,[9]Union!M:N,2,0),0)</f>
        <v>0</v>
      </c>
      <c r="BE110" s="710">
        <f>_xlfn.IFNA(VLOOKUP(B110,[9]Union!E:F,2,0),0)</f>
        <v>0</v>
      </c>
      <c r="BF110" s="710">
        <f>_xlfn.IFNA(VLOOKUP(B110,[9]Union!A:B,2,0),0)</f>
        <v>0</v>
      </c>
      <c r="BG110" s="711">
        <f t="shared" si="20"/>
        <v>5.87</v>
      </c>
      <c r="BH110" s="708">
        <f t="shared" si="21"/>
        <v>106.87</v>
      </c>
      <c r="BI110" s="712">
        <f t="shared" si="22"/>
        <v>13.22</v>
      </c>
      <c r="BJ110" s="713">
        <f t="shared" si="23"/>
        <v>201.89</v>
      </c>
      <c r="BK110" s="716"/>
      <c r="BL110" s="608" t="e">
        <f>VLOOKUP(B110,[9]ML!A:F,1,0)</f>
        <v>#N/A</v>
      </c>
      <c r="BM110" s="715"/>
      <c r="BN110" s="608" t="e">
        <f>VLOOKUP(B110,'[9]Mon-Fri'!A:A,1,0)</f>
        <v>#N/A</v>
      </c>
    </row>
    <row r="111" spans="1:73" s="608" customFormat="1" ht="35.25" customHeight="1">
      <c r="A111" s="689">
        <f t="shared" si="27"/>
        <v>103</v>
      </c>
      <c r="B111" s="690" t="s">
        <v>1374</v>
      </c>
      <c r="C111" s="690" t="s">
        <v>1375</v>
      </c>
      <c r="D111" s="690" t="s">
        <v>1231</v>
      </c>
      <c r="E111" s="690" t="s">
        <v>1197</v>
      </c>
      <c r="F111" s="691">
        <v>41675</v>
      </c>
      <c r="G111" s="692"/>
      <c r="H111" s="692"/>
      <c r="I111" s="690" t="s">
        <v>1108</v>
      </c>
      <c r="J111" s="693">
        <v>0</v>
      </c>
      <c r="K111" s="693">
        <v>0</v>
      </c>
      <c r="L111" s="693">
        <v>0</v>
      </c>
      <c r="M111" s="693">
        <v>204</v>
      </c>
      <c r="N111" s="694">
        <f t="shared" si="24"/>
        <v>7.8461538461538458</v>
      </c>
      <c r="O111" s="693">
        <v>208</v>
      </c>
      <c r="P111" s="693">
        <v>8</v>
      </c>
      <c r="Q111" s="693">
        <v>236</v>
      </c>
      <c r="R111" s="693">
        <v>0</v>
      </c>
      <c r="S111" s="693">
        <v>0</v>
      </c>
      <c r="T111" s="693">
        <v>0</v>
      </c>
      <c r="U111" s="693">
        <v>28</v>
      </c>
      <c r="V111" s="693">
        <v>0</v>
      </c>
      <c r="W111" s="693">
        <v>28</v>
      </c>
      <c r="X111" s="690">
        <v>139.22999999999999</v>
      </c>
      <c r="Y111" s="690">
        <v>0</v>
      </c>
      <c r="Z111" s="690">
        <v>13.737360000000001</v>
      </c>
      <c r="AA111" s="690">
        <v>0</v>
      </c>
      <c r="AB111" s="690">
        <v>13.737360000000001</v>
      </c>
      <c r="AC111" s="690">
        <v>0</v>
      </c>
      <c r="AD111" s="690">
        <v>92.982020000000006</v>
      </c>
      <c r="AE111" s="696">
        <f>VLOOKUP(B111,[9]Avg!B:AD,29,0)</f>
        <v>10.433719181459567</v>
      </c>
      <c r="AF111" s="697">
        <f>_xlfn.IFNA(VLOOKUP(B111,'[9]5%'!B:BC,54,0),0)</f>
        <v>0</v>
      </c>
      <c r="AG111" s="698">
        <f>VLOOKUP(B111,[9]Simperel!B:AH,33,0)</f>
        <v>6.7</v>
      </c>
      <c r="AH111" s="699">
        <f t="shared" si="15"/>
        <v>7.85</v>
      </c>
      <c r="AI111" s="700"/>
      <c r="AJ111" s="697">
        <f>_xlfn.IFNA(VLOOKUP(B111,'[9]Child care'!C:I,7,0),0)</f>
        <v>0</v>
      </c>
      <c r="AK111" s="699">
        <f>VLOOKUP(B111,[9]Att!B:W,22,0)</f>
        <v>10</v>
      </c>
      <c r="AL111" s="697">
        <f t="shared" si="16"/>
        <v>0</v>
      </c>
      <c r="AM111" s="697">
        <f>_xlfn.IFNA(VLOOKUP(B111,'[9]Health Check'!D:H,5,0),0)</f>
        <v>0</v>
      </c>
      <c r="AN111" s="701"/>
      <c r="AO111" s="697">
        <v>7</v>
      </c>
      <c r="AP111" s="696">
        <f>VLOOKUP(B111,[9]Simperel!B:AJ,35,0)</f>
        <v>10</v>
      </c>
      <c r="AQ111" s="702">
        <f>VLOOKUP(B111,[10]Master!$B:$AQ,42,0)</f>
        <v>0</v>
      </c>
      <c r="AR111" s="697">
        <f>_xlfn.IFNA(VLOOKUP(B111,[9]Bounus!A:B,2,0),0)</f>
        <v>0</v>
      </c>
      <c r="AS111" s="703">
        <f>SUMIF([9]Reimbursment!$B:$B,'PWK '!B:B,[9]Reimbursment!G:G)</f>
        <v>0</v>
      </c>
      <c r="AT111" s="700">
        <f t="shared" si="25"/>
        <v>0</v>
      </c>
      <c r="AU111" s="704">
        <f t="shared" si="17"/>
        <v>245.95</v>
      </c>
      <c r="AV111" s="705">
        <f>VLOOKUP(B111,[9]Att!B:U,20,0)</f>
        <v>0</v>
      </c>
      <c r="AW111" s="706">
        <f t="shared" si="26"/>
        <v>273.8</v>
      </c>
      <c r="AX111" s="707">
        <f t="shared" si="18"/>
        <v>268.32</v>
      </c>
      <c r="AY111" s="708">
        <f t="shared" si="19"/>
        <v>367.55697133055622</v>
      </c>
      <c r="AZ111" s="708">
        <v>0</v>
      </c>
      <c r="BA111" s="708">
        <f>VLOOKUP(B111,'[9]1st'!B:BH,59,0)</f>
        <v>100</v>
      </c>
      <c r="BB111" s="709">
        <f>_xlfn.IFNA(VLOOKUP(B111,[9]Deduct!B:F,6,0),0)</f>
        <v>0</v>
      </c>
      <c r="BC111" s="710">
        <f>_xlfn.IFNA(VLOOKUP(B111,[9]Union!I:J,2,0),0)</f>
        <v>0</v>
      </c>
      <c r="BD111" s="710">
        <f>_xlfn.IFNA(VLOOKUP(B111,[9]Union!M:N,2,0),0)</f>
        <v>1</v>
      </c>
      <c r="BE111" s="710">
        <f>_xlfn.IFNA(VLOOKUP(B111,[9]Union!E:F,2,0),0)</f>
        <v>0</v>
      </c>
      <c r="BF111" s="710">
        <f>_xlfn.IFNA(VLOOKUP(B111,[9]Union!A:B,2,0),0)</f>
        <v>0</v>
      </c>
      <c r="BG111" s="711">
        <f t="shared" si="20"/>
        <v>5.48</v>
      </c>
      <c r="BH111" s="708">
        <f t="shared" si="21"/>
        <v>106.48</v>
      </c>
      <c r="BI111" s="712">
        <f t="shared" si="22"/>
        <v>13.7</v>
      </c>
      <c r="BJ111" s="713">
        <f t="shared" si="23"/>
        <v>181.02</v>
      </c>
      <c r="BK111" s="716"/>
      <c r="BL111" s="608" t="e">
        <f>VLOOKUP(B111,[9]ML!A:F,1,0)</f>
        <v>#N/A</v>
      </c>
      <c r="BM111" s="715"/>
      <c r="BN111" s="608" t="e">
        <f>VLOOKUP(B111,'[9]Mon-Fri'!A:A,1,0)</f>
        <v>#N/A</v>
      </c>
    </row>
    <row r="112" spans="1:73" s="608" customFormat="1" ht="35.25" customHeight="1">
      <c r="A112" s="689">
        <f t="shared" si="27"/>
        <v>104</v>
      </c>
      <c r="B112" s="690" t="s">
        <v>1376</v>
      </c>
      <c r="C112" s="690" t="s">
        <v>1377</v>
      </c>
      <c r="D112" s="690" t="s">
        <v>1238</v>
      </c>
      <c r="E112" s="690" t="s">
        <v>1300</v>
      </c>
      <c r="F112" s="691">
        <v>41677</v>
      </c>
      <c r="G112" s="692"/>
      <c r="H112" s="692"/>
      <c r="I112" s="690" t="s">
        <v>1108</v>
      </c>
      <c r="J112" s="693">
        <v>1</v>
      </c>
      <c r="K112" s="693">
        <v>1</v>
      </c>
      <c r="L112" s="693">
        <v>2</v>
      </c>
      <c r="M112" s="693">
        <v>204</v>
      </c>
      <c r="N112" s="694">
        <f t="shared" si="24"/>
        <v>7.8461538461538458</v>
      </c>
      <c r="O112" s="693">
        <v>208</v>
      </c>
      <c r="P112" s="693">
        <v>8</v>
      </c>
      <c r="Q112" s="693">
        <v>244</v>
      </c>
      <c r="R112" s="693">
        <v>0</v>
      </c>
      <c r="S112" s="693">
        <v>0</v>
      </c>
      <c r="T112" s="693">
        <v>0</v>
      </c>
      <c r="U112" s="693">
        <v>36</v>
      </c>
      <c r="V112" s="693">
        <v>0</v>
      </c>
      <c r="W112" s="693">
        <v>36</v>
      </c>
      <c r="X112" s="690">
        <v>144.69999999999999</v>
      </c>
      <c r="Y112" s="690">
        <v>0</v>
      </c>
      <c r="Z112" s="690">
        <v>18.539045999999999</v>
      </c>
      <c r="AA112" s="690">
        <v>0</v>
      </c>
      <c r="AB112" s="690">
        <v>18.539045999999999</v>
      </c>
      <c r="AC112" s="690">
        <v>0</v>
      </c>
      <c r="AD112" s="690">
        <v>107.756516</v>
      </c>
      <c r="AE112" s="696">
        <f>VLOOKUP(B112,[9]Avg!B:AD,29,0)</f>
        <v>8.9282859852084329</v>
      </c>
      <c r="AF112" s="697">
        <f>_xlfn.IFNA(VLOOKUP(B112,'[9]5%'!B:BC,54,0),0)</f>
        <v>0</v>
      </c>
      <c r="AG112" s="698">
        <f>VLOOKUP(B112,[9]Simperel!B:AH,33,0)</f>
        <v>8.61</v>
      </c>
      <c r="AH112" s="699">
        <f t="shared" si="15"/>
        <v>7.85</v>
      </c>
      <c r="AI112" s="700"/>
      <c r="AJ112" s="697">
        <f>_xlfn.IFNA(VLOOKUP(B112,'[9]Child care'!C:I,7,0),0)</f>
        <v>0</v>
      </c>
      <c r="AK112" s="699">
        <f>VLOOKUP(B112,[9]Att!B:W,22,0)</f>
        <v>10</v>
      </c>
      <c r="AL112" s="697">
        <f t="shared" si="16"/>
        <v>0</v>
      </c>
      <c r="AM112" s="697">
        <f>_xlfn.IFNA(VLOOKUP(B112,'[9]Health Check'!D:H,5,0),0)</f>
        <v>0</v>
      </c>
      <c r="AN112" s="701"/>
      <c r="AO112" s="697">
        <v>7</v>
      </c>
      <c r="AP112" s="696">
        <f>VLOOKUP(B112,[9]Simperel!B:AJ,35,0)</f>
        <v>10</v>
      </c>
      <c r="AQ112" s="702">
        <f>VLOOKUP(B112,[10]Master!$B:$AQ,42,0)</f>
        <v>0</v>
      </c>
      <c r="AR112" s="697">
        <f>_xlfn.IFNA(VLOOKUP(B112,[9]Bounus!A:B,2,0),0)</f>
        <v>0</v>
      </c>
      <c r="AS112" s="703">
        <f>SUMIF([9]Reimbursment!$B:$B,'PWK '!B:B,[9]Reimbursment!G:G)</f>
        <v>0</v>
      </c>
      <c r="AT112" s="700">
        <f t="shared" si="25"/>
        <v>0</v>
      </c>
      <c r="AU112" s="704">
        <f t="shared" si="17"/>
        <v>271</v>
      </c>
      <c r="AV112" s="705">
        <f>VLOOKUP(B112,[9]Att!B:U,20,0)</f>
        <v>0</v>
      </c>
      <c r="AW112" s="706">
        <f t="shared" si="26"/>
        <v>298.85000000000002</v>
      </c>
      <c r="AX112" s="707">
        <f t="shared" si="18"/>
        <v>292.98</v>
      </c>
      <c r="AY112" s="708">
        <f t="shared" si="19"/>
        <v>367.55697133055622</v>
      </c>
      <c r="AZ112" s="708">
        <v>0</v>
      </c>
      <c r="BA112" s="708">
        <f>VLOOKUP(B112,'[9]1st'!B:BH,59,0)</f>
        <v>100</v>
      </c>
      <c r="BB112" s="709">
        <f>_xlfn.IFNA(VLOOKUP(B112,[9]Deduct!B:F,6,0),0)</f>
        <v>0</v>
      </c>
      <c r="BC112" s="710">
        <f>_xlfn.IFNA(VLOOKUP(B112,[9]Union!I:J,2,0),0)</f>
        <v>0</v>
      </c>
      <c r="BD112" s="710">
        <f>_xlfn.IFNA(VLOOKUP(B112,[9]Union!M:N,2,0),0)</f>
        <v>0</v>
      </c>
      <c r="BE112" s="710">
        <f>_xlfn.IFNA(VLOOKUP(B112,[9]Union!E:F,2,0),0)</f>
        <v>0.5</v>
      </c>
      <c r="BF112" s="710">
        <f>_xlfn.IFNA(VLOOKUP(B112,[9]Union!A:B,2,0),0)</f>
        <v>0</v>
      </c>
      <c r="BG112" s="711">
        <f t="shared" si="20"/>
        <v>5.87</v>
      </c>
      <c r="BH112" s="708">
        <f t="shared" si="21"/>
        <v>106.37</v>
      </c>
      <c r="BI112" s="712">
        <f t="shared" si="22"/>
        <v>15.61</v>
      </c>
      <c r="BJ112" s="713">
        <f t="shared" si="23"/>
        <v>208.09</v>
      </c>
      <c r="BK112" s="716"/>
      <c r="BL112" s="608" t="e">
        <f>VLOOKUP(B112,[9]ML!A:F,1,0)</f>
        <v>#N/A</v>
      </c>
      <c r="BM112" s="715"/>
      <c r="BN112" s="608" t="e">
        <f>VLOOKUP(B112,'[9]Mon-Fri'!A:A,1,0)</f>
        <v>#N/A</v>
      </c>
    </row>
    <row r="113" spans="1:66" s="608" customFormat="1" ht="32.25" customHeight="1">
      <c r="A113" s="689">
        <f t="shared" si="27"/>
        <v>105</v>
      </c>
      <c r="B113" s="690" t="s">
        <v>1378</v>
      </c>
      <c r="C113" s="690" t="s">
        <v>1379</v>
      </c>
      <c r="D113" s="690" t="s">
        <v>1203</v>
      </c>
      <c r="E113" s="690" t="s">
        <v>1380</v>
      </c>
      <c r="F113" s="691">
        <v>41681</v>
      </c>
      <c r="G113" s="692"/>
      <c r="H113" s="692"/>
      <c r="I113" s="690" t="s">
        <v>1108</v>
      </c>
      <c r="J113" s="693">
        <v>0</v>
      </c>
      <c r="K113" s="693">
        <v>0</v>
      </c>
      <c r="L113" s="693">
        <v>0</v>
      </c>
      <c r="M113" s="693">
        <v>204</v>
      </c>
      <c r="N113" s="694">
        <f t="shared" si="24"/>
        <v>7.8461538461538458</v>
      </c>
      <c r="O113" s="693">
        <v>208</v>
      </c>
      <c r="P113" s="693">
        <v>8</v>
      </c>
      <c r="Q113" s="693">
        <v>176</v>
      </c>
      <c r="R113" s="693">
        <v>48</v>
      </c>
      <c r="S113" s="693">
        <v>0</v>
      </c>
      <c r="T113" s="693">
        <v>48</v>
      </c>
      <c r="U113" s="693">
        <v>16</v>
      </c>
      <c r="V113" s="693">
        <v>0</v>
      </c>
      <c r="W113" s="693">
        <v>16</v>
      </c>
      <c r="X113" s="690">
        <v>133.15</v>
      </c>
      <c r="Y113" s="690">
        <v>47.1</v>
      </c>
      <c r="Z113" s="690">
        <v>8.1519999999999992</v>
      </c>
      <c r="AA113" s="690">
        <v>0</v>
      </c>
      <c r="AB113" s="690">
        <v>8.1519999999999992</v>
      </c>
      <c r="AC113" s="690">
        <v>0</v>
      </c>
      <c r="AD113" s="690">
        <v>51.014212000000001</v>
      </c>
      <c r="AE113" s="696">
        <f>VLOOKUP(B113,[9]Avg!B:AD,29,0)</f>
        <v>9.122954897821943</v>
      </c>
      <c r="AF113" s="697">
        <f>_xlfn.IFNA(VLOOKUP(B113,'[9]5%'!B:BC,54,0),0)</f>
        <v>0</v>
      </c>
      <c r="AG113" s="698">
        <f>VLOOKUP(B113,[9]Simperel!B:AH,33,0)</f>
        <v>3.83</v>
      </c>
      <c r="AH113" s="699">
        <f t="shared" si="15"/>
        <v>7.85</v>
      </c>
      <c r="AI113" s="700"/>
      <c r="AJ113" s="697">
        <f>_xlfn.IFNA(VLOOKUP(B113,'[9]Child care'!C:I,7,0),0)</f>
        <v>0</v>
      </c>
      <c r="AK113" s="699">
        <f>VLOOKUP(B113,[9]Att!B:W,22,0)</f>
        <v>7.391304347826086</v>
      </c>
      <c r="AL113" s="697">
        <f t="shared" si="16"/>
        <v>6</v>
      </c>
      <c r="AM113" s="697">
        <f>_xlfn.IFNA(VLOOKUP(B113,'[9]Health Check'!D:H,5,0),0)</f>
        <v>0</v>
      </c>
      <c r="AN113" s="701"/>
      <c r="AO113" s="697">
        <v>7</v>
      </c>
      <c r="AP113" s="696">
        <f>VLOOKUP(B113,[9]Simperel!B:AJ,35,0)</f>
        <v>10</v>
      </c>
      <c r="AQ113" s="702">
        <f>VLOOKUP(B113,[10]Master!$B:$AQ,42,0)</f>
        <v>0</v>
      </c>
      <c r="AR113" s="697">
        <f>_xlfn.IFNA(VLOOKUP(B113,[9]Bounus!A:B,2,0),0)</f>
        <v>0</v>
      </c>
      <c r="AS113" s="703">
        <f>SUMIF([9]Reimbursment!$B:$B,'PWK '!B:B,[9]Reimbursment!G:G)</f>
        <v>46.15</v>
      </c>
      <c r="AT113" s="700">
        <f t="shared" si="25"/>
        <v>0</v>
      </c>
      <c r="AU113" s="704">
        <f t="shared" si="17"/>
        <v>239.42</v>
      </c>
      <c r="AV113" s="705">
        <f>VLOOKUP(B113,[9]Att!B:U,20,0)</f>
        <v>0</v>
      </c>
      <c r="AW113" s="706">
        <f t="shared" si="26"/>
        <v>316.81</v>
      </c>
      <c r="AX113" s="707">
        <f t="shared" si="18"/>
        <v>310.94</v>
      </c>
      <c r="AY113" s="708">
        <f t="shared" si="19"/>
        <v>367.55697133055622</v>
      </c>
      <c r="AZ113" s="708">
        <v>0</v>
      </c>
      <c r="BA113" s="708">
        <f>VLOOKUP(B113,'[9]1st'!B:BH,59,0)</f>
        <v>146.15</v>
      </c>
      <c r="BB113" s="709">
        <f>_xlfn.IFNA(VLOOKUP(B113,[9]Deduct!B:F,6,0),0)</f>
        <v>0</v>
      </c>
      <c r="BC113" s="710">
        <f>_xlfn.IFNA(VLOOKUP(B113,[9]Union!I:J,2,0),0)</f>
        <v>0</v>
      </c>
      <c r="BD113" s="710">
        <f>_xlfn.IFNA(VLOOKUP(B113,[9]Union!M:N,2,0),0)</f>
        <v>0</v>
      </c>
      <c r="BE113" s="710">
        <f>_xlfn.IFNA(VLOOKUP(B113,[9]Union!E:F,2,0),0)</f>
        <v>0</v>
      </c>
      <c r="BF113" s="710">
        <f>_xlfn.IFNA(VLOOKUP(B113,[9]Union!A:B,2,0),0)</f>
        <v>0</v>
      </c>
      <c r="BG113" s="711">
        <f t="shared" si="20"/>
        <v>5.87</v>
      </c>
      <c r="BH113" s="708">
        <f t="shared" si="21"/>
        <v>152.02000000000001</v>
      </c>
      <c r="BI113" s="712">
        <f t="shared" si="22"/>
        <v>10.83</v>
      </c>
      <c r="BJ113" s="713">
        <f t="shared" si="23"/>
        <v>175.62</v>
      </c>
      <c r="BK113" s="716"/>
      <c r="BL113" s="608" t="e">
        <f>VLOOKUP(B113,[9]ML!A:F,1,0)</f>
        <v>#N/A</v>
      </c>
      <c r="BM113" s="715"/>
      <c r="BN113" s="608" t="e">
        <f>VLOOKUP(B113,'[9]Mon-Fri'!A:A,1,0)</f>
        <v>#N/A</v>
      </c>
    </row>
    <row r="114" spans="1:66" s="608" customFormat="1" ht="35.25" customHeight="1">
      <c r="A114" s="689">
        <f t="shared" si="27"/>
        <v>106</v>
      </c>
      <c r="B114" s="690" t="s">
        <v>1381</v>
      </c>
      <c r="C114" s="690" t="s">
        <v>1382</v>
      </c>
      <c r="D114" s="690" t="s">
        <v>1203</v>
      </c>
      <c r="E114" s="690" t="s">
        <v>1383</v>
      </c>
      <c r="F114" s="691">
        <v>41681</v>
      </c>
      <c r="G114" s="692"/>
      <c r="H114" s="692"/>
      <c r="I114" s="690" t="s">
        <v>1108</v>
      </c>
      <c r="J114" s="693">
        <v>1</v>
      </c>
      <c r="K114" s="693">
        <v>2</v>
      </c>
      <c r="L114" s="693">
        <v>3</v>
      </c>
      <c r="M114" s="693">
        <v>204</v>
      </c>
      <c r="N114" s="694">
        <f t="shared" si="24"/>
        <v>7.8461538461538458</v>
      </c>
      <c r="O114" s="693">
        <v>144</v>
      </c>
      <c r="P114" s="693">
        <v>8</v>
      </c>
      <c r="Q114" s="693">
        <v>180</v>
      </c>
      <c r="R114" s="693">
        <v>0</v>
      </c>
      <c r="S114" s="693">
        <v>0</v>
      </c>
      <c r="T114" s="693">
        <v>0</v>
      </c>
      <c r="U114" s="693">
        <v>36</v>
      </c>
      <c r="V114" s="693">
        <v>0</v>
      </c>
      <c r="W114" s="693">
        <v>36</v>
      </c>
      <c r="X114" s="690">
        <v>115.5</v>
      </c>
      <c r="Y114" s="690">
        <v>0</v>
      </c>
      <c r="Z114" s="690">
        <v>18.28096</v>
      </c>
      <c r="AA114" s="690">
        <v>0</v>
      </c>
      <c r="AB114" s="690">
        <v>18.28096</v>
      </c>
      <c r="AC114" s="690">
        <v>0</v>
      </c>
      <c r="AD114" s="690">
        <v>62.361919999999998</v>
      </c>
      <c r="AE114" s="696">
        <f>VLOOKUP(B114,[9]Avg!B:AD,29,0)</f>
        <v>10.335870512978556</v>
      </c>
      <c r="AF114" s="697">
        <f>_xlfn.IFNA(VLOOKUP(B114,'[9]5%'!B:BC,54,0),0)</f>
        <v>0</v>
      </c>
      <c r="AG114" s="698">
        <f>VLOOKUP(B114,[9]Simperel!B:AH,33,0)</f>
        <v>8.61</v>
      </c>
      <c r="AH114" s="699">
        <f t="shared" si="15"/>
        <v>7.85</v>
      </c>
      <c r="AI114" s="700"/>
      <c r="AJ114" s="697">
        <f>_xlfn.IFNA(VLOOKUP(B114,'[9]Child care'!C:I,7,0),0)</f>
        <v>0</v>
      </c>
      <c r="AK114" s="699">
        <f>VLOOKUP(B114,[9]Att!B:W,22,0)</f>
        <v>7.6923076923076925</v>
      </c>
      <c r="AL114" s="697">
        <f t="shared" si="16"/>
        <v>0</v>
      </c>
      <c r="AM114" s="697">
        <f>_xlfn.IFNA(VLOOKUP(B114,'[9]Health Check'!D:H,5,0),0)</f>
        <v>0</v>
      </c>
      <c r="AN114" s="701"/>
      <c r="AO114" s="697">
        <v>7</v>
      </c>
      <c r="AP114" s="696">
        <f>VLOOKUP(B114,[9]Simperel!B:AJ,35,0)</f>
        <v>10</v>
      </c>
      <c r="AQ114" s="702">
        <f>VLOOKUP(B114,[10]Master!$B:$AQ,42,0)</f>
        <v>0</v>
      </c>
      <c r="AR114" s="697">
        <f>_xlfn.IFNA(VLOOKUP(B114,[9]Bounus!A:B,2,0),0)</f>
        <v>0</v>
      </c>
      <c r="AS114" s="703">
        <f>SUMIF([9]Reimbursment!$B:$B,'PWK '!B:B,[9]Reimbursment!G:G)</f>
        <v>0</v>
      </c>
      <c r="AT114" s="700">
        <f t="shared" si="25"/>
        <v>51.679352564892781</v>
      </c>
      <c r="AU114" s="704">
        <f t="shared" si="17"/>
        <v>196.14</v>
      </c>
      <c r="AV114" s="705">
        <f>VLOOKUP(B114,[9]Att!B:U,20,0)</f>
        <v>5</v>
      </c>
      <c r="AW114" s="706">
        <f t="shared" si="26"/>
        <v>273.36</v>
      </c>
      <c r="AX114" s="707">
        <f t="shared" si="18"/>
        <v>267.89</v>
      </c>
      <c r="AY114" s="708">
        <f t="shared" si="19"/>
        <v>367.55697133055622</v>
      </c>
      <c r="AZ114" s="708">
        <v>0</v>
      </c>
      <c r="BA114" s="708">
        <f>VLOOKUP(B114,'[9]1st'!B:BH,59,0)</f>
        <v>100</v>
      </c>
      <c r="BB114" s="709">
        <f>_xlfn.IFNA(VLOOKUP(B114,[9]Deduct!B:F,6,0),0)</f>
        <v>0</v>
      </c>
      <c r="BC114" s="710">
        <f>_xlfn.IFNA(VLOOKUP(B114,[9]Union!I:J,2,0),0)</f>
        <v>0</v>
      </c>
      <c r="BD114" s="710">
        <f>_xlfn.IFNA(VLOOKUP(B114,[9]Union!M:N,2,0),0)</f>
        <v>0</v>
      </c>
      <c r="BE114" s="710">
        <f>_xlfn.IFNA(VLOOKUP(B114,[9]Union!E:F,2,0),0)</f>
        <v>0</v>
      </c>
      <c r="BF114" s="710">
        <f>_xlfn.IFNA(VLOOKUP(B114,[9]Union!A:B,2,0),0)</f>
        <v>0</v>
      </c>
      <c r="BG114" s="711">
        <f t="shared" si="20"/>
        <v>5.47</v>
      </c>
      <c r="BH114" s="708">
        <f t="shared" si="21"/>
        <v>105.47</v>
      </c>
      <c r="BI114" s="712">
        <f t="shared" si="22"/>
        <v>15.61</v>
      </c>
      <c r="BJ114" s="713">
        <f t="shared" si="23"/>
        <v>183.5</v>
      </c>
      <c r="BK114" s="716"/>
      <c r="BL114" s="608" t="e">
        <f>VLOOKUP(B114,[9]ML!A:F,1,0)</f>
        <v>#N/A</v>
      </c>
      <c r="BM114" s="715"/>
      <c r="BN114" s="608" t="e">
        <f>VLOOKUP(B114,'[9]Mon-Fri'!A:A,1,0)</f>
        <v>#N/A</v>
      </c>
    </row>
    <row r="115" spans="1:66" s="608" customFormat="1" ht="35.25" customHeight="1">
      <c r="A115" s="689">
        <f t="shared" si="27"/>
        <v>107</v>
      </c>
      <c r="B115" s="690" t="s">
        <v>1384</v>
      </c>
      <c r="C115" s="690" t="s">
        <v>1385</v>
      </c>
      <c r="D115" s="690" t="s">
        <v>1203</v>
      </c>
      <c r="E115" s="690" t="s">
        <v>1314</v>
      </c>
      <c r="F115" s="691">
        <v>41682</v>
      </c>
      <c r="G115" s="692"/>
      <c r="H115" s="692"/>
      <c r="I115" s="690" t="s">
        <v>1108</v>
      </c>
      <c r="J115" s="693">
        <v>1</v>
      </c>
      <c r="K115" s="693">
        <v>3</v>
      </c>
      <c r="L115" s="693">
        <v>4</v>
      </c>
      <c r="M115" s="693">
        <v>204</v>
      </c>
      <c r="N115" s="694">
        <f t="shared" si="24"/>
        <v>7.8461538461538458</v>
      </c>
      <c r="O115" s="693">
        <v>200</v>
      </c>
      <c r="P115" s="693">
        <v>8</v>
      </c>
      <c r="Q115" s="693">
        <v>234</v>
      </c>
      <c r="R115" s="693">
        <v>0</v>
      </c>
      <c r="S115" s="693">
        <v>0</v>
      </c>
      <c r="T115" s="693">
        <v>0</v>
      </c>
      <c r="U115" s="693">
        <v>34</v>
      </c>
      <c r="V115" s="693">
        <v>0</v>
      </c>
      <c r="W115" s="693">
        <v>34</v>
      </c>
      <c r="X115" s="690">
        <v>178.13</v>
      </c>
      <c r="Y115" s="690">
        <v>0</v>
      </c>
      <c r="Z115" s="690">
        <v>16.891055999999999</v>
      </c>
      <c r="AA115" s="690">
        <v>0</v>
      </c>
      <c r="AB115" s="690">
        <v>16.891055999999999</v>
      </c>
      <c r="AC115" s="690">
        <v>0</v>
      </c>
      <c r="AD115" s="690">
        <v>52.909135999999997</v>
      </c>
      <c r="AE115" s="696">
        <f>VLOOKUP(B115,[9]Avg!B:AD,29,0)</f>
        <v>10.792073508319161</v>
      </c>
      <c r="AF115" s="697">
        <f>_xlfn.IFNA(VLOOKUP(B115,'[9]5%'!B:BC,54,0),0)</f>
        <v>0</v>
      </c>
      <c r="AG115" s="698">
        <f>VLOOKUP(B115,[9]Simperel!B:AH,33,0)</f>
        <v>8.1300000000000008</v>
      </c>
      <c r="AH115" s="699">
        <f t="shared" si="15"/>
        <v>7.85</v>
      </c>
      <c r="AI115" s="700"/>
      <c r="AJ115" s="697">
        <f>_xlfn.IFNA(VLOOKUP(B115,'[9]Child care'!C:I,7,0),0)</f>
        <v>0</v>
      </c>
      <c r="AK115" s="699">
        <f>VLOOKUP(B115,[9]Att!B:W,22,0)</f>
        <v>10</v>
      </c>
      <c r="AL115" s="697">
        <f t="shared" si="16"/>
        <v>6</v>
      </c>
      <c r="AM115" s="697">
        <f>_xlfn.IFNA(VLOOKUP(B115,'[9]Health Check'!D:H,5,0),0)</f>
        <v>0</v>
      </c>
      <c r="AN115" s="701"/>
      <c r="AO115" s="697">
        <v>7</v>
      </c>
      <c r="AP115" s="696">
        <f>VLOOKUP(B115,[9]Simperel!B:AJ,35,0)</f>
        <v>10</v>
      </c>
      <c r="AQ115" s="702">
        <f>VLOOKUP(B115,[10]Master!$B:$AQ,42,0)</f>
        <v>0</v>
      </c>
      <c r="AR115" s="697">
        <f>_xlfn.IFNA(VLOOKUP(B115,[9]Bounus!A:B,2,0),0)</f>
        <v>0</v>
      </c>
      <c r="AS115" s="703">
        <f>SUMIF([9]Reimbursment!$B:$B,'PWK '!B:B,[9]Reimbursment!G:G)</f>
        <v>0</v>
      </c>
      <c r="AT115" s="700">
        <f t="shared" si="25"/>
        <v>10.792073508319161</v>
      </c>
      <c r="AU115" s="704">
        <f t="shared" si="17"/>
        <v>247.93</v>
      </c>
      <c r="AV115" s="705">
        <f>VLOOKUP(B115,[9]Att!B:U,20,0)</f>
        <v>1</v>
      </c>
      <c r="AW115" s="706">
        <f t="shared" si="26"/>
        <v>292.57</v>
      </c>
      <c r="AX115" s="707">
        <f t="shared" si="18"/>
        <v>286.71999999999997</v>
      </c>
      <c r="AY115" s="708">
        <f t="shared" si="19"/>
        <v>367.55697133055622</v>
      </c>
      <c r="AZ115" s="708">
        <v>0</v>
      </c>
      <c r="BA115" s="708">
        <f>VLOOKUP(B115,'[9]1st'!B:BH,59,0)</f>
        <v>100</v>
      </c>
      <c r="BB115" s="709">
        <f>_xlfn.IFNA(VLOOKUP(B115,[9]Deduct!B:F,6,0),0)</f>
        <v>0</v>
      </c>
      <c r="BC115" s="710">
        <f>_xlfn.IFNA(VLOOKUP(B115,[9]Union!I:J,2,0),0)</f>
        <v>0</v>
      </c>
      <c r="BD115" s="710">
        <f>_xlfn.IFNA(VLOOKUP(B115,[9]Union!M:N,2,0),0)</f>
        <v>0</v>
      </c>
      <c r="BE115" s="710">
        <f>_xlfn.IFNA(VLOOKUP(B115,[9]Union!E:F,2,0),0)</f>
        <v>0</v>
      </c>
      <c r="BF115" s="710">
        <f>_xlfn.IFNA(VLOOKUP(B115,[9]Union!A:B,2,0),0)</f>
        <v>0.5</v>
      </c>
      <c r="BG115" s="711">
        <f t="shared" si="20"/>
        <v>5.85</v>
      </c>
      <c r="BH115" s="708">
        <f t="shared" si="21"/>
        <v>106.35</v>
      </c>
      <c r="BI115" s="712">
        <f t="shared" si="22"/>
        <v>15.13</v>
      </c>
      <c r="BJ115" s="713">
        <f t="shared" si="23"/>
        <v>201.35</v>
      </c>
      <c r="BK115" s="716"/>
      <c r="BL115" s="608" t="e">
        <f>VLOOKUP(B115,[9]ML!A:F,1,0)</f>
        <v>#N/A</v>
      </c>
      <c r="BM115" s="715"/>
      <c r="BN115" s="608" t="e">
        <f>VLOOKUP(B115,'[9]Mon-Fri'!A:A,1,0)</f>
        <v>#N/A</v>
      </c>
    </row>
    <row r="116" spans="1:66" s="608" customFormat="1" ht="32.25" customHeight="1">
      <c r="A116" s="689">
        <f t="shared" si="27"/>
        <v>108</v>
      </c>
      <c r="B116" s="690" t="s">
        <v>1386</v>
      </c>
      <c r="C116" s="690" t="s">
        <v>1387</v>
      </c>
      <c r="D116" s="690" t="s">
        <v>1196</v>
      </c>
      <c r="E116" s="690" t="s">
        <v>1388</v>
      </c>
      <c r="F116" s="691">
        <v>41682</v>
      </c>
      <c r="G116" s="692"/>
      <c r="H116" s="692"/>
      <c r="I116" s="690" t="s">
        <v>1108</v>
      </c>
      <c r="J116" s="693">
        <v>0</v>
      </c>
      <c r="K116" s="693">
        <v>0</v>
      </c>
      <c r="L116" s="693">
        <v>0</v>
      </c>
      <c r="M116" s="693">
        <v>204</v>
      </c>
      <c r="N116" s="694">
        <f t="shared" si="24"/>
        <v>7.8461538461538458</v>
      </c>
      <c r="O116" s="693">
        <v>208</v>
      </c>
      <c r="P116" s="693">
        <v>8</v>
      </c>
      <c r="Q116" s="693">
        <v>248</v>
      </c>
      <c r="R116" s="693">
        <v>0</v>
      </c>
      <c r="S116" s="693">
        <v>0</v>
      </c>
      <c r="T116" s="693">
        <v>0</v>
      </c>
      <c r="U116" s="693">
        <v>40</v>
      </c>
      <c r="V116" s="693">
        <v>0</v>
      </c>
      <c r="W116" s="693">
        <v>40</v>
      </c>
      <c r="X116" s="690">
        <v>202.38</v>
      </c>
      <c r="Y116" s="690">
        <v>0</v>
      </c>
      <c r="Z116" s="690">
        <v>20.203208</v>
      </c>
      <c r="AA116" s="690">
        <v>0</v>
      </c>
      <c r="AB116" s="690">
        <v>20.203208</v>
      </c>
      <c r="AC116" s="690">
        <v>0</v>
      </c>
      <c r="AD116" s="690">
        <v>42.126415999999999</v>
      </c>
      <c r="AE116" s="696">
        <f>VLOOKUP(B116,[9]Avg!B:AD,29,0)</f>
        <v>10.177146818229005</v>
      </c>
      <c r="AF116" s="697">
        <f>_xlfn.IFNA(VLOOKUP(B116,'[9]5%'!B:BC,54,0),0)</f>
        <v>0</v>
      </c>
      <c r="AG116" s="698">
        <f>VLOOKUP(B116,[9]Simperel!B:AH,33,0)</f>
        <v>9.57</v>
      </c>
      <c r="AH116" s="699">
        <f t="shared" si="15"/>
        <v>7.85</v>
      </c>
      <c r="AI116" s="700"/>
      <c r="AJ116" s="697">
        <f>_xlfn.IFNA(VLOOKUP(B116,'[9]Child care'!C:I,7,0),0)</f>
        <v>0</v>
      </c>
      <c r="AK116" s="699">
        <f>VLOOKUP(B116,[9]Att!B:W,22,0)</f>
        <v>10</v>
      </c>
      <c r="AL116" s="697">
        <f t="shared" si="16"/>
        <v>6</v>
      </c>
      <c r="AM116" s="697">
        <f>_xlfn.IFNA(VLOOKUP(B116,'[9]Health Check'!D:H,5,0),0)</f>
        <v>0</v>
      </c>
      <c r="AN116" s="701"/>
      <c r="AO116" s="697">
        <v>7</v>
      </c>
      <c r="AP116" s="696">
        <f>VLOOKUP(B116,[9]Simperel!B:AJ,35,0)</f>
        <v>10</v>
      </c>
      <c r="AQ116" s="702">
        <f>VLOOKUP(B116,[10]Master!$B:$AQ,42,0)</f>
        <v>0</v>
      </c>
      <c r="AR116" s="697">
        <f>_xlfn.IFNA(VLOOKUP(B116,[9]Bounus!A:B,2,0),0)</f>
        <v>0</v>
      </c>
      <c r="AS116" s="703">
        <f>SUMIF([9]Reimbursment!$B:$B,'PWK '!B:B,[9]Reimbursment!G:G)</f>
        <v>0</v>
      </c>
      <c r="AT116" s="700">
        <f t="shared" si="25"/>
        <v>0</v>
      </c>
      <c r="AU116" s="704">
        <f t="shared" si="17"/>
        <v>264.70999999999998</v>
      </c>
      <c r="AV116" s="705">
        <f>VLOOKUP(B116,[9]Att!B:U,20,0)</f>
        <v>0</v>
      </c>
      <c r="AW116" s="706">
        <f t="shared" si="26"/>
        <v>298.56</v>
      </c>
      <c r="AX116" s="707">
        <f t="shared" si="18"/>
        <v>292.69</v>
      </c>
      <c r="AY116" s="708">
        <f t="shared" si="19"/>
        <v>367.55697133055622</v>
      </c>
      <c r="AZ116" s="708">
        <v>0</v>
      </c>
      <c r="BA116" s="708">
        <f>VLOOKUP(B116,'[9]1st'!B:BH,59,0)</f>
        <v>100</v>
      </c>
      <c r="BB116" s="709">
        <f>_xlfn.IFNA(VLOOKUP(B116,[9]Deduct!B:F,6,0),0)</f>
        <v>0</v>
      </c>
      <c r="BC116" s="710">
        <f>_xlfn.IFNA(VLOOKUP(B116,[9]Union!I:J,2,0),0)</f>
        <v>0</v>
      </c>
      <c r="BD116" s="710">
        <f>_xlfn.IFNA(VLOOKUP(B116,[9]Union!M:N,2,0),0)</f>
        <v>1</v>
      </c>
      <c r="BE116" s="710">
        <f>_xlfn.IFNA(VLOOKUP(B116,[9]Union!E:F,2,0),0)</f>
        <v>0</v>
      </c>
      <c r="BF116" s="710">
        <f>_xlfn.IFNA(VLOOKUP(B116,[9]Union!A:B,2,0),0)</f>
        <v>0</v>
      </c>
      <c r="BG116" s="711">
        <f t="shared" si="20"/>
        <v>5.87</v>
      </c>
      <c r="BH116" s="708">
        <f t="shared" si="21"/>
        <v>106.87</v>
      </c>
      <c r="BI116" s="712">
        <f t="shared" si="22"/>
        <v>16.57</v>
      </c>
      <c r="BJ116" s="713">
        <f t="shared" si="23"/>
        <v>208.26</v>
      </c>
      <c r="BK116" s="716"/>
      <c r="BL116" s="608" t="e">
        <f>VLOOKUP(B116,[9]ML!A:F,1,0)</f>
        <v>#N/A</v>
      </c>
      <c r="BM116" s="715"/>
      <c r="BN116" s="608" t="e">
        <f>VLOOKUP(B116,'[9]Mon-Fri'!A:A,1,0)</f>
        <v>#N/A</v>
      </c>
    </row>
    <row r="117" spans="1:66" s="608" customFormat="1" ht="35.25" customHeight="1">
      <c r="A117" s="689">
        <f t="shared" si="27"/>
        <v>109</v>
      </c>
      <c r="B117" s="690" t="s">
        <v>1389</v>
      </c>
      <c r="C117" s="690" t="s">
        <v>1390</v>
      </c>
      <c r="D117" s="690" t="s">
        <v>1365</v>
      </c>
      <c r="E117" s="690" t="s">
        <v>1391</v>
      </c>
      <c r="F117" s="691">
        <v>41701</v>
      </c>
      <c r="G117" s="692"/>
      <c r="H117" s="692"/>
      <c r="I117" s="690" t="s">
        <v>1108</v>
      </c>
      <c r="J117" s="693">
        <v>0</v>
      </c>
      <c r="K117" s="693">
        <v>0</v>
      </c>
      <c r="L117" s="693">
        <v>0</v>
      </c>
      <c r="M117" s="693">
        <v>204</v>
      </c>
      <c r="N117" s="694">
        <f t="shared" si="24"/>
        <v>7.8461538461538458</v>
      </c>
      <c r="O117" s="693">
        <v>200</v>
      </c>
      <c r="P117" s="693">
        <v>8</v>
      </c>
      <c r="Q117" s="693">
        <v>240</v>
      </c>
      <c r="R117" s="693">
        <v>0</v>
      </c>
      <c r="S117" s="693">
        <v>0</v>
      </c>
      <c r="T117" s="693">
        <v>0</v>
      </c>
      <c r="U117" s="693">
        <v>40</v>
      </c>
      <c r="V117" s="693">
        <v>0</v>
      </c>
      <c r="W117" s="693">
        <v>40</v>
      </c>
      <c r="X117" s="690">
        <v>320.05</v>
      </c>
      <c r="Y117" s="690">
        <v>0</v>
      </c>
      <c r="Z117" s="690">
        <v>24.812978000000001</v>
      </c>
      <c r="AA117" s="690">
        <v>0</v>
      </c>
      <c r="AB117" s="690">
        <v>24.812978000000001</v>
      </c>
      <c r="AC117" s="690">
        <v>37.479999999999997</v>
      </c>
      <c r="AD117" s="690">
        <v>2.6161340000000002</v>
      </c>
      <c r="AE117" s="696">
        <f>VLOOKUP(B117,[9]Avg!B:AD,29,0)</f>
        <v>8.783795255026126</v>
      </c>
      <c r="AF117" s="697">
        <f>_xlfn.IFNA(VLOOKUP(B117,'[9]5%'!B:BC,54,0),0)</f>
        <v>0</v>
      </c>
      <c r="AG117" s="698">
        <f>VLOOKUP(B117,[9]Simperel!B:AH,33,0)</f>
        <v>9.57</v>
      </c>
      <c r="AH117" s="699">
        <f t="shared" si="15"/>
        <v>7.85</v>
      </c>
      <c r="AI117" s="700"/>
      <c r="AJ117" s="697">
        <f>_xlfn.IFNA(VLOOKUP(B117,'[9]Child care'!C:I,7,0),0)</f>
        <v>0</v>
      </c>
      <c r="AK117" s="699">
        <f>VLOOKUP(B117,[9]Att!B:W,22,0)</f>
        <v>10</v>
      </c>
      <c r="AL117" s="697">
        <f t="shared" si="16"/>
        <v>6</v>
      </c>
      <c r="AM117" s="697">
        <f>_xlfn.IFNA(VLOOKUP(B117,'[9]Health Check'!D:H,5,0),0)</f>
        <v>0</v>
      </c>
      <c r="AN117" s="701"/>
      <c r="AO117" s="697">
        <v>7</v>
      </c>
      <c r="AP117" s="696">
        <f>VLOOKUP(B117,[9]Simperel!B:AJ,35,0)</f>
        <v>10</v>
      </c>
      <c r="AQ117" s="702">
        <f>VLOOKUP(B117,[10]Master!$B:$AQ,42,0)</f>
        <v>0</v>
      </c>
      <c r="AR117" s="697">
        <f>_xlfn.IFNA(VLOOKUP(B117,[9]Bounus!A:B,2,0),0)</f>
        <v>0</v>
      </c>
      <c r="AS117" s="703">
        <f>SUMIF([9]Reimbursment!$B:$B,'PWK '!B:B,[9]Reimbursment!G:G)</f>
        <v>1.66</v>
      </c>
      <c r="AT117" s="700">
        <f t="shared" si="25"/>
        <v>8.783795255026126</v>
      </c>
      <c r="AU117" s="704">
        <f t="shared" si="17"/>
        <v>384.96</v>
      </c>
      <c r="AV117" s="705">
        <f>VLOOKUP(B117,[9]Att!B:U,20,0)</f>
        <v>1</v>
      </c>
      <c r="AW117" s="706">
        <f t="shared" si="26"/>
        <v>429.25</v>
      </c>
      <c r="AX117" s="707">
        <f t="shared" si="18"/>
        <v>423.38</v>
      </c>
      <c r="AY117" s="708">
        <f t="shared" si="19"/>
        <v>367.55697133055622</v>
      </c>
      <c r="AZ117" s="708">
        <v>2.79</v>
      </c>
      <c r="BA117" s="708">
        <f>VLOOKUP(B117,'[9]1st'!B:BH,59,0)</f>
        <v>100</v>
      </c>
      <c r="BB117" s="709">
        <f>_xlfn.IFNA(VLOOKUP(B117,[9]Deduct!B:F,6,0),0)</f>
        <v>0</v>
      </c>
      <c r="BC117" s="710">
        <f>_xlfn.IFNA(VLOOKUP(B117,[9]Union!I:J,2,0),0)</f>
        <v>1</v>
      </c>
      <c r="BD117" s="710">
        <f>_xlfn.IFNA(VLOOKUP(B117,[9]Union!M:N,2,0),0)</f>
        <v>0</v>
      </c>
      <c r="BE117" s="710">
        <f>_xlfn.IFNA(VLOOKUP(B117,[9]Union!E:F,2,0),0)</f>
        <v>0</v>
      </c>
      <c r="BF117" s="710">
        <f>_xlfn.IFNA(VLOOKUP(B117,[9]Union!A:B,2,0),0)</f>
        <v>0</v>
      </c>
      <c r="BG117" s="711">
        <f t="shared" si="20"/>
        <v>5.87</v>
      </c>
      <c r="BH117" s="708">
        <f t="shared" si="21"/>
        <v>109.66</v>
      </c>
      <c r="BI117" s="712">
        <f t="shared" si="22"/>
        <v>16.57</v>
      </c>
      <c r="BJ117" s="713">
        <f t="shared" si="23"/>
        <v>336.16</v>
      </c>
      <c r="BK117" s="716"/>
      <c r="BL117" s="608" t="e">
        <f>VLOOKUP(B117,[9]ML!A:F,1,0)</f>
        <v>#N/A</v>
      </c>
      <c r="BM117" s="715"/>
      <c r="BN117" s="608" t="e">
        <f>VLOOKUP(B117,'[9]Mon-Fri'!A:A,1,0)</f>
        <v>#N/A</v>
      </c>
    </row>
    <row r="118" spans="1:66" s="608" customFormat="1" ht="35.25" customHeight="1">
      <c r="A118" s="689">
        <f t="shared" si="27"/>
        <v>110</v>
      </c>
      <c r="B118" s="690" t="s">
        <v>1392</v>
      </c>
      <c r="C118" s="690" t="s">
        <v>1393</v>
      </c>
      <c r="D118" s="690" t="s">
        <v>808</v>
      </c>
      <c r="E118" s="690" t="s">
        <v>1317</v>
      </c>
      <c r="F118" s="691">
        <v>41702</v>
      </c>
      <c r="G118" s="692"/>
      <c r="H118" s="692"/>
      <c r="I118" s="690" t="s">
        <v>1108</v>
      </c>
      <c r="J118" s="693">
        <v>0</v>
      </c>
      <c r="K118" s="693">
        <v>0</v>
      </c>
      <c r="L118" s="693">
        <v>0</v>
      </c>
      <c r="M118" s="693">
        <v>231</v>
      </c>
      <c r="N118" s="694">
        <f t="shared" si="24"/>
        <v>8.884615384615385</v>
      </c>
      <c r="O118" s="693">
        <v>208</v>
      </c>
      <c r="P118" s="693">
        <v>8</v>
      </c>
      <c r="Q118" s="693">
        <v>246</v>
      </c>
      <c r="R118" s="693">
        <v>0</v>
      </c>
      <c r="S118" s="693">
        <v>0</v>
      </c>
      <c r="T118" s="693">
        <v>0</v>
      </c>
      <c r="U118" s="693">
        <v>38</v>
      </c>
      <c r="V118" s="693">
        <v>0</v>
      </c>
      <c r="W118" s="693">
        <v>38</v>
      </c>
      <c r="X118" s="690">
        <v>240.38</v>
      </c>
      <c r="Y118" s="690">
        <v>0</v>
      </c>
      <c r="Z118" s="690">
        <v>21.09</v>
      </c>
      <c r="AA118" s="690">
        <v>0</v>
      </c>
      <c r="AB118" s="690">
        <v>21.09</v>
      </c>
      <c r="AC118" s="690">
        <v>0</v>
      </c>
      <c r="AD118" s="690">
        <v>37.050252</v>
      </c>
      <c r="AE118" s="696">
        <f>VLOOKUP(B118,[9]Avg!B:AD,29,0)</f>
        <v>11.212495539366634</v>
      </c>
      <c r="AF118" s="697">
        <f>_xlfn.IFNA(VLOOKUP(B118,'[9]5%'!B:BC,54,0),0)</f>
        <v>0</v>
      </c>
      <c r="AG118" s="698">
        <f>VLOOKUP(B118,[9]Simperel!B:AH,33,0)</f>
        <v>9.09</v>
      </c>
      <c r="AH118" s="699">
        <f t="shared" si="15"/>
        <v>8.8800000000000008</v>
      </c>
      <c r="AI118" s="700"/>
      <c r="AJ118" s="697">
        <f>_xlfn.IFNA(VLOOKUP(B118,'[9]Child care'!C:I,7,0),0)</f>
        <v>0</v>
      </c>
      <c r="AK118" s="699">
        <f>VLOOKUP(B118,[9]Att!B:W,22,0)</f>
        <v>10</v>
      </c>
      <c r="AL118" s="697">
        <f t="shared" si="16"/>
        <v>6</v>
      </c>
      <c r="AM118" s="697">
        <f>_xlfn.IFNA(VLOOKUP(B118,'[9]Health Check'!D:H,5,0),0)</f>
        <v>0</v>
      </c>
      <c r="AN118" s="701"/>
      <c r="AO118" s="697">
        <v>7</v>
      </c>
      <c r="AP118" s="696">
        <f>VLOOKUP(B118,[9]Simperel!B:AJ,35,0)</f>
        <v>10</v>
      </c>
      <c r="AQ118" s="702">
        <f>VLOOKUP(B118,[10]Master!$B:$AQ,42,0)</f>
        <v>0</v>
      </c>
      <c r="AR118" s="697">
        <f>_xlfn.IFNA(VLOOKUP(B118,[9]Bounus!A:B,2,0),0)</f>
        <v>0</v>
      </c>
      <c r="AS118" s="703">
        <f>SUMIF([9]Reimbursment!$B:$B,'PWK '!B:B,[9]Reimbursment!G:G)</f>
        <v>3.75</v>
      </c>
      <c r="AT118" s="700">
        <f t="shared" si="25"/>
        <v>0</v>
      </c>
      <c r="AU118" s="704">
        <f t="shared" si="17"/>
        <v>298.52</v>
      </c>
      <c r="AV118" s="705">
        <f>VLOOKUP(B118,[9]Att!B:U,20,0)</f>
        <v>0</v>
      </c>
      <c r="AW118" s="706">
        <f t="shared" si="26"/>
        <v>337.15</v>
      </c>
      <c r="AX118" s="707">
        <f t="shared" si="18"/>
        <v>331.28</v>
      </c>
      <c r="AY118" s="708">
        <f t="shared" si="19"/>
        <v>367.55697133055622</v>
      </c>
      <c r="AZ118" s="708">
        <v>0</v>
      </c>
      <c r="BA118" s="708">
        <f>VLOOKUP(B118,'[9]1st'!B:BH,59,0)</f>
        <v>103.75</v>
      </c>
      <c r="BB118" s="709">
        <f>_xlfn.IFNA(VLOOKUP(B118,[9]Deduct!B:F,6,0),0)</f>
        <v>0</v>
      </c>
      <c r="BC118" s="710">
        <f>_xlfn.IFNA(VLOOKUP(B118,[9]Union!I:J,2,0),0)</f>
        <v>0</v>
      </c>
      <c r="BD118" s="710">
        <f>_xlfn.IFNA(VLOOKUP(B118,[9]Union!M:N,2,0),0)</f>
        <v>0</v>
      </c>
      <c r="BE118" s="710">
        <f>_xlfn.IFNA(VLOOKUP(B118,[9]Union!E:F,2,0),0)</f>
        <v>0</v>
      </c>
      <c r="BF118" s="710">
        <f>_xlfn.IFNA(VLOOKUP(B118,[9]Union!A:B,2,0),0)</f>
        <v>0</v>
      </c>
      <c r="BG118" s="711">
        <f t="shared" si="20"/>
        <v>5.87</v>
      </c>
      <c r="BH118" s="708">
        <f t="shared" si="21"/>
        <v>109.62</v>
      </c>
      <c r="BI118" s="712">
        <f t="shared" si="22"/>
        <v>16.09</v>
      </c>
      <c r="BJ118" s="713">
        <f t="shared" si="23"/>
        <v>243.62</v>
      </c>
      <c r="BK118" s="716"/>
      <c r="BL118" s="608" t="e">
        <f>VLOOKUP(B118,[9]ML!A:F,1,0)</f>
        <v>#N/A</v>
      </c>
      <c r="BM118" s="715"/>
      <c r="BN118" s="608" t="e">
        <f>VLOOKUP(B118,'[9]Mon-Fri'!A:A,1,0)</f>
        <v>#N/A</v>
      </c>
    </row>
    <row r="119" spans="1:66" s="608" customFormat="1" ht="35.25" customHeight="1">
      <c r="A119" s="689">
        <f t="shared" si="27"/>
        <v>111</v>
      </c>
      <c r="B119" s="690" t="s">
        <v>1394</v>
      </c>
      <c r="C119" s="690" t="s">
        <v>1395</v>
      </c>
      <c r="D119" s="690" t="s">
        <v>1217</v>
      </c>
      <c r="E119" s="690" t="s">
        <v>1235</v>
      </c>
      <c r="F119" s="691">
        <v>41715</v>
      </c>
      <c r="G119" s="692"/>
      <c r="H119" s="692"/>
      <c r="I119" s="690" t="s">
        <v>1108</v>
      </c>
      <c r="J119" s="693">
        <v>0</v>
      </c>
      <c r="K119" s="693">
        <v>1</v>
      </c>
      <c r="L119" s="693">
        <v>1</v>
      </c>
      <c r="M119" s="693">
        <v>204</v>
      </c>
      <c r="N119" s="694">
        <f t="shared" si="24"/>
        <v>7.8461538461538458</v>
      </c>
      <c r="O119" s="693">
        <v>208</v>
      </c>
      <c r="P119" s="693">
        <v>8</v>
      </c>
      <c r="Q119" s="693">
        <v>258</v>
      </c>
      <c r="R119" s="693">
        <v>0</v>
      </c>
      <c r="S119" s="693">
        <v>0</v>
      </c>
      <c r="T119" s="693">
        <v>0</v>
      </c>
      <c r="U119" s="693">
        <v>50</v>
      </c>
      <c r="V119" s="693">
        <v>0</v>
      </c>
      <c r="W119" s="693">
        <v>50</v>
      </c>
      <c r="X119" s="690">
        <v>201.41</v>
      </c>
      <c r="Y119" s="690">
        <v>0</v>
      </c>
      <c r="Z119" s="690">
        <v>24.530999999999999</v>
      </c>
      <c r="AA119" s="690">
        <v>0</v>
      </c>
      <c r="AB119" s="690">
        <v>24.530999999999999</v>
      </c>
      <c r="AC119" s="690">
        <v>0</v>
      </c>
      <c r="AD119" s="690">
        <v>51.752000000000002</v>
      </c>
      <c r="AE119" s="696">
        <f>VLOOKUP(B119,[9]Avg!B:AD,29,0)</f>
        <v>9.5993153687724977</v>
      </c>
      <c r="AF119" s="697">
        <f>_xlfn.IFNA(VLOOKUP(B119,'[9]5%'!B:BC,54,0),0)</f>
        <v>0</v>
      </c>
      <c r="AG119" s="698">
        <f>VLOOKUP(B119,[9]Simperel!B:AH,33,0)</f>
        <v>11.96</v>
      </c>
      <c r="AH119" s="699">
        <f t="shared" si="15"/>
        <v>7.85</v>
      </c>
      <c r="AI119" s="700"/>
      <c r="AJ119" s="697">
        <f>_xlfn.IFNA(VLOOKUP(B119,'[9]Child care'!C:I,7,0),0)</f>
        <v>0</v>
      </c>
      <c r="AK119" s="699">
        <f>VLOOKUP(B119,[9]Att!B:W,22,0)</f>
        <v>10</v>
      </c>
      <c r="AL119" s="697">
        <f t="shared" si="16"/>
        <v>6</v>
      </c>
      <c r="AM119" s="697">
        <f>_xlfn.IFNA(VLOOKUP(B119,'[9]Health Check'!D:H,5,0),0)</f>
        <v>0</v>
      </c>
      <c r="AN119" s="701"/>
      <c r="AO119" s="697">
        <v>7</v>
      </c>
      <c r="AP119" s="696">
        <f>VLOOKUP(B119,[9]Simperel!B:AJ,35,0)</f>
        <v>10</v>
      </c>
      <c r="AQ119" s="702">
        <f>VLOOKUP(B119,[10]Master!$B:$AQ,42,0)</f>
        <v>0</v>
      </c>
      <c r="AR119" s="697">
        <f>_xlfn.IFNA(VLOOKUP(B119,[9]Bounus!A:B,2,0),0)</f>
        <v>0</v>
      </c>
      <c r="AS119" s="703">
        <f>SUMIF([9]Reimbursment!$B:$B,'PWK '!B:B,[9]Reimbursment!G:G)</f>
        <v>0</v>
      </c>
      <c r="AT119" s="700">
        <f t="shared" si="25"/>
        <v>0</v>
      </c>
      <c r="AU119" s="704">
        <f t="shared" si="17"/>
        <v>277.69</v>
      </c>
      <c r="AV119" s="705">
        <f>VLOOKUP(B119,[9]Att!B:U,20,0)</f>
        <v>0</v>
      </c>
      <c r="AW119" s="706">
        <f t="shared" si="26"/>
        <v>311.54000000000002</v>
      </c>
      <c r="AX119" s="707">
        <f t="shared" si="18"/>
        <v>305.67</v>
      </c>
      <c r="AY119" s="708">
        <f t="shared" si="19"/>
        <v>367.55697133055622</v>
      </c>
      <c r="AZ119" s="708">
        <v>0</v>
      </c>
      <c r="BA119" s="708">
        <f>VLOOKUP(B119,'[9]1st'!B:BH,59,0)</f>
        <v>100</v>
      </c>
      <c r="BB119" s="709">
        <f>_xlfn.IFNA(VLOOKUP(B119,[9]Deduct!B:F,6,0),0)</f>
        <v>0</v>
      </c>
      <c r="BC119" s="710">
        <f>_xlfn.IFNA(VLOOKUP(B119,[9]Union!I:J,2,0),0)</f>
        <v>0</v>
      </c>
      <c r="BD119" s="710">
        <f>_xlfn.IFNA(VLOOKUP(B119,[9]Union!M:N,2,0),0)</f>
        <v>0</v>
      </c>
      <c r="BE119" s="710">
        <f>_xlfn.IFNA(VLOOKUP(B119,[9]Union!E:F,2,0),0)</f>
        <v>0.5</v>
      </c>
      <c r="BF119" s="710">
        <f>_xlfn.IFNA(VLOOKUP(B119,[9]Union!A:B,2,0),0)</f>
        <v>0</v>
      </c>
      <c r="BG119" s="711">
        <f t="shared" si="20"/>
        <v>5.87</v>
      </c>
      <c r="BH119" s="708">
        <f t="shared" si="21"/>
        <v>106.37</v>
      </c>
      <c r="BI119" s="712">
        <f t="shared" si="22"/>
        <v>18.96</v>
      </c>
      <c r="BJ119" s="713">
        <f t="shared" si="23"/>
        <v>224.13</v>
      </c>
      <c r="BK119" s="716"/>
      <c r="BL119" s="608" t="e">
        <f>VLOOKUP(B119,[9]ML!A:F,1,0)</f>
        <v>#N/A</v>
      </c>
      <c r="BM119" s="715"/>
      <c r="BN119" s="608" t="e">
        <f>VLOOKUP(B119,'[9]Mon-Fri'!A:A,1,0)</f>
        <v>#N/A</v>
      </c>
    </row>
    <row r="120" spans="1:66" s="608" customFormat="1" ht="35.25" customHeight="1">
      <c r="A120" s="689">
        <f t="shared" si="27"/>
        <v>112</v>
      </c>
      <c r="B120" s="690" t="s">
        <v>1396</v>
      </c>
      <c r="C120" s="690" t="s">
        <v>1397</v>
      </c>
      <c r="D120" s="690" t="s">
        <v>1117</v>
      </c>
      <c r="E120" s="690" t="s">
        <v>1398</v>
      </c>
      <c r="F120" s="691">
        <v>41715</v>
      </c>
      <c r="G120" s="692"/>
      <c r="H120" s="692"/>
      <c r="I120" s="690" t="s">
        <v>1108</v>
      </c>
      <c r="J120" s="693">
        <v>1</v>
      </c>
      <c r="K120" s="693">
        <v>2</v>
      </c>
      <c r="L120" s="693">
        <v>3</v>
      </c>
      <c r="M120" s="693">
        <v>204</v>
      </c>
      <c r="N120" s="694">
        <f t="shared" si="24"/>
        <v>7.8461538461538458</v>
      </c>
      <c r="O120" s="693">
        <v>208</v>
      </c>
      <c r="P120" s="693">
        <v>8</v>
      </c>
      <c r="Q120" s="693">
        <v>252</v>
      </c>
      <c r="R120" s="693">
        <v>0</v>
      </c>
      <c r="S120" s="693">
        <v>0</v>
      </c>
      <c r="T120" s="693">
        <v>0</v>
      </c>
      <c r="U120" s="693">
        <v>44</v>
      </c>
      <c r="V120" s="693">
        <v>0</v>
      </c>
      <c r="W120" s="693">
        <v>44</v>
      </c>
      <c r="X120" s="690">
        <v>322.45999999999998</v>
      </c>
      <c r="Y120" s="690">
        <v>0</v>
      </c>
      <c r="Z120" s="690">
        <v>28.236000000000001</v>
      </c>
      <c r="AA120" s="690">
        <v>0</v>
      </c>
      <c r="AB120" s="690">
        <v>28.236000000000001</v>
      </c>
      <c r="AC120" s="690">
        <v>0</v>
      </c>
      <c r="AD120" s="690">
        <v>0</v>
      </c>
      <c r="AE120" s="696">
        <f>VLOOKUP(B120,[9]Avg!B:AD,29,0)</f>
        <v>9.8541448051835712</v>
      </c>
      <c r="AF120" s="697">
        <f>_xlfn.IFNA(VLOOKUP(B120,'[9]5%'!B:BC,54,0),0)</f>
        <v>0</v>
      </c>
      <c r="AG120" s="698">
        <f>VLOOKUP(B120,[9]Simperel!B:AH,33,0)</f>
        <v>10.52</v>
      </c>
      <c r="AH120" s="699">
        <f t="shared" si="15"/>
        <v>7.85</v>
      </c>
      <c r="AI120" s="700"/>
      <c r="AJ120" s="697">
        <f>_xlfn.IFNA(VLOOKUP(B120,'[9]Child care'!C:I,7,0),0)</f>
        <v>0</v>
      </c>
      <c r="AK120" s="699">
        <f>VLOOKUP(B120,[9]Att!B:W,22,0)</f>
        <v>10</v>
      </c>
      <c r="AL120" s="697">
        <f t="shared" si="16"/>
        <v>6</v>
      </c>
      <c r="AM120" s="697">
        <f>_xlfn.IFNA(VLOOKUP(B120,'[9]Health Check'!D:H,5,0),0)</f>
        <v>0</v>
      </c>
      <c r="AN120" s="701"/>
      <c r="AO120" s="697">
        <v>7</v>
      </c>
      <c r="AP120" s="696">
        <f>VLOOKUP(B120,[9]Simperel!B:AJ,35,0)</f>
        <v>10</v>
      </c>
      <c r="AQ120" s="702">
        <f>VLOOKUP(B120,[10]Master!$B:$AQ,42,0)</f>
        <v>0</v>
      </c>
      <c r="AR120" s="697">
        <f>_xlfn.IFNA(VLOOKUP(B120,[9]Bounus!A:B,2,0),0)</f>
        <v>0</v>
      </c>
      <c r="AS120" s="703">
        <f>SUMIF([9]Reimbursment!$B:$B,'PWK '!B:B,[9]Reimbursment!G:G)</f>
        <v>0</v>
      </c>
      <c r="AT120" s="700">
        <f t="shared" si="25"/>
        <v>0</v>
      </c>
      <c r="AU120" s="704">
        <f t="shared" si="17"/>
        <v>350.7</v>
      </c>
      <c r="AV120" s="705">
        <f>VLOOKUP(B120,[9]Att!B:U,20,0)</f>
        <v>0</v>
      </c>
      <c r="AW120" s="706">
        <f t="shared" si="26"/>
        <v>384.55</v>
      </c>
      <c r="AX120" s="707">
        <f t="shared" si="18"/>
        <v>378.68</v>
      </c>
      <c r="AY120" s="708">
        <f t="shared" si="19"/>
        <v>367.55697133055622</v>
      </c>
      <c r="AZ120" s="708">
        <v>0</v>
      </c>
      <c r="BA120" s="708">
        <f>VLOOKUP(B120,'[9]1st'!B:BH,59,0)</f>
        <v>100</v>
      </c>
      <c r="BB120" s="709">
        <f>_xlfn.IFNA(VLOOKUP(B120,[9]Deduct!B:F,6,0),0)</f>
        <v>0</v>
      </c>
      <c r="BC120" s="710">
        <f>_xlfn.IFNA(VLOOKUP(B120,[9]Union!I:J,2,0),0)</f>
        <v>1</v>
      </c>
      <c r="BD120" s="710">
        <f>_xlfn.IFNA(VLOOKUP(B120,[9]Union!M:N,2,0),0)</f>
        <v>0</v>
      </c>
      <c r="BE120" s="710">
        <f>_xlfn.IFNA(VLOOKUP(B120,[9]Union!E:F,2,0),0)</f>
        <v>0</v>
      </c>
      <c r="BF120" s="710">
        <f>_xlfn.IFNA(VLOOKUP(B120,[9]Union!A:B,2,0),0)</f>
        <v>0</v>
      </c>
      <c r="BG120" s="711">
        <f t="shared" si="20"/>
        <v>5.87</v>
      </c>
      <c r="BH120" s="708">
        <f t="shared" si="21"/>
        <v>106.87</v>
      </c>
      <c r="BI120" s="712">
        <f t="shared" si="22"/>
        <v>17.52</v>
      </c>
      <c r="BJ120" s="713">
        <f t="shared" si="23"/>
        <v>295.2</v>
      </c>
      <c r="BK120" s="716"/>
      <c r="BL120" s="608" t="e">
        <f>VLOOKUP(B120,[9]ML!A:F,1,0)</f>
        <v>#N/A</v>
      </c>
      <c r="BM120" s="715"/>
      <c r="BN120" s="608" t="e">
        <f>VLOOKUP(B120,'[9]Mon-Fri'!A:A,1,0)</f>
        <v>#N/A</v>
      </c>
    </row>
    <row r="121" spans="1:66" s="608" customFormat="1" ht="35.25" customHeight="1">
      <c r="A121" s="689">
        <f t="shared" si="27"/>
        <v>113</v>
      </c>
      <c r="B121" s="690" t="s">
        <v>1399</v>
      </c>
      <c r="C121" s="690" t="s">
        <v>1400</v>
      </c>
      <c r="D121" s="690" t="s">
        <v>1238</v>
      </c>
      <c r="E121" s="690" t="s">
        <v>1362</v>
      </c>
      <c r="F121" s="691">
        <v>41715</v>
      </c>
      <c r="G121" s="692"/>
      <c r="H121" s="692"/>
      <c r="I121" s="690" t="s">
        <v>1108</v>
      </c>
      <c r="J121" s="693">
        <v>1</v>
      </c>
      <c r="K121" s="693">
        <v>4</v>
      </c>
      <c r="L121" s="693">
        <v>5</v>
      </c>
      <c r="M121" s="693">
        <v>204</v>
      </c>
      <c r="N121" s="694">
        <f t="shared" si="24"/>
        <v>7.8461538461538458</v>
      </c>
      <c r="O121" s="693">
        <v>208</v>
      </c>
      <c r="P121" s="693">
        <v>8</v>
      </c>
      <c r="Q121" s="693">
        <v>248</v>
      </c>
      <c r="R121" s="693">
        <v>0</v>
      </c>
      <c r="S121" s="693">
        <v>0</v>
      </c>
      <c r="T121" s="693">
        <v>0</v>
      </c>
      <c r="U121" s="693">
        <v>40</v>
      </c>
      <c r="V121" s="693">
        <v>0</v>
      </c>
      <c r="W121" s="693">
        <v>40</v>
      </c>
      <c r="X121" s="690">
        <v>249.49</v>
      </c>
      <c r="Y121" s="690">
        <v>0</v>
      </c>
      <c r="Z121" s="690">
        <v>21.51708</v>
      </c>
      <c r="AA121" s="690">
        <v>0</v>
      </c>
      <c r="AB121" s="690">
        <v>21.51708</v>
      </c>
      <c r="AC121" s="690">
        <v>0</v>
      </c>
      <c r="AD121" s="690">
        <v>20.090399999999999</v>
      </c>
      <c r="AE121" s="696">
        <f>VLOOKUP(B121,[9]Avg!B:AD,29,0)</f>
        <v>9.9555654773747353</v>
      </c>
      <c r="AF121" s="697">
        <f>_xlfn.IFNA(VLOOKUP(B121,'[9]5%'!B:BC,54,0),0)</f>
        <v>0</v>
      </c>
      <c r="AG121" s="698">
        <f>VLOOKUP(B121,[9]Simperel!B:AH,33,0)</f>
        <v>9.57</v>
      </c>
      <c r="AH121" s="699">
        <f t="shared" si="15"/>
        <v>7.85</v>
      </c>
      <c r="AI121" s="700"/>
      <c r="AJ121" s="697">
        <f>_xlfn.IFNA(VLOOKUP(B121,'[9]Child care'!C:I,7,0),0)</f>
        <v>0</v>
      </c>
      <c r="AK121" s="699">
        <f>VLOOKUP(B121,[9]Att!B:W,22,0)</f>
        <v>10</v>
      </c>
      <c r="AL121" s="697">
        <f t="shared" si="16"/>
        <v>6</v>
      </c>
      <c r="AM121" s="697">
        <f>_xlfn.IFNA(VLOOKUP(B121,'[9]Health Check'!D:H,5,0),0)</f>
        <v>0</v>
      </c>
      <c r="AN121" s="701"/>
      <c r="AO121" s="697">
        <v>7</v>
      </c>
      <c r="AP121" s="696">
        <f>VLOOKUP(B121,[9]Simperel!B:AJ,35,0)</f>
        <v>10</v>
      </c>
      <c r="AQ121" s="702">
        <f>VLOOKUP(B121,[10]Master!$B:$AQ,42,0)</f>
        <v>0</v>
      </c>
      <c r="AR121" s="697">
        <f>_xlfn.IFNA(VLOOKUP(B121,[9]Bounus!A:B,2,0),0)</f>
        <v>0</v>
      </c>
      <c r="AS121" s="703">
        <f>SUMIF([9]Reimbursment!$B:$B,'PWK '!B:B,[9]Reimbursment!G:G)</f>
        <v>0</v>
      </c>
      <c r="AT121" s="700">
        <f t="shared" si="25"/>
        <v>0</v>
      </c>
      <c r="AU121" s="704">
        <f t="shared" si="17"/>
        <v>291.10000000000002</v>
      </c>
      <c r="AV121" s="705">
        <f>VLOOKUP(B121,[9]Att!B:U,20,0)</f>
        <v>0</v>
      </c>
      <c r="AW121" s="706">
        <f t="shared" si="26"/>
        <v>324.95</v>
      </c>
      <c r="AX121" s="707">
        <f t="shared" si="18"/>
        <v>319.08</v>
      </c>
      <c r="AY121" s="708">
        <f t="shared" si="19"/>
        <v>367.55697133055622</v>
      </c>
      <c r="AZ121" s="708">
        <v>0</v>
      </c>
      <c r="BA121" s="708">
        <f>VLOOKUP(B121,'[9]1st'!B:BH,59,0)</f>
        <v>100</v>
      </c>
      <c r="BB121" s="709">
        <v>-2.37</v>
      </c>
      <c r="BC121" s="710">
        <f>_xlfn.IFNA(VLOOKUP(B121,[9]Union!I:J,2,0),0)</f>
        <v>0</v>
      </c>
      <c r="BD121" s="710">
        <f>_xlfn.IFNA(VLOOKUP(B121,[9]Union!M:N,2,0),0)</f>
        <v>0</v>
      </c>
      <c r="BE121" s="710">
        <f>_xlfn.IFNA(VLOOKUP(B121,[9]Union!E:F,2,0),0)</f>
        <v>0</v>
      </c>
      <c r="BF121" s="710">
        <f>_xlfn.IFNA(VLOOKUP(B121,[9]Union!A:B,2,0),0)</f>
        <v>0</v>
      </c>
      <c r="BG121" s="711">
        <f t="shared" si="20"/>
        <v>5.87</v>
      </c>
      <c r="BH121" s="708">
        <f t="shared" si="21"/>
        <v>103.5</v>
      </c>
      <c r="BI121" s="712">
        <f t="shared" si="22"/>
        <v>16.57</v>
      </c>
      <c r="BJ121" s="713">
        <f t="shared" si="23"/>
        <v>238.02</v>
      </c>
      <c r="BK121" s="716"/>
      <c r="BL121" s="608" t="e">
        <f>VLOOKUP(B121,[9]ML!A:F,1,0)</f>
        <v>#N/A</v>
      </c>
      <c r="BM121" s="715"/>
      <c r="BN121" s="608" t="e">
        <f>VLOOKUP(B121,'[9]Mon-Fri'!A:A,1,0)</f>
        <v>#N/A</v>
      </c>
    </row>
    <row r="122" spans="1:66" s="608" customFormat="1" ht="35.25" customHeight="1">
      <c r="A122" s="689">
        <f t="shared" si="27"/>
        <v>114</v>
      </c>
      <c r="B122" s="690" t="s">
        <v>1401</v>
      </c>
      <c r="C122" s="690" t="s">
        <v>1402</v>
      </c>
      <c r="D122" s="690" t="s">
        <v>1217</v>
      </c>
      <c r="E122" s="690" t="s">
        <v>1300</v>
      </c>
      <c r="F122" s="691">
        <v>41716</v>
      </c>
      <c r="G122" s="692"/>
      <c r="H122" s="692"/>
      <c r="I122" s="690" t="s">
        <v>1108</v>
      </c>
      <c r="J122" s="693">
        <v>1</v>
      </c>
      <c r="K122" s="693">
        <v>2</v>
      </c>
      <c r="L122" s="693">
        <v>3</v>
      </c>
      <c r="M122" s="693">
        <v>204</v>
      </c>
      <c r="N122" s="694">
        <f t="shared" si="24"/>
        <v>7.8461538461538458</v>
      </c>
      <c r="O122" s="693">
        <v>208</v>
      </c>
      <c r="P122" s="693">
        <v>8</v>
      </c>
      <c r="Q122" s="693">
        <v>230</v>
      </c>
      <c r="R122" s="693">
        <v>24</v>
      </c>
      <c r="S122" s="693">
        <v>0</v>
      </c>
      <c r="T122" s="693">
        <v>24</v>
      </c>
      <c r="U122" s="693">
        <v>46</v>
      </c>
      <c r="V122" s="693">
        <v>0</v>
      </c>
      <c r="W122" s="693">
        <v>46</v>
      </c>
      <c r="X122" s="690">
        <v>169.86</v>
      </c>
      <c r="Y122" s="690">
        <v>23.55</v>
      </c>
      <c r="Z122" s="690">
        <v>22.568519999999999</v>
      </c>
      <c r="AA122" s="690">
        <v>0</v>
      </c>
      <c r="AB122" s="690">
        <v>22.568519999999999</v>
      </c>
      <c r="AC122" s="690">
        <v>0</v>
      </c>
      <c r="AD122" s="690">
        <v>55.827039999999997</v>
      </c>
      <c r="AE122" s="696">
        <f>VLOOKUP(B122,[9]Avg!B:AD,29,0)</f>
        <v>9.8819980258832469</v>
      </c>
      <c r="AF122" s="697">
        <f>_xlfn.IFNA(VLOOKUP(B122,'[9]5%'!B:BC,54,0),0)</f>
        <v>0</v>
      </c>
      <c r="AG122" s="698">
        <f>VLOOKUP(B122,[9]Simperel!B:AH,33,0)</f>
        <v>11</v>
      </c>
      <c r="AH122" s="699">
        <f t="shared" si="15"/>
        <v>7.85</v>
      </c>
      <c r="AI122" s="700"/>
      <c r="AJ122" s="697">
        <f>_xlfn.IFNA(VLOOKUP(B122,'[9]Child care'!C:I,7,0),0)</f>
        <v>8</v>
      </c>
      <c r="AK122" s="699">
        <f>VLOOKUP(B122,[9]Att!B:W,22,0)</f>
        <v>8.695652173913043</v>
      </c>
      <c r="AL122" s="697">
        <f t="shared" si="16"/>
        <v>6</v>
      </c>
      <c r="AM122" s="697">
        <f>_xlfn.IFNA(VLOOKUP(B122,'[9]Health Check'!D:H,5,0),0)</f>
        <v>0</v>
      </c>
      <c r="AN122" s="701"/>
      <c r="AO122" s="697">
        <v>7</v>
      </c>
      <c r="AP122" s="696">
        <f>VLOOKUP(B122,[9]Simperel!B:AJ,35,0)</f>
        <v>10</v>
      </c>
      <c r="AQ122" s="702">
        <f>VLOOKUP(B122,[10]Master!$B:$AQ,42,0)</f>
        <v>0</v>
      </c>
      <c r="AR122" s="697">
        <f>_xlfn.IFNA(VLOOKUP(B122,[9]Bounus!A:B,2,0),0)</f>
        <v>0</v>
      </c>
      <c r="AS122" s="703">
        <f>SUMIF([9]Reimbursment!$B:$B,'PWK '!B:B,[9]Reimbursment!G:G)</f>
        <v>3.5712709617740752</v>
      </c>
      <c r="AT122" s="700">
        <f t="shared" si="25"/>
        <v>0</v>
      </c>
      <c r="AU122" s="704">
        <f t="shared" si="17"/>
        <v>271.81</v>
      </c>
      <c r="AV122" s="705">
        <f>VLOOKUP(B122,[9]Att!B:U,20,0)</f>
        <v>0</v>
      </c>
      <c r="AW122" s="706">
        <f t="shared" si="26"/>
        <v>307.92</v>
      </c>
      <c r="AX122" s="707">
        <f t="shared" si="18"/>
        <v>302.05</v>
      </c>
      <c r="AY122" s="708">
        <f t="shared" si="19"/>
        <v>367.55697133055622</v>
      </c>
      <c r="AZ122" s="708">
        <v>0</v>
      </c>
      <c r="BA122" s="708">
        <f>VLOOKUP(B122,'[9]1st'!B:BH,59,0)</f>
        <v>100</v>
      </c>
      <c r="BB122" s="709">
        <f>_xlfn.IFNA(VLOOKUP(B122,[9]Deduct!B:F,6,0),0)</f>
        <v>0</v>
      </c>
      <c r="BC122" s="710">
        <f>_xlfn.IFNA(VLOOKUP(B122,[9]Union!I:J,2,0),0)</f>
        <v>0</v>
      </c>
      <c r="BD122" s="710">
        <f>_xlfn.IFNA(VLOOKUP(B122,[9]Union!M:N,2,0),0)</f>
        <v>0</v>
      </c>
      <c r="BE122" s="710">
        <f>_xlfn.IFNA(VLOOKUP(B122,[9]Union!E:F,2,0),0)</f>
        <v>0</v>
      </c>
      <c r="BF122" s="710">
        <f>_xlfn.IFNA(VLOOKUP(B122,[9]Union!A:B,2,0),0)</f>
        <v>0</v>
      </c>
      <c r="BG122" s="711">
        <f t="shared" si="20"/>
        <v>5.87</v>
      </c>
      <c r="BH122" s="708">
        <f t="shared" si="21"/>
        <v>105.87</v>
      </c>
      <c r="BI122" s="712">
        <f t="shared" si="22"/>
        <v>26</v>
      </c>
      <c r="BJ122" s="713">
        <f t="shared" si="23"/>
        <v>228.05</v>
      </c>
      <c r="BK122" s="716"/>
      <c r="BL122" s="608" t="e">
        <f>VLOOKUP(B122,[9]ML!A:F,1,0)</f>
        <v>#N/A</v>
      </c>
      <c r="BM122" s="715"/>
      <c r="BN122" s="608" t="e">
        <f>VLOOKUP(B122,'[9]Mon-Fri'!A:A,1,0)</f>
        <v>#N/A</v>
      </c>
    </row>
    <row r="123" spans="1:66" s="608" customFormat="1" ht="32.25" customHeight="1">
      <c r="A123" s="689">
        <f t="shared" si="27"/>
        <v>115</v>
      </c>
      <c r="B123" s="690" t="s">
        <v>1403</v>
      </c>
      <c r="C123" s="690" t="s">
        <v>1404</v>
      </c>
      <c r="D123" s="690" t="s">
        <v>1117</v>
      </c>
      <c r="E123" s="690" t="s">
        <v>1228</v>
      </c>
      <c r="F123" s="691">
        <v>41719</v>
      </c>
      <c r="G123" s="692"/>
      <c r="H123" s="692"/>
      <c r="I123" s="690" t="s">
        <v>1108</v>
      </c>
      <c r="J123" s="693">
        <v>1</v>
      </c>
      <c r="K123" s="693">
        <v>2</v>
      </c>
      <c r="L123" s="693">
        <v>3</v>
      </c>
      <c r="M123" s="693">
        <v>204</v>
      </c>
      <c r="N123" s="694">
        <f t="shared" si="24"/>
        <v>7.8461538461538458</v>
      </c>
      <c r="O123" s="693">
        <v>208</v>
      </c>
      <c r="P123" s="693">
        <v>8</v>
      </c>
      <c r="Q123" s="693">
        <v>250</v>
      </c>
      <c r="R123" s="693">
        <v>0</v>
      </c>
      <c r="S123" s="693">
        <v>0</v>
      </c>
      <c r="T123" s="693">
        <v>0</v>
      </c>
      <c r="U123" s="693">
        <v>42</v>
      </c>
      <c r="V123" s="693">
        <v>0</v>
      </c>
      <c r="W123" s="693">
        <v>42</v>
      </c>
      <c r="X123" s="690">
        <v>387.44</v>
      </c>
      <c r="Y123" s="690">
        <v>0</v>
      </c>
      <c r="Z123" s="690">
        <v>32.088763999999998</v>
      </c>
      <c r="AA123" s="690">
        <v>0</v>
      </c>
      <c r="AB123" s="690">
        <v>32.088763999999998</v>
      </c>
      <c r="AC123" s="690">
        <v>0</v>
      </c>
      <c r="AD123" s="690">
        <v>0</v>
      </c>
      <c r="AE123" s="696">
        <f>VLOOKUP(B123,[9]Avg!B:AD,29,0)</f>
        <v>12.289796210941555</v>
      </c>
      <c r="AF123" s="697">
        <f>_xlfn.IFNA(VLOOKUP(B123,'[9]5%'!B:BC,54,0),0)</f>
        <v>0</v>
      </c>
      <c r="AG123" s="698">
        <f>VLOOKUP(B123,[9]Simperel!B:AH,33,0)</f>
        <v>10.050000000000001</v>
      </c>
      <c r="AH123" s="699">
        <f t="shared" si="15"/>
        <v>7.85</v>
      </c>
      <c r="AI123" s="700"/>
      <c r="AJ123" s="697">
        <f>_xlfn.IFNA(VLOOKUP(B123,'[9]Child care'!C:I,7,0),0)</f>
        <v>0</v>
      </c>
      <c r="AK123" s="699">
        <f>VLOOKUP(B123,[9]Att!B:W,22,0)</f>
        <v>9.5652173913043477</v>
      </c>
      <c r="AL123" s="697">
        <f t="shared" si="16"/>
        <v>6</v>
      </c>
      <c r="AM123" s="697">
        <f>_xlfn.IFNA(VLOOKUP(B123,'[9]Health Check'!D:H,5,0),0)</f>
        <v>0</v>
      </c>
      <c r="AN123" s="701"/>
      <c r="AO123" s="697">
        <v>7</v>
      </c>
      <c r="AP123" s="696">
        <f>VLOOKUP(B123,[9]Simperel!B:AJ,35,0)</f>
        <v>10</v>
      </c>
      <c r="AQ123" s="702">
        <f>VLOOKUP(B123,[10]Master!$B:$AQ,42,0)</f>
        <v>0</v>
      </c>
      <c r="AR123" s="697">
        <f>_xlfn.IFNA(VLOOKUP(B123,[9]Bounus!A:B,2,0),0)</f>
        <v>0</v>
      </c>
      <c r="AS123" s="703">
        <f>SUMIF([9]Reimbursment!$B:$B,'PWK '!B:B,[9]Reimbursment!G:G)</f>
        <v>36.609526732418523</v>
      </c>
      <c r="AT123" s="700">
        <f t="shared" si="25"/>
        <v>0</v>
      </c>
      <c r="AU123" s="704">
        <f t="shared" si="17"/>
        <v>419.53</v>
      </c>
      <c r="AV123" s="705">
        <f>VLOOKUP(B123,[9]Att!B:U,20,0)</f>
        <v>0</v>
      </c>
      <c r="AW123" s="706">
        <f t="shared" si="26"/>
        <v>489.55</v>
      </c>
      <c r="AX123" s="707">
        <f t="shared" si="18"/>
        <v>483.68</v>
      </c>
      <c r="AY123" s="708">
        <f t="shared" si="19"/>
        <v>367.55697133055622</v>
      </c>
      <c r="AZ123" s="708">
        <v>0.28999999999999998</v>
      </c>
      <c r="BA123" s="708">
        <f>VLOOKUP(B123,'[9]1st'!B:BH,59,0)</f>
        <v>100</v>
      </c>
      <c r="BB123" s="709">
        <f>_xlfn.IFNA(VLOOKUP(B123,[9]Deduct!B:F,6,0),0)</f>
        <v>0</v>
      </c>
      <c r="BC123" s="710">
        <f>_xlfn.IFNA(VLOOKUP(B123,[9]Union!I:J,2,0),0)</f>
        <v>0</v>
      </c>
      <c r="BD123" s="710">
        <f>_xlfn.IFNA(VLOOKUP(B123,[9]Union!M:N,2,0),0)</f>
        <v>0</v>
      </c>
      <c r="BE123" s="710">
        <f>_xlfn.IFNA(VLOOKUP(B123,[9]Union!E:F,2,0),0)</f>
        <v>0</v>
      </c>
      <c r="BF123" s="710">
        <f>_xlfn.IFNA(VLOOKUP(B123,[9]Union!A:B,2,0),0)</f>
        <v>0</v>
      </c>
      <c r="BG123" s="711">
        <f t="shared" si="20"/>
        <v>5.87</v>
      </c>
      <c r="BH123" s="708">
        <f t="shared" si="21"/>
        <v>106.16</v>
      </c>
      <c r="BI123" s="712">
        <f t="shared" si="22"/>
        <v>17.05</v>
      </c>
      <c r="BJ123" s="713">
        <f t="shared" si="23"/>
        <v>400.44</v>
      </c>
      <c r="BK123" s="716"/>
      <c r="BL123" s="608" t="e">
        <f>VLOOKUP(B123,[9]ML!A:F,1,0)</f>
        <v>#N/A</v>
      </c>
      <c r="BM123" s="715"/>
      <c r="BN123" s="608" t="e">
        <f>VLOOKUP(B123,'[9]Mon-Fri'!A:A,1,0)</f>
        <v>#N/A</v>
      </c>
    </row>
    <row r="124" spans="1:66" s="608" customFormat="1" ht="35.25" customHeight="1">
      <c r="A124" s="689">
        <f t="shared" si="27"/>
        <v>116</v>
      </c>
      <c r="B124" s="690" t="s">
        <v>1405</v>
      </c>
      <c r="C124" s="690" t="s">
        <v>1406</v>
      </c>
      <c r="D124" s="690" t="s">
        <v>1196</v>
      </c>
      <c r="E124" s="690" t="s">
        <v>1407</v>
      </c>
      <c r="F124" s="691">
        <v>41722</v>
      </c>
      <c r="G124" s="692"/>
      <c r="H124" s="692"/>
      <c r="I124" s="690" t="s">
        <v>1108</v>
      </c>
      <c r="J124" s="693">
        <v>1</v>
      </c>
      <c r="K124" s="693">
        <v>3</v>
      </c>
      <c r="L124" s="693">
        <v>4</v>
      </c>
      <c r="M124" s="693">
        <v>204</v>
      </c>
      <c r="N124" s="694">
        <f t="shared" si="24"/>
        <v>7.8461538461538458</v>
      </c>
      <c r="O124" s="693">
        <v>184</v>
      </c>
      <c r="P124" s="693">
        <v>8</v>
      </c>
      <c r="Q124" s="693">
        <v>228</v>
      </c>
      <c r="R124" s="693">
        <v>0</v>
      </c>
      <c r="S124" s="693">
        <v>0</v>
      </c>
      <c r="T124" s="693">
        <v>0</v>
      </c>
      <c r="U124" s="693">
        <v>44</v>
      </c>
      <c r="V124" s="693">
        <v>0</v>
      </c>
      <c r="W124" s="693">
        <v>44</v>
      </c>
      <c r="X124" s="690">
        <v>202.35</v>
      </c>
      <c r="Y124" s="690">
        <v>0</v>
      </c>
      <c r="Z124" s="690">
        <v>22.182144000000001</v>
      </c>
      <c r="AA124" s="690">
        <v>0</v>
      </c>
      <c r="AB124" s="690">
        <v>22.182144000000001</v>
      </c>
      <c r="AC124" s="690">
        <v>0</v>
      </c>
      <c r="AD124" s="690">
        <v>23.814703999999999</v>
      </c>
      <c r="AE124" s="696">
        <f>VLOOKUP(B124,[9]Avg!B:AD,29,0)</f>
        <v>10.38604750575778</v>
      </c>
      <c r="AF124" s="697">
        <f>_xlfn.IFNA(VLOOKUP(B124,'[9]5%'!B:BC,54,0),0)</f>
        <v>0</v>
      </c>
      <c r="AG124" s="698">
        <f>VLOOKUP(B124,[9]Simperel!B:AH,33,0)</f>
        <v>10.52</v>
      </c>
      <c r="AH124" s="699">
        <f t="shared" si="15"/>
        <v>7.85</v>
      </c>
      <c r="AI124" s="700"/>
      <c r="AJ124" s="697">
        <f>_xlfn.IFNA(VLOOKUP(B124,'[9]Child care'!C:I,7,0),0)</f>
        <v>0</v>
      </c>
      <c r="AK124" s="699">
        <f>VLOOKUP(B124,[9]Att!B:W,22,0)</f>
        <v>7.6923076923076925</v>
      </c>
      <c r="AL124" s="697">
        <f t="shared" si="16"/>
        <v>6</v>
      </c>
      <c r="AM124" s="697">
        <f>_xlfn.IFNA(VLOOKUP(B124,'[9]Health Check'!D:H,5,0),0)</f>
        <v>0</v>
      </c>
      <c r="AN124" s="701"/>
      <c r="AO124" s="697">
        <v>7</v>
      </c>
      <c r="AP124" s="696">
        <f>VLOOKUP(B124,[9]Simperel!B:AJ,35,0)</f>
        <v>10</v>
      </c>
      <c r="AQ124" s="702">
        <f>VLOOKUP(B124,[10]Master!$B:$AQ,42,0)</f>
        <v>0</v>
      </c>
      <c r="AR124" s="697">
        <f>_xlfn.IFNA(VLOOKUP(B124,[9]Bounus!A:B,2,0),0)</f>
        <v>0</v>
      </c>
      <c r="AS124" s="703">
        <f>SUMIF([9]Reimbursment!$B:$B,'PWK '!B:B,[9]Reimbursment!G:G)</f>
        <v>0</v>
      </c>
      <c r="AT124" s="700">
        <f t="shared" si="25"/>
        <v>0</v>
      </c>
      <c r="AU124" s="704">
        <f t="shared" si="17"/>
        <v>248.35</v>
      </c>
      <c r="AV124" s="705">
        <f>VLOOKUP(B124,[9]Att!B:U,20,0)</f>
        <v>0</v>
      </c>
      <c r="AW124" s="706">
        <f t="shared" si="26"/>
        <v>279.89</v>
      </c>
      <c r="AX124" s="707">
        <f t="shared" si="18"/>
        <v>274.28999999999996</v>
      </c>
      <c r="AY124" s="708">
        <f t="shared" si="19"/>
        <v>367.55697133055622</v>
      </c>
      <c r="AZ124" s="708">
        <v>0</v>
      </c>
      <c r="BA124" s="708">
        <f>VLOOKUP(B124,'[9]1st'!B:BH,59,0)</f>
        <v>77</v>
      </c>
      <c r="BB124" s="709">
        <f>_xlfn.IFNA(VLOOKUP(B124,[9]Deduct!B:F,6,0),0)</f>
        <v>0</v>
      </c>
      <c r="BC124" s="710">
        <f>_xlfn.IFNA(VLOOKUP(B124,[9]Union!I:J,2,0),0)</f>
        <v>0</v>
      </c>
      <c r="BD124" s="710">
        <f>_xlfn.IFNA(VLOOKUP(B124,[9]Union!M:N,2,0),0)</f>
        <v>0</v>
      </c>
      <c r="BE124" s="710">
        <f>_xlfn.IFNA(VLOOKUP(B124,[9]Union!E:F,2,0),0)</f>
        <v>0.5</v>
      </c>
      <c r="BF124" s="710">
        <f>_xlfn.IFNA(VLOOKUP(B124,[9]Union!A:B,2,0),0)</f>
        <v>0</v>
      </c>
      <c r="BG124" s="711">
        <f t="shared" si="20"/>
        <v>5.6</v>
      </c>
      <c r="BH124" s="708">
        <f t="shared" si="21"/>
        <v>83.1</v>
      </c>
      <c r="BI124" s="712">
        <f t="shared" si="22"/>
        <v>17.52</v>
      </c>
      <c r="BJ124" s="713">
        <f t="shared" si="23"/>
        <v>214.31</v>
      </c>
      <c r="BK124" s="716"/>
      <c r="BL124" s="608" t="e">
        <f>VLOOKUP(B124,[9]ML!A:F,1,0)</f>
        <v>#N/A</v>
      </c>
      <c r="BM124" s="715"/>
      <c r="BN124" s="608" t="e">
        <f>VLOOKUP(B124,'[9]Mon-Fri'!A:A,1,0)</f>
        <v>#N/A</v>
      </c>
    </row>
    <row r="125" spans="1:66" s="608" customFormat="1" ht="35.25" customHeight="1">
      <c r="A125" s="689">
        <f t="shared" si="27"/>
        <v>117</v>
      </c>
      <c r="B125" s="690" t="s">
        <v>1408</v>
      </c>
      <c r="C125" s="690" t="s">
        <v>1409</v>
      </c>
      <c r="D125" s="690" t="s">
        <v>1213</v>
      </c>
      <c r="E125" s="690" t="s">
        <v>1410</v>
      </c>
      <c r="F125" s="691">
        <v>39000</v>
      </c>
      <c r="G125" s="692"/>
      <c r="H125" s="692"/>
      <c r="I125" s="690" t="s">
        <v>1108</v>
      </c>
      <c r="J125" s="693">
        <v>0</v>
      </c>
      <c r="K125" s="693">
        <v>0</v>
      </c>
      <c r="L125" s="693">
        <v>0</v>
      </c>
      <c r="M125" s="693">
        <v>204</v>
      </c>
      <c r="N125" s="694">
        <f t="shared" si="24"/>
        <v>7.8461538461538458</v>
      </c>
      <c r="O125" s="693">
        <v>200</v>
      </c>
      <c r="P125" s="693">
        <v>8</v>
      </c>
      <c r="Q125" s="693">
        <v>216</v>
      </c>
      <c r="R125" s="693">
        <v>0</v>
      </c>
      <c r="S125" s="693">
        <v>0</v>
      </c>
      <c r="T125" s="693">
        <v>0</v>
      </c>
      <c r="U125" s="693">
        <v>16</v>
      </c>
      <c r="V125" s="693">
        <v>0</v>
      </c>
      <c r="W125" s="693">
        <v>16</v>
      </c>
      <c r="X125" s="690">
        <v>162.80000000000001</v>
      </c>
      <c r="Y125" s="690">
        <v>0</v>
      </c>
      <c r="Z125" s="690">
        <v>8.7596930000000004</v>
      </c>
      <c r="AA125" s="690">
        <v>0</v>
      </c>
      <c r="AB125" s="690">
        <v>8.7596930000000004</v>
      </c>
      <c r="AC125" s="690">
        <v>0</v>
      </c>
      <c r="AD125" s="690">
        <v>57.474317999999997</v>
      </c>
      <c r="AE125" s="696">
        <f>VLOOKUP(B125,[9]Avg!B:AD,29,0)</f>
        <v>10.300484872907587</v>
      </c>
      <c r="AF125" s="697">
        <f>_xlfn.IFNA(VLOOKUP(B125,'[9]5%'!B:BC,54,0),0)</f>
        <v>0</v>
      </c>
      <c r="AG125" s="698">
        <f>VLOOKUP(B125,[9]Simperel!B:AH,33,0)</f>
        <v>3.83</v>
      </c>
      <c r="AH125" s="699">
        <f t="shared" si="15"/>
        <v>7.85</v>
      </c>
      <c r="AI125" s="700"/>
      <c r="AJ125" s="697">
        <f>_xlfn.IFNA(VLOOKUP(B125,'[9]Child care'!C:I,7,0),0)</f>
        <v>0</v>
      </c>
      <c r="AK125" s="699">
        <f>VLOOKUP(B125,[9]Att!B:W,22,0)</f>
        <v>9.1973244147157178</v>
      </c>
      <c r="AL125" s="697">
        <f t="shared" si="16"/>
        <v>6</v>
      </c>
      <c r="AM125" s="697">
        <f>_xlfn.IFNA(VLOOKUP(B125,'[9]Health Check'!D:H,5,0),0)</f>
        <v>0</v>
      </c>
      <c r="AN125" s="701"/>
      <c r="AO125" s="697">
        <v>7</v>
      </c>
      <c r="AP125" s="696">
        <f>VLOOKUP(B125,[9]Simperel!B:AJ,35,0)</f>
        <v>11</v>
      </c>
      <c r="AQ125" s="702">
        <f>VLOOKUP(B125,[10]Master!$B:$AQ,42,0)</f>
        <v>0</v>
      </c>
      <c r="AR125" s="697">
        <f>_xlfn.IFNA(VLOOKUP(B125,[9]Bounus!A:B,2,0),0)</f>
        <v>0</v>
      </c>
      <c r="AS125" s="703">
        <f>SUMIF([9]Reimbursment!$B:$B,'PWK '!B:B,[9]Reimbursment!G:G)</f>
        <v>0</v>
      </c>
      <c r="AT125" s="700">
        <f t="shared" si="25"/>
        <v>0</v>
      </c>
      <c r="AU125" s="704">
        <f t="shared" si="17"/>
        <v>229.03</v>
      </c>
      <c r="AV125" s="705">
        <f>VLOOKUP(B125,[9]Att!B:U,20,0)</f>
        <v>0</v>
      </c>
      <c r="AW125" s="706">
        <f t="shared" si="26"/>
        <v>263.08</v>
      </c>
      <c r="AX125" s="707">
        <f t="shared" si="18"/>
        <v>257.82</v>
      </c>
      <c r="AY125" s="708">
        <f t="shared" si="19"/>
        <v>367.55697133055622</v>
      </c>
      <c r="AZ125" s="708">
        <v>0</v>
      </c>
      <c r="BA125" s="708">
        <f>VLOOKUP(B125,'[9]1st'!B:BH,59,0)</f>
        <v>100</v>
      </c>
      <c r="BB125" s="709">
        <f>_xlfn.IFNA(VLOOKUP(B125,[9]Deduct!B:F,6,0),0)</f>
        <v>0</v>
      </c>
      <c r="BC125" s="710">
        <f>_xlfn.IFNA(VLOOKUP(B125,[9]Union!I:J,2,0),0)</f>
        <v>0</v>
      </c>
      <c r="BD125" s="710">
        <f>_xlfn.IFNA(VLOOKUP(B125,[9]Union!M:N,2,0),0)</f>
        <v>0</v>
      </c>
      <c r="BE125" s="710">
        <f>_xlfn.IFNA(VLOOKUP(B125,[9]Union!E:F,2,0),0)</f>
        <v>0</v>
      </c>
      <c r="BF125" s="710">
        <f>_xlfn.IFNA(VLOOKUP(B125,[9]Union!A:B,2,0),0)</f>
        <v>0</v>
      </c>
      <c r="BG125" s="711">
        <f t="shared" si="20"/>
        <v>5.26</v>
      </c>
      <c r="BH125" s="708">
        <f t="shared" si="21"/>
        <v>105.26</v>
      </c>
      <c r="BI125" s="712">
        <f t="shared" si="22"/>
        <v>10.83</v>
      </c>
      <c r="BJ125" s="713">
        <f t="shared" si="23"/>
        <v>168.65</v>
      </c>
      <c r="BK125" s="714"/>
      <c r="BL125" s="608" t="e">
        <f>VLOOKUP(B125,[9]ML!A:F,1,0)</f>
        <v>#N/A</v>
      </c>
      <c r="BM125" s="715"/>
      <c r="BN125" s="608" t="e">
        <f>VLOOKUP(B125,'[9]Mon-Fri'!A:A,1,0)</f>
        <v>#N/A</v>
      </c>
    </row>
    <row r="126" spans="1:66" s="608" customFormat="1" ht="32.25" customHeight="1">
      <c r="A126" s="689">
        <f t="shared" si="27"/>
        <v>118</v>
      </c>
      <c r="B126" s="690" t="s">
        <v>1411</v>
      </c>
      <c r="C126" s="690" t="s">
        <v>1412</v>
      </c>
      <c r="D126" s="690" t="s">
        <v>1213</v>
      </c>
      <c r="E126" s="690" t="s">
        <v>1413</v>
      </c>
      <c r="F126" s="691">
        <v>41758</v>
      </c>
      <c r="G126" s="692"/>
      <c r="H126" s="692"/>
      <c r="I126" s="690" t="s">
        <v>1108</v>
      </c>
      <c r="J126" s="693">
        <v>0</v>
      </c>
      <c r="K126" s="693">
        <v>0</v>
      </c>
      <c r="L126" s="693">
        <v>0</v>
      </c>
      <c r="M126" s="693">
        <v>204</v>
      </c>
      <c r="N126" s="694">
        <f t="shared" si="24"/>
        <v>7.8461538461538458</v>
      </c>
      <c r="O126" s="693">
        <v>200</v>
      </c>
      <c r="P126" s="693">
        <v>8</v>
      </c>
      <c r="Q126" s="693">
        <v>224</v>
      </c>
      <c r="R126" s="693">
        <v>0</v>
      </c>
      <c r="S126" s="693">
        <v>0</v>
      </c>
      <c r="T126" s="693">
        <v>0</v>
      </c>
      <c r="U126" s="693">
        <v>24</v>
      </c>
      <c r="V126" s="693">
        <v>0</v>
      </c>
      <c r="W126" s="693">
        <v>24</v>
      </c>
      <c r="X126" s="690">
        <v>156.82</v>
      </c>
      <c r="Y126" s="690">
        <v>0</v>
      </c>
      <c r="Z126" s="690">
        <v>13.461309999999999</v>
      </c>
      <c r="AA126" s="690">
        <v>0</v>
      </c>
      <c r="AB126" s="690">
        <v>13.461309999999999</v>
      </c>
      <c r="AC126" s="690">
        <v>1.47</v>
      </c>
      <c r="AD126" s="690">
        <v>72.4559</v>
      </c>
      <c r="AE126" s="696">
        <f>VLOOKUP(B126,[9]Avg!B:AD,29,0)</f>
        <v>9.9889105782206986</v>
      </c>
      <c r="AF126" s="697">
        <f>_xlfn.IFNA(VLOOKUP(B126,'[9]5%'!B:BC,54,0),0)</f>
        <v>0</v>
      </c>
      <c r="AG126" s="698">
        <f>VLOOKUP(B126,[9]Simperel!B:AH,33,0)</f>
        <v>5.74</v>
      </c>
      <c r="AH126" s="699">
        <f t="shared" si="15"/>
        <v>7.85</v>
      </c>
      <c r="AI126" s="700"/>
      <c r="AJ126" s="697">
        <f>_xlfn.IFNA(VLOOKUP(B126,'[9]Child care'!C:I,7,0),0)</f>
        <v>0</v>
      </c>
      <c r="AK126" s="699">
        <f>VLOOKUP(B126,[9]Att!B:W,22,0)</f>
        <v>9.1973244147157178</v>
      </c>
      <c r="AL126" s="697">
        <f t="shared" si="16"/>
        <v>6</v>
      </c>
      <c r="AM126" s="697">
        <f>_xlfn.IFNA(VLOOKUP(B126,'[9]Health Check'!D:H,5,0),0)</f>
        <v>0</v>
      </c>
      <c r="AN126" s="701"/>
      <c r="AO126" s="697">
        <v>7</v>
      </c>
      <c r="AP126" s="696">
        <f>VLOOKUP(B126,[9]Simperel!B:AJ,35,0)</f>
        <v>10</v>
      </c>
      <c r="AQ126" s="702">
        <f>VLOOKUP(B126,[10]Master!$B:$AQ,42,0)</f>
        <v>0</v>
      </c>
      <c r="AR126" s="697">
        <f>_xlfn.IFNA(VLOOKUP(B126,[9]Bounus!A:B,2,0),0)</f>
        <v>0</v>
      </c>
      <c r="AS126" s="703">
        <f>SUMIF([9]Reimbursment!$B:$B,'PWK '!B:B,[9]Reimbursment!G:G)</f>
        <v>0</v>
      </c>
      <c r="AT126" s="700">
        <f t="shared" si="25"/>
        <v>0</v>
      </c>
      <c r="AU126" s="704">
        <f t="shared" si="17"/>
        <v>244.21</v>
      </c>
      <c r="AV126" s="705">
        <f>VLOOKUP(B126,[9]Att!B:U,20,0)</f>
        <v>0</v>
      </c>
      <c r="AW126" s="706">
        <f t="shared" si="26"/>
        <v>277.25</v>
      </c>
      <c r="AX126" s="707">
        <f t="shared" si="18"/>
        <v>271.7</v>
      </c>
      <c r="AY126" s="708">
        <f t="shared" si="19"/>
        <v>367.55697133055622</v>
      </c>
      <c r="AZ126" s="708">
        <v>0</v>
      </c>
      <c r="BA126" s="708">
        <f>VLOOKUP(B126,'[9]1st'!B:BH,59,0)</f>
        <v>100</v>
      </c>
      <c r="BB126" s="709">
        <f>_xlfn.IFNA(VLOOKUP(B126,[9]Deduct!B:F,6,0),0)</f>
        <v>0</v>
      </c>
      <c r="BC126" s="710">
        <f>_xlfn.IFNA(VLOOKUP(B126,[9]Union!I:J,2,0),0)</f>
        <v>0</v>
      </c>
      <c r="BD126" s="710">
        <f>_xlfn.IFNA(VLOOKUP(B126,[9]Union!M:N,2,0),0)</f>
        <v>0</v>
      </c>
      <c r="BE126" s="710">
        <f>_xlfn.IFNA(VLOOKUP(B126,[9]Union!E:F,2,0),0)</f>
        <v>0.5</v>
      </c>
      <c r="BF126" s="710">
        <f>_xlfn.IFNA(VLOOKUP(B126,[9]Union!A:B,2,0),0)</f>
        <v>0</v>
      </c>
      <c r="BG126" s="711">
        <f t="shared" si="20"/>
        <v>5.55</v>
      </c>
      <c r="BH126" s="708">
        <f t="shared" si="21"/>
        <v>106.05</v>
      </c>
      <c r="BI126" s="712">
        <f t="shared" si="22"/>
        <v>12.74</v>
      </c>
      <c r="BJ126" s="713">
        <f t="shared" si="23"/>
        <v>183.94</v>
      </c>
      <c r="BK126" s="714"/>
      <c r="BL126" s="608" t="e">
        <f>VLOOKUP(B126,[9]ML!A:F,1,0)</f>
        <v>#N/A</v>
      </c>
      <c r="BM126" s="715"/>
      <c r="BN126" s="608" t="e">
        <f>VLOOKUP(B126,'[9]Mon-Fri'!A:A,1,0)</f>
        <v>#N/A</v>
      </c>
    </row>
    <row r="127" spans="1:66" s="608" customFormat="1" ht="35.25" customHeight="1">
      <c r="A127" s="689">
        <f t="shared" si="27"/>
        <v>119</v>
      </c>
      <c r="B127" s="690" t="s">
        <v>1414</v>
      </c>
      <c r="C127" s="690" t="s">
        <v>1415</v>
      </c>
      <c r="D127" s="690" t="s">
        <v>1217</v>
      </c>
      <c r="E127" s="690" t="s">
        <v>1235</v>
      </c>
      <c r="F127" s="691">
        <v>41767</v>
      </c>
      <c r="G127" s="692"/>
      <c r="H127" s="692"/>
      <c r="I127" s="690" t="s">
        <v>1108</v>
      </c>
      <c r="J127" s="693">
        <v>1</v>
      </c>
      <c r="K127" s="693">
        <v>1</v>
      </c>
      <c r="L127" s="693">
        <v>2</v>
      </c>
      <c r="M127" s="693">
        <v>204</v>
      </c>
      <c r="N127" s="694">
        <f t="shared" si="24"/>
        <v>7.8461538461538458</v>
      </c>
      <c r="O127" s="693">
        <v>208</v>
      </c>
      <c r="P127" s="693">
        <v>8</v>
      </c>
      <c r="Q127" s="693">
        <v>248</v>
      </c>
      <c r="R127" s="693">
        <v>8</v>
      </c>
      <c r="S127" s="693">
        <v>0</v>
      </c>
      <c r="T127" s="693">
        <v>8</v>
      </c>
      <c r="U127" s="693">
        <v>48</v>
      </c>
      <c r="V127" s="693">
        <v>0</v>
      </c>
      <c r="W127" s="693">
        <v>48</v>
      </c>
      <c r="X127" s="690">
        <v>191.56</v>
      </c>
      <c r="Y127" s="690">
        <v>7.85</v>
      </c>
      <c r="Z127" s="690">
        <v>23.549759999999999</v>
      </c>
      <c r="AA127" s="690">
        <v>0</v>
      </c>
      <c r="AB127" s="690">
        <v>23.549759999999999</v>
      </c>
      <c r="AC127" s="690">
        <v>0</v>
      </c>
      <c r="AD127" s="690">
        <v>51.789520000000003</v>
      </c>
      <c r="AE127" s="696">
        <f>VLOOKUP(B127,[9]Avg!B:AD,29,0)</f>
        <v>9.449463114818375</v>
      </c>
      <c r="AF127" s="697">
        <f>_xlfn.IFNA(VLOOKUP(B127,'[9]5%'!B:BC,54,0),0)</f>
        <v>0</v>
      </c>
      <c r="AG127" s="698">
        <f>VLOOKUP(B127,[9]Simperel!B:AH,33,0)</f>
        <v>11.48</v>
      </c>
      <c r="AH127" s="699">
        <f t="shared" si="15"/>
        <v>7.85</v>
      </c>
      <c r="AI127" s="700"/>
      <c r="AJ127" s="697">
        <f>_xlfn.IFNA(VLOOKUP(B127,'[9]Child care'!C:I,7,0),0)</f>
        <v>0</v>
      </c>
      <c r="AK127" s="699">
        <f>VLOOKUP(B127,[9]Att!B:W,22,0)</f>
        <v>9.5652173913043477</v>
      </c>
      <c r="AL127" s="697">
        <f t="shared" si="16"/>
        <v>6</v>
      </c>
      <c r="AM127" s="697">
        <f>_xlfn.IFNA(VLOOKUP(B127,'[9]Health Check'!D:H,5,0),0)</f>
        <v>0</v>
      </c>
      <c r="AN127" s="701"/>
      <c r="AO127" s="697">
        <v>7</v>
      </c>
      <c r="AP127" s="696">
        <f>VLOOKUP(B127,[9]Simperel!B:AJ,35,0)</f>
        <v>10</v>
      </c>
      <c r="AQ127" s="702">
        <f>VLOOKUP(B127,[10]Master!$B:$AQ,42,0)</f>
        <v>0</v>
      </c>
      <c r="AR127" s="697">
        <f>_xlfn.IFNA(VLOOKUP(B127,[9]Bounus!A:B,2,0),0)</f>
        <v>0</v>
      </c>
      <c r="AS127" s="703">
        <f>SUMIF([9]Reimbursment!$B:$B,'PWK '!B:B,[9]Reimbursment!G:G)</f>
        <v>39.058573271822524</v>
      </c>
      <c r="AT127" s="700">
        <f t="shared" si="25"/>
        <v>0</v>
      </c>
      <c r="AU127" s="704">
        <f t="shared" si="17"/>
        <v>274.75</v>
      </c>
      <c r="AV127" s="705">
        <f>VLOOKUP(B127,[9]Att!B:U,20,0)</f>
        <v>0</v>
      </c>
      <c r="AW127" s="706">
        <f t="shared" si="26"/>
        <v>347.22</v>
      </c>
      <c r="AX127" s="707">
        <f t="shared" si="18"/>
        <v>341.35</v>
      </c>
      <c r="AY127" s="708">
        <f t="shared" si="19"/>
        <v>367.55697133055622</v>
      </c>
      <c r="AZ127" s="708">
        <v>0</v>
      </c>
      <c r="BA127" s="708">
        <f>VLOOKUP(B127,'[9]1st'!B:BH,59,0)</f>
        <v>100</v>
      </c>
      <c r="BB127" s="709">
        <f>_xlfn.IFNA(VLOOKUP(B127,[9]Deduct!B:F,6,0),0)</f>
        <v>0</v>
      </c>
      <c r="BC127" s="710">
        <f>_xlfn.IFNA(VLOOKUP(B127,[9]Union!I:J,2,0),0)</f>
        <v>1</v>
      </c>
      <c r="BD127" s="710">
        <f>_xlfn.IFNA(VLOOKUP(B127,[9]Union!M:N,2,0),0)</f>
        <v>0</v>
      </c>
      <c r="BE127" s="710">
        <f>_xlfn.IFNA(VLOOKUP(B127,[9]Union!E:F,2,0),0)</f>
        <v>0</v>
      </c>
      <c r="BF127" s="710">
        <f>_xlfn.IFNA(VLOOKUP(B127,[9]Union!A:B,2,0),0)</f>
        <v>0</v>
      </c>
      <c r="BG127" s="711">
        <f t="shared" si="20"/>
        <v>5.87</v>
      </c>
      <c r="BH127" s="708">
        <f t="shared" si="21"/>
        <v>106.87</v>
      </c>
      <c r="BI127" s="712">
        <f t="shared" si="22"/>
        <v>18.48</v>
      </c>
      <c r="BJ127" s="713">
        <f t="shared" si="23"/>
        <v>258.83</v>
      </c>
      <c r="BK127" s="716"/>
      <c r="BL127" s="608" t="e">
        <f>VLOOKUP(B127,[9]ML!A:F,1,0)</f>
        <v>#N/A</v>
      </c>
      <c r="BM127" s="715"/>
      <c r="BN127" s="608" t="e">
        <f>VLOOKUP(B127,'[9]Mon-Fri'!A:A,1,0)</f>
        <v>#N/A</v>
      </c>
    </row>
    <row r="128" spans="1:66" s="608" customFormat="1" ht="28.5" customHeight="1">
      <c r="A128" s="689">
        <f t="shared" si="27"/>
        <v>120</v>
      </c>
      <c r="B128" s="690" t="s">
        <v>1416</v>
      </c>
      <c r="C128" s="690" t="s">
        <v>1417</v>
      </c>
      <c r="D128" s="690" t="s">
        <v>1203</v>
      </c>
      <c r="E128" s="690" t="s">
        <v>1246</v>
      </c>
      <c r="F128" s="691">
        <v>41778</v>
      </c>
      <c r="G128" s="692"/>
      <c r="H128" s="692"/>
      <c r="I128" s="690" t="s">
        <v>1108</v>
      </c>
      <c r="J128" s="693">
        <v>1</v>
      </c>
      <c r="K128" s="693">
        <v>3</v>
      </c>
      <c r="L128" s="693">
        <v>4</v>
      </c>
      <c r="M128" s="693">
        <v>204</v>
      </c>
      <c r="N128" s="694">
        <f t="shared" si="24"/>
        <v>7.8461538461538458</v>
      </c>
      <c r="O128" s="693">
        <v>200</v>
      </c>
      <c r="P128" s="693">
        <v>8</v>
      </c>
      <c r="Q128" s="693">
        <v>232</v>
      </c>
      <c r="R128" s="693">
        <v>8</v>
      </c>
      <c r="S128" s="693">
        <v>0</v>
      </c>
      <c r="T128" s="693">
        <v>8</v>
      </c>
      <c r="U128" s="693">
        <v>40</v>
      </c>
      <c r="V128" s="693">
        <v>0</v>
      </c>
      <c r="W128" s="693">
        <v>40</v>
      </c>
      <c r="X128" s="690">
        <v>254.83</v>
      </c>
      <c r="Y128" s="690">
        <v>7.85</v>
      </c>
      <c r="Z128" s="690">
        <v>23.496403999999998</v>
      </c>
      <c r="AA128" s="690">
        <v>0</v>
      </c>
      <c r="AB128" s="690">
        <v>23.496403999999998</v>
      </c>
      <c r="AC128" s="690">
        <v>0</v>
      </c>
      <c r="AD128" s="690">
        <v>16.98753</v>
      </c>
      <c r="AE128" s="696">
        <f>VLOOKUP(B128,[9]Avg!B:AD,29,0)</f>
        <v>11.976631192849453</v>
      </c>
      <c r="AF128" s="697">
        <f>_xlfn.IFNA(VLOOKUP(B128,'[9]5%'!B:BC,54,0),0)</f>
        <v>0</v>
      </c>
      <c r="AG128" s="698">
        <f>VLOOKUP(B128,[9]Simperel!B:AH,33,0)</f>
        <v>9.57</v>
      </c>
      <c r="AH128" s="699">
        <f t="shared" si="15"/>
        <v>7.85</v>
      </c>
      <c r="AI128" s="700"/>
      <c r="AJ128" s="697">
        <f>_xlfn.IFNA(VLOOKUP(B128,'[9]Child care'!C:I,7,0),0)</f>
        <v>0</v>
      </c>
      <c r="AK128" s="699">
        <f>VLOOKUP(B128,[9]Att!B:W,22,0)</f>
        <v>9.5652173913043477</v>
      </c>
      <c r="AL128" s="697">
        <f t="shared" si="16"/>
        <v>6</v>
      </c>
      <c r="AM128" s="697">
        <f>_xlfn.IFNA(VLOOKUP(B128,'[9]Health Check'!D:H,5,0),0)</f>
        <v>0</v>
      </c>
      <c r="AN128" s="701"/>
      <c r="AO128" s="697">
        <v>7</v>
      </c>
      <c r="AP128" s="696">
        <f>VLOOKUP(B128,[9]Simperel!B:AJ,35,0)</f>
        <v>10</v>
      </c>
      <c r="AQ128" s="702">
        <f>VLOOKUP(B128,[10]Master!$B:$AQ,42,0)</f>
        <v>0</v>
      </c>
      <c r="AR128" s="697">
        <f>_xlfn.IFNA(VLOOKUP(B128,[9]Bounus!A:B,2,0),0)</f>
        <v>0</v>
      </c>
      <c r="AS128" s="703">
        <f>SUMIF([9]Reimbursment!$B:$B,'PWK '!B:B,[9]Reimbursment!G:G)</f>
        <v>0</v>
      </c>
      <c r="AT128" s="700">
        <f t="shared" si="25"/>
        <v>11.976631192849453</v>
      </c>
      <c r="AU128" s="704">
        <f t="shared" si="17"/>
        <v>303.16000000000003</v>
      </c>
      <c r="AV128" s="705">
        <f>VLOOKUP(B128,[9]Att!B:U,20,0)</f>
        <v>1</v>
      </c>
      <c r="AW128" s="706">
        <f t="shared" si="26"/>
        <v>348.56</v>
      </c>
      <c r="AX128" s="707">
        <f t="shared" si="18"/>
        <v>342.69</v>
      </c>
      <c r="AY128" s="708">
        <f t="shared" si="19"/>
        <v>367.55697133055622</v>
      </c>
      <c r="AZ128" s="708">
        <v>0</v>
      </c>
      <c r="BA128" s="708">
        <f>VLOOKUP(B128,'[9]1st'!B:BH,59,0)</f>
        <v>100</v>
      </c>
      <c r="BB128" s="709">
        <f>_xlfn.IFNA(VLOOKUP(B128,[9]Deduct!B:F,6,0),0)</f>
        <v>0</v>
      </c>
      <c r="BC128" s="710">
        <f>_xlfn.IFNA(VLOOKUP(B128,[9]Union!I:J,2,0),0)</f>
        <v>0</v>
      </c>
      <c r="BD128" s="710">
        <f>_xlfn.IFNA(VLOOKUP(B128,[9]Union!M:N,2,0),0)</f>
        <v>0</v>
      </c>
      <c r="BE128" s="710">
        <f>_xlfn.IFNA(VLOOKUP(B128,[9]Union!E:F,2,0),0)</f>
        <v>0</v>
      </c>
      <c r="BF128" s="710">
        <f>_xlfn.IFNA(VLOOKUP(B128,[9]Union!A:B,2,0),0)</f>
        <v>0.5</v>
      </c>
      <c r="BG128" s="711">
        <f t="shared" si="20"/>
        <v>5.87</v>
      </c>
      <c r="BH128" s="708">
        <f t="shared" si="21"/>
        <v>106.37</v>
      </c>
      <c r="BI128" s="712">
        <f t="shared" si="22"/>
        <v>16.57</v>
      </c>
      <c r="BJ128" s="713">
        <f t="shared" si="23"/>
        <v>258.76</v>
      </c>
      <c r="BK128" s="716"/>
      <c r="BL128" s="608" t="e">
        <f>VLOOKUP(B128,[9]ML!A:F,1,0)</f>
        <v>#N/A</v>
      </c>
      <c r="BM128" s="715"/>
      <c r="BN128" s="608" t="e">
        <f>VLOOKUP(B128,'[9]Mon-Fri'!A:A,1,0)</f>
        <v>#N/A</v>
      </c>
    </row>
    <row r="129" spans="1:66" s="608" customFormat="1" ht="35.25" customHeight="1">
      <c r="A129" s="689">
        <f t="shared" si="27"/>
        <v>121</v>
      </c>
      <c r="B129" s="690" t="s">
        <v>1418</v>
      </c>
      <c r="C129" s="690" t="s">
        <v>1419</v>
      </c>
      <c r="D129" s="690" t="s">
        <v>1117</v>
      </c>
      <c r="E129" s="690" t="s">
        <v>1276</v>
      </c>
      <c r="F129" s="691">
        <v>41780</v>
      </c>
      <c r="G129" s="692"/>
      <c r="H129" s="692"/>
      <c r="I129" s="690" t="s">
        <v>1108</v>
      </c>
      <c r="J129" s="693">
        <v>1</v>
      </c>
      <c r="K129" s="693">
        <v>2</v>
      </c>
      <c r="L129" s="693">
        <v>3</v>
      </c>
      <c r="M129" s="693">
        <v>204</v>
      </c>
      <c r="N129" s="694">
        <f t="shared" si="24"/>
        <v>7.8461538461538458</v>
      </c>
      <c r="O129" s="693">
        <v>208</v>
      </c>
      <c r="P129" s="693">
        <v>8</v>
      </c>
      <c r="Q129" s="693">
        <v>250</v>
      </c>
      <c r="R129" s="693">
        <v>0</v>
      </c>
      <c r="S129" s="693">
        <v>0</v>
      </c>
      <c r="T129" s="693">
        <v>0</v>
      </c>
      <c r="U129" s="693">
        <v>42</v>
      </c>
      <c r="V129" s="693">
        <v>0</v>
      </c>
      <c r="W129" s="693">
        <v>42</v>
      </c>
      <c r="X129" s="690">
        <v>354.48</v>
      </c>
      <c r="Y129" s="690">
        <v>0</v>
      </c>
      <c r="Z129" s="690">
        <v>27.942561999999999</v>
      </c>
      <c r="AA129" s="690">
        <v>0</v>
      </c>
      <c r="AB129" s="690">
        <v>27.942561999999999</v>
      </c>
      <c r="AC129" s="690">
        <v>0</v>
      </c>
      <c r="AD129" s="690">
        <v>0</v>
      </c>
      <c r="AE129" s="696">
        <f>VLOOKUP(B129,[9]Avg!B:AD,29,0)</f>
        <v>11.840541079779902</v>
      </c>
      <c r="AF129" s="697">
        <f>_xlfn.IFNA(VLOOKUP(B129,'[9]5%'!B:BC,54,0),0)</f>
        <v>0</v>
      </c>
      <c r="AG129" s="698">
        <f>VLOOKUP(B129,[9]Simperel!B:AH,33,0)</f>
        <v>10.050000000000001</v>
      </c>
      <c r="AH129" s="699">
        <f t="shared" si="15"/>
        <v>7.85</v>
      </c>
      <c r="AI129" s="700"/>
      <c r="AJ129" s="697">
        <f>_xlfn.IFNA(VLOOKUP(B129,'[9]Child care'!C:I,7,0),0)</f>
        <v>8</v>
      </c>
      <c r="AK129" s="699">
        <f>VLOOKUP(B129,[9]Att!B:W,22,0)</f>
        <v>9.1973244147157178</v>
      </c>
      <c r="AL129" s="697">
        <f t="shared" si="16"/>
        <v>6</v>
      </c>
      <c r="AM129" s="697">
        <f>_xlfn.IFNA(VLOOKUP(B129,'[9]Health Check'!D:H,5,0),0)</f>
        <v>0</v>
      </c>
      <c r="AN129" s="701"/>
      <c r="AO129" s="697">
        <v>7</v>
      </c>
      <c r="AP129" s="696">
        <f>VLOOKUP(B129,[9]Simperel!B:AJ,35,0)</f>
        <v>10</v>
      </c>
      <c r="AQ129" s="702">
        <f>VLOOKUP(B129,[10]Master!$B:$AQ,42,0)</f>
        <v>0</v>
      </c>
      <c r="AR129" s="697">
        <f>_xlfn.IFNA(VLOOKUP(B129,[9]Bounus!A:B,2,0),0)</f>
        <v>0</v>
      </c>
      <c r="AS129" s="703">
        <f>SUMIF([9]Reimbursment!$B:$B,'PWK '!B:B,[9]Reimbursment!G:G)</f>
        <v>8</v>
      </c>
      <c r="AT129" s="700">
        <f t="shared" si="25"/>
        <v>0</v>
      </c>
      <c r="AU129" s="704">
        <f t="shared" si="17"/>
        <v>382.42</v>
      </c>
      <c r="AV129" s="705">
        <f>VLOOKUP(B129,[9]Att!B:U,20,0)</f>
        <v>0</v>
      </c>
      <c r="AW129" s="706">
        <f t="shared" si="26"/>
        <v>423.47</v>
      </c>
      <c r="AX129" s="707">
        <f t="shared" si="18"/>
        <v>417.6</v>
      </c>
      <c r="AY129" s="708">
        <f t="shared" si="19"/>
        <v>367.55697133055622</v>
      </c>
      <c r="AZ129" s="708">
        <v>0</v>
      </c>
      <c r="BA129" s="708">
        <f>VLOOKUP(B129,'[9]1st'!B:BH,59,0)</f>
        <v>100</v>
      </c>
      <c r="BB129" s="709">
        <f>_xlfn.IFNA(VLOOKUP(B129,[9]Deduct!B:F,6,0),0)</f>
        <v>0</v>
      </c>
      <c r="BC129" s="710">
        <f>_xlfn.IFNA(VLOOKUP(B129,[9]Union!I:J,2,0),0)</f>
        <v>0</v>
      </c>
      <c r="BD129" s="710">
        <f>_xlfn.IFNA(VLOOKUP(B129,[9]Union!M:N,2,0),0)</f>
        <v>0</v>
      </c>
      <c r="BE129" s="710">
        <f>_xlfn.IFNA(VLOOKUP(B129,[9]Union!E:F,2,0),0)</f>
        <v>0</v>
      </c>
      <c r="BF129" s="710">
        <f>_xlfn.IFNA(VLOOKUP(B129,[9]Union!A:B,2,0),0)</f>
        <v>0</v>
      </c>
      <c r="BG129" s="711">
        <f t="shared" si="20"/>
        <v>5.87</v>
      </c>
      <c r="BH129" s="708">
        <f t="shared" si="21"/>
        <v>105.87</v>
      </c>
      <c r="BI129" s="712">
        <f t="shared" si="22"/>
        <v>25.05</v>
      </c>
      <c r="BJ129" s="713">
        <f t="shared" si="23"/>
        <v>342.65</v>
      </c>
      <c r="BK129" s="716"/>
      <c r="BL129" s="608" t="e">
        <f>VLOOKUP(B129,[9]ML!A:F,1,0)</f>
        <v>#N/A</v>
      </c>
      <c r="BM129" s="715"/>
      <c r="BN129" s="608" t="e">
        <f>VLOOKUP(B129,'[9]Mon-Fri'!A:A,1,0)</f>
        <v>#N/A</v>
      </c>
    </row>
    <row r="130" spans="1:66" s="608" customFormat="1" ht="35.25" customHeight="1">
      <c r="A130" s="689">
        <f t="shared" si="27"/>
        <v>122</v>
      </c>
      <c r="B130" s="690" t="s">
        <v>1420</v>
      </c>
      <c r="C130" s="690" t="s">
        <v>1421</v>
      </c>
      <c r="D130" s="690" t="s">
        <v>1196</v>
      </c>
      <c r="E130" s="690" t="s">
        <v>1422</v>
      </c>
      <c r="F130" s="691">
        <v>41782</v>
      </c>
      <c r="G130" s="692"/>
      <c r="H130" s="692"/>
      <c r="I130" s="690" t="s">
        <v>1108</v>
      </c>
      <c r="J130" s="693">
        <v>1</v>
      </c>
      <c r="K130" s="693">
        <v>1</v>
      </c>
      <c r="L130" s="693">
        <v>2</v>
      </c>
      <c r="M130" s="693">
        <v>204</v>
      </c>
      <c r="N130" s="694">
        <f t="shared" si="24"/>
        <v>7.8461538461538458</v>
      </c>
      <c r="O130" s="693">
        <v>208</v>
      </c>
      <c r="P130" s="693">
        <v>8</v>
      </c>
      <c r="Q130" s="693">
        <v>230</v>
      </c>
      <c r="R130" s="693">
        <v>8</v>
      </c>
      <c r="S130" s="693">
        <v>8</v>
      </c>
      <c r="T130" s="693">
        <v>16</v>
      </c>
      <c r="U130" s="693">
        <v>38</v>
      </c>
      <c r="V130" s="693">
        <v>0</v>
      </c>
      <c r="W130" s="693">
        <v>38</v>
      </c>
      <c r="X130" s="690">
        <v>88.05</v>
      </c>
      <c r="Y130" s="690">
        <v>7.85</v>
      </c>
      <c r="Z130" s="690">
        <v>18.643560000000001</v>
      </c>
      <c r="AA130" s="690">
        <v>0</v>
      </c>
      <c r="AB130" s="690">
        <v>18.643560000000001</v>
      </c>
      <c r="AC130" s="690">
        <v>0</v>
      </c>
      <c r="AD130" s="690">
        <v>137.63712000000001</v>
      </c>
      <c r="AE130" s="696">
        <f>VLOOKUP(B130,[9]Avg!B:AD,29,0)</f>
        <v>10.031833191459912</v>
      </c>
      <c r="AF130" s="697">
        <f>_xlfn.IFNA(VLOOKUP(B130,'[9]5%'!B:BC,54,0),0)</f>
        <v>0</v>
      </c>
      <c r="AG130" s="698">
        <f>VLOOKUP(B130,[9]Simperel!B:AH,33,0)</f>
        <v>9.09</v>
      </c>
      <c r="AH130" s="699">
        <f t="shared" si="15"/>
        <v>7.85</v>
      </c>
      <c r="AI130" s="700"/>
      <c r="AJ130" s="697">
        <f>_xlfn.IFNA(VLOOKUP(B130,'[9]Child care'!C:I,7,0),0)</f>
        <v>8</v>
      </c>
      <c r="AK130" s="699">
        <f>VLOOKUP(B130,[9]Att!B:W,22,0)</f>
        <v>8.7792642140468224</v>
      </c>
      <c r="AL130" s="697">
        <f t="shared" si="16"/>
        <v>0</v>
      </c>
      <c r="AM130" s="697">
        <f>_xlfn.IFNA(VLOOKUP(B130,'[9]Health Check'!D:H,5,0),0)</f>
        <v>0</v>
      </c>
      <c r="AN130" s="701"/>
      <c r="AO130" s="697">
        <v>7</v>
      </c>
      <c r="AP130" s="696">
        <f>VLOOKUP(B130,[9]Simperel!B:AJ,35,0)</f>
        <v>10</v>
      </c>
      <c r="AQ130" s="702">
        <f>VLOOKUP(B130,[10]Master!$B:$AQ,42,0)</f>
        <v>0</v>
      </c>
      <c r="AR130" s="697">
        <f>_xlfn.IFNA(VLOOKUP(B130,[9]Bounus!A:B,2,0),0)</f>
        <v>0</v>
      </c>
      <c r="AS130" s="703">
        <f>SUMIF([9]Reimbursment!$B:$B,'PWK '!B:B,[9]Reimbursment!G:G)</f>
        <v>7.69</v>
      </c>
      <c r="AT130" s="700">
        <f t="shared" si="25"/>
        <v>0</v>
      </c>
      <c r="AU130" s="704">
        <f t="shared" si="17"/>
        <v>252.18</v>
      </c>
      <c r="AV130" s="705">
        <f>VLOOKUP(B130,[9]Att!B:U,20,0)</f>
        <v>0</v>
      </c>
      <c r="AW130" s="706">
        <f t="shared" si="26"/>
        <v>286.5</v>
      </c>
      <c r="AX130" s="707">
        <f t="shared" si="18"/>
        <v>280.77</v>
      </c>
      <c r="AY130" s="708">
        <f t="shared" si="19"/>
        <v>367.55697133055622</v>
      </c>
      <c r="AZ130" s="708">
        <v>0</v>
      </c>
      <c r="BA130" s="708">
        <f>VLOOKUP(B130,'[9]1st'!B:BH,59,0)</f>
        <v>107.69</v>
      </c>
      <c r="BB130" s="709">
        <f>_xlfn.IFNA(VLOOKUP(B130,[9]Deduct!B:F,6,0),0)</f>
        <v>0</v>
      </c>
      <c r="BC130" s="710">
        <f>_xlfn.IFNA(VLOOKUP(B130,[9]Union!I:J,2,0),0)</f>
        <v>1</v>
      </c>
      <c r="BD130" s="710">
        <f>_xlfn.IFNA(VLOOKUP(B130,[9]Union!M:N,2,0),0)</f>
        <v>0</v>
      </c>
      <c r="BE130" s="710">
        <f>_xlfn.IFNA(VLOOKUP(B130,[9]Union!E:F,2,0),0)</f>
        <v>0</v>
      </c>
      <c r="BF130" s="710">
        <f>_xlfn.IFNA(VLOOKUP(B130,[9]Union!A:B,2,0),0)</f>
        <v>0</v>
      </c>
      <c r="BG130" s="711">
        <f t="shared" si="20"/>
        <v>5.73</v>
      </c>
      <c r="BH130" s="708">
        <f t="shared" si="21"/>
        <v>114.42</v>
      </c>
      <c r="BI130" s="712">
        <f t="shared" si="22"/>
        <v>24.09</v>
      </c>
      <c r="BJ130" s="713">
        <f t="shared" si="23"/>
        <v>196.17</v>
      </c>
      <c r="BK130" s="716"/>
      <c r="BL130" s="608" t="e">
        <f>VLOOKUP(B130,[9]ML!A:F,1,0)</f>
        <v>#N/A</v>
      </c>
      <c r="BM130" s="715"/>
      <c r="BN130" s="608" t="e">
        <f>VLOOKUP(B130,'[9]Mon-Fri'!A:A,1,0)</f>
        <v>#N/A</v>
      </c>
    </row>
    <row r="131" spans="1:66" s="608" customFormat="1" ht="35.25" customHeight="1">
      <c r="A131" s="689">
        <f t="shared" si="27"/>
        <v>123</v>
      </c>
      <c r="B131" s="690" t="s">
        <v>1423</v>
      </c>
      <c r="C131" s="690" t="s">
        <v>1424</v>
      </c>
      <c r="D131" s="690" t="s">
        <v>1260</v>
      </c>
      <c r="E131" s="690" t="s">
        <v>1425</v>
      </c>
      <c r="F131" s="691">
        <v>41786</v>
      </c>
      <c r="G131" s="692"/>
      <c r="H131" s="692"/>
      <c r="I131" s="690" t="s">
        <v>1108</v>
      </c>
      <c r="J131" s="693">
        <v>0</v>
      </c>
      <c r="K131" s="693">
        <v>0</v>
      </c>
      <c r="L131" s="693">
        <v>0</v>
      </c>
      <c r="M131" s="693">
        <v>204</v>
      </c>
      <c r="N131" s="694">
        <f t="shared" si="24"/>
        <v>7.8461538461538458</v>
      </c>
      <c r="O131" s="693">
        <v>206</v>
      </c>
      <c r="P131" s="693">
        <v>8</v>
      </c>
      <c r="Q131" s="693">
        <v>236</v>
      </c>
      <c r="R131" s="693">
        <v>0</v>
      </c>
      <c r="S131" s="693">
        <v>0</v>
      </c>
      <c r="T131" s="693">
        <v>0</v>
      </c>
      <c r="U131" s="693">
        <v>30</v>
      </c>
      <c r="V131" s="693">
        <v>0</v>
      </c>
      <c r="W131" s="693">
        <v>30</v>
      </c>
      <c r="X131" s="690">
        <v>183.02</v>
      </c>
      <c r="Y131" s="690">
        <v>0</v>
      </c>
      <c r="Z131" s="690">
        <v>15.460575</v>
      </c>
      <c r="AA131" s="690">
        <v>0</v>
      </c>
      <c r="AB131" s="690">
        <v>15.460575</v>
      </c>
      <c r="AC131" s="690">
        <v>4.75</v>
      </c>
      <c r="AD131" s="690">
        <v>64.389092000000005</v>
      </c>
      <c r="AE131" s="696">
        <f>VLOOKUP(B131,[9]Avg!B:AD,29,0)</f>
        <v>10.304038475629532</v>
      </c>
      <c r="AF131" s="697">
        <f>_xlfn.IFNA(VLOOKUP(B131,'[9]5%'!B:BC,54,0),0)</f>
        <v>0</v>
      </c>
      <c r="AG131" s="698">
        <f>VLOOKUP(B131,[9]Simperel!B:AH,33,0)</f>
        <v>7.18</v>
      </c>
      <c r="AH131" s="699">
        <f t="shared" si="15"/>
        <v>7.85</v>
      </c>
      <c r="AI131" s="700"/>
      <c r="AJ131" s="697">
        <f>_xlfn.IFNA(VLOOKUP(B131,'[9]Child care'!C:I,7,0),0)</f>
        <v>0</v>
      </c>
      <c r="AK131" s="699">
        <f>VLOOKUP(B131,[9]Att!B:W,22,0)</f>
        <v>10</v>
      </c>
      <c r="AL131" s="697">
        <f t="shared" si="16"/>
        <v>6</v>
      </c>
      <c r="AM131" s="697">
        <f>_xlfn.IFNA(VLOOKUP(B131,'[9]Health Check'!D:H,5,0),0)</f>
        <v>0</v>
      </c>
      <c r="AN131" s="701"/>
      <c r="AO131" s="697">
        <v>7</v>
      </c>
      <c r="AP131" s="696">
        <f>VLOOKUP(B131,[9]Simperel!B:AJ,35,0)</f>
        <v>10</v>
      </c>
      <c r="AQ131" s="702">
        <f>VLOOKUP(B131,[10]Master!$B:$AQ,42,0)</f>
        <v>0</v>
      </c>
      <c r="AR131" s="697">
        <f>_xlfn.IFNA(VLOOKUP(B131,[9]Bounus!A:B,2,0),0)</f>
        <v>0</v>
      </c>
      <c r="AS131" s="703">
        <f>SUMIF([9]Reimbursment!$B:$B,'PWK '!B:B,[9]Reimbursment!G:G)</f>
        <v>0</v>
      </c>
      <c r="AT131" s="700">
        <f t="shared" si="25"/>
        <v>4.338542516054547</v>
      </c>
      <c r="AU131" s="704">
        <f t="shared" si="17"/>
        <v>267.62</v>
      </c>
      <c r="AV131" s="705">
        <f>VLOOKUP(B131,[9]Att!B:U,20,0)</f>
        <v>0.42105263157894801</v>
      </c>
      <c r="AW131" s="706">
        <f t="shared" si="26"/>
        <v>305.81</v>
      </c>
      <c r="AX131" s="707">
        <f t="shared" si="18"/>
        <v>299.94</v>
      </c>
      <c r="AY131" s="708">
        <f t="shared" si="19"/>
        <v>367.55697133055622</v>
      </c>
      <c r="AZ131" s="708">
        <v>0</v>
      </c>
      <c r="BA131" s="708">
        <f>VLOOKUP(B131,'[9]1st'!B:BH,59,0)</f>
        <v>100</v>
      </c>
      <c r="BB131" s="709">
        <f>_xlfn.IFNA(VLOOKUP(B131,[9]Deduct!B:F,6,0),0)</f>
        <v>0</v>
      </c>
      <c r="BC131" s="710">
        <f>_xlfn.IFNA(VLOOKUP(B131,[9]Union!I:J,2,0),0)</f>
        <v>1</v>
      </c>
      <c r="BD131" s="710">
        <f>_xlfn.IFNA(VLOOKUP(B131,[9]Union!M:N,2,0),0)</f>
        <v>0</v>
      </c>
      <c r="BE131" s="710">
        <f>_xlfn.IFNA(VLOOKUP(B131,[9]Union!E:F,2,0),0)</f>
        <v>0</v>
      </c>
      <c r="BF131" s="710">
        <f>_xlfn.IFNA(VLOOKUP(B131,[9]Union!A:B,2,0),0)</f>
        <v>0</v>
      </c>
      <c r="BG131" s="711">
        <f t="shared" si="20"/>
        <v>5.87</v>
      </c>
      <c r="BH131" s="708">
        <f t="shared" si="21"/>
        <v>106.87</v>
      </c>
      <c r="BI131" s="712">
        <f t="shared" si="22"/>
        <v>14.18</v>
      </c>
      <c r="BJ131" s="713">
        <f t="shared" si="23"/>
        <v>213.12</v>
      </c>
      <c r="BK131" s="716"/>
      <c r="BL131" s="608" t="e">
        <f>VLOOKUP(B131,[9]ML!A:F,1,0)</f>
        <v>#N/A</v>
      </c>
      <c r="BM131" s="715"/>
      <c r="BN131" s="608" t="e">
        <f>VLOOKUP(B131,'[9]Mon-Fri'!A:A,1,0)</f>
        <v>#N/A</v>
      </c>
    </row>
    <row r="132" spans="1:66" s="608" customFormat="1" ht="32.25" customHeight="1">
      <c r="A132" s="689">
        <f t="shared" si="27"/>
        <v>124</v>
      </c>
      <c r="B132" s="690" t="s">
        <v>1426</v>
      </c>
      <c r="C132" s="690" t="s">
        <v>1427</v>
      </c>
      <c r="D132" s="690" t="s">
        <v>1238</v>
      </c>
      <c r="E132" s="690" t="s">
        <v>1428</v>
      </c>
      <c r="F132" s="691">
        <v>41794</v>
      </c>
      <c r="G132" s="692"/>
      <c r="H132" s="692"/>
      <c r="I132" s="690" t="s">
        <v>1108</v>
      </c>
      <c r="J132" s="693">
        <v>1</v>
      </c>
      <c r="K132" s="693">
        <v>2</v>
      </c>
      <c r="L132" s="693">
        <v>3</v>
      </c>
      <c r="M132" s="693">
        <v>204</v>
      </c>
      <c r="N132" s="694">
        <f t="shared" si="24"/>
        <v>7.8461538461538458</v>
      </c>
      <c r="O132" s="693">
        <v>208</v>
      </c>
      <c r="P132" s="693">
        <v>8</v>
      </c>
      <c r="Q132" s="693">
        <v>246</v>
      </c>
      <c r="R132" s="693">
        <v>8</v>
      </c>
      <c r="S132" s="693">
        <v>0</v>
      </c>
      <c r="T132" s="693">
        <v>8</v>
      </c>
      <c r="U132" s="693">
        <v>46</v>
      </c>
      <c r="V132" s="693">
        <v>0</v>
      </c>
      <c r="W132" s="693">
        <v>46</v>
      </c>
      <c r="X132" s="690">
        <v>290.60000000000002</v>
      </c>
      <c r="Y132" s="690">
        <v>7.85</v>
      </c>
      <c r="Z132" s="690">
        <v>25.570233000000002</v>
      </c>
      <c r="AA132" s="690">
        <v>0</v>
      </c>
      <c r="AB132" s="690">
        <v>25.570233000000002</v>
      </c>
      <c r="AC132" s="690">
        <v>0</v>
      </c>
      <c r="AD132" s="690">
        <v>4.3201679999999998</v>
      </c>
      <c r="AE132" s="696">
        <f>VLOOKUP(B132,[9]Avg!B:AD,29,0)</f>
        <v>10.952520972772636</v>
      </c>
      <c r="AF132" s="697">
        <f>_xlfn.IFNA(VLOOKUP(B132,'[9]5%'!B:BC,54,0),0)</f>
        <v>0</v>
      </c>
      <c r="AG132" s="698">
        <f>VLOOKUP(B132,[9]Simperel!B:AH,33,0)</f>
        <v>11</v>
      </c>
      <c r="AH132" s="699">
        <f t="shared" si="15"/>
        <v>7.85</v>
      </c>
      <c r="AI132" s="700"/>
      <c r="AJ132" s="697">
        <f>_xlfn.IFNA(VLOOKUP(B132,'[9]Child care'!C:I,7,0),0)</f>
        <v>0</v>
      </c>
      <c r="AK132" s="699">
        <f>VLOOKUP(B132,[9]Att!B:W,22,0)</f>
        <v>10</v>
      </c>
      <c r="AL132" s="697">
        <f t="shared" si="16"/>
        <v>6</v>
      </c>
      <c r="AM132" s="697">
        <f>_xlfn.IFNA(VLOOKUP(B132,'[9]Health Check'!D:H,5,0),0)</f>
        <v>0</v>
      </c>
      <c r="AN132" s="701"/>
      <c r="AO132" s="697">
        <v>7</v>
      </c>
      <c r="AP132" s="696">
        <f>VLOOKUP(B132,[9]Simperel!B:AJ,35,0)</f>
        <v>10</v>
      </c>
      <c r="AQ132" s="702">
        <f>VLOOKUP(B132,[10]Master!$B:$AQ,42,0)</f>
        <v>0</v>
      </c>
      <c r="AR132" s="697">
        <f>_xlfn.IFNA(VLOOKUP(B132,[9]Bounus!A:B,2,0),0)</f>
        <v>0</v>
      </c>
      <c r="AS132" s="703">
        <f>SUMIF([9]Reimbursment!$B:$B,'PWK '!B:B,[9]Reimbursment!G:G)</f>
        <v>0</v>
      </c>
      <c r="AT132" s="700">
        <f t="shared" si="25"/>
        <v>0</v>
      </c>
      <c r="AU132" s="704">
        <f t="shared" si="17"/>
        <v>328.34</v>
      </c>
      <c r="AV132" s="705">
        <f>VLOOKUP(B132,[9]Att!B:U,20,0)</f>
        <v>0</v>
      </c>
      <c r="AW132" s="706">
        <f t="shared" si="26"/>
        <v>362.19</v>
      </c>
      <c r="AX132" s="707">
        <f t="shared" si="18"/>
        <v>356.32</v>
      </c>
      <c r="AY132" s="708">
        <f t="shared" si="19"/>
        <v>367.55697133055622</v>
      </c>
      <c r="AZ132" s="708">
        <v>0</v>
      </c>
      <c r="BA132" s="708">
        <f>VLOOKUP(B132,'[9]1st'!B:BH,59,0)</f>
        <v>100</v>
      </c>
      <c r="BB132" s="709">
        <f>_xlfn.IFNA(VLOOKUP(B132,[9]Deduct!B:F,6,0),0)</f>
        <v>0</v>
      </c>
      <c r="BC132" s="710">
        <f>_xlfn.IFNA(VLOOKUP(B132,[9]Union!I:J,2,0),0)</f>
        <v>1</v>
      </c>
      <c r="BD132" s="710">
        <f>_xlfn.IFNA(VLOOKUP(B132,[9]Union!M:N,2,0),0)</f>
        <v>0</v>
      </c>
      <c r="BE132" s="710">
        <f>_xlfn.IFNA(VLOOKUP(B132,[9]Union!E:F,2,0),0)</f>
        <v>0</v>
      </c>
      <c r="BF132" s="710">
        <f>_xlfn.IFNA(VLOOKUP(B132,[9]Union!A:B,2,0),0)</f>
        <v>0</v>
      </c>
      <c r="BG132" s="711">
        <f t="shared" si="20"/>
        <v>5.87</v>
      </c>
      <c r="BH132" s="708">
        <f t="shared" si="21"/>
        <v>106.87</v>
      </c>
      <c r="BI132" s="712">
        <f t="shared" si="22"/>
        <v>18</v>
      </c>
      <c r="BJ132" s="713">
        <f t="shared" si="23"/>
        <v>273.32</v>
      </c>
      <c r="BK132" s="714"/>
      <c r="BL132" s="608" t="e">
        <f>VLOOKUP(B132,[9]ML!A:F,1,0)</f>
        <v>#N/A</v>
      </c>
      <c r="BM132" s="715"/>
      <c r="BN132" s="608" t="e">
        <f>VLOOKUP(B132,'[9]Mon-Fri'!A:A,1,0)</f>
        <v>#N/A</v>
      </c>
    </row>
    <row r="133" spans="1:66" s="608" customFormat="1" ht="35.25" customHeight="1">
      <c r="A133" s="689">
        <f t="shared" si="27"/>
        <v>125</v>
      </c>
      <c r="B133" s="690" t="s">
        <v>1429</v>
      </c>
      <c r="C133" s="690" t="s">
        <v>1430</v>
      </c>
      <c r="D133" s="690" t="s">
        <v>1365</v>
      </c>
      <c r="E133" s="690" t="s">
        <v>1431</v>
      </c>
      <c r="F133" s="691">
        <v>41794</v>
      </c>
      <c r="G133" s="692"/>
      <c r="H133" s="692"/>
      <c r="I133" s="690" t="s">
        <v>1108</v>
      </c>
      <c r="J133" s="693">
        <v>1</v>
      </c>
      <c r="K133" s="693">
        <v>2</v>
      </c>
      <c r="L133" s="693">
        <v>3</v>
      </c>
      <c r="M133" s="693">
        <v>204</v>
      </c>
      <c r="N133" s="694">
        <f t="shared" si="24"/>
        <v>7.8461538461538458</v>
      </c>
      <c r="O133" s="693">
        <v>208</v>
      </c>
      <c r="P133" s="693">
        <v>8</v>
      </c>
      <c r="Q133" s="693">
        <v>258</v>
      </c>
      <c r="R133" s="693">
        <v>0</v>
      </c>
      <c r="S133" s="693">
        <v>0</v>
      </c>
      <c r="T133" s="693">
        <v>0</v>
      </c>
      <c r="U133" s="693">
        <v>50</v>
      </c>
      <c r="V133" s="693">
        <v>0</v>
      </c>
      <c r="W133" s="693">
        <v>50</v>
      </c>
      <c r="X133" s="690">
        <v>343.35</v>
      </c>
      <c r="Y133" s="690">
        <v>0</v>
      </c>
      <c r="Z133" s="690">
        <v>31.008924</v>
      </c>
      <c r="AA133" s="690">
        <v>0</v>
      </c>
      <c r="AB133" s="690">
        <v>31.008924</v>
      </c>
      <c r="AC133" s="690">
        <v>0</v>
      </c>
      <c r="AD133" s="690">
        <v>0.65365399999999996</v>
      </c>
      <c r="AE133" s="696">
        <f>VLOOKUP(B133,[9]Avg!B:AD,29,0)</f>
        <v>9.7207615384615398</v>
      </c>
      <c r="AF133" s="697">
        <f>_xlfn.IFNA(VLOOKUP(B133,'[9]5%'!B:BC,54,0),0)</f>
        <v>0</v>
      </c>
      <c r="AG133" s="698">
        <f>VLOOKUP(B133,[9]Simperel!B:AH,33,0)</f>
        <v>11.96</v>
      </c>
      <c r="AH133" s="699">
        <f t="shared" si="15"/>
        <v>7.85</v>
      </c>
      <c r="AI133" s="700"/>
      <c r="AJ133" s="697">
        <f>_xlfn.IFNA(VLOOKUP(B133,'[9]Child care'!C:I,7,0),0)</f>
        <v>0</v>
      </c>
      <c r="AK133" s="699">
        <f>VLOOKUP(B133,[9]Att!B:W,22,0)</f>
        <v>10</v>
      </c>
      <c r="AL133" s="697">
        <f t="shared" si="16"/>
        <v>6</v>
      </c>
      <c r="AM133" s="697">
        <f>_xlfn.IFNA(VLOOKUP(B133,'[9]Health Check'!D:H,5,0),0)</f>
        <v>0</v>
      </c>
      <c r="AN133" s="701"/>
      <c r="AO133" s="697">
        <v>7</v>
      </c>
      <c r="AP133" s="696">
        <f>VLOOKUP(B133,[9]Simperel!B:AJ,35,0)</f>
        <v>10</v>
      </c>
      <c r="AQ133" s="702">
        <f>VLOOKUP(B133,[10]Master!$B:$AQ,42,0)</f>
        <v>0</v>
      </c>
      <c r="AR133" s="697">
        <f>_xlfn.IFNA(VLOOKUP(B133,[9]Bounus!A:B,2,0),0)</f>
        <v>0</v>
      </c>
      <c r="AS133" s="703">
        <f>SUMIF([9]Reimbursment!$B:$B,'PWK '!B:B,[9]Reimbursment!G:G)</f>
        <v>37.534856886500293</v>
      </c>
      <c r="AT133" s="700">
        <f t="shared" si="25"/>
        <v>0</v>
      </c>
      <c r="AU133" s="704">
        <f t="shared" si="17"/>
        <v>375.01</v>
      </c>
      <c r="AV133" s="705">
        <f>VLOOKUP(B133,[9]Att!B:U,20,0)</f>
        <v>0</v>
      </c>
      <c r="AW133" s="706">
        <f t="shared" si="26"/>
        <v>446.4</v>
      </c>
      <c r="AX133" s="707">
        <f t="shared" si="18"/>
        <v>440.53</v>
      </c>
      <c r="AY133" s="708">
        <f t="shared" si="19"/>
        <v>367.55697133055622</v>
      </c>
      <c r="AZ133" s="708">
        <v>0</v>
      </c>
      <c r="BA133" s="708">
        <f>VLOOKUP(B133,'[9]1st'!B:BH,59,0)</f>
        <v>100</v>
      </c>
      <c r="BB133" s="709">
        <f>_xlfn.IFNA(VLOOKUP(B133,[9]Deduct!B:F,6,0),0)</f>
        <v>0</v>
      </c>
      <c r="BC133" s="710">
        <f>_xlfn.IFNA(VLOOKUP(B133,[9]Union!I:J,2,0),0)</f>
        <v>1</v>
      </c>
      <c r="BD133" s="710">
        <f>_xlfn.IFNA(VLOOKUP(B133,[9]Union!M:N,2,0),0)</f>
        <v>0</v>
      </c>
      <c r="BE133" s="710">
        <f>_xlfn.IFNA(VLOOKUP(B133,[9]Union!E:F,2,0),0)</f>
        <v>0</v>
      </c>
      <c r="BF133" s="710">
        <f>_xlfn.IFNA(VLOOKUP(B133,[9]Union!A:B,2,0),0)</f>
        <v>0</v>
      </c>
      <c r="BG133" s="711">
        <f t="shared" si="20"/>
        <v>5.87</v>
      </c>
      <c r="BH133" s="708">
        <f t="shared" si="21"/>
        <v>106.87</v>
      </c>
      <c r="BI133" s="712">
        <f t="shared" si="22"/>
        <v>18.96</v>
      </c>
      <c r="BJ133" s="713">
        <f t="shared" si="23"/>
        <v>358.49</v>
      </c>
      <c r="BK133" s="716"/>
      <c r="BL133" s="608" t="e">
        <f>VLOOKUP(B133,[9]ML!A:F,1,0)</f>
        <v>#N/A</v>
      </c>
      <c r="BM133" s="715"/>
      <c r="BN133" s="608" t="e">
        <f>VLOOKUP(B133,'[9]Mon-Fri'!A:A,1,0)</f>
        <v>#N/A</v>
      </c>
    </row>
    <row r="134" spans="1:66" s="608" customFormat="1" ht="35.25" customHeight="1">
      <c r="A134" s="689">
        <f t="shared" si="27"/>
        <v>126</v>
      </c>
      <c r="B134" s="690" t="s">
        <v>1432</v>
      </c>
      <c r="C134" s="690" t="s">
        <v>1433</v>
      </c>
      <c r="D134" s="690" t="s">
        <v>1117</v>
      </c>
      <c r="E134" s="690" t="s">
        <v>1210</v>
      </c>
      <c r="F134" s="691">
        <v>41801</v>
      </c>
      <c r="G134" s="692"/>
      <c r="H134" s="692"/>
      <c r="I134" s="690" t="s">
        <v>1108</v>
      </c>
      <c r="J134" s="693">
        <v>1</v>
      </c>
      <c r="K134" s="693">
        <v>1</v>
      </c>
      <c r="L134" s="693">
        <v>2</v>
      </c>
      <c r="M134" s="693">
        <v>204</v>
      </c>
      <c r="N134" s="694">
        <f t="shared" si="24"/>
        <v>7.8461538461538458</v>
      </c>
      <c r="O134" s="693">
        <v>208</v>
      </c>
      <c r="P134" s="693">
        <v>8</v>
      </c>
      <c r="Q134" s="693">
        <v>250</v>
      </c>
      <c r="R134" s="693">
        <v>0</v>
      </c>
      <c r="S134" s="693">
        <v>0</v>
      </c>
      <c r="T134" s="693">
        <v>0</v>
      </c>
      <c r="U134" s="693">
        <v>42</v>
      </c>
      <c r="V134" s="693">
        <v>0</v>
      </c>
      <c r="W134" s="693">
        <v>42</v>
      </c>
      <c r="X134" s="690">
        <v>289.17</v>
      </c>
      <c r="Y134" s="690">
        <v>0</v>
      </c>
      <c r="Z134" s="690">
        <v>26.449562</v>
      </c>
      <c r="AA134" s="690">
        <v>0</v>
      </c>
      <c r="AB134" s="690">
        <v>26.449562</v>
      </c>
      <c r="AC134" s="690">
        <v>0</v>
      </c>
      <c r="AD134" s="690">
        <v>0.32973200000000003</v>
      </c>
      <c r="AE134" s="696">
        <f>VLOOKUP(B134,[9]Avg!B:AD,29,0)</f>
        <v>10.687546633900029</v>
      </c>
      <c r="AF134" s="697">
        <f>_xlfn.IFNA(VLOOKUP(B134,'[9]5%'!B:BC,54,0),0)</f>
        <v>0</v>
      </c>
      <c r="AG134" s="698">
        <f>VLOOKUP(B134,[9]Simperel!B:AH,33,0)</f>
        <v>10.050000000000001</v>
      </c>
      <c r="AH134" s="699">
        <f t="shared" si="15"/>
        <v>7.85</v>
      </c>
      <c r="AI134" s="700"/>
      <c r="AJ134" s="697">
        <f>_xlfn.IFNA(VLOOKUP(B134,'[9]Child care'!C:I,7,0),0)</f>
        <v>8</v>
      </c>
      <c r="AK134" s="699">
        <f>VLOOKUP(B134,[9]Att!B:W,22,0)</f>
        <v>10</v>
      </c>
      <c r="AL134" s="697">
        <f t="shared" si="16"/>
        <v>6</v>
      </c>
      <c r="AM134" s="697">
        <f>_xlfn.IFNA(VLOOKUP(B134,'[9]Health Check'!D:H,5,0),0)</f>
        <v>0</v>
      </c>
      <c r="AN134" s="701"/>
      <c r="AO134" s="697">
        <v>7</v>
      </c>
      <c r="AP134" s="696">
        <f>VLOOKUP(B134,[9]Simperel!B:AJ,35,0)</f>
        <v>10</v>
      </c>
      <c r="AQ134" s="702">
        <f>VLOOKUP(B134,[10]Master!$B:$AQ,42,0)</f>
        <v>0</v>
      </c>
      <c r="AR134" s="697">
        <f>_xlfn.IFNA(VLOOKUP(B134,[9]Bounus!A:B,2,0),0)</f>
        <v>0</v>
      </c>
      <c r="AS134" s="703">
        <f>SUMIF([9]Reimbursment!$B:$B,'PWK '!B:B,[9]Reimbursment!G:G)</f>
        <v>0</v>
      </c>
      <c r="AT134" s="700">
        <f t="shared" si="25"/>
        <v>0</v>
      </c>
      <c r="AU134" s="704">
        <f t="shared" si="17"/>
        <v>315.95</v>
      </c>
      <c r="AV134" s="705">
        <f>VLOOKUP(B134,[9]Att!B:U,20,0)</f>
        <v>0</v>
      </c>
      <c r="AW134" s="706">
        <f t="shared" si="26"/>
        <v>349.8</v>
      </c>
      <c r="AX134" s="707">
        <f t="shared" si="18"/>
        <v>343.93</v>
      </c>
      <c r="AY134" s="708">
        <f t="shared" si="19"/>
        <v>367.55697133055622</v>
      </c>
      <c r="AZ134" s="708">
        <v>0</v>
      </c>
      <c r="BA134" s="708">
        <f>VLOOKUP(B134,'[9]1st'!B:BH,59,0)</f>
        <v>100</v>
      </c>
      <c r="BB134" s="709">
        <f>_xlfn.IFNA(VLOOKUP(B134,[9]Deduct!B:F,6,0),0)</f>
        <v>0</v>
      </c>
      <c r="BC134" s="710">
        <f>_xlfn.IFNA(VLOOKUP(B134,[9]Union!I:J,2,0),0)</f>
        <v>0</v>
      </c>
      <c r="BD134" s="710">
        <f>_xlfn.IFNA(VLOOKUP(B134,[9]Union!M:N,2,0),0)</f>
        <v>0</v>
      </c>
      <c r="BE134" s="710">
        <f>_xlfn.IFNA(VLOOKUP(B134,[9]Union!E:F,2,0),0)</f>
        <v>0.5</v>
      </c>
      <c r="BF134" s="710">
        <f>_xlfn.IFNA(VLOOKUP(B134,[9]Union!A:B,2,0),0)</f>
        <v>0</v>
      </c>
      <c r="BG134" s="711">
        <f t="shared" si="20"/>
        <v>5.87</v>
      </c>
      <c r="BH134" s="708">
        <f t="shared" si="21"/>
        <v>106.37</v>
      </c>
      <c r="BI134" s="712">
        <f t="shared" si="22"/>
        <v>25.05</v>
      </c>
      <c r="BJ134" s="713">
        <f t="shared" si="23"/>
        <v>268.48</v>
      </c>
      <c r="BK134" s="723"/>
      <c r="BL134" s="608" t="e">
        <f>VLOOKUP(B134,[9]ML!A:F,1,0)</f>
        <v>#N/A</v>
      </c>
      <c r="BM134" s="715"/>
      <c r="BN134" s="608" t="e">
        <f>VLOOKUP(B134,'[9]Mon-Fri'!A:A,1,0)</f>
        <v>#N/A</v>
      </c>
    </row>
    <row r="135" spans="1:66" s="608" customFormat="1" ht="35.25" customHeight="1">
      <c r="A135" s="689">
        <f t="shared" si="27"/>
        <v>127</v>
      </c>
      <c r="B135" s="690" t="s">
        <v>1434</v>
      </c>
      <c r="C135" s="690" t="s">
        <v>1435</v>
      </c>
      <c r="D135" s="690" t="s">
        <v>1289</v>
      </c>
      <c r="E135" s="690" t="s">
        <v>1261</v>
      </c>
      <c r="F135" s="691">
        <v>41809</v>
      </c>
      <c r="G135" s="692"/>
      <c r="H135" s="692"/>
      <c r="I135" s="690" t="s">
        <v>1108</v>
      </c>
      <c r="J135" s="693">
        <v>1</v>
      </c>
      <c r="K135" s="693">
        <v>2</v>
      </c>
      <c r="L135" s="693">
        <v>3</v>
      </c>
      <c r="M135" s="693">
        <v>204</v>
      </c>
      <c r="N135" s="694">
        <f t="shared" si="24"/>
        <v>7.8461538461538458</v>
      </c>
      <c r="O135" s="693">
        <v>208</v>
      </c>
      <c r="P135" s="693">
        <v>8</v>
      </c>
      <c r="Q135" s="693">
        <v>234</v>
      </c>
      <c r="R135" s="693">
        <v>0</v>
      </c>
      <c r="S135" s="693">
        <v>8</v>
      </c>
      <c r="T135" s="693">
        <v>8</v>
      </c>
      <c r="U135" s="693">
        <v>34</v>
      </c>
      <c r="V135" s="693">
        <v>0</v>
      </c>
      <c r="W135" s="693">
        <v>34</v>
      </c>
      <c r="X135" s="690">
        <v>206.37</v>
      </c>
      <c r="Y135" s="690">
        <v>0</v>
      </c>
      <c r="Z135" s="690">
        <v>16.979638000000001</v>
      </c>
      <c r="AA135" s="690">
        <v>0</v>
      </c>
      <c r="AB135" s="690">
        <v>16.979638000000001</v>
      </c>
      <c r="AC135" s="690">
        <v>0</v>
      </c>
      <c r="AD135" s="690">
        <v>28.014198</v>
      </c>
      <c r="AE135" s="696">
        <f>VLOOKUP(B135,[9]Avg!B:AD,29,0)</f>
        <v>10.204813856015779</v>
      </c>
      <c r="AF135" s="697">
        <f>_xlfn.IFNA(VLOOKUP(B135,'[9]5%'!B:BC,54,0),0)</f>
        <v>0</v>
      </c>
      <c r="AG135" s="698">
        <f>VLOOKUP(B135,[9]Simperel!B:AH,33,0)</f>
        <v>8.1300000000000008</v>
      </c>
      <c r="AH135" s="699">
        <f t="shared" si="15"/>
        <v>7.85</v>
      </c>
      <c r="AI135" s="700"/>
      <c r="AJ135" s="697">
        <f>_xlfn.IFNA(VLOOKUP(B135,'[9]Child care'!C:I,7,0),0)</f>
        <v>0</v>
      </c>
      <c r="AK135" s="699">
        <f>VLOOKUP(B135,[9]Att!B:W,22,0)</f>
        <v>9.1973244147157178</v>
      </c>
      <c r="AL135" s="697">
        <f t="shared" si="16"/>
        <v>6</v>
      </c>
      <c r="AM135" s="697">
        <f>_xlfn.IFNA(VLOOKUP(B135,'[9]Health Check'!D:H,5,0),0)</f>
        <v>0</v>
      </c>
      <c r="AN135" s="701"/>
      <c r="AO135" s="697">
        <v>7</v>
      </c>
      <c r="AP135" s="696">
        <f>VLOOKUP(B135,[9]Simperel!B:AJ,35,0)</f>
        <v>10</v>
      </c>
      <c r="AQ135" s="702">
        <f>VLOOKUP(B135,[10]Master!$B:$AQ,42,0)</f>
        <v>0</v>
      </c>
      <c r="AR135" s="697">
        <f>_xlfn.IFNA(VLOOKUP(B135,[9]Bounus!A:B,2,0),0)</f>
        <v>0</v>
      </c>
      <c r="AS135" s="703">
        <f>SUMIF([9]Reimbursment!$B:$B,'PWK '!B:B,[9]Reimbursment!G:G)</f>
        <v>0</v>
      </c>
      <c r="AT135" s="700">
        <f t="shared" si="25"/>
        <v>0</v>
      </c>
      <c r="AU135" s="704">
        <f t="shared" si="17"/>
        <v>251.36</v>
      </c>
      <c r="AV135" s="705">
        <f>VLOOKUP(B135,[9]Att!B:U,20,0)</f>
        <v>0</v>
      </c>
      <c r="AW135" s="706">
        <f t="shared" si="26"/>
        <v>284.41000000000003</v>
      </c>
      <c r="AX135" s="707">
        <f t="shared" si="18"/>
        <v>278.72000000000003</v>
      </c>
      <c r="AY135" s="708">
        <f t="shared" si="19"/>
        <v>367.55697133055622</v>
      </c>
      <c r="AZ135" s="708">
        <v>0</v>
      </c>
      <c r="BA135" s="708">
        <f>VLOOKUP(B135,'[9]1st'!B:BH,59,0)</f>
        <v>100</v>
      </c>
      <c r="BB135" s="709">
        <f>_xlfn.IFNA(VLOOKUP(B135,[9]Deduct!B:F,6,0),0)</f>
        <v>0</v>
      </c>
      <c r="BC135" s="710">
        <f>_xlfn.IFNA(VLOOKUP(B135,[9]Union!I:J,2,0),0)</f>
        <v>0</v>
      </c>
      <c r="BD135" s="710">
        <f>_xlfn.IFNA(VLOOKUP(B135,[9]Union!M:N,2,0),0)</f>
        <v>1</v>
      </c>
      <c r="BE135" s="710">
        <f>_xlfn.IFNA(VLOOKUP(B135,[9]Union!E:F,2,0),0)</f>
        <v>0</v>
      </c>
      <c r="BF135" s="710">
        <f>_xlfn.IFNA(VLOOKUP(B135,[9]Union!A:B,2,0),0)</f>
        <v>0</v>
      </c>
      <c r="BG135" s="711">
        <f t="shared" si="20"/>
        <v>5.69</v>
      </c>
      <c r="BH135" s="708">
        <f t="shared" si="21"/>
        <v>106.69</v>
      </c>
      <c r="BI135" s="712">
        <f t="shared" si="22"/>
        <v>15.13</v>
      </c>
      <c r="BJ135" s="713">
        <f t="shared" si="23"/>
        <v>192.85</v>
      </c>
      <c r="BK135" s="716"/>
      <c r="BL135" s="608" t="e">
        <f>VLOOKUP(B135,[9]ML!A:F,1,0)</f>
        <v>#N/A</v>
      </c>
      <c r="BM135" s="715"/>
      <c r="BN135" s="608" t="e">
        <f>VLOOKUP(B135,'[9]Mon-Fri'!A:A,1,0)</f>
        <v>#N/A</v>
      </c>
    </row>
    <row r="136" spans="1:66" s="608" customFormat="1" ht="32.25" customHeight="1">
      <c r="A136" s="689">
        <f t="shared" si="27"/>
        <v>128</v>
      </c>
      <c r="B136" s="690" t="s">
        <v>1436</v>
      </c>
      <c r="C136" s="690" t="s">
        <v>1437</v>
      </c>
      <c r="D136" s="690" t="s">
        <v>1203</v>
      </c>
      <c r="E136" s="690" t="s">
        <v>1204</v>
      </c>
      <c r="F136" s="691">
        <v>39139</v>
      </c>
      <c r="G136" s="692"/>
      <c r="H136" s="692"/>
      <c r="I136" s="690" t="s">
        <v>1108</v>
      </c>
      <c r="J136" s="693">
        <v>1</v>
      </c>
      <c r="K136" s="693">
        <v>1</v>
      </c>
      <c r="L136" s="693">
        <v>2</v>
      </c>
      <c r="M136" s="693">
        <v>204</v>
      </c>
      <c r="N136" s="694">
        <f t="shared" si="24"/>
        <v>7.8461538461538458</v>
      </c>
      <c r="O136" s="693">
        <v>200</v>
      </c>
      <c r="P136" s="693">
        <v>8</v>
      </c>
      <c r="Q136" s="693">
        <v>228</v>
      </c>
      <c r="R136" s="693">
        <v>0</v>
      </c>
      <c r="S136" s="693">
        <v>0</v>
      </c>
      <c r="T136" s="693">
        <v>0</v>
      </c>
      <c r="U136" s="693">
        <v>28</v>
      </c>
      <c r="V136" s="693">
        <v>0</v>
      </c>
      <c r="W136" s="693">
        <v>28</v>
      </c>
      <c r="X136" s="690">
        <v>252.42</v>
      </c>
      <c r="Y136" s="690">
        <v>0</v>
      </c>
      <c r="Z136" s="690">
        <v>15.075863999999999</v>
      </c>
      <c r="AA136" s="690">
        <v>0</v>
      </c>
      <c r="AB136" s="690">
        <v>15.075863999999999</v>
      </c>
      <c r="AC136" s="690">
        <v>0</v>
      </c>
      <c r="AD136" s="690">
        <v>21.880944</v>
      </c>
      <c r="AE136" s="696">
        <f>VLOOKUP(B136,[9]Avg!B:AD,29,0)</f>
        <v>10.427863169634378</v>
      </c>
      <c r="AF136" s="697">
        <f>_xlfn.IFNA(VLOOKUP(B136,'[9]5%'!B:BC,54,0),0)</f>
        <v>0</v>
      </c>
      <c r="AG136" s="698">
        <f>VLOOKUP(B136,[9]Simperel!B:AH,33,0)</f>
        <v>6.7</v>
      </c>
      <c r="AH136" s="699">
        <f t="shared" si="15"/>
        <v>7.85</v>
      </c>
      <c r="AI136" s="700"/>
      <c r="AJ136" s="697">
        <f>_xlfn.IFNA(VLOOKUP(B136,'[9]Child care'!C:I,7,0),0)</f>
        <v>0</v>
      </c>
      <c r="AK136" s="699">
        <f>VLOOKUP(B136,[9]Att!B:W,22,0)</f>
        <v>10</v>
      </c>
      <c r="AL136" s="697">
        <f t="shared" si="16"/>
        <v>6</v>
      </c>
      <c r="AM136" s="697">
        <f>_xlfn.IFNA(VLOOKUP(B136,'[9]Health Check'!D:H,5,0),0)</f>
        <v>0</v>
      </c>
      <c r="AN136" s="701"/>
      <c r="AO136" s="697">
        <v>7</v>
      </c>
      <c r="AP136" s="696">
        <f>VLOOKUP(B136,[9]Simperel!B:AJ,35,0)</f>
        <v>11</v>
      </c>
      <c r="AQ136" s="702">
        <f>VLOOKUP(B136,[10]Master!$B:$AQ,42,0)</f>
        <v>0</v>
      </c>
      <c r="AR136" s="697">
        <f>_xlfn.IFNA(VLOOKUP(B136,[9]Bounus!A:B,2,0),0)</f>
        <v>0</v>
      </c>
      <c r="AS136" s="703">
        <f>SUMIF([9]Reimbursment!$B:$B,'PWK '!B:B,[9]Reimbursment!G:G)</f>
        <v>0</v>
      </c>
      <c r="AT136" s="700">
        <f t="shared" si="25"/>
        <v>10.427863169634378</v>
      </c>
      <c r="AU136" s="704">
        <f t="shared" si="17"/>
        <v>289.38</v>
      </c>
      <c r="AV136" s="705">
        <f>VLOOKUP(B136,[9]Att!B:U,20,0)</f>
        <v>1</v>
      </c>
      <c r="AW136" s="706">
        <f t="shared" si="26"/>
        <v>334.65</v>
      </c>
      <c r="AX136" s="707">
        <f t="shared" si="18"/>
        <v>328.78</v>
      </c>
      <c r="AY136" s="708">
        <f t="shared" si="19"/>
        <v>367.55697133055622</v>
      </c>
      <c r="AZ136" s="708">
        <v>0</v>
      </c>
      <c r="BA136" s="708">
        <f>VLOOKUP(B136,'[9]1st'!B:BH,59,0)</f>
        <v>100</v>
      </c>
      <c r="BB136" s="709">
        <f>_xlfn.IFNA(VLOOKUP(B136,[9]Deduct!B:F,6,0),0)</f>
        <v>0</v>
      </c>
      <c r="BC136" s="710">
        <f>_xlfn.IFNA(VLOOKUP(B136,[9]Union!I:J,2,0),0)</f>
        <v>0</v>
      </c>
      <c r="BD136" s="710">
        <f>_xlfn.IFNA(VLOOKUP(B136,[9]Union!M:N,2,0),0)</f>
        <v>0</v>
      </c>
      <c r="BE136" s="710">
        <f>_xlfn.IFNA(VLOOKUP(B136,[9]Union!E:F,2,0),0)</f>
        <v>0</v>
      </c>
      <c r="BF136" s="710">
        <f>_xlfn.IFNA(VLOOKUP(B136,[9]Union!A:B,2,0),0)</f>
        <v>0</v>
      </c>
      <c r="BG136" s="711">
        <f t="shared" si="20"/>
        <v>5.87</v>
      </c>
      <c r="BH136" s="708">
        <f t="shared" si="21"/>
        <v>105.87</v>
      </c>
      <c r="BI136" s="712">
        <f t="shared" si="22"/>
        <v>13.7</v>
      </c>
      <c r="BJ136" s="713">
        <f t="shared" si="23"/>
        <v>242.48</v>
      </c>
      <c r="BK136" s="716"/>
      <c r="BL136" s="608" t="e">
        <f>VLOOKUP(B136,[9]ML!A:F,1,0)</f>
        <v>#N/A</v>
      </c>
      <c r="BM136" s="715"/>
      <c r="BN136" s="608" t="e">
        <f>VLOOKUP(B136,'[9]Mon-Fri'!A:A,1,0)</f>
        <v>#N/A</v>
      </c>
    </row>
    <row r="137" spans="1:66" s="608" customFormat="1" ht="32.25" customHeight="1">
      <c r="A137" s="689">
        <f t="shared" si="27"/>
        <v>129</v>
      </c>
      <c r="B137" s="690" t="s">
        <v>1438</v>
      </c>
      <c r="C137" s="690" t="s">
        <v>1439</v>
      </c>
      <c r="D137" s="690" t="s">
        <v>1117</v>
      </c>
      <c r="E137" s="690" t="s">
        <v>1200</v>
      </c>
      <c r="F137" s="691">
        <v>41835</v>
      </c>
      <c r="G137" s="692"/>
      <c r="H137" s="692"/>
      <c r="I137" s="690" t="s">
        <v>1108</v>
      </c>
      <c r="J137" s="693">
        <v>1</v>
      </c>
      <c r="K137" s="693">
        <v>1</v>
      </c>
      <c r="L137" s="693">
        <v>2</v>
      </c>
      <c r="M137" s="693">
        <v>204</v>
      </c>
      <c r="N137" s="694">
        <f t="shared" si="24"/>
        <v>7.8461538461538458</v>
      </c>
      <c r="O137" s="693">
        <v>208</v>
      </c>
      <c r="P137" s="693">
        <v>8</v>
      </c>
      <c r="Q137" s="693">
        <v>252</v>
      </c>
      <c r="R137" s="693">
        <v>0</v>
      </c>
      <c r="S137" s="693">
        <v>0</v>
      </c>
      <c r="T137" s="693">
        <v>0</v>
      </c>
      <c r="U137" s="693">
        <v>44</v>
      </c>
      <c r="V137" s="693">
        <v>0</v>
      </c>
      <c r="W137" s="693">
        <v>44</v>
      </c>
      <c r="X137" s="690">
        <v>317.63</v>
      </c>
      <c r="Y137" s="690">
        <v>0</v>
      </c>
      <c r="Z137" s="690">
        <v>28.319255999999999</v>
      </c>
      <c r="AA137" s="690">
        <v>0</v>
      </c>
      <c r="AB137" s="690">
        <v>28.319255999999999</v>
      </c>
      <c r="AC137" s="690">
        <v>0</v>
      </c>
      <c r="AD137" s="690">
        <v>0.60129200000000005</v>
      </c>
      <c r="AE137" s="696">
        <f>VLOOKUP(B137,[9]Avg!B:AD,29,0)</f>
        <v>9.8901832347140051</v>
      </c>
      <c r="AF137" s="697">
        <f>_xlfn.IFNA(VLOOKUP(B137,'[9]5%'!B:BC,54,0),0)</f>
        <v>0</v>
      </c>
      <c r="AG137" s="698">
        <f>VLOOKUP(B137,[9]Simperel!B:AH,33,0)</f>
        <v>10.52</v>
      </c>
      <c r="AH137" s="699">
        <f t="shared" ref="AH137:AH200" si="28">ROUND(M137/26/8*P137,2)</f>
        <v>7.85</v>
      </c>
      <c r="AI137" s="700"/>
      <c r="AJ137" s="697">
        <f>_xlfn.IFNA(VLOOKUP(B137,'[9]Child care'!C:I,7,0),0)</f>
        <v>0</v>
      </c>
      <c r="AK137" s="699">
        <f>VLOOKUP(B137,[9]Att!B:W,22,0)</f>
        <v>10</v>
      </c>
      <c r="AL137" s="697">
        <f t="shared" ref="AL137:AL200" si="29">IF(AND(ROUND(X137+Y137+AH137,2)&gt;=158,(ROUND(X137+Y137+AC137+AH137,2)&lt;158)),0,IF((ROUND(X137+Y137+AH137,2)&gt;=158),6,0))</f>
        <v>6</v>
      </c>
      <c r="AM137" s="697">
        <f>_xlfn.IFNA(VLOOKUP(B137,'[9]Health Check'!D:H,5,0),0)</f>
        <v>0</v>
      </c>
      <c r="AN137" s="701"/>
      <c r="AO137" s="697">
        <v>7</v>
      </c>
      <c r="AP137" s="696">
        <f>VLOOKUP(B137,[9]Simperel!B:AJ,35,0)</f>
        <v>10</v>
      </c>
      <c r="AQ137" s="702">
        <f>VLOOKUP(B137,[10]Master!$B:$AQ,42,0)</f>
        <v>0</v>
      </c>
      <c r="AR137" s="697">
        <f>_xlfn.IFNA(VLOOKUP(B137,[9]Bounus!A:B,2,0),0)</f>
        <v>0</v>
      </c>
      <c r="AS137" s="703">
        <f>SUMIF([9]Reimbursment!$B:$B,'PWK '!B:B,[9]Reimbursment!G:G)</f>
        <v>0</v>
      </c>
      <c r="AT137" s="700">
        <f t="shared" si="25"/>
        <v>0</v>
      </c>
      <c r="AU137" s="704">
        <f t="shared" ref="AU137:AU200" si="30">ROUND(SUM(X137:Y137,AC137:AD137,AB137),2)</f>
        <v>346.55</v>
      </c>
      <c r="AV137" s="705">
        <f>VLOOKUP(B137,[9]Att!B:U,20,0)</f>
        <v>0</v>
      </c>
      <c r="AW137" s="706">
        <f t="shared" si="26"/>
        <v>380.4</v>
      </c>
      <c r="AX137" s="707">
        <f t="shared" ref="AX137:AX200" si="31">AW137-BG137</f>
        <v>374.53</v>
      </c>
      <c r="AY137" s="708">
        <f t="shared" ref="AY137:AY200" si="32">1500000/$BK$2</f>
        <v>367.55697133055622</v>
      </c>
      <c r="AZ137" s="708">
        <v>0</v>
      </c>
      <c r="BA137" s="708">
        <f>VLOOKUP(B137,'[9]1st'!B:BH,59,0)</f>
        <v>100</v>
      </c>
      <c r="BB137" s="709">
        <f>_xlfn.IFNA(VLOOKUP(B137,[9]Deduct!B:F,6,0),0)</f>
        <v>0</v>
      </c>
      <c r="BC137" s="710">
        <f>_xlfn.IFNA(VLOOKUP(B137,[9]Union!I:J,2,0),0)</f>
        <v>1</v>
      </c>
      <c r="BD137" s="710">
        <f>_xlfn.IFNA(VLOOKUP(B137,[9]Union!M:N,2,0),0)</f>
        <v>0</v>
      </c>
      <c r="BE137" s="710">
        <f>_xlfn.IFNA(VLOOKUP(B137,[9]Union!E:F,2,0),0)</f>
        <v>0</v>
      </c>
      <c r="BF137" s="710">
        <f>_xlfn.IFNA(VLOOKUP(B137,[9]Union!A:B,2,0),0)</f>
        <v>0</v>
      </c>
      <c r="BG137" s="711">
        <f t="shared" ref="BG137:BG200" si="33">ROUND(IF(H711&gt;60,0,IF(AW137&lt;=0,0,IF((AW137*$BK$3)&gt;1200000,(1200000/$BK$3)*0.02,IF((AW137*$BK$3)&gt;400000,((AW137*$BK$3)/$BK$3)*0.02,IF((AW137*$BK$3)&lt;=400000,(400000/$BK$3)*0.02))))),2)</f>
        <v>5.87</v>
      </c>
      <c r="BH137" s="708">
        <f t="shared" ref="BH137:BH200" si="34">ROUND(SUM(AZ137:BG137),2)</f>
        <v>106.87</v>
      </c>
      <c r="BI137" s="712">
        <f t="shared" ref="BI137:BI200" si="35">ROUND(AF137+AJ137+AM137+AG137+AO137,2)</f>
        <v>17.52</v>
      </c>
      <c r="BJ137" s="713">
        <f t="shared" ref="BJ137:BJ200" si="36">ROUND((AW137-BH137)+BI137,2)</f>
        <v>291.05</v>
      </c>
      <c r="BK137" s="714"/>
      <c r="BL137" s="608" t="e">
        <f>VLOOKUP(B137,[9]ML!A:F,1,0)</f>
        <v>#N/A</v>
      </c>
      <c r="BM137" s="715"/>
      <c r="BN137" s="608" t="e">
        <f>VLOOKUP(B137,'[9]Mon-Fri'!A:A,1,0)</f>
        <v>#N/A</v>
      </c>
    </row>
    <row r="138" spans="1:66" s="608" customFormat="1" ht="32.25" customHeight="1">
      <c r="A138" s="689">
        <f t="shared" si="27"/>
        <v>130</v>
      </c>
      <c r="B138" s="690" t="s">
        <v>1440</v>
      </c>
      <c r="C138" s="690" t="s">
        <v>1441</v>
      </c>
      <c r="D138" s="690" t="s">
        <v>1203</v>
      </c>
      <c r="E138" s="690" t="s">
        <v>1292</v>
      </c>
      <c r="F138" s="691">
        <v>41849</v>
      </c>
      <c r="G138" s="692"/>
      <c r="H138" s="692"/>
      <c r="I138" s="690" t="s">
        <v>1108</v>
      </c>
      <c r="J138" s="693">
        <v>1</v>
      </c>
      <c r="K138" s="693">
        <v>2</v>
      </c>
      <c r="L138" s="693">
        <v>3</v>
      </c>
      <c r="M138" s="693">
        <v>204</v>
      </c>
      <c r="N138" s="694">
        <f t="shared" ref="N138:N201" si="37">M138/26</f>
        <v>7.8461538461538458</v>
      </c>
      <c r="O138" s="693">
        <v>206.67</v>
      </c>
      <c r="P138" s="693">
        <v>8</v>
      </c>
      <c r="Q138" s="693">
        <v>250.67</v>
      </c>
      <c r="R138" s="693">
        <v>0</v>
      </c>
      <c r="S138" s="693">
        <v>0</v>
      </c>
      <c r="T138" s="693">
        <v>0</v>
      </c>
      <c r="U138" s="693">
        <v>44</v>
      </c>
      <c r="V138" s="693">
        <v>0</v>
      </c>
      <c r="W138" s="693">
        <v>44</v>
      </c>
      <c r="X138" s="690">
        <v>208.16</v>
      </c>
      <c r="Y138" s="690">
        <v>0</v>
      </c>
      <c r="Z138" s="690">
        <v>22.610882</v>
      </c>
      <c r="AA138" s="690">
        <v>0</v>
      </c>
      <c r="AB138" s="690">
        <v>22.610882</v>
      </c>
      <c r="AC138" s="690">
        <v>0</v>
      </c>
      <c r="AD138" s="690">
        <v>51.169213999999997</v>
      </c>
      <c r="AE138" s="696">
        <f>VLOOKUP(B138,[9]Avg!B:AD,29,0)</f>
        <v>10.630041469428006</v>
      </c>
      <c r="AF138" s="697">
        <f>_xlfn.IFNA(VLOOKUP(B138,'[9]5%'!B:BC,54,0),0)</f>
        <v>0</v>
      </c>
      <c r="AG138" s="698">
        <f>VLOOKUP(B138,[9]Simperel!B:AH,33,0)</f>
        <v>10.52</v>
      </c>
      <c r="AH138" s="699">
        <f t="shared" si="28"/>
        <v>7.85</v>
      </c>
      <c r="AI138" s="700"/>
      <c r="AJ138" s="697">
        <f>_xlfn.IFNA(VLOOKUP(B138,'[9]Child care'!C:I,7,0),0)</f>
        <v>0</v>
      </c>
      <c r="AK138" s="699">
        <f>VLOOKUP(B138,[9]Att!B:W,22,0)</f>
        <v>10</v>
      </c>
      <c r="AL138" s="697">
        <f t="shared" si="29"/>
        <v>6</v>
      </c>
      <c r="AM138" s="697">
        <f>_xlfn.IFNA(VLOOKUP(B138,'[9]Health Check'!D:H,5,0),0)</f>
        <v>0</v>
      </c>
      <c r="AN138" s="701"/>
      <c r="AO138" s="697">
        <v>7</v>
      </c>
      <c r="AP138" s="696">
        <f>VLOOKUP(B138,[9]Simperel!B:AJ,35,0)</f>
        <v>10</v>
      </c>
      <c r="AQ138" s="702">
        <f>VLOOKUP(B138,[10]Master!$B:$AQ,42,0)</f>
        <v>0</v>
      </c>
      <c r="AR138" s="697">
        <f>_xlfn.IFNA(VLOOKUP(B138,[9]Bounus!A:B,2,0),0)</f>
        <v>0</v>
      </c>
      <c r="AS138" s="703">
        <f>SUMIF([9]Reimbursment!$B:$B,'PWK '!B:B,[9]Reimbursment!G:G)</f>
        <v>0</v>
      </c>
      <c r="AT138" s="700">
        <f t="shared" ref="AT138:AT201" si="38">AV138*AE138</f>
        <v>2.9838712896639921</v>
      </c>
      <c r="AU138" s="704">
        <f t="shared" si="30"/>
        <v>281.94</v>
      </c>
      <c r="AV138" s="705">
        <f>VLOOKUP(B138,[9]Att!B:U,20,0)</f>
        <v>0.28070175438596401</v>
      </c>
      <c r="AW138" s="706">
        <f t="shared" ref="AW138:AW201" si="39">ROUND(SUM(X138,Y138,AB138,AC138,AD138,AH138,AK138,AL138,AP138,AR138,AS138,AT138,AQ138),2)+AN138</f>
        <v>318.77</v>
      </c>
      <c r="AX138" s="707">
        <f t="shared" si="31"/>
        <v>312.89999999999998</v>
      </c>
      <c r="AY138" s="708">
        <f t="shared" si="32"/>
        <v>367.55697133055622</v>
      </c>
      <c r="AZ138" s="708">
        <v>0</v>
      </c>
      <c r="BA138" s="708">
        <f>VLOOKUP(B138,'[9]1st'!B:BH,59,0)</f>
        <v>100</v>
      </c>
      <c r="BB138" s="709">
        <f>_xlfn.IFNA(VLOOKUP(B138,[9]Deduct!B:F,6,0),0)</f>
        <v>0</v>
      </c>
      <c r="BC138" s="710">
        <f>_xlfn.IFNA(VLOOKUP(B138,[9]Union!I:J,2,0),0)</f>
        <v>0</v>
      </c>
      <c r="BD138" s="710">
        <f>_xlfn.IFNA(VLOOKUP(B138,[9]Union!M:N,2,0),0)</f>
        <v>1</v>
      </c>
      <c r="BE138" s="710">
        <f>_xlfn.IFNA(VLOOKUP(B138,[9]Union!E:F,2,0),0)</f>
        <v>0</v>
      </c>
      <c r="BF138" s="710">
        <f>_xlfn.IFNA(VLOOKUP(B138,[9]Union!A:B,2,0),0)</f>
        <v>0</v>
      </c>
      <c r="BG138" s="711">
        <f t="shared" si="33"/>
        <v>5.87</v>
      </c>
      <c r="BH138" s="708">
        <f t="shared" si="34"/>
        <v>106.87</v>
      </c>
      <c r="BI138" s="712">
        <f t="shared" si="35"/>
        <v>17.52</v>
      </c>
      <c r="BJ138" s="713">
        <f t="shared" si="36"/>
        <v>229.42</v>
      </c>
      <c r="BK138" s="716"/>
      <c r="BL138" s="608" t="e">
        <f>VLOOKUP(B138,[9]ML!A:F,1,0)</f>
        <v>#N/A</v>
      </c>
      <c r="BM138" s="715"/>
      <c r="BN138" s="608" t="e">
        <f>VLOOKUP(B138,'[9]Mon-Fri'!A:A,1,0)</f>
        <v>#N/A</v>
      </c>
    </row>
    <row r="139" spans="1:66" s="608" customFormat="1" ht="35.25" customHeight="1">
      <c r="A139" s="689">
        <f t="shared" ref="A139:A202" si="40">A138+1</f>
        <v>131</v>
      </c>
      <c r="B139" s="690" t="s">
        <v>1442</v>
      </c>
      <c r="C139" s="690" t="s">
        <v>1443</v>
      </c>
      <c r="D139" s="690" t="s">
        <v>1213</v>
      </c>
      <c r="E139" s="690" t="s">
        <v>1444</v>
      </c>
      <c r="F139" s="691">
        <v>41855</v>
      </c>
      <c r="G139" s="692"/>
      <c r="H139" s="692"/>
      <c r="I139" s="690" t="s">
        <v>1108</v>
      </c>
      <c r="J139" s="693">
        <v>1</v>
      </c>
      <c r="K139" s="693">
        <v>0</v>
      </c>
      <c r="L139" s="693">
        <v>1</v>
      </c>
      <c r="M139" s="693">
        <v>204</v>
      </c>
      <c r="N139" s="694">
        <f t="shared" si="37"/>
        <v>7.8461538461538458</v>
      </c>
      <c r="O139" s="693">
        <v>208</v>
      </c>
      <c r="P139" s="693">
        <v>8</v>
      </c>
      <c r="Q139" s="693">
        <v>246</v>
      </c>
      <c r="R139" s="693">
        <v>0</v>
      </c>
      <c r="S139" s="693">
        <v>0</v>
      </c>
      <c r="T139" s="693">
        <v>0</v>
      </c>
      <c r="U139" s="693">
        <v>38</v>
      </c>
      <c r="V139" s="693">
        <v>0</v>
      </c>
      <c r="W139" s="693">
        <v>38</v>
      </c>
      <c r="X139" s="690">
        <v>152.1</v>
      </c>
      <c r="Y139" s="690">
        <v>0</v>
      </c>
      <c r="Z139" s="690">
        <v>19.050756</v>
      </c>
      <c r="AA139" s="690">
        <v>0</v>
      </c>
      <c r="AB139" s="690">
        <v>19.050756</v>
      </c>
      <c r="AC139" s="690">
        <v>0</v>
      </c>
      <c r="AD139" s="690">
        <v>94.777271999999996</v>
      </c>
      <c r="AE139" s="696">
        <f>VLOOKUP(B139,[9]Avg!B:AD,29,0)</f>
        <v>10.160830300084999</v>
      </c>
      <c r="AF139" s="697">
        <f>_xlfn.IFNA(VLOOKUP(B139,'[9]5%'!B:BC,54,0),0)</f>
        <v>0</v>
      </c>
      <c r="AG139" s="698">
        <f>VLOOKUP(B139,[9]Simperel!B:AH,33,0)</f>
        <v>9.09</v>
      </c>
      <c r="AH139" s="699">
        <f t="shared" si="28"/>
        <v>7.85</v>
      </c>
      <c r="AI139" s="700"/>
      <c r="AJ139" s="697">
        <f>_xlfn.IFNA(VLOOKUP(B139,'[9]Child care'!C:I,7,0),0)</f>
        <v>0</v>
      </c>
      <c r="AK139" s="699">
        <f>VLOOKUP(B139,[9]Att!B:W,22,0)</f>
        <v>10</v>
      </c>
      <c r="AL139" s="697">
        <f t="shared" si="29"/>
        <v>6</v>
      </c>
      <c r="AM139" s="697">
        <f>_xlfn.IFNA(VLOOKUP(B139,'[9]Health Check'!D:H,5,0),0)</f>
        <v>0</v>
      </c>
      <c r="AN139" s="701"/>
      <c r="AO139" s="697">
        <v>7</v>
      </c>
      <c r="AP139" s="696">
        <f>VLOOKUP(B139,[9]Simperel!B:AJ,35,0)</f>
        <v>10</v>
      </c>
      <c r="AQ139" s="702">
        <f>VLOOKUP(B139,[10]Master!$B:$AQ,42,0)</f>
        <v>0</v>
      </c>
      <c r="AR139" s="697">
        <f>_xlfn.IFNA(VLOOKUP(B139,[9]Bounus!A:B,2,0),0)</f>
        <v>0</v>
      </c>
      <c r="AS139" s="703">
        <f>SUMIF([9]Reimbursment!$B:$B,'PWK '!B:B,[9]Reimbursment!G:G)</f>
        <v>0</v>
      </c>
      <c r="AT139" s="700">
        <f t="shared" si="38"/>
        <v>2.1391221684389503</v>
      </c>
      <c r="AU139" s="704">
        <f t="shared" si="30"/>
        <v>265.93</v>
      </c>
      <c r="AV139" s="705">
        <f>VLOOKUP(B139,[9]Att!B:U,20,0)</f>
        <v>0.21052631578947401</v>
      </c>
      <c r="AW139" s="706">
        <f t="shared" si="39"/>
        <v>301.92</v>
      </c>
      <c r="AX139" s="707">
        <f t="shared" si="31"/>
        <v>296.05</v>
      </c>
      <c r="AY139" s="708">
        <f t="shared" si="32"/>
        <v>367.55697133055622</v>
      </c>
      <c r="AZ139" s="708">
        <v>0</v>
      </c>
      <c r="BA139" s="708">
        <f>VLOOKUP(B139,'[9]1st'!B:BH,59,0)</f>
        <v>100</v>
      </c>
      <c r="BB139" s="709">
        <f>_xlfn.IFNA(VLOOKUP(B139,[9]Deduct!B:F,6,0),0)</f>
        <v>0</v>
      </c>
      <c r="BC139" s="710">
        <f>_xlfn.IFNA(VLOOKUP(B139,[9]Union!I:J,2,0),0)</f>
        <v>0</v>
      </c>
      <c r="BD139" s="710">
        <f>_xlfn.IFNA(VLOOKUP(B139,[9]Union!M:N,2,0),0)</f>
        <v>0</v>
      </c>
      <c r="BE139" s="710">
        <f>_xlfn.IFNA(VLOOKUP(B139,[9]Union!E:F,2,0),0)</f>
        <v>0</v>
      </c>
      <c r="BF139" s="710">
        <f>_xlfn.IFNA(VLOOKUP(B139,[9]Union!A:B,2,0),0)</f>
        <v>0.5</v>
      </c>
      <c r="BG139" s="711">
        <f t="shared" si="33"/>
        <v>5.87</v>
      </c>
      <c r="BH139" s="708">
        <f t="shared" si="34"/>
        <v>106.37</v>
      </c>
      <c r="BI139" s="712">
        <f t="shared" si="35"/>
        <v>16.09</v>
      </c>
      <c r="BJ139" s="713">
        <f t="shared" si="36"/>
        <v>211.64</v>
      </c>
      <c r="BK139" s="723"/>
      <c r="BL139" s="608" t="e">
        <f>VLOOKUP(B139,[9]ML!A:F,1,0)</f>
        <v>#N/A</v>
      </c>
      <c r="BM139" s="715"/>
      <c r="BN139" s="608" t="e">
        <f>VLOOKUP(B139,'[9]Mon-Fri'!A:A,1,0)</f>
        <v>#N/A</v>
      </c>
    </row>
    <row r="140" spans="1:66" s="608" customFormat="1" ht="32.25" customHeight="1">
      <c r="A140" s="689">
        <f t="shared" si="40"/>
        <v>132</v>
      </c>
      <c r="B140" s="690" t="s">
        <v>1445</v>
      </c>
      <c r="C140" s="690" t="s">
        <v>1446</v>
      </c>
      <c r="D140" s="690" t="s">
        <v>1117</v>
      </c>
      <c r="E140" s="690" t="s">
        <v>1447</v>
      </c>
      <c r="F140" s="691">
        <v>41856</v>
      </c>
      <c r="G140" s="692"/>
      <c r="H140" s="692"/>
      <c r="I140" s="690" t="s">
        <v>1108</v>
      </c>
      <c r="J140" s="693">
        <v>1</v>
      </c>
      <c r="K140" s="693">
        <v>3</v>
      </c>
      <c r="L140" s="693">
        <v>4</v>
      </c>
      <c r="M140" s="693">
        <v>204</v>
      </c>
      <c r="N140" s="694">
        <f t="shared" si="37"/>
        <v>7.8461538461538458</v>
      </c>
      <c r="O140" s="693">
        <v>192</v>
      </c>
      <c r="P140" s="693">
        <v>8</v>
      </c>
      <c r="Q140" s="693">
        <v>212</v>
      </c>
      <c r="R140" s="693">
        <v>16</v>
      </c>
      <c r="S140" s="693">
        <v>0</v>
      </c>
      <c r="T140" s="693">
        <v>16</v>
      </c>
      <c r="U140" s="693">
        <v>36</v>
      </c>
      <c r="V140" s="693">
        <v>0</v>
      </c>
      <c r="W140" s="693">
        <v>36</v>
      </c>
      <c r="X140" s="690">
        <v>267.61</v>
      </c>
      <c r="Y140" s="690">
        <v>15.7</v>
      </c>
      <c r="Z140" s="690">
        <v>22.734010000000001</v>
      </c>
      <c r="AA140" s="690">
        <v>0</v>
      </c>
      <c r="AB140" s="690">
        <v>22.734010000000001</v>
      </c>
      <c r="AC140" s="690">
        <v>0</v>
      </c>
      <c r="AD140" s="690">
        <v>1.96248</v>
      </c>
      <c r="AE140" s="696">
        <f>VLOOKUP(B140,[9]Avg!B:AD,29,0)</f>
        <v>10.136821330322848</v>
      </c>
      <c r="AF140" s="697">
        <f>_xlfn.IFNA(VLOOKUP(B140,'[9]5%'!B:BC,54,0),0)</f>
        <v>0</v>
      </c>
      <c r="AG140" s="698">
        <f>VLOOKUP(B140,[9]Simperel!B:AH,33,0)</f>
        <v>8.61</v>
      </c>
      <c r="AH140" s="699">
        <f t="shared" si="28"/>
        <v>7.85</v>
      </c>
      <c r="AI140" s="700"/>
      <c r="AJ140" s="697">
        <f>_xlfn.IFNA(VLOOKUP(B140,'[9]Child care'!C:I,7,0),0)</f>
        <v>0</v>
      </c>
      <c r="AK140" s="699">
        <f>VLOOKUP(B140,[9]Att!B:W,22,0)</f>
        <v>9.1304347826086953</v>
      </c>
      <c r="AL140" s="697">
        <f t="shared" si="29"/>
        <v>6</v>
      </c>
      <c r="AM140" s="697">
        <f>_xlfn.IFNA(VLOOKUP(B140,'[9]Health Check'!D:H,5,0),0)</f>
        <v>0</v>
      </c>
      <c r="AN140" s="701"/>
      <c r="AO140" s="697">
        <v>7</v>
      </c>
      <c r="AP140" s="696">
        <f>VLOOKUP(B140,[9]Simperel!B:AJ,35,0)</f>
        <v>10</v>
      </c>
      <c r="AQ140" s="702">
        <f>VLOOKUP(B140,[10]Master!$B:$AQ,42,0)</f>
        <v>0</v>
      </c>
      <c r="AR140" s="697">
        <f>_xlfn.IFNA(VLOOKUP(B140,[9]Bounus!A:B,2,0),0)</f>
        <v>0</v>
      </c>
      <c r="AS140" s="703">
        <f>SUMIF([9]Reimbursment!$B:$B,'PWK '!B:B,[9]Reimbursment!G:G)</f>
        <v>3.7341799617740747</v>
      </c>
      <c r="AT140" s="700">
        <f t="shared" si="38"/>
        <v>21.34067648489021</v>
      </c>
      <c r="AU140" s="704">
        <f t="shared" si="30"/>
        <v>308.01</v>
      </c>
      <c r="AV140" s="705">
        <f>VLOOKUP(B140,[9]Att!B:U,20,0)</f>
        <v>2.1052631578947372</v>
      </c>
      <c r="AW140" s="706">
        <f t="shared" si="39"/>
        <v>366.06</v>
      </c>
      <c r="AX140" s="707">
        <f t="shared" si="31"/>
        <v>360.19</v>
      </c>
      <c r="AY140" s="708">
        <f t="shared" si="32"/>
        <v>367.55697133055622</v>
      </c>
      <c r="AZ140" s="708">
        <v>0</v>
      </c>
      <c r="BA140" s="708">
        <f>VLOOKUP(B140,'[9]1st'!B:BH,59,0)</f>
        <v>100</v>
      </c>
      <c r="BB140" s="709">
        <f>_xlfn.IFNA(VLOOKUP(B140,[9]Deduct!B:F,6,0),0)</f>
        <v>0</v>
      </c>
      <c r="BC140" s="710">
        <f>_xlfn.IFNA(VLOOKUP(B140,[9]Union!I:J,2,0),0)</f>
        <v>1</v>
      </c>
      <c r="BD140" s="710">
        <f>_xlfn.IFNA(VLOOKUP(B140,[9]Union!M:N,2,0),0)</f>
        <v>0</v>
      </c>
      <c r="BE140" s="710">
        <f>_xlfn.IFNA(VLOOKUP(B140,[9]Union!E:F,2,0),0)</f>
        <v>0</v>
      </c>
      <c r="BF140" s="710">
        <f>_xlfn.IFNA(VLOOKUP(B140,[9]Union!A:B,2,0),0)</f>
        <v>0</v>
      </c>
      <c r="BG140" s="711">
        <f t="shared" si="33"/>
        <v>5.87</v>
      </c>
      <c r="BH140" s="708">
        <f t="shared" si="34"/>
        <v>106.87</v>
      </c>
      <c r="BI140" s="712">
        <f t="shared" si="35"/>
        <v>15.61</v>
      </c>
      <c r="BJ140" s="713">
        <f t="shared" si="36"/>
        <v>274.8</v>
      </c>
      <c r="BK140" s="723"/>
      <c r="BL140" s="608" t="e">
        <f>VLOOKUP(B140,[9]ML!A:F,1,0)</f>
        <v>#N/A</v>
      </c>
      <c r="BM140" s="715"/>
      <c r="BN140" s="608" t="e">
        <f>VLOOKUP(B140,'[9]Mon-Fri'!A:A,1,0)</f>
        <v>#N/A</v>
      </c>
    </row>
    <row r="141" spans="1:66" s="608" customFormat="1" ht="35.25" customHeight="1">
      <c r="A141" s="689">
        <f t="shared" si="40"/>
        <v>133</v>
      </c>
      <c r="B141" s="690" t="s">
        <v>1448</v>
      </c>
      <c r="C141" s="690" t="s">
        <v>1449</v>
      </c>
      <c r="D141" s="690" t="s">
        <v>1289</v>
      </c>
      <c r="E141" s="690" t="s">
        <v>1281</v>
      </c>
      <c r="F141" s="691">
        <v>41866</v>
      </c>
      <c r="G141" s="692"/>
      <c r="H141" s="692"/>
      <c r="I141" s="690" t="s">
        <v>1108</v>
      </c>
      <c r="J141" s="693">
        <v>1</v>
      </c>
      <c r="K141" s="693">
        <v>2</v>
      </c>
      <c r="L141" s="693">
        <v>3</v>
      </c>
      <c r="M141" s="693">
        <v>204</v>
      </c>
      <c r="N141" s="694">
        <f t="shared" si="37"/>
        <v>7.8461538461538458</v>
      </c>
      <c r="O141" s="693">
        <v>208</v>
      </c>
      <c r="P141" s="693">
        <v>8</v>
      </c>
      <c r="Q141" s="693">
        <v>222</v>
      </c>
      <c r="R141" s="693">
        <v>0</v>
      </c>
      <c r="S141" s="693">
        <v>16</v>
      </c>
      <c r="T141" s="693">
        <v>16</v>
      </c>
      <c r="U141" s="693">
        <v>30</v>
      </c>
      <c r="V141" s="693">
        <v>0</v>
      </c>
      <c r="W141" s="693">
        <v>30</v>
      </c>
      <c r="X141" s="690">
        <v>337.59</v>
      </c>
      <c r="Y141" s="690">
        <v>0</v>
      </c>
      <c r="Z141" s="690">
        <v>21.805056</v>
      </c>
      <c r="AA141" s="690">
        <v>0</v>
      </c>
      <c r="AB141" s="690">
        <v>21.805056</v>
      </c>
      <c r="AC141" s="690">
        <v>0</v>
      </c>
      <c r="AD141" s="690">
        <v>4.6992640000000003</v>
      </c>
      <c r="AE141" s="696">
        <f>VLOOKUP(B141,[9]Avg!B:AD,29,0)</f>
        <v>13.045637819376322</v>
      </c>
      <c r="AF141" s="697">
        <f>_xlfn.IFNA(VLOOKUP(B141,'[9]5%'!B:BC,54,0),0)</f>
        <v>0</v>
      </c>
      <c r="AG141" s="698">
        <f>VLOOKUP(B141,[9]Simperel!B:AH,33,0)</f>
        <v>7.18</v>
      </c>
      <c r="AH141" s="699">
        <f t="shared" si="28"/>
        <v>7.85</v>
      </c>
      <c r="AI141" s="700"/>
      <c r="AJ141" s="697">
        <f>_xlfn.IFNA(VLOOKUP(B141,'[9]Child care'!C:I,7,0),0)</f>
        <v>0</v>
      </c>
      <c r="AK141" s="699">
        <f>VLOOKUP(B141,[9]Att!B:W,22,0)</f>
        <v>8.4280936454849495</v>
      </c>
      <c r="AL141" s="697">
        <f t="shared" si="29"/>
        <v>6</v>
      </c>
      <c r="AM141" s="697">
        <f>_xlfn.IFNA(VLOOKUP(B141,'[9]Health Check'!D:H,5,0),0)</f>
        <v>0</v>
      </c>
      <c r="AN141" s="701"/>
      <c r="AO141" s="697">
        <v>7</v>
      </c>
      <c r="AP141" s="696">
        <f>VLOOKUP(B141,[9]Simperel!B:AJ,35,0)</f>
        <v>10</v>
      </c>
      <c r="AQ141" s="702">
        <f>VLOOKUP(B141,[10]Master!$B:$AQ,42,0)</f>
        <v>0</v>
      </c>
      <c r="AR141" s="697">
        <f>_xlfn.IFNA(VLOOKUP(B141,[9]Bounus!A:B,2,0),0)</f>
        <v>0</v>
      </c>
      <c r="AS141" s="703">
        <f>SUMIF([9]Reimbursment!$B:$B,'PWK '!B:B,[9]Reimbursment!G:G)</f>
        <v>0</v>
      </c>
      <c r="AT141" s="700">
        <f t="shared" si="38"/>
        <v>0</v>
      </c>
      <c r="AU141" s="704">
        <f t="shared" si="30"/>
        <v>364.09</v>
      </c>
      <c r="AV141" s="705">
        <f>VLOOKUP(B141,[9]Att!B:U,20,0)</f>
        <v>0</v>
      </c>
      <c r="AW141" s="706">
        <f t="shared" si="39"/>
        <v>396.37</v>
      </c>
      <c r="AX141" s="707">
        <f t="shared" si="31"/>
        <v>390.5</v>
      </c>
      <c r="AY141" s="708">
        <f t="shared" si="32"/>
        <v>367.55697133055622</v>
      </c>
      <c r="AZ141" s="708">
        <v>0</v>
      </c>
      <c r="BA141" s="708">
        <f>VLOOKUP(B141,'[9]1st'!B:BH,59,0)</f>
        <v>85</v>
      </c>
      <c r="BB141" s="709">
        <f>_xlfn.IFNA(VLOOKUP(B141,[9]Deduct!B:F,6,0),0)</f>
        <v>0</v>
      </c>
      <c r="BC141" s="710">
        <f>_xlfn.IFNA(VLOOKUP(B141,[9]Union!I:J,2,0),0)</f>
        <v>1</v>
      </c>
      <c r="BD141" s="710">
        <f>_xlfn.IFNA(VLOOKUP(B141,[9]Union!M:N,2,0),0)</f>
        <v>0</v>
      </c>
      <c r="BE141" s="710">
        <f>_xlfn.IFNA(VLOOKUP(B141,[9]Union!E:F,2,0),0)</f>
        <v>0</v>
      </c>
      <c r="BF141" s="710">
        <f>_xlfn.IFNA(VLOOKUP(B141,[9]Union!A:B,2,0),0)</f>
        <v>0</v>
      </c>
      <c r="BG141" s="711">
        <f t="shared" si="33"/>
        <v>5.87</v>
      </c>
      <c r="BH141" s="708">
        <f t="shared" si="34"/>
        <v>91.87</v>
      </c>
      <c r="BI141" s="712">
        <f t="shared" si="35"/>
        <v>14.18</v>
      </c>
      <c r="BJ141" s="713">
        <f t="shared" si="36"/>
        <v>318.68</v>
      </c>
      <c r="BK141" s="723"/>
      <c r="BL141" s="608" t="e">
        <f>VLOOKUP(B141,[9]ML!A:F,1,0)</f>
        <v>#N/A</v>
      </c>
      <c r="BM141" s="715"/>
      <c r="BN141" s="608" t="e">
        <f>VLOOKUP(B141,'[9]Mon-Fri'!A:A,1,0)</f>
        <v>#N/A</v>
      </c>
    </row>
    <row r="142" spans="1:66" s="608" customFormat="1" ht="32.25" customHeight="1">
      <c r="A142" s="689">
        <f t="shared" si="40"/>
        <v>134</v>
      </c>
      <c r="B142" s="690" t="s">
        <v>1450</v>
      </c>
      <c r="C142" s="690" t="s">
        <v>1451</v>
      </c>
      <c r="D142" s="690" t="s">
        <v>1203</v>
      </c>
      <c r="E142" s="690" t="s">
        <v>1452</v>
      </c>
      <c r="F142" s="691">
        <v>41871</v>
      </c>
      <c r="G142" s="692"/>
      <c r="H142" s="692"/>
      <c r="I142" s="690" t="s">
        <v>1108</v>
      </c>
      <c r="J142" s="693">
        <v>0</v>
      </c>
      <c r="K142" s="693">
        <v>0</v>
      </c>
      <c r="L142" s="693">
        <v>0</v>
      </c>
      <c r="M142" s="693">
        <v>204</v>
      </c>
      <c r="N142" s="694">
        <f t="shared" si="37"/>
        <v>7.8461538461538458</v>
      </c>
      <c r="O142" s="693">
        <v>200</v>
      </c>
      <c r="P142" s="693">
        <v>8</v>
      </c>
      <c r="Q142" s="693">
        <v>240</v>
      </c>
      <c r="R142" s="693">
        <v>0</v>
      </c>
      <c r="S142" s="693">
        <v>0</v>
      </c>
      <c r="T142" s="693">
        <v>0</v>
      </c>
      <c r="U142" s="693">
        <v>40</v>
      </c>
      <c r="V142" s="693">
        <v>0</v>
      </c>
      <c r="W142" s="693">
        <v>40</v>
      </c>
      <c r="X142" s="690">
        <v>178.48</v>
      </c>
      <c r="Y142" s="690">
        <v>0</v>
      </c>
      <c r="Z142" s="690">
        <v>20.962804999999999</v>
      </c>
      <c r="AA142" s="690">
        <v>0</v>
      </c>
      <c r="AB142" s="690">
        <v>20.962804999999999</v>
      </c>
      <c r="AC142" s="690">
        <v>16.05</v>
      </c>
      <c r="AD142" s="690">
        <v>62.976840000000003</v>
      </c>
      <c r="AE142" s="696">
        <f>VLOOKUP(B142,[9]Avg!B:AD,29,0)</f>
        <v>10.146904494965224</v>
      </c>
      <c r="AF142" s="697">
        <f>_xlfn.IFNA(VLOOKUP(B142,'[9]5%'!B:BC,54,0),0)</f>
        <v>0</v>
      </c>
      <c r="AG142" s="698">
        <f>VLOOKUP(B142,[9]Simperel!B:AH,33,0)</f>
        <v>9.57</v>
      </c>
      <c r="AH142" s="699">
        <f t="shared" si="28"/>
        <v>7.85</v>
      </c>
      <c r="AI142" s="700"/>
      <c r="AJ142" s="697">
        <f>_xlfn.IFNA(VLOOKUP(B142,'[9]Child care'!C:I,7,0),0)</f>
        <v>0</v>
      </c>
      <c r="AK142" s="699">
        <f>VLOOKUP(B142,[9]Att!B:W,22,0)</f>
        <v>10</v>
      </c>
      <c r="AL142" s="697">
        <f t="shared" si="29"/>
        <v>6</v>
      </c>
      <c r="AM142" s="697">
        <f>_xlfn.IFNA(VLOOKUP(B142,'[9]Health Check'!D:H,5,0),0)</f>
        <v>0</v>
      </c>
      <c r="AN142" s="701"/>
      <c r="AO142" s="697">
        <v>7</v>
      </c>
      <c r="AP142" s="696">
        <f>VLOOKUP(B142,[9]Simperel!B:AJ,35,0)</f>
        <v>10</v>
      </c>
      <c r="AQ142" s="702">
        <f>VLOOKUP(B142,[10]Master!$B:$AQ,42,0)</f>
        <v>0</v>
      </c>
      <c r="AR142" s="697">
        <f>_xlfn.IFNA(VLOOKUP(B142,[9]Bounus!A:B,2,0),0)</f>
        <v>0</v>
      </c>
      <c r="AS142" s="703">
        <f>SUMIF([9]Reimbursment!$B:$B,'PWK '!B:B,[9]Reimbursment!G:G)</f>
        <v>0</v>
      </c>
      <c r="AT142" s="700">
        <f t="shared" si="38"/>
        <v>10.146904494965224</v>
      </c>
      <c r="AU142" s="704">
        <f t="shared" si="30"/>
        <v>278.47000000000003</v>
      </c>
      <c r="AV142" s="705">
        <f>VLOOKUP(B142,[9]Att!B:U,20,0)</f>
        <v>1</v>
      </c>
      <c r="AW142" s="706">
        <f t="shared" si="39"/>
        <v>322.47000000000003</v>
      </c>
      <c r="AX142" s="707">
        <f t="shared" si="31"/>
        <v>316.60000000000002</v>
      </c>
      <c r="AY142" s="708">
        <f t="shared" si="32"/>
        <v>367.55697133055622</v>
      </c>
      <c r="AZ142" s="708">
        <v>0</v>
      </c>
      <c r="BA142" s="708">
        <f>VLOOKUP(B142,'[9]1st'!B:BH,59,0)</f>
        <v>100</v>
      </c>
      <c r="BB142" s="709">
        <f>_xlfn.IFNA(VLOOKUP(B142,[9]Deduct!B:F,6,0),0)</f>
        <v>0</v>
      </c>
      <c r="BC142" s="710">
        <f>_xlfn.IFNA(VLOOKUP(B142,[9]Union!I:J,2,0),0)</f>
        <v>0</v>
      </c>
      <c r="BD142" s="710">
        <f>_xlfn.IFNA(VLOOKUP(B142,[9]Union!M:N,2,0),0)</f>
        <v>0</v>
      </c>
      <c r="BE142" s="710">
        <f>_xlfn.IFNA(VLOOKUP(B142,[9]Union!E:F,2,0),0)</f>
        <v>0</v>
      </c>
      <c r="BF142" s="710">
        <f>_xlfn.IFNA(VLOOKUP(B142,[9]Union!A:B,2,0),0)</f>
        <v>0.5</v>
      </c>
      <c r="BG142" s="711">
        <f t="shared" si="33"/>
        <v>5.87</v>
      </c>
      <c r="BH142" s="708">
        <f t="shared" si="34"/>
        <v>106.37</v>
      </c>
      <c r="BI142" s="712">
        <f t="shared" si="35"/>
        <v>16.57</v>
      </c>
      <c r="BJ142" s="713">
        <f t="shared" si="36"/>
        <v>232.67</v>
      </c>
      <c r="BK142" s="723"/>
      <c r="BL142" s="608" t="e">
        <f>VLOOKUP(B142,[9]ML!A:F,1,0)</f>
        <v>#N/A</v>
      </c>
      <c r="BM142" s="715"/>
      <c r="BN142" s="608" t="e">
        <f>VLOOKUP(B142,'[9]Mon-Fri'!A:A,1,0)</f>
        <v>#N/A</v>
      </c>
    </row>
    <row r="143" spans="1:66" s="608" customFormat="1" ht="35.25" customHeight="1">
      <c r="A143" s="689">
        <f t="shared" si="40"/>
        <v>135</v>
      </c>
      <c r="B143" s="690" t="s">
        <v>1453</v>
      </c>
      <c r="C143" s="690" t="s">
        <v>1454</v>
      </c>
      <c r="D143" s="690" t="s">
        <v>1196</v>
      </c>
      <c r="E143" s="690" t="s">
        <v>1281</v>
      </c>
      <c r="F143" s="691">
        <v>41913</v>
      </c>
      <c r="G143" s="692"/>
      <c r="H143" s="692"/>
      <c r="I143" s="690" t="s">
        <v>1108</v>
      </c>
      <c r="J143" s="693">
        <v>1</v>
      </c>
      <c r="K143" s="693">
        <v>3</v>
      </c>
      <c r="L143" s="693">
        <v>4</v>
      </c>
      <c r="M143" s="693">
        <v>204</v>
      </c>
      <c r="N143" s="694">
        <f t="shared" si="37"/>
        <v>7.8461538461538458</v>
      </c>
      <c r="O143" s="693">
        <v>208</v>
      </c>
      <c r="P143" s="693">
        <v>8</v>
      </c>
      <c r="Q143" s="693">
        <v>248</v>
      </c>
      <c r="R143" s="693">
        <v>0</v>
      </c>
      <c r="S143" s="693">
        <v>0</v>
      </c>
      <c r="T143" s="693">
        <v>0</v>
      </c>
      <c r="U143" s="693">
        <v>40</v>
      </c>
      <c r="V143" s="693">
        <v>0</v>
      </c>
      <c r="W143" s="693">
        <v>40</v>
      </c>
      <c r="X143" s="690">
        <v>115.48</v>
      </c>
      <c r="Y143" s="690">
        <v>0</v>
      </c>
      <c r="Z143" s="690">
        <v>19.6248</v>
      </c>
      <c r="AA143" s="690">
        <v>0</v>
      </c>
      <c r="AB143" s="690">
        <v>19.6248</v>
      </c>
      <c r="AC143" s="690">
        <v>0</v>
      </c>
      <c r="AD143" s="690">
        <v>127.86960000000001</v>
      </c>
      <c r="AE143" s="696">
        <f>VLOOKUP(B143,[9]Avg!B:AD,29,0)</f>
        <v>11.576759744010392</v>
      </c>
      <c r="AF143" s="697">
        <f>_xlfn.IFNA(VLOOKUP(B143,'[9]5%'!B:BC,54,0),0)</f>
        <v>0</v>
      </c>
      <c r="AG143" s="698">
        <f>VLOOKUP(B143,[9]Simperel!B:AH,33,0)</f>
        <v>9.57</v>
      </c>
      <c r="AH143" s="699">
        <f t="shared" si="28"/>
        <v>7.85</v>
      </c>
      <c r="AI143" s="700"/>
      <c r="AJ143" s="697">
        <f>_xlfn.IFNA(VLOOKUP(B143,'[9]Child care'!C:I,7,0),0)</f>
        <v>0</v>
      </c>
      <c r="AK143" s="699">
        <f>VLOOKUP(B143,[9]Att!B:W,22,0)</f>
        <v>10</v>
      </c>
      <c r="AL143" s="697">
        <f t="shared" si="29"/>
        <v>0</v>
      </c>
      <c r="AM143" s="697">
        <f>_xlfn.IFNA(VLOOKUP(B143,'[9]Health Check'!D:H,5,0),0)</f>
        <v>0</v>
      </c>
      <c r="AN143" s="701"/>
      <c r="AO143" s="697">
        <v>7</v>
      </c>
      <c r="AP143" s="696">
        <f>VLOOKUP(B143,[9]Simperel!B:AJ,35,0)</f>
        <v>10</v>
      </c>
      <c r="AQ143" s="702">
        <f>VLOOKUP(B143,[10]Master!$B:$AQ,42,0)</f>
        <v>0</v>
      </c>
      <c r="AR143" s="697">
        <f>_xlfn.IFNA(VLOOKUP(B143,[9]Bounus!A:B,2,0),0)</f>
        <v>0</v>
      </c>
      <c r="AS143" s="703">
        <f>SUMIF([9]Reimbursment!$B:$B,'PWK '!B:B,[9]Reimbursment!G:G)</f>
        <v>0</v>
      </c>
      <c r="AT143" s="700">
        <f t="shared" si="38"/>
        <v>0</v>
      </c>
      <c r="AU143" s="704">
        <f t="shared" si="30"/>
        <v>262.97000000000003</v>
      </c>
      <c r="AV143" s="705">
        <f>VLOOKUP(B143,[9]Att!B:U,20,0)</f>
        <v>0</v>
      </c>
      <c r="AW143" s="706">
        <f t="shared" si="39"/>
        <v>290.82</v>
      </c>
      <c r="AX143" s="707">
        <f t="shared" si="31"/>
        <v>285</v>
      </c>
      <c r="AY143" s="708">
        <f t="shared" si="32"/>
        <v>367.55697133055622</v>
      </c>
      <c r="AZ143" s="708">
        <v>0</v>
      </c>
      <c r="BA143" s="708">
        <f>VLOOKUP(B143,'[9]1st'!B:BH,59,0)</f>
        <v>100</v>
      </c>
      <c r="BB143" s="709">
        <f>_xlfn.IFNA(VLOOKUP(B143,[9]Deduct!B:F,6,0),0)</f>
        <v>0</v>
      </c>
      <c r="BC143" s="710">
        <f>_xlfn.IFNA(VLOOKUP(B143,[9]Union!I:J,2,0),0)</f>
        <v>0</v>
      </c>
      <c r="BD143" s="710">
        <f>_xlfn.IFNA(VLOOKUP(B143,[9]Union!M:N,2,0),0)</f>
        <v>1</v>
      </c>
      <c r="BE143" s="710">
        <f>_xlfn.IFNA(VLOOKUP(B143,[9]Union!E:F,2,0),0)</f>
        <v>0</v>
      </c>
      <c r="BF143" s="710">
        <f>_xlfn.IFNA(VLOOKUP(B143,[9]Union!A:B,2,0),0)</f>
        <v>0</v>
      </c>
      <c r="BG143" s="711">
        <f t="shared" si="33"/>
        <v>5.82</v>
      </c>
      <c r="BH143" s="708">
        <f t="shared" si="34"/>
        <v>106.82</v>
      </c>
      <c r="BI143" s="712">
        <f t="shared" si="35"/>
        <v>16.57</v>
      </c>
      <c r="BJ143" s="713">
        <f t="shared" si="36"/>
        <v>200.57</v>
      </c>
      <c r="BK143" s="723"/>
      <c r="BL143" s="608" t="e">
        <f>VLOOKUP(B143,[9]ML!A:F,1,0)</f>
        <v>#N/A</v>
      </c>
      <c r="BM143" s="715"/>
      <c r="BN143" s="608" t="e">
        <f>VLOOKUP(B143,'[9]Mon-Fri'!A:A,1,0)</f>
        <v>#N/A</v>
      </c>
    </row>
    <row r="144" spans="1:66" s="608" customFormat="1" ht="35.25" customHeight="1">
      <c r="A144" s="689">
        <f t="shared" si="40"/>
        <v>136</v>
      </c>
      <c r="B144" s="690" t="s">
        <v>1455</v>
      </c>
      <c r="C144" s="690" t="s">
        <v>1456</v>
      </c>
      <c r="D144" s="690" t="s">
        <v>1196</v>
      </c>
      <c r="E144" s="690" t="s">
        <v>1266</v>
      </c>
      <c r="F144" s="691">
        <v>41913</v>
      </c>
      <c r="G144" s="692"/>
      <c r="H144" s="692"/>
      <c r="I144" s="690" t="s">
        <v>1108</v>
      </c>
      <c r="J144" s="693">
        <v>0</v>
      </c>
      <c r="K144" s="693">
        <v>1</v>
      </c>
      <c r="L144" s="693">
        <v>1</v>
      </c>
      <c r="M144" s="693">
        <v>204</v>
      </c>
      <c r="N144" s="694">
        <f t="shared" si="37"/>
        <v>7.8461538461538458</v>
      </c>
      <c r="O144" s="693">
        <v>208</v>
      </c>
      <c r="P144" s="693">
        <v>8</v>
      </c>
      <c r="Q144" s="693">
        <v>258</v>
      </c>
      <c r="R144" s="693">
        <v>0</v>
      </c>
      <c r="S144" s="693">
        <v>0</v>
      </c>
      <c r="T144" s="693">
        <v>0</v>
      </c>
      <c r="U144" s="693">
        <v>50</v>
      </c>
      <c r="V144" s="693">
        <v>0</v>
      </c>
      <c r="W144" s="693">
        <v>50</v>
      </c>
      <c r="X144" s="690">
        <v>157.69</v>
      </c>
      <c r="Y144" s="690">
        <v>0</v>
      </c>
      <c r="Z144" s="690">
        <v>24.73011</v>
      </c>
      <c r="AA144" s="690">
        <v>0</v>
      </c>
      <c r="AB144" s="690">
        <v>24.73011</v>
      </c>
      <c r="AC144" s="690">
        <v>0</v>
      </c>
      <c r="AD144" s="690">
        <v>95.870220000000003</v>
      </c>
      <c r="AE144" s="696">
        <f>VLOOKUP(B144,[9]Avg!B:AD,29,0)</f>
        <v>10.184065792662597</v>
      </c>
      <c r="AF144" s="697">
        <f>_xlfn.IFNA(VLOOKUP(B144,'[9]5%'!B:BC,54,0),0)</f>
        <v>0</v>
      </c>
      <c r="AG144" s="698">
        <f>VLOOKUP(B144,[9]Simperel!B:AH,33,0)</f>
        <v>11.96</v>
      </c>
      <c r="AH144" s="699">
        <f t="shared" si="28"/>
        <v>7.85</v>
      </c>
      <c r="AI144" s="700"/>
      <c r="AJ144" s="697">
        <f>_xlfn.IFNA(VLOOKUP(B144,'[9]Child care'!C:I,7,0),0)</f>
        <v>0</v>
      </c>
      <c r="AK144" s="699">
        <f>VLOOKUP(B144,[9]Att!B:W,22,0)</f>
        <v>10</v>
      </c>
      <c r="AL144" s="697">
        <f t="shared" si="29"/>
        <v>6</v>
      </c>
      <c r="AM144" s="697">
        <f>_xlfn.IFNA(VLOOKUP(B144,'[9]Health Check'!D:H,5,0),0)</f>
        <v>0</v>
      </c>
      <c r="AN144" s="701"/>
      <c r="AO144" s="697">
        <v>7</v>
      </c>
      <c r="AP144" s="696">
        <f>VLOOKUP(B144,[9]Simperel!B:AJ,35,0)</f>
        <v>10</v>
      </c>
      <c r="AQ144" s="702">
        <f>VLOOKUP(B144,[10]Master!$B:$AQ,42,0)</f>
        <v>0</v>
      </c>
      <c r="AR144" s="697">
        <f>_xlfn.IFNA(VLOOKUP(B144,[9]Bounus!A:B,2,0),0)</f>
        <v>0</v>
      </c>
      <c r="AS144" s="703">
        <f>SUMIF([9]Reimbursment!$B:$B,'PWK '!B:B,[9]Reimbursment!G:G)</f>
        <v>7.69</v>
      </c>
      <c r="AT144" s="700">
        <f t="shared" si="38"/>
        <v>0</v>
      </c>
      <c r="AU144" s="704">
        <f t="shared" si="30"/>
        <v>278.29000000000002</v>
      </c>
      <c r="AV144" s="705">
        <f>VLOOKUP(B144,[9]Att!B:U,20,0)</f>
        <v>0</v>
      </c>
      <c r="AW144" s="706">
        <f t="shared" si="39"/>
        <v>319.83</v>
      </c>
      <c r="AX144" s="707">
        <f t="shared" si="31"/>
        <v>313.95999999999998</v>
      </c>
      <c r="AY144" s="708">
        <f t="shared" si="32"/>
        <v>367.55697133055622</v>
      </c>
      <c r="AZ144" s="708">
        <v>0</v>
      </c>
      <c r="BA144" s="708">
        <f>VLOOKUP(B144,'[9]1st'!B:BH,59,0)</f>
        <v>107.69</v>
      </c>
      <c r="BB144" s="709">
        <f>_xlfn.IFNA(VLOOKUP(B144,[9]Deduct!B:F,6,0),0)</f>
        <v>0</v>
      </c>
      <c r="BC144" s="710">
        <f>_xlfn.IFNA(VLOOKUP(B144,[9]Union!I:J,2,0),0)</f>
        <v>0</v>
      </c>
      <c r="BD144" s="710">
        <f>_xlfn.IFNA(VLOOKUP(B144,[9]Union!M:N,2,0),0)</f>
        <v>0</v>
      </c>
      <c r="BE144" s="710">
        <f>_xlfn.IFNA(VLOOKUP(B144,[9]Union!E:F,2,0),0)</f>
        <v>0</v>
      </c>
      <c r="BF144" s="710">
        <f>_xlfn.IFNA(VLOOKUP(B144,[9]Union!A:B,2,0),0)</f>
        <v>0.5</v>
      </c>
      <c r="BG144" s="711">
        <f t="shared" si="33"/>
        <v>5.87</v>
      </c>
      <c r="BH144" s="708">
        <f t="shared" si="34"/>
        <v>114.06</v>
      </c>
      <c r="BI144" s="712">
        <f t="shared" si="35"/>
        <v>18.96</v>
      </c>
      <c r="BJ144" s="713">
        <f t="shared" si="36"/>
        <v>224.73</v>
      </c>
      <c r="BK144" s="723"/>
      <c r="BL144" s="608" t="e">
        <f>VLOOKUP(B144,[9]ML!A:F,1,0)</f>
        <v>#N/A</v>
      </c>
      <c r="BM144" s="715"/>
      <c r="BN144" s="608" t="e">
        <f>VLOOKUP(B144,'[9]Mon-Fri'!A:A,1,0)</f>
        <v>#N/A</v>
      </c>
    </row>
    <row r="145" spans="1:66" s="608" customFormat="1" ht="32.25" customHeight="1">
      <c r="A145" s="689">
        <f t="shared" si="40"/>
        <v>137</v>
      </c>
      <c r="B145" s="690" t="s">
        <v>1457</v>
      </c>
      <c r="C145" s="690" t="s">
        <v>1458</v>
      </c>
      <c r="D145" s="690" t="s">
        <v>1231</v>
      </c>
      <c r="E145" s="690" t="s">
        <v>1252</v>
      </c>
      <c r="F145" s="691">
        <v>41915</v>
      </c>
      <c r="G145" s="692"/>
      <c r="H145" s="692"/>
      <c r="I145" s="690" t="s">
        <v>1108</v>
      </c>
      <c r="J145" s="693">
        <v>1</v>
      </c>
      <c r="K145" s="693">
        <v>2</v>
      </c>
      <c r="L145" s="693">
        <v>3</v>
      </c>
      <c r="M145" s="693">
        <v>204</v>
      </c>
      <c r="N145" s="694">
        <f t="shared" si="37"/>
        <v>7.8461538461538458</v>
      </c>
      <c r="O145" s="693">
        <v>208</v>
      </c>
      <c r="P145" s="693">
        <v>8</v>
      </c>
      <c r="Q145" s="693">
        <v>256</v>
      </c>
      <c r="R145" s="693">
        <v>0</v>
      </c>
      <c r="S145" s="693">
        <v>0</v>
      </c>
      <c r="T145" s="693">
        <v>0</v>
      </c>
      <c r="U145" s="693">
        <v>48</v>
      </c>
      <c r="V145" s="693">
        <v>0</v>
      </c>
      <c r="W145" s="693">
        <v>48</v>
      </c>
      <c r="X145" s="690">
        <v>47.81</v>
      </c>
      <c r="Y145" s="690">
        <v>0</v>
      </c>
      <c r="Z145" s="690">
        <v>23.549759999999999</v>
      </c>
      <c r="AA145" s="690">
        <v>0</v>
      </c>
      <c r="AB145" s="690">
        <v>23.549759999999999</v>
      </c>
      <c r="AC145" s="690">
        <v>0</v>
      </c>
      <c r="AD145" s="690">
        <v>203.38952</v>
      </c>
      <c r="AE145" s="696">
        <f>VLOOKUP(B145,[9]Avg!B:AD,29,0)</f>
        <v>9.8217348088302234</v>
      </c>
      <c r="AF145" s="697">
        <f>_xlfn.IFNA(VLOOKUP(B145,'[9]5%'!B:BC,54,0),0)</f>
        <v>0</v>
      </c>
      <c r="AG145" s="698">
        <f>VLOOKUP(B145,[9]Simperel!B:AH,33,0)</f>
        <v>11.48</v>
      </c>
      <c r="AH145" s="699">
        <f t="shared" si="28"/>
        <v>7.85</v>
      </c>
      <c r="AI145" s="700"/>
      <c r="AJ145" s="697">
        <f>_xlfn.IFNA(VLOOKUP(B145,'[9]Child care'!C:I,7,0),0)</f>
        <v>0</v>
      </c>
      <c r="AK145" s="699">
        <f>VLOOKUP(B145,[9]Att!B:W,22,0)</f>
        <v>10</v>
      </c>
      <c r="AL145" s="697">
        <f t="shared" si="29"/>
        <v>0</v>
      </c>
      <c r="AM145" s="697">
        <f>_xlfn.IFNA(VLOOKUP(B145,'[9]Health Check'!D:H,5,0),0)</f>
        <v>0</v>
      </c>
      <c r="AN145" s="701"/>
      <c r="AO145" s="697">
        <v>7</v>
      </c>
      <c r="AP145" s="696">
        <f>VLOOKUP(B145,[9]Simperel!B:AJ,35,0)</f>
        <v>10</v>
      </c>
      <c r="AQ145" s="702">
        <f>VLOOKUP(B145,[10]Master!$B:$AQ,42,0)</f>
        <v>0</v>
      </c>
      <c r="AR145" s="697">
        <f>_xlfn.IFNA(VLOOKUP(B145,[9]Bounus!A:B,2,0),0)</f>
        <v>0</v>
      </c>
      <c r="AS145" s="703">
        <f>SUMIF([9]Reimbursment!$B:$B,'PWK '!B:B,[9]Reimbursment!G:G)</f>
        <v>13.7203038470963</v>
      </c>
      <c r="AT145" s="700">
        <f t="shared" si="38"/>
        <v>0</v>
      </c>
      <c r="AU145" s="704">
        <f t="shared" si="30"/>
        <v>274.75</v>
      </c>
      <c r="AV145" s="705">
        <f>VLOOKUP(B145,[9]Att!B:U,20,0)</f>
        <v>0</v>
      </c>
      <c r="AW145" s="706">
        <f t="shared" si="39"/>
        <v>316.32</v>
      </c>
      <c r="AX145" s="707">
        <f t="shared" si="31"/>
        <v>310.45</v>
      </c>
      <c r="AY145" s="708">
        <f t="shared" si="32"/>
        <v>367.55697133055622</v>
      </c>
      <c r="AZ145" s="708">
        <v>0</v>
      </c>
      <c r="BA145" s="708">
        <f>VLOOKUP(B145,'[9]1st'!B:BH,59,0)</f>
        <v>100</v>
      </c>
      <c r="BB145" s="709">
        <f>_xlfn.IFNA(VLOOKUP(B145,[9]Deduct!B:F,6,0),0)</f>
        <v>0</v>
      </c>
      <c r="BC145" s="710">
        <f>_xlfn.IFNA(VLOOKUP(B145,[9]Union!I:J,2,0),0)</f>
        <v>1</v>
      </c>
      <c r="BD145" s="710">
        <f>_xlfn.IFNA(VLOOKUP(B145,[9]Union!M:N,2,0),0)</f>
        <v>0</v>
      </c>
      <c r="BE145" s="710">
        <f>_xlfn.IFNA(VLOOKUP(B145,[9]Union!E:F,2,0),0)</f>
        <v>0</v>
      </c>
      <c r="BF145" s="710">
        <f>_xlfn.IFNA(VLOOKUP(B145,[9]Union!A:B,2,0),0)</f>
        <v>0</v>
      </c>
      <c r="BG145" s="711">
        <f t="shared" si="33"/>
        <v>5.87</v>
      </c>
      <c r="BH145" s="708">
        <f t="shared" si="34"/>
        <v>106.87</v>
      </c>
      <c r="BI145" s="712">
        <f t="shared" si="35"/>
        <v>18.48</v>
      </c>
      <c r="BJ145" s="713">
        <f t="shared" si="36"/>
        <v>227.93</v>
      </c>
      <c r="BK145" s="723"/>
      <c r="BL145" s="608" t="e">
        <f>VLOOKUP(B145,[9]ML!A:F,1,0)</f>
        <v>#N/A</v>
      </c>
      <c r="BM145" s="715"/>
      <c r="BN145" s="608" t="e">
        <f>VLOOKUP(B145,'[9]Mon-Fri'!A:A,1,0)</f>
        <v>#N/A</v>
      </c>
    </row>
    <row r="146" spans="1:66" s="608" customFormat="1" ht="33" customHeight="1">
      <c r="A146" s="689">
        <f t="shared" si="40"/>
        <v>138</v>
      </c>
      <c r="B146" s="690" t="s">
        <v>1459</v>
      </c>
      <c r="C146" s="690" t="s">
        <v>1460</v>
      </c>
      <c r="D146" s="690" t="s">
        <v>1203</v>
      </c>
      <c r="E146" s="690" t="s">
        <v>1461</v>
      </c>
      <c r="F146" s="691">
        <v>41920</v>
      </c>
      <c r="G146" s="692"/>
      <c r="H146" s="692"/>
      <c r="I146" s="690" t="s">
        <v>1108</v>
      </c>
      <c r="J146" s="693">
        <v>0</v>
      </c>
      <c r="K146" s="693">
        <v>0</v>
      </c>
      <c r="L146" s="693">
        <v>0</v>
      </c>
      <c r="M146" s="693">
        <v>204</v>
      </c>
      <c r="N146" s="694">
        <f t="shared" si="37"/>
        <v>7.8461538461538458</v>
      </c>
      <c r="O146" s="693">
        <v>208</v>
      </c>
      <c r="P146" s="693">
        <v>8</v>
      </c>
      <c r="Q146" s="693">
        <v>201</v>
      </c>
      <c r="R146" s="693">
        <v>27</v>
      </c>
      <c r="S146" s="693">
        <v>0</v>
      </c>
      <c r="T146" s="693">
        <v>27</v>
      </c>
      <c r="U146" s="693">
        <v>20</v>
      </c>
      <c r="V146" s="693">
        <v>0</v>
      </c>
      <c r="W146" s="693">
        <v>20</v>
      </c>
      <c r="X146" s="690">
        <v>195.32</v>
      </c>
      <c r="Y146" s="690">
        <v>26.47</v>
      </c>
      <c r="Z146" s="690">
        <v>10.995006</v>
      </c>
      <c r="AA146" s="690">
        <v>0</v>
      </c>
      <c r="AB146" s="690">
        <v>10.995006</v>
      </c>
      <c r="AC146" s="690">
        <v>14.44</v>
      </c>
      <c r="AD146" s="690">
        <v>23.707360000000001</v>
      </c>
      <c r="AE146" s="696">
        <f>VLOOKUP(B146,[9]Avg!B:AD,29,0)</f>
        <v>8.7463346482577258</v>
      </c>
      <c r="AF146" s="697">
        <f>_xlfn.IFNA(VLOOKUP(B146,'[9]5%'!B:BC,54,0),0)</f>
        <v>0</v>
      </c>
      <c r="AG146" s="698">
        <f>VLOOKUP(B146,[9]Simperel!B:AH,33,0)</f>
        <v>4.78</v>
      </c>
      <c r="AH146" s="699">
        <f t="shared" si="28"/>
        <v>7.85</v>
      </c>
      <c r="AI146" s="700"/>
      <c r="AJ146" s="697">
        <f>_xlfn.IFNA(VLOOKUP(B146,'[9]Child care'!C:I,7,0),0)</f>
        <v>0</v>
      </c>
      <c r="AK146" s="699">
        <f>VLOOKUP(B146,[9]Att!B:W,22,0)</f>
        <v>9.1304347826086953</v>
      </c>
      <c r="AL146" s="697">
        <f t="shared" si="29"/>
        <v>6</v>
      </c>
      <c r="AM146" s="697">
        <f>_xlfn.IFNA(VLOOKUP(B146,'[9]Health Check'!D:H,5,0),0)</f>
        <v>0</v>
      </c>
      <c r="AN146" s="701"/>
      <c r="AO146" s="697">
        <v>7</v>
      </c>
      <c r="AP146" s="696">
        <f>VLOOKUP(B146,[9]Simperel!B:AJ,35,0)</f>
        <v>10</v>
      </c>
      <c r="AQ146" s="702">
        <f>VLOOKUP(B146,[10]Master!$B:$AQ,42,0)</f>
        <v>0</v>
      </c>
      <c r="AR146" s="697">
        <f>_xlfn.IFNA(VLOOKUP(B146,[9]Bounus!A:B,2,0),0)</f>
        <v>0</v>
      </c>
      <c r="AS146" s="703">
        <f>SUMIF([9]Reimbursment!$B:$B,'PWK '!B:B,[9]Reimbursment!G:G)</f>
        <v>1.8</v>
      </c>
      <c r="AT146" s="700">
        <f t="shared" si="38"/>
        <v>0</v>
      </c>
      <c r="AU146" s="704">
        <f t="shared" si="30"/>
        <v>270.93</v>
      </c>
      <c r="AV146" s="705">
        <f>VLOOKUP(B146,[9]Att!B:U,20,0)</f>
        <v>0</v>
      </c>
      <c r="AW146" s="706">
        <f t="shared" si="39"/>
        <v>305.70999999999998</v>
      </c>
      <c r="AX146" s="707">
        <f t="shared" si="31"/>
        <v>299.83999999999997</v>
      </c>
      <c r="AY146" s="708">
        <f t="shared" si="32"/>
        <v>367.55697133055622</v>
      </c>
      <c r="AZ146" s="708">
        <v>0</v>
      </c>
      <c r="BA146" s="708">
        <f>VLOOKUP(B146,'[9]1st'!B:BH,59,0)</f>
        <v>101.8</v>
      </c>
      <c r="BB146" s="709">
        <f>_xlfn.IFNA(VLOOKUP(B146,[9]Deduct!B:F,6,0),0)</f>
        <v>0</v>
      </c>
      <c r="BC146" s="710">
        <f>_xlfn.IFNA(VLOOKUP(B146,[9]Union!I:J,2,0),0)</f>
        <v>1</v>
      </c>
      <c r="BD146" s="710">
        <f>_xlfn.IFNA(VLOOKUP(B146,[9]Union!M:N,2,0),0)</f>
        <v>0</v>
      </c>
      <c r="BE146" s="710">
        <f>_xlfn.IFNA(VLOOKUP(B146,[9]Union!E:F,2,0),0)</f>
        <v>0</v>
      </c>
      <c r="BF146" s="710">
        <f>_xlfn.IFNA(VLOOKUP(B146,[9]Union!A:B,2,0),0)</f>
        <v>0</v>
      </c>
      <c r="BG146" s="711">
        <f t="shared" si="33"/>
        <v>5.87</v>
      </c>
      <c r="BH146" s="708">
        <f t="shared" si="34"/>
        <v>108.67</v>
      </c>
      <c r="BI146" s="712">
        <f t="shared" si="35"/>
        <v>11.78</v>
      </c>
      <c r="BJ146" s="713">
        <f t="shared" si="36"/>
        <v>208.82</v>
      </c>
      <c r="BK146" s="723"/>
      <c r="BL146" s="608" t="e">
        <f>VLOOKUP(B146,[9]ML!A:F,1,0)</f>
        <v>#N/A</v>
      </c>
      <c r="BM146" s="715"/>
      <c r="BN146" s="608" t="e">
        <f>VLOOKUP(B146,'[9]Mon-Fri'!A:A,1,0)</f>
        <v>#N/A</v>
      </c>
    </row>
    <row r="147" spans="1:66" s="608" customFormat="1" ht="32.25" customHeight="1">
      <c r="A147" s="689">
        <f t="shared" si="40"/>
        <v>139</v>
      </c>
      <c r="B147" s="690" t="s">
        <v>1462</v>
      </c>
      <c r="C147" s="690" t="s">
        <v>1463</v>
      </c>
      <c r="D147" s="690" t="s">
        <v>1117</v>
      </c>
      <c r="E147" s="690" t="s">
        <v>1200</v>
      </c>
      <c r="F147" s="691">
        <v>41920</v>
      </c>
      <c r="G147" s="692"/>
      <c r="H147" s="692"/>
      <c r="I147" s="690" t="s">
        <v>1108</v>
      </c>
      <c r="J147" s="693">
        <v>0</v>
      </c>
      <c r="K147" s="693">
        <v>1</v>
      </c>
      <c r="L147" s="693">
        <v>1</v>
      </c>
      <c r="M147" s="693">
        <v>204</v>
      </c>
      <c r="N147" s="694">
        <f t="shared" si="37"/>
        <v>7.8461538461538458</v>
      </c>
      <c r="O147" s="693">
        <v>184</v>
      </c>
      <c r="P147" s="693">
        <v>8</v>
      </c>
      <c r="Q147" s="693">
        <v>223</v>
      </c>
      <c r="R147" s="693">
        <v>1</v>
      </c>
      <c r="S147" s="693">
        <v>0</v>
      </c>
      <c r="T147" s="693">
        <v>1</v>
      </c>
      <c r="U147" s="693">
        <v>40</v>
      </c>
      <c r="V147" s="693">
        <v>0</v>
      </c>
      <c r="W147" s="693">
        <v>40</v>
      </c>
      <c r="X147" s="690">
        <v>300.07</v>
      </c>
      <c r="Y147" s="690">
        <v>0.98</v>
      </c>
      <c r="Z147" s="690">
        <v>26.875800000000002</v>
      </c>
      <c r="AA147" s="690">
        <v>0</v>
      </c>
      <c r="AB147" s="690">
        <v>26.875800000000002</v>
      </c>
      <c r="AC147" s="690">
        <v>0</v>
      </c>
      <c r="AD147" s="690">
        <v>0</v>
      </c>
      <c r="AE147" s="696">
        <f>VLOOKUP(B147,[9]Avg!B:AD,29,0)</f>
        <v>10.826894740031017</v>
      </c>
      <c r="AF147" s="697">
        <f>_xlfn.IFNA(VLOOKUP(B147,'[9]5%'!B:BC,54,0),0)</f>
        <v>0</v>
      </c>
      <c r="AG147" s="698">
        <f>VLOOKUP(B147,[9]Simperel!B:AH,33,0)</f>
        <v>9.57</v>
      </c>
      <c r="AH147" s="699">
        <f t="shared" si="28"/>
        <v>7.85</v>
      </c>
      <c r="AI147" s="700"/>
      <c r="AJ147" s="697">
        <f>_xlfn.IFNA(VLOOKUP(B147,'[9]Child care'!C:I,7,0),0)</f>
        <v>0</v>
      </c>
      <c r="AK147" s="699">
        <f>VLOOKUP(B147,[9]Att!B:W,22,0)</f>
        <v>9.1973244147157178</v>
      </c>
      <c r="AL147" s="697">
        <f t="shared" si="29"/>
        <v>6</v>
      </c>
      <c r="AM147" s="697">
        <f>_xlfn.IFNA(VLOOKUP(B147,'[9]Health Check'!D:H,5,0),0)</f>
        <v>0</v>
      </c>
      <c r="AN147" s="701"/>
      <c r="AO147" s="697">
        <v>7</v>
      </c>
      <c r="AP147" s="696">
        <f>VLOOKUP(B147,[9]Simperel!B:AJ,35,0)</f>
        <v>10</v>
      </c>
      <c r="AQ147" s="702">
        <f>VLOOKUP(B147,[10]Master!$B:$AQ,42,0)</f>
        <v>0</v>
      </c>
      <c r="AR147" s="697">
        <f>_xlfn.IFNA(VLOOKUP(B147,[9]Bounus!A:B,2,0),0)</f>
        <v>0</v>
      </c>
      <c r="AS147" s="703">
        <f>SUMIF([9]Reimbursment!$B:$B,'PWK '!B:B,[9]Reimbursment!G:G)</f>
        <v>53.277715579514812</v>
      </c>
      <c r="AT147" s="700">
        <f t="shared" si="38"/>
        <v>21.653789480062034</v>
      </c>
      <c r="AU147" s="704">
        <f t="shared" si="30"/>
        <v>327.93</v>
      </c>
      <c r="AV147" s="705">
        <f>VLOOKUP(B147,[9]Att!B:U,20,0)</f>
        <v>2</v>
      </c>
      <c r="AW147" s="706">
        <f t="shared" si="39"/>
        <v>435.9</v>
      </c>
      <c r="AX147" s="707">
        <f t="shared" si="31"/>
        <v>430.03</v>
      </c>
      <c r="AY147" s="708">
        <f t="shared" si="32"/>
        <v>367.55697133055622</v>
      </c>
      <c r="AZ147" s="708">
        <v>1.29</v>
      </c>
      <c r="BA147" s="708">
        <f>VLOOKUP(B147,'[9]1st'!B:BH,59,0)</f>
        <v>100</v>
      </c>
      <c r="BB147" s="709">
        <f>_xlfn.IFNA(VLOOKUP(B147,[9]Deduct!B:F,6,0),0)</f>
        <v>0</v>
      </c>
      <c r="BC147" s="710">
        <f>_xlfn.IFNA(VLOOKUP(B147,[9]Union!I:J,2,0),0)</f>
        <v>0</v>
      </c>
      <c r="BD147" s="710">
        <f>_xlfn.IFNA(VLOOKUP(B147,[9]Union!M:N,2,0),0)</f>
        <v>0</v>
      </c>
      <c r="BE147" s="710">
        <f>_xlfn.IFNA(VLOOKUP(B147,[9]Union!E:F,2,0),0)</f>
        <v>0</v>
      </c>
      <c r="BF147" s="710">
        <f>_xlfn.IFNA(VLOOKUP(B147,[9]Union!A:B,2,0),0)</f>
        <v>0</v>
      </c>
      <c r="BG147" s="711">
        <f t="shared" si="33"/>
        <v>5.87</v>
      </c>
      <c r="BH147" s="708">
        <f t="shared" si="34"/>
        <v>107.16</v>
      </c>
      <c r="BI147" s="712">
        <f t="shared" si="35"/>
        <v>16.57</v>
      </c>
      <c r="BJ147" s="713">
        <f t="shared" si="36"/>
        <v>345.31</v>
      </c>
      <c r="BK147" s="723"/>
      <c r="BL147" s="608" t="e">
        <f>VLOOKUP(B147,[9]ML!A:F,1,0)</f>
        <v>#N/A</v>
      </c>
      <c r="BM147" s="715"/>
      <c r="BN147" s="608" t="e">
        <f>VLOOKUP(B147,'[9]Mon-Fri'!A:A,1,0)</f>
        <v>#N/A</v>
      </c>
    </row>
    <row r="148" spans="1:66" s="608" customFormat="1" ht="35.25" customHeight="1">
      <c r="A148" s="689">
        <f t="shared" si="40"/>
        <v>140</v>
      </c>
      <c r="B148" s="690" t="s">
        <v>1464</v>
      </c>
      <c r="C148" s="690" t="s">
        <v>1465</v>
      </c>
      <c r="D148" s="690" t="s">
        <v>1217</v>
      </c>
      <c r="E148" s="690" t="s">
        <v>1207</v>
      </c>
      <c r="F148" s="691">
        <v>41920</v>
      </c>
      <c r="G148" s="692"/>
      <c r="H148" s="692"/>
      <c r="I148" s="690" t="s">
        <v>1108</v>
      </c>
      <c r="J148" s="693">
        <v>1</v>
      </c>
      <c r="K148" s="693">
        <v>1</v>
      </c>
      <c r="L148" s="693">
        <v>2</v>
      </c>
      <c r="M148" s="693">
        <v>204</v>
      </c>
      <c r="N148" s="694">
        <f t="shared" si="37"/>
        <v>7.8461538461538458</v>
      </c>
      <c r="O148" s="693">
        <v>176</v>
      </c>
      <c r="P148" s="693">
        <v>8</v>
      </c>
      <c r="Q148" s="693">
        <v>220</v>
      </c>
      <c r="R148" s="693">
        <v>0</v>
      </c>
      <c r="S148" s="693">
        <v>0</v>
      </c>
      <c r="T148" s="693">
        <v>0</v>
      </c>
      <c r="U148" s="693">
        <v>44</v>
      </c>
      <c r="V148" s="693">
        <v>0</v>
      </c>
      <c r="W148" s="693">
        <v>44</v>
      </c>
      <c r="X148" s="690">
        <v>173.36</v>
      </c>
      <c r="Y148" s="690">
        <v>0</v>
      </c>
      <c r="Z148" s="690">
        <v>21.58728</v>
      </c>
      <c r="AA148" s="690">
        <v>0</v>
      </c>
      <c r="AB148" s="690">
        <v>21.58728</v>
      </c>
      <c r="AC148" s="690">
        <v>0</v>
      </c>
      <c r="AD148" s="690">
        <v>42.514560000000003</v>
      </c>
      <c r="AE148" s="696">
        <f>VLOOKUP(B148,[9]Avg!B:AD,29,0)</f>
        <v>10.344769000504407</v>
      </c>
      <c r="AF148" s="697">
        <f>_xlfn.IFNA(VLOOKUP(B148,'[9]5%'!B:BC,54,0),0)</f>
        <v>0</v>
      </c>
      <c r="AG148" s="698">
        <f>VLOOKUP(B148,[9]Simperel!B:AH,33,0)</f>
        <v>10.52</v>
      </c>
      <c r="AH148" s="699">
        <f t="shared" si="28"/>
        <v>7.85</v>
      </c>
      <c r="AI148" s="700"/>
      <c r="AJ148" s="697">
        <f>_xlfn.IFNA(VLOOKUP(B148,'[9]Child care'!C:I,7,0),0)</f>
        <v>0</v>
      </c>
      <c r="AK148" s="699">
        <f>VLOOKUP(B148,[9]Att!B:W,22,0)</f>
        <v>8.4280936454849495</v>
      </c>
      <c r="AL148" s="697">
        <f t="shared" si="29"/>
        <v>6</v>
      </c>
      <c r="AM148" s="697">
        <f>_xlfn.IFNA(VLOOKUP(B148,'[9]Health Check'!D:H,5,0),0)</f>
        <v>0</v>
      </c>
      <c r="AN148" s="701"/>
      <c r="AO148" s="697">
        <v>7</v>
      </c>
      <c r="AP148" s="696">
        <f>VLOOKUP(B148,[9]Simperel!B:AJ,35,0)</f>
        <v>10</v>
      </c>
      <c r="AQ148" s="702">
        <f>VLOOKUP(B148,[10]Master!$B:$AQ,42,0)</f>
        <v>0</v>
      </c>
      <c r="AR148" s="697">
        <f>_xlfn.IFNA(VLOOKUP(B148,[9]Bounus!A:B,2,0),0)</f>
        <v>0</v>
      </c>
      <c r="AS148" s="703">
        <f>SUMIF([9]Reimbursment!$B:$B,'PWK '!B:B,[9]Reimbursment!G:G)</f>
        <v>34.29469904058206</v>
      </c>
      <c r="AT148" s="700">
        <f t="shared" si="38"/>
        <v>20.689538001008813</v>
      </c>
      <c r="AU148" s="704">
        <f t="shared" si="30"/>
        <v>237.46</v>
      </c>
      <c r="AV148" s="705">
        <f>VLOOKUP(B148,[9]Att!B:U,20,0)</f>
        <v>2</v>
      </c>
      <c r="AW148" s="706">
        <f t="shared" si="39"/>
        <v>324.72000000000003</v>
      </c>
      <c r="AX148" s="707">
        <f t="shared" si="31"/>
        <v>318.85000000000002</v>
      </c>
      <c r="AY148" s="708">
        <f t="shared" si="32"/>
        <v>367.55697133055622</v>
      </c>
      <c r="AZ148" s="708">
        <v>0</v>
      </c>
      <c r="BA148" s="708">
        <f>VLOOKUP(B148,'[9]1st'!B:BH,59,0)</f>
        <v>100</v>
      </c>
      <c r="BB148" s="709">
        <f>_xlfn.IFNA(VLOOKUP(B148,[9]Deduct!B:F,6,0),0)</f>
        <v>0</v>
      </c>
      <c r="BC148" s="710">
        <f>_xlfn.IFNA(VLOOKUP(B148,[9]Union!I:J,2,0),0)</f>
        <v>0</v>
      </c>
      <c r="BD148" s="710">
        <f>_xlfn.IFNA(VLOOKUP(B148,[9]Union!M:N,2,0),0)</f>
        <v>0</v>
      </c>
      <c r="BE148" s="710">
        <f>_xlfn.IFNA(VLOOKUP(B148,[9]Union!E:F,2,0),0)</f>
        <v>0</v>
      </c>
      <c r="BF148" s="710">
        <f>_xlfn.IFNA(VLOOKUP(B148,[9]Union!A:B,2,0),0)</f>
        <v>0</v>
      </c>
      <c r="BG148" s="711">
        <f t="shared" si="33"/>
        <v>5.87</v>
      </c>
      <c r="BH148" s="708">
        <f t="shared" si="34"/>
        <v>105.87</v>
      </c>
      <c r="BI148" s="712">
        <f t="shared" si="35"/>
        <v>17.52</v>
      </c>
      <c r="BJ148" s="713">
        <f t="shared" si="36"/>
        <v>236.37</v>
      </c>
      <c r="BK148" s="723"/>
      <c r="BL148" s="608" t="e">
        <f>VLOOKUP(B148,[9]ML!A:F,1,0)</f>
        <v>#N/A</v>
      </c>
      <c r="BM148" s="715"/>
      <c r="BN148" s="608" t="e">
        <f>VLOOKUP(B148,'[9]Mon-Fri'!A:A,1,0)</f>
        <v>#N/A</v>
      </c>
    </row>
    <row r="149" spans="1:66" s="608" customFormat="1" ht="28.5" customHeight="1">
      <c r="A149" s="689">
        <f t="shared" si="40"/>
        <v>141</v>
      </c>
      <c r="B149" s="690" t="s">
        <v>1466</v>
      </c>
      <c r="C149" s="690" t="s">
        <v>1467</v>
      </c>
      <c r="D149" s="690" t="s">
        <v>808</v>
      </c>
      <c r="E149" s="690" t="s">
        <v>1235</v>
      </c>
      <c r="F149" s="691">
        <v>41920</v>
      </c>
      <c r="G149" s="692"/>
      <c r="H149" s="692"/>
      <c r="I149" s="690" t="s">
        <v>1108</v>
      </c>
      <c r="J149" s="693">
        <v>1</v>
      </c>
      <c r="K149" s="693">
        <v>2</v>
      </c>
      <c r="L149" s="693">
        <v>3</v>
      </c>
      <c r="M149" s="693">
        <v>231</v>
      </c>
      <c r="N149" s="694">
        <f t="shared" si="37"/>
        <v>8.884615384615385</v>
      </c>
      <c r="O149" s="693">
        <v>208</v>
      </c>
      <c r="P149" s="693">
        <v>8</v>
      </c>
      <c r="Q149" s="693">
        <v>225</v>
      </c>
      <c r="R149" s="693">
        <v>19</v>
      </c>
      <c r="S149" s="693">
        <v>0</v>
      </c>
      <c r="T149" s="693">
        <v>19</v>
      </c>
      <c r="U149" s="693">
        <v>36</v>
      </c>
      <c r="V149" s="693">
        <v>0</v>
      </c>
      <c r="W149" s="693">
        <v>36</v>
      </c>
      <c r="X149" s="690">
        <v>198.69</v>
      </c>
      <c r="Y149" s="690">
        <v>21.09</v>
      </c>
      <c r="Z149" s="690">
        <v>19.98</v>
      </c>
      <c r="AA149" s="690">
        <v>0</v>
      </c>
      <c r="AB149" s="690">
        <v>19.98</v>
      </c>
      <c r="AC149" s="690">
        <v>4</v>
      </c>
      <c r="AD149" s="690">
        <v>49.821154</v>
      </c>
      <c r="AE149" s="696">
        <f>VLOOKUP(B149,[9]Avg!B:AD,29,0)</f>
        <v>10.397606001361062</v>
      </c>
      <c r="AF149" s="697">
        <f>_xlfn.IFNA(VLOOKUP(B149,'[9]5%'!B:BC,54,0),0)</f>
        <v>0</v>
      </c>
      <c r="AG149" s="698">
        <f>VLOOKUP(B149,[9]Simperel!B:AH,33,0)</f>
        <v>8.61</v>
      </c>
      <c r="AH149" s="699">
        <f t="shared" si="28"/>
        <v>8.8800000000000008</v>
      </c>
      <c r="AI149" s="700"/>
      <c r="AJ149" s="697">
        <f>_xlfn.IFNA(VLOOKUP(B149,'[9]Child care'!C:I,7,0),0)</f>
        <v>0</v>
      </c>
      <c r="AK149" s="699">
        <f>VLOOKUP(B149,[9]Att!B:W,22,0)</f>
        <v>10</v>
      </c>
      <c r="AL149" s="697">
        <f t="shared" si="29"/>
        <v>6</v>
      </c>
      <c r="AM149" s="697">
        <f>_xlfn.IFNA(VLOOKUP(B149,'[9]Health Check'!D:H,5,0),0)</f>
        <v>0</v>
      </c>
      <c r="AN149" s="701"/>
      <c r="AO149" s="697">
        <v>7</v>
      </c>
      <c r="AP149" s="696">
        <f>VLOOKUP(B149,[9]Simperel!B:AJ,35,0)</f>
        <v>10</v>
      </c>
      <c r="AQ149" s="702">
        <f>VLOOKUP(B149,[10]Master!$B:$AQ,42,0)</f>
        <v>0</v>
      </c>
      <c r="AR149" s="697">
        <f>_xlfn.IFNA(VLOOKUP(B149,[9]Bounus!A:B,2,0),0)</f>
        <v>0</v>
      </c>
      <c r="AS149" s="703">
        <f>SUMIF([9]Reimbursment!$B:$B,'PWK '!B:B,[9]Reimbursment!G:G)</f>
        <v>5.2314109617740749</v>
      </c>
      <c r="AT149" s="700">
        <f t="shared" si="38"/>
        <v>2.188969684497069</v>
      </c>
      <c r="AU149" s="704">
        <f t="shared" si="30"/>
        <v>293.58</v>
      </c>
      <c r="AV149" s="705">
        <f>VLOOKUP(B149,[9]Att!B:U,20,0)</f>
        <v>0.21052631578947401</v>
      </c>
      <c r="AW149" s="706">
        <f t="shared" si="39"/>
        <v>335.88</v>
      </c>
      <c r="AX149" s="707">
        <f t="shared" si="31"/>
        <v>330.01</v>
      </c>
      <c r="AY149" s="708">
        <f t="shared" si="32"/>
        <v>367.55697133055622</v>
      </c>
      <c r="AZ149" s="708">
        <v>0</v>
      </c>
      <c r="BA149" s="708">
        <f>VLOOKUP(B149,'[9]1st'!B:BH,59,0)</f>
        <v>100</v>
      </c>
      <c r="BB149" s="709">
        <f>_xlfn.IFNA(VLOOKUP(B149,[9]Deduct!B:F,6,0),0)</f>
        <v>0</v>
      </c>
      <c r="BC149" s="710">
        <f>_xlfn.IFNA(VLOOKUP(B149,[9]Union!I:J,2,0),0)</f>
        <v>0</v>
      </c>
      <c r="BD149" s="710">
        <f>_xlfn.IFNA(VLOOKUP(B149,[9]Union!M:N,2,0),0)</f>
        <v>0</v>
      </c>
      <c r="BE149" s="710">
        <f>_xlfn.IFNA(VLOOKUP(B149,[9]Union!E:F,2,0),0)</f>
        <v>0</v>
      </c>
      <c r="BF149" s="710">
        <f>_xlfn.IFNA(VLOOKUP(B149,[9]Union!A:B,2,0),0)</f>
        <v>0</v>
      </c>
      <c r="BG149" s="711">
        <f t="shared" si="33"/>
        <v>5.87</v>
      </c>
      <c r="BH149" s="708">
        <f t="shared" si="34"/>
        <v>105.87</v>
      </c>
      <c r="BI149" s="712">
        <f t="shared" si="35"/>
        <v>15.61</v>
      </c>
      <c r="BJ149" s="713">
        <f t="shared" si="36"/>
        <v>245.62</v>
      </c>
      <c r="BK149" s="723"/>
      <c r="BL149" s="608" t="e">
        <f>VLOOKUP(B149,[9]ML!A:F,1,0)</f>
        <v>#N/A</v>
      </c>
      <c r="BM149" s="715"/>
      <c r="BN149" s="608" t="e">
        <f>VLOOKUP(B149,'[9]Mon-Fri'!A:A,1,0)</f>
        <v>#N/A</v>
      </c>
    </row>
    <row r="150" spans="1:66" s="608" customFormat="1" ht="32.25" customHeight="1">
      <c r="A150" s="689">
        <f t="shared" si="40"/>
        <v>142</v>
      </c>
      <c r="B150" s="690" t="s">
        <v>1468</v>
      </c>
      <c r="C150" s="690" t="s">
        <v>1469</v>
      </c>
      <c r="D150" s="690" t="s">
        <v>1213</v>
      </c>
      <c r="E150" s="690" t="s">
        <v>1470</v>
      </c>
      <c r="F150" s="691">
        <v>41920</v>
      </c>
      <c r="G150" s="692"/>
      <c r="H150" s="692"/>
      <c r="I150" s="690" t="s">
        <v>1108</v>
      </c>
      <c r="J150" s="693">
        <v>1</v>
      </c>
      <c r="K150" s="693">
        <v>2</v>
      </c>
      <c r="L150" s="693">
        <v>3</v>
      </c>
      <c r="M150" s="693">
        <v>204</v>
      </c>
      <c r="N150" s="694">
        <f t="shared" si="37"/>
        <v>7.8461538461538458</v>
      </c>
      <c r="O150" s="693">
        <v>208</v>
      </c>
      <c r="P150" s="693">
        <v>8</v>
      </c>
      <c r="Q150" s="693">
        <v>246</v>
      </c>
      <c r="R150" s="693">
        <v>0</v>
      </c>
      <c r="S150" s="693">
        <v>0</v>
      </c>
      <c r="T150" s="693">
        <v>0</v>
      </c>
      <c r="U150" s="693">
        <v>38</v>
      </c>
      <c r="V150" s="693">
        <v>0</v>
      </c>
      <c r="W150" s="693">
        <v>38</v>
      </c>
      <c r="X150" s="690">
        <v>175.57</v>
      </c>
      <c r="Y150" s="690">
        <v>0</v>
      </c>
      <c r="Z150" s="690">
        <v>18.643560000000001</v>
      </c>
      <c r="AA150" s="690">
        <v>0</v>
      </c>
      <c r="AB150" s="690">
        <v>18.643560000000001</v>
      </c>
      <c r="AC150" s="690">
        <v>0</v>
      </c>
      <c r="AD150" s="690">
        <v>66.186722000000003</v>
      </c>
      <c r="AE150" s="696">
        <f>VLOOKUP(B150,[9]Avg!B:AD,29,0)</f>
        <v>10.062806706114401</v>
      </c>
      <c r="AF150" s="697">
        <f>_xlfn.IFNA(VLOOKUP(B150,'[9]5%'!B:BC,54,0),0)</f>
        <v>0</v>
      </c>
      <c r="AG150" s="698">
        <f>VLOOKUP(B150,[9]Simperel!B:AH,33,0)</f>
        <v>9.09</v>
      </c>
      <c r="AH150" s="699">
        <f t="shared" si="28"/>
        <v>7.85</v>
      </c>
      <c r="AI150" s="700"/>
      <c r="AJ150" s="697">
        <f>_xlfn.IFNA(VLOOKUP(B150,'[9]Child care'!C:I,7,0),0)</f>
        <v>0</v>
      </c>
      <c r="AK150" s="699">
        <f>VLOOKUP(B150,[9]Att!B:W,22,0)</f>
        <v>10</v>
      </c>
      <c r="AL150" s="697">
        <f t="shared" si="29"/>
        <v>6</v>
      </c>
      <c r="AM150" s="697">
        <f>_xlfn.IFNA(VLOOKUP(B150,'[9]Health Check'!D:H,5,0),0)</f>
        <v>0</v>
      </c>
      <c r="AN150" s="701"/>
      <c r="AO150" s="697">
        <v>7</v>
      </c>
      <c r="AP150" s="696">
        <f>VLOOKUP(B150,[9]Simperel!B:AJ,35,0)</f>
        <v>10</v>
      </c>
      <c r="AQ150" s="702">
        <f>VLOOKUP(B150,[10]Master!$B:$AQ,42,0)</f>
        <v>0</v>
      </c>
      <c r="AR150" s="697">
        <f>_xlfn.IFNA(VLOOKUP(B150,[9]Bounus!A:B,2,0),0)</f>
        <v>0</v>
      </c>
      <c r="AS150" s="703">
        <f>SUMIF([9]Reimbursment!$B:$B,'PWK '!B:B,[9]Reimbursment!G:G)</f>
        <v>0</v>
      </c>
      <c r="AT150" s="700">
        <f t="shared" si="38"/>
        <v>0</v>
      </c>
      <c r="AU150" s="704">
        <f t="shared" si="30"/>
        <v>260.39999999999998</v>
      </c>
      <c r="AV150" s="705">
        <f>VLOOKUP(B150,[9]Att!B:U,20,0)</f>
        <v>0</v>
      </c>
      <c r="AW150" s="706">
        <f t="shared" si="39"/>
        <v>294.25</v>
      </c>
      <c r="AX150" s="707">
        <f t="shared" si="31"/>
        <v>288.38</v>
      </c>
      <c r="AY150" s="708">
        <f t="shared" si="32"/>
        <v>367.55697133055622</v>
      </c>
      <c r="AZ150" s="708">
        <v>0</v>
      </c>
      <c r="BA150" s="708">
        <f>VLOOKUP(B150,'[9]1st'!B:BH,59,0)</f>
        <v>100</v>
      </c>
      <c r="BB150" s="709">
        <f>_xlfn.IFNA(VLOOKUP(B150,[9]Deduct!B:F,6,0),0)</f>
        <v>0</v>
      </c>
      <c r="BC150" s="710">
        <f>_xlfn.IFNA(VLOOKUP(B150,[9]Union!I:J,2,0),0)</f>
        <v>0</v>
      </c>
      <c r="BD150" s="710">
        <f>_xlfn.IFNA(VLOOKUP(B150,[9]Union!M:N,2,0),0)</f>
        <v>0</v>
      </c>
      <c r="BE150" s="710">
        <f>_xlfn.IFNA(VLOOKUP(B150,[9]Union!E:F,2,0),0)</f>
        <v>0.5</v>
      </c>
      <c r="BF150" s="710">
        <f>_xlfn.IFNA(VLOOKUP(B150,[9]Union!A:B,2,0),0)</f>
        <v>0</v>
      </c>
      <c r="BG150" s="711">
        <f t="shared" si="33"/>
        <v>5.87</v>
      </c>
      <c r="BH150" s="708">
        <f t="shared" si="34"/>
        <v>106.37</v>
      </c>
      <c r="BI150" s="712">
        <f t="shared" si="35"/>
        <v>16.09</v>
      </c>
      <c r="BJ150" s="713">
        <f t="shared" si="36"/>
        <v>203.97</v>
      </c>
      <c r="BK150" s="723"/>
      <c r="BL150" s="608" t="e">
        <f>VLOOKUP(B150,[9]ML!A:F,1,0)</f>
        <v>#N/A</v>
      </c>
      <c r="BM150" s="715"/>
      <c r="BN150" s="608" t="e">
        <f>VLOOKUP(B150,'[9]Mon-Fri'!A:A,1,0)</f>
        <v>#N/A</v>
      </c>
    </row>
    <row r="151" spans="1:66" s="608" customFormat="1" ht="32.25" customHeight="1">
      <c r="A151" s="689">
        <f t="shared" si="40"/>
        <v>143</v>
      </c>
      <c r="B151" s="690" t="s">
        <v>1471</v>
      </c>
      <c r="C151" s="690" t="s">
        <v>1472</v>
      </c>
      <c r="D151" s="690" t="s">
        <v>1117</v>
      </c>
      <c r="E151" s="690"/>
      <c r="F151" s="691">
        <v>41925</v>
      </c>
      <c r="G151" s="692"/>
      <c r="H151" s="692"/>
      <c r="I151" s="690" t="s">
        <v>1108</v>
      </c>
      <c r="J151" s="693">
        <v>1</v>
      </c>
      <c r="K151" s="693">
        <v>2</v>
      </c>
      <c r="L151" s="693">
        <v>3</v>
      </c>
      <c r="M151" s="693">
        <v>224</v>
      </c>
      <c r="N151" s="694">
        <f t="shared" si="37"/>
        <v>8.615384615384615</v>
      </c>
      <c r="O151" s="693">
        <v>199.5</v>
      </c>
      <c r="P151" s="693">
        <v>8</v>
      </c>
      <c r="Q151" s="693">
        <v>229.5</v>
      </c>
      <c r="R151" s="693">
        <v>0</v>
      </c>
      <c r="S151" s="693">
        <v>0</v>
      </c>
      <c r="T151" s="693">
        <v>0</v>
      </c>
      <c r="U151" s="693">
        <v>30</v>
      </c>
      <c r="V151" s="693">
        <v>0</v>
      </c>
      <c r="W151" s="693">
        <v>30</v>
      </c>
      <c r="X151" s="690">
        <v>0</v>
      </c>
      <c r="Y151" s="690">
        <v>0</v>
      </c>
      <c r="Z151" s="690">
        <v>16.162199999999999</v>
      </c>
      <c r="AA151" s="690">
        <v>0</v>
      </c>
      <c r="AB151" s="690">
        <v>16.162199999999999</v>
      </c>
      <c r="AC151" s="690">
        <v>0</v>
      </c>
      <c r="AD151" s="690">
        <v>247.28440000000001</v>
      </c>
      <c r="AE151" s="696">
        <f>VLOOKUP(B151,[9]Avg!B:AD,29,0)</f>
        <v>9.9734936707898676</v>
      </c>
      <c r="AF151" s="697">
        <f>_xlfn.IFNA(VLOOKUP(B151,'[9]5%'!B:BC,54,0),0)</f>
        <v>0</v>
      </c>
      <c r="AG151" s="698">
        <f>VLOOKUP(B151,[9]Simperel!B:AH,33,0)</f>
        <v>7.18</v>
      </c>
      <c r="AH151" s="699">
        <f t="shared" si="28"/>
        <v>8.6199999999999992</v>
      </c>
      <c r="AI151" s="700"/>
      <c r="AJ151" s="697">
        <f>_xlfn.IFNA(VLOOKUP(B151,'[9]Child care'!C:I,7,0),0)</f>
        <v>0</v>
      </c>
      <c r="AK151" s="699">
        <f>VLOOKUP(B151,[9]Att!B:W,22,0)</f>
        <v>10</v>
      </c>
      <c r="AL151" s="697">
        <f t="shared" si="29"/>
        <v>0</v>
      </c>
      <c r="AM151" s="697">
        <f>_xlfn.IFNA(VLOOKUP(B151,'[9]Health Check'!D:H,5,0),0)</f>
        <v>0</v>
      </c>
      <c r="AN151" s="701"/>
      <c r="AO151" s="697">
        <v>7</v>
      </c>
      <c r="AP151" s="696">
        <f>VLOOKUP(B151,[9]Simperel!B:AJ,35,0)</f>
        <v>10</v>
      </c>
      <c r="AQ151" s="702">
        <f>VLOOKUP(B151,[10]Master!$B:$AQ,42,0)</f>
        <v>0</v>
      </c>
      <c r="AR151" s="697">
        <f>_xlfn.IFNA(VLOOKUP(B151,[9]Bounus!A:B,2,0),0)</f>
        <v>0</v>
      </c>
      <c r="AS151" s="703">
        <f>SUMIF([9]Reimbursment!$B:$B,'PWK '!B:B,[9]Reimbursment!G:G)</f>
        <v>0</v>
      </c>
      <c r="AT151" s="700">
        <f t="shared" si="38"/>
        <v>14.260346213497796</v>
      </c>
      <c r="AU151" s="704">
        <f t="shared" si="30"/>
        <v>263.45</v>
      </c>
      <c r="AV151" s="705">
        <f>VLOOKUP(B151,[9]Att!B:U,20,0)</f>
        <v>1.429824561403509</v>
      </c>
      <c r="AW151" s="706">
        <f t="shared" si="39"/>
        <v>306.33</v>
      </c>
      <c r="AX151" s="707">
        <f t="shared" si="31"/>
        <v>300.45999999999998</v>
      </c>
      <c r="AY151" s="708">
        <f t="shared" si="32"/>
        <v>367.55697133055622</v>
      </c>
      <c r="AZ151" s="708">
        <v>0</v>
      </c>
      <c r="BA151" s="708">
        <f>VLOOKUP(B151,'[9]1st'!B:BH,59,0)</f>
        <v>100</v>
      </c>
      <c r="BB151" s="709">
        <f>_xlfn.IFNA(VLOOKUP(B151,[9]Deduct!B:F,6,0),0)</f>
        <v>0</v>
      </c>
      <c r="BC151" s="710">
        <f>_xlfn.IFNA(VLOOKUP(B151,[9]Union!I:J,2,0),0)</f>
        <v>1</v>
      </c>
      <c r="BD151" s="710">
        <f>_xlfn.IFNA(VLOOKUP(B151,[9]Union!M:N,2,0),0)</f>
        <v>0</v>
      </c>
      <c r="BE151" s="710">
        <f>_xlfn.IFNA(VLOOKUP(B151,[9]Union!E:F,2,0),0)</f>
        <v>0</v>
      </c>
      <c r="BF151" s="710">
        <f>_xlfn.IFNA(VLOOKUP(B151,[9]Union!A:B,2,0),0)</f>
        <v>0</v>
      </c>
      <c r="BG151" s="711">
        <f t="shared" si="33"/>
        <v>5.87</v>
      </c>
      <c r="BH151" s="708">
        <f t="shared" si="34"/>
        <v>106.87</v>
      </c>
      <c r="BI151" s="712">
        <f t="shared" si="35"/>
        <v>14.18</v>
      </c>
      <c r="BJ151" s="713">
        <f t="shared" si="36"/>
        <v>213.64</v>
      </c>
      <c r="BK151" s="723"/>
      <c r="BL151" s="608" t="e">
        <f>VLOOKUP(B151,[9]ML!A:F,1,0)</f>
        <v>#N/A</v>
      </c>
      <c r="BM151" s="715"/>
      <c r="BN151" s="608" t="e">
        <f>VLOOKUP(B151,'[9]Mon-Fri'!A:A,1,0)</f>
        <v>#N/A</v>
      </c>
    </row>
    <row r="152" spans="1:66" s="608" customFormat="1" ht="33" customHeight="1">
      <c r="A152" s="689">
        <f t="shared" si="40"/>
        <v>144</v>
      </c>
      <c r="B152" s="690" t="s">
        <v>1473</v>
      </c>
      <c r="C152" s="690" t="s">
        <v>1474</v>
      </c>
      <c r="D152" s="690" t="s">
        <v>1231</v>
      </c>
      <c r="E152" s="690" t="s">
        <v>1475</v>
      </c>
      <c r="F152" s="691">
        <v>41925</v>
      </c>
      <c r="G152" s="692"/>
      <c r="H152" s="692"/>
      <c r="I152" s="690" t="s">
        <v>1108</v>
      </c>
      <c r="J152" s="693">
        <v>1</v>
      </c>
      <c r="K152" s="693">
        <v>1</v>
      </c>
      <c r="L152" s="693">
        <v>2</v>
      </c>
      <c r="M152" s="693">
        <v>204</v>
      </c>
      <c r="N152" s="694">
        <f t="shared" si="37"/>
        <v>7.8461538461538458</v>
      </c>
      <c r="O152" s="693">
        <v>192</v>
      </c>
      <c r="P152" s="693">
        <v>8</v>
      </c>
      <c r="Q152" s="693">
        <v>232</v>
      </c>
      <c r="R152" s="693">
        <v>0</v>
      </c>
      <c r="S152" s="693">
        <v>0</v>
      </c>
      <c r="T152" s="693">
        <v>0</v>
      </c>
      <c r="U152" s="693">
        <v>40</v>
      </c>
      <c r="V152" s="693">
        <v>0</v>
      </c>
      <c r="W152" s="693">
        <v>40</v>
      </c>
      <c r="X152" s="690">
        <v>222.15</v>
      </c>
      <c r="Y152" s="690">
        <v>0</v>
      </c>
      <c r="Z152" s="690">
        <v>20.956109999999999</v>
      </c>
      <c r="AA152" s="690">
        <v>0</v>
      </c>
      <c r="AB152" s="690">
        <v>20.956109999999999</v>
      </c>
      <c r="AC152" s="690">
        <v>0</v>
      </c>
      <c r="AD152" s="690">
        <v>25.149048000000001</v>
      </c>
      <c r="AE152" s="696">
        <f>VLOOKUP(B152,[9]Avg!B:AD,29,0)</f>
        <v>10.085869124364166</v>
      </c>
      <c r="AF152" s="697">
        <f>_xlfn.IFNA(VLOOKUP(B152,'[9]5%'!B:BC,54,0),0)</f>
        <v>0</v>
      </c>
      <c r="AG152" s="698">
        <f>VLOOKUP(B152,[9]Simperel!B:AH,33,0)</f>
        <v>9.57</v>
      </c>
      <c r="AH152" s="699">
        <f t="shared" si="28"/>
        <v>7.85</v>
      </c>
      <c r="AI152" s="700"/>
      <c r="AJ152" s="697">
        <f>_xlfn.IFNA(VLOOKUP(B152,'[9]Child care'!C:I,7,0),0)</f>
        <v>0</v>
      </c>
      <c r="AK152" s="699">
        <f>VLOOKUP(B152,[9]Att!B:W,22,0)</f>
        <v>8.4280936454849495</v>
      </c>
      <c r="AL152" s="697">
        <f t="shared" si="29"/>
        <v>6</v>
      </c>
      <c r="AM152" s="697">
        <f>_xlfn.IFNA(VLOOKUP(B152,'[9]Health Check'!D:H,5,0),0)</f>
        <v>0</v>
      </c>
      <c r="AN152" s="701"/>
      <c r="AO152" s="697">
        <v>7</v>
      </c>
      <c r="AP152" s="696">
        <f>VLOOKUP(B152,[9]Simperel!B:AJ,35,0)</f>
        <v>10</v>
      </c>
      <c r="AQ152" s="702">
        <f>VLOOKUP(B152,[10]Master!$B:$AQ,42,0)</f>
        <v>0</v>
      </c>
      <c r="AR152" s="697">
        <f>_xlfn.IFNA(VLOOKUP(B152,[9]Bounus!A:B,2,0),0)</f>
        <v>0</v>
      </c>
      <c r="AS152" s="703">
        <f>SUMIF([9]Reimbursment!$B:$B,'PWK '!B:B,[9]Reimbursment!G:G)</f>
        <v>0</v>
      </c>
      <c r="AT152" s="700">
        <f t="shared" si="38"/>
        <v>0</v>
      </c>
      <c r="AU152" s="704">
        <f t="shared" si="30"/>
        <v>268.26</v>
      </c>
      <c r="AV152" s="705">
        <f>VLOOKUP(B152,[9]Att!B:U,20,0)</f>
        <v>0</v>
      </c>
      <c r="AW152" s="706">
        <f t="shared" si="39"/>
        <v>300.52999999999997</v>
      </c>
      <c r="AX152" s="707">
        <f t="shared" si="31"/>
        <v>294.65999999999997</v>
      </c>
      <c r="AY152" s="708">
        <f t="shared" si="32"/>
        <v>367.55697133055622</v>
      </c>
      <c r="AZ152" s="708">
        <v>0</v>
      </c>
      <c r="BA152" s="708">
        <f>VLOOKUP(B152,'[9]1st'!B:BH,59,0)</f>
        <v>100</v>
      </c>
      <c r="BB152" s="709">
        <f>_xlfn.IFNA(VLOOKUP(B152,[9]Deduct!B:F,6,0),0)</f>
        <v>0</v>
      </c>
      <c r="BC152" s="710">
        <f>_xlfn.IFNA(VLOOKUP(B152,[9]Union!I:J,2,0),0)</f>
        <v>0</v>
      </c>
      <c r="BD152" s="710">
        <f>_xlfn.IFNA(VLOOKUP(B152,[9]Union!M:N,2,0),0)</f>
        <v>0</v>
      </c>
      <c r="BE152" s="710">
        <f>_xlfn.IFNA(VLOOKUP(B152,[9]Union!E:F,2,0),0)</f>
        <v>0</v>
      </c>
      <c r="BF152" s="710">
        <f>_xlfn.IFNA(VLOOKUP(B152,[9]Union!A:B,2,0),0)</f>
        <v>0</v>
      </c>
      <c r="BG152" s="711">
        <f t="shared" si="33"/>
        <v>5.87</v>
      </c>
      <c r="BH152" s="708">
        <f t="shared" si="34"/>
        <v>105.87</v>
      </c>
      <c r="BI152" s="712">
        <f t="shared" si="35"/>
        <v>16.57</v>
      </c>
      <c r="BJ152" s="713">
        <f t="shared" si="36"/>
        <v>211.23</v>
      </c>
      <c r="BK152" s="723"/>
      <c r="BL152" s="608" t="e">
        <f>VLOOKUP(B152,[9]ML!A:F,1,0)</f>
        <v>#N/A</v>
      </c>
      <c r="BM152" s="715"/>
      <c r="BN152" s="608" t="e">
        <f>VLOOKUP(B152,'[9]Mon-Fri'!A:A,1,0)</f>
        <v>#N/A</v>
      </c>
    </row>
    <row r="153" spans="1:66" s="608" customFormat="1" ht="35.25" customHeight="1">
      <c r="A153" s="689">
        <f t="shared" si="40"/>
        <v>145</v>
      </c>
      <c r="B153" s="725" t="s">
        <v>1476</v>
      </c>
      <c r="C153" s="690" t="s">
        <v>1477</v>
      </c>
      <c r="D153" s="690" t="s">
        <v>1260</v>
      </c>
      <c r="E153" s="690" t="s">
        <v>1425</v>
      </c>
      <c r="F153" s="691">
        <v>41939</v>
      </c>
      <c r="G153" s="692"/>
      <c r="H153" s="692"/>
      <c r="I153" s="690" t="s">
        <v>1108</v>
      </c>
      <c r="J153" s="693">
        <v>1</v>
      </c>
      <c r="K153" s="693">
        <v>0</v>
      </c>
      <c r="L153" s="693">
        <v>1</v>
      </c>
      <c r="M153" s="693">
        <v>204</v>
      </c>
      <c r="N153" s="694">
        <f t="shared" si="37"/>
        <v>7.8461538461538458</v>
      </c>
      <c r="O153" s="693">
        <v>208</v>
      </c>
      <c r="P153" s="693">
        <v>8</v>
      </c>
      <c r="Q153" s="693">
        <v>224</v>
      </c>
      <c r="R153" s="693">
        <v>8</v>
      </c>
      <c r="S153" s="693">
        <v>0</v>
      </c>
      <c r="T153" s="693">
        <v>8</v>
      </c>
      <c r="U153" s="693">
        <v>24</v>
      </c>
      <c r="V153" s="693">
        <v>0</v>
      </c>
      <c r="W153" s="693">
        <v>24</v>
      </c>
      <c r="X153" s="690">
        <v>210.32</v>
      </c>
      <c r="Y153" s="690">
        <v>7.85</v>
      </c>
      <c r="Z153" s="690">
        <v>12.907035</v>
      </c>
      <c r="AA153" s="690">
        <v>0</v>
      </c>
      <c r="AB153" s="690">
        <v>12.907035</v>
      </c>
      <c r="AC153" s="690">
        <v>25.8</v>
      </c>
      <c r="AD153" s="690">
        <v>38.787384000000003</v>
      </c>
      <c r="AE153" s="696">
        <f>VLOOKUP(B153,[9]Avg!B:AD,29,0)</f>
        <v>10.070247423021026</v>
      </c>
      <c r="AF153" s="697">
        <f>_xlfn.IFNA(VLOOKUP(B153,'[9]5%'!B:BC,54,0),0)</f>
        <v>0</v>
      </c>
      <c r="AG153" s="698">
        <f>VLOOKUP(B153,[9]Simperel!B:AH,33,0)</f>
        <v>5.74</v>
      </c>
      <c r="AH153" s="699">
        <f t="shared" si="28"/>
        <v>7.85</v>
      </c>
      <c r="AI153" s="700"/>
      <c r="AJ153" s="697">
        <f>_xlfn.IFNA(VLOOKUP(B153,'[9]Child care'!C:I,7,0),0)</f>
        <v>0</v>
      </c>
      <c r="AK153" s="699">
        <f>VLOOKUP(B153,[9]Att!B:W,22,0)</f>
        <v>9.5652173913043477</v>
      </c>
      <c r="AL153" s="697">
        <f t="shared" si="29"/>
        <v>6</v>
      </c>
      <c r="AM153" s="697">
        <f>_xlfn.IFNA(VLOOKUP(B153,'[9]Health Check'!D:H,5,0),0)</f>
        <v>0</v>
      </c>
      <c r="AN153" s="701"/>
      <c r="AO153" s="697">
        <v>7</v>
      </c>
      <c r="AP153" s="696">
        <f>VLOOKUP(B153,[9]Simperel!B:AJ,35,0)</f>
        <v>10</v>
      </c>
      <c r="AQ153" s="702">
        <f>VLOOKUP(B153,[10]Master!$B:$AQ,42,0)</f>
        <v>0</v>
      </c>
      <c r="AR153" s="697">
        <f>_xlfn.IFNA(VLOOKUP(B153,[9]Bounus!A:B,2,0),0)</f>
        <v>0</v>
      </c>
      <c r="AS153" s="703">
        <f>SUMIF([9]Reimbursment!$B:$B,'PWK '!B:B,[9]Reimbursment!G:G)</f>
        <v>0</v>
      </c>
      <c r="AT153" s="700">
        <f t="shared" si="38"/>
        <v>0</v>
      </c>
      <c r="AU153" s="704">
        <f t="shared" si="30"/>
        <v>295.66000000000003</v>
      </c>
      <c r="AV153" s="705">
        <f>VLOOKUP(B153,[9]Att!B:U,20,0)</f>
        <v>0</v>
      </c>
      <c r="AW153" s="706">
        <f t="shared" si="39"/>
        <v>329.08</v>
      </c>
      <c r="AX153" s="707">
        <f t="shared" si="31"/>
        <v>323.20999999999998</v>
      </c>
      <c r="AY153" s="708">
        <f t="shared" si="32"/>
        <v>367.55697133055622</v>
      </c>
      <c r="AZ153" s="708">
        <v>0</v>
      </c>
      <c r="BA153" s="708">
        <f>VLOOKUP(B153,'[9]1st'!B:BH,59,0)</f>
        <v>100</v>
      </c>
      <c r="BB153" s="709">
        <f>_xlfn.IFNA(VLOOKUP(B153,[9]Deduct!B:F,6,0),0)</f>
        <v>0</v>
      </c>
      <c r="BC153" s="710">
        <f>_xlfn.IFNA(VLOOKUP(B153,[9]Union!I:J,2,0),0)</f>
        <v>0</v>
      </c>
      <c r="BD153" s="710">
        <f>_xlfn.IFNA(VLOOKUP(B153,[9]Union!M:N,2,0),0)</f>
        <v>1</v>
      </c>
      <c r="BE153" s="710">
        <f>_xlfn.IFNA(VLOOKUP(B153,[9]Union!E:F,2,0),0)</f>
        <v>0</v>
      </c>
      <c r="BF153" s="710">
        <f>_xlfn.IFNA(VLOOKUP(B153,[9]Union!A:B,2,0),0)</f>
        <v>0</v>
      </c>
      <c r="BG153" s="711">
        <f t="shared" si="33"/>
        <v>5.87</v>
      </c>
      <c r="BH153" s="708">
        <f t="shared" si="34"/>
        <v>106.87</v>
      </c>
      <c r="BI153" s="712">
        <f t="shared" si="35"/>
        <v>12.74</v>
      </c>
      <c r="BJ153" s="713">
        <f t="shared" si="36"/>
        <v>234.95</v>
      </c>
      <c r="BK153" s="723"/>
      <c r="BL153" s="608" t="e">
        <f>VLOOKUP(B153,[9]ML!A:F,1,0)</f>
        <v>#N/A</v>
      </c>
      <c r="BM153" s="715"/>
      <c r="BN153" s="608" t="e">
        <f>VLOOKUP(B153,'[9]Mon-Fri'!A:A,1,0)</f>
        <v>#N/A</v>
      </c>
    </row>
    <row r="154" spans="1:66" s="608" customFormat="1" ht="33" customHeight="1">
      <c r="A154" s="689">
        <f t="shared" si="40"/>
        <v>146</v>
      </c>
      <c r="B154" s="690" t="s">
        <v>1478</v>
      </c>
      <c r="C154" s="690" t="s">
        <v>1479</v>
      </c>
      <c r="D154" s="690" t="s">
        <v>1365</v>
      </c>
      <c r="E154" s="690" t="s">
        <v>1391</v>
      </c>
      <c r="F154" s="691">
        <v>41939</v>
      </c>
      <c r="G154" s="692"/>
      <c r="H154" s="692"/>
      <c r="I154" s="690" t="s">
        <v>1108</v>
      </c>
      <c r="J154" s="693">
        <v>0</v>
      </c>
      <c r="K154" s="693">
        <v>0</v>
      </c>
      <c r="L154" s="693">
        <v>0</v>
      </c>
      <c r="M154" s="693">
        <v>204</v>
      </c>
      <c r="N154" s="694">
        <f t="shared" si="37"/>
        <v>7.8461538461538458</v>
      </c>
      <c r="O154" s="693">
        <v>208</v>
      </c>
      <c r="P154" s="693">
        <v>8</v>
      </c>
      <c r="Q154" s="693">
        <v>258</v>
      </c>
      <c r="R154" s="693">
        <v>0</v>
      </c>
      <c r="S154" s="693">
        <v>0</v>
      </c>
      <c r="T154" s="693">
        <v>0</v>
      </c>
      <c r="U154" s="693">
        <v>50</v>
      </c>
      <c r="V154" s="693">
        <v>0</v>
      </c>
      <c r="W154" s="693">
        <v>50</v>
      </c>
      <c r="X154" s="690">
        <v>343.35</v>
      </c>
      <c r="Y154" s="690">
        <v>0</v>
      </c>
      <c r="Z154" s="690">
        <v>31.008935999999999</v>
      </c>
      <c r="AA154" s="690">
        <v>0</v>
      </c>
      <c r="AB154" s="690">
        <v>31.008935999999999</v>
      </c>
      <c r="AC154" s="690">
        <v>0</v>
      </c>
      <c r="AD154" s="690">
        <v>0.65365399999999996</v>
      </c>
      <c r="AE154" s="696">
        <f>VLOOKUP(B154,[9]Avg!B:AD,29,0)</f>
        <v>10.417185699332158</v>
      </c>
      <c r="AF154" s="697">
        <f>_xlfn.IFNA(VLOOKUP(B154,'[9]5%'!B:BC,54,0),0)</f>
        <v>0</v>
      </c>
      <c r="AG154" s="698">
        <f>VLOOKUP(B154,[9]Simperel!B:AH,33,0)</f>
        <v>11.96</v>
      </c>
      <c r="AH154" s="699">
        <f t="shared" si="28"/>
        <v>7.85</v>
      </c>
      <c r="AI154" s="700"/>
      <c r="AJ154" s="697">
        <f>_xlfn.IFNA(VLOOKUP(B154,'[9]Child care'!C:I,7,0),0)</f>
        <v>0</v>
      </c>
      <c r="AK154" s="699">
        <f>VLOOKUP(B154,[9]Att!B:W,22,0)</f>
        <v>10</v>
      </c>
      <c r="AL154" s="697">
        <f t="shared" si="29"/>
        <v>6</v>
      </c>
      <c r="AM154" s="697">
        <f>_xlfn.IFNA(VLOOKUP(B154,'[9]Health Check'!D:H,5,0),0)</f>
        <v>0</v>
      </c>
      <c r="AN154" s="701"/>
      <c r="AO154" s="697">
        <v>7</v>
      </c>
      <c r="AP154" s="696">
        <f>VLOOKUP(B154,[9]Simperel!B:AJ,35,0)</f>
        <v>10</v>
      </c>
      <c r="AQ154" s="702">
        <f>VLOOKUP(B154,[10]Master!$B:$AQ,42,0)</f>
        <v>0</v>
      </c>
      <c r="AR154" s="697">
        <f>_xlfn.IFNA(VLOOKUP(B154,[9]Bounus!A:B,2,0),0)</f>
        <v>0</v>
      </c>
      <c r="AS154" s="703">
        <f>SUMIF([9]Reimbursment!$B:$B,'PWK '!B:B,[9]Reimbursment!G:G)</f>
        <v>9.06065192354815</v>
      </c>
      <c r="AT154" s="700">
        <f t="shared" si="38"/>
        <v>0</v>
      </c>
      <c r="AU154" s="704">
        <f t="shared" si="30"/>
        <v>375.01</v>
      </c>
      <c r="AV154" s="705">
        <f>VLOOKUP(B154,[9]Att!B:U,20,0)</f>
        <v>0</v>
      </c>
      <c r="AW154" s="706">
        <f t="shared" si="39"/>
        <v>417.92</v>
      </c>
      <c r="AX154" s="707">
        <f t="shared" si="31"/>
        <v>412.05</v>
      </c>
      <c r="AY154" s="708">
        <f t="shared" si="32"/>
        <v>367.55697133055622</v>
      </c>
      <c r="AZ154" s="708">
        <v>2.2200000000000002</v>
      </c>
      <c r="BA154" s="708">
        <f>VLOOKUP(B154,'[9]1st'!B:BH,59,0)</f>
        <v>100</v>
      </c>
      <c r="BB154" s="709">
        <f>_xlfn.IFNA(VLOOKUP(B154,[9]Deduct!B:F,6,0),0)</f>
        <v>0</v>
      </c>
      <c r="BC154" s="710">
        <f>_xlfn.IFNA(VLOOKUP(B154,[9]Union!I:J,2,0),0)</f>
        <v>1</v>
      </c>
      <c r="BD154" s="710">
        <f>_xlfn.IFNA(VLOOKUP(B154,[9]Union!M:N,2,0),0)</f>
        <v>0</v>
      </c>
      <c r="BE154" s="710">
        <f>_xlfn.IFNA(VLOOKUP(B154,[9]Union!E:F,2,0),0)</f>
        <v>0</v>
      </c>
      <c r="BF154" s="710">
        <f>_xlfn.IFNA(VLOOKUP(B154,[9]Union!A:B,2,0),0)</f>
        <v>0</v>
      </c>
      <c r="BG154" s="711">
        <f t="shared" si="33"/>
        <v>5.87</v>
      </c>
      <c r="BH154" s="708">
        <f t="shared" si="34"/>
        <v>109.09</v>
      </c>
      <c r="BI154" s="712">
        <f t="shared" si="35"/>
        <v>18.96</v>
      </c>
      <c r="BJ154" s="713">
        <f t="shared" si="36"/>
        <v>327.79</v>
      </c>
      <c r="BK154" s="723"/>
      <c r="BL154" s="608" t="e">
        <f>VLOOKUP(B154,[9]ML!A:F,1,0)</f>
        <v>#N/A</v>
      </c>
      <c r="BM154" s="715"/>
      <c r="BN154" s="608" t="e">
        <f>VLOOKUP(B154,'[9]Mon-Fri'!A:A,1,0)</f>
        <v>#N/A</v>
      </c>
    </row>
    <row r="155" spans="1:66" s="608" customFormat="1" ht="35.25" customHeight="1">
      <c r="A155" s="689">
        <f t="shared" si="40"/>
        <v>147</v>
      </c>
      <c r="B155" s="690" t="s">
        <v>1480</v>
      </c>
      <c r="C155" s="690" t="s">
        <v>1481</v>
      </c>
      <c r="D155" s="690" t="s">
        <v>1196</v>
      </c>
      <c r="E155" s="690" t="s">
        <v>1470</v>
      </c>
      <c r="F155" s="691">
        <v>41961</v>
      </c>
      <c r="G155" s="692"/>
      <c r="H155" s="692"/>
      <c r="I155" s="690" t="s">
        <v>1108</v>
      </c>
      <c r="J155" s="693">
        <v>0</v>
      </c>
      <c r="K155" s="693">
        <v>0</v>
      </c>
      <c r="L155" s="693">
        <v>0</v>
      </c>
      <c r="M155" s="693">
        <v>204</v>
      </c>
      <c r="N155" s="694">
        <f t="shared" si="37"/>
        <v>7.8461538461538458</v>
      </c>
      <c r="O155" s="693">
        <v>176</v>
      </c>
      <c r="P155" s="693">
        <v>8</v>
      </c>
      <c r="Q155" s="693">
        <v>198</v>
      </c>
      <c r="R155" s="693">
        <v>8</v>
      </c>
      <c r="S155" s="693">
        <v>0</v>
      </c>
      <c r="T155" s="693">
        <v>8</v>
      </c>
      <c r="U155" s="693">
        <v>30</v>
      </c>
      <c r="V155" s="693">
        <v>0</v>
      </c>
      <c r="W155" s="693">
        <v>30</v>
      </c>
      <c r="X155" s="690">
        <v>125.14</v>
      </c>
      <c r="Y155" s="690">
        <v>7.85</v>
      </c>
      <c r="Z155" s="690">
        <v>15.030720000000001</v>
      </c>
      <c r="AA155" s="690">
        <v>0</v>
      </c>
      <c r="AB155" s="690">
        <v>15.030720000000001</v>
      </c>
      <c r="AC155" s="690">
        <v>0</v>
      </c>
      <c r="AD155" s="690">
        <v>69.771439999999998</v>
      </c>
      <c r="AE155" s="696">
        <f>VLOOKUP(B155,[9]Avg!B:AD,29,0)</f>
        <v>9.987158678500986</v>
      </c>
      <c r="AF155" s="697">
        <f>_xlfn.IFNA(VLOOKUP(B155,'[9]5%'!B:BC,54,0),0)</f>
        <v>0</v>
      </c>
      <c r="AG155" s="698">
        <f>VLOOKUP(B155,[9]Simperel!B:AH,33,0)</f>
        <v>7.18</v>
      </c>
      <c r="AH155" s="699">
        <f t="shared" si="28"/>
        <v>7.85</v>
      </c>
      <c r="AI155" s="700"/>
      <c r="AJ155" s="697">
        <f>_xlfn.IFNA(VLOOKUP(B155,'[9]Child care'!C:I,7,0),0)</f>
        <v>0</v>
      </c>
      <c r="AK155" s="699">
        <f>VLOOKUP(B155,[9]Att!B:W,22,0)</f>
        <v>6.9899665551839458</v>
      </c>
      <c r="AL155" s="697">
        <f t="shared" si="29"/>
        <v>0</v>
      </c>
      <c r="AM155" s="697">
        <f>_xlfn.IFNA(VLOOKUP(B155,'[9]Health Check'!D:H,5,0),0)</f>
        <v>0</v>
      </c>
      <c r="AN155" s="701"/>
      <c r="AO155" s="697">
        <v>7</v>
      </c>
      <c r="AP155" s="696">
        <f>VLOOKUP(B155,[9]Simperel!B:AJ,35,0)</f>
        <v>10</v>
      </c>
      <c r="AQ155" s="702">
        <f>VLOOKUP(B155,[10]Master!$B:$AQ,42,0)</f>
        <v>0</v>
      </c>
      <c r="AR155" s="697">
        <f>_xlfn.IFNA(VLOOKUP(B155,[9]Bounus!A:B,2,0),0)</f>
        <v>0</v>
      </c>
      <c r="AS155" s="703">
        <f>SUMIF([9]Reimbursment!$B:$B,'PWK '!B:B,[9]Reimbursment!G:G)</f>
        <v>0</v>
      </c>
      <c r="AT155" s="700">
        <f t="shared" si="38"/>
        <v>0</v>
      </c>
      <c r="AU155" s="704">
        <f t="shared" si="30"/>
        <v>217.79</v>
      </c>
      <c r="AV155" s="705">
        <f>VLOOKUP(B155,[9]Att!B:U,20,0)</f>
        <v>0</v>
      </c>
      <c r="AW155" s="706">
        <f t="shared" si="39"/>
        <v>242.63</v>
      </c>
      <c r="AX155" s="707">
        <f t="shared" si="31"/>
        <v>237.78</v>
      </c>
      <c r="AY155" s="708">
        <f t="shared" si="32"/>
        <v>367.55697133055622</v>
      </c>
      <c r="AZ155" s="708">
        <v>0</v>
      </c>
      <c r="BA155" s="708">
        <f>VLOOKUP(B155,'[9]1st'!B:BH,59,0)</f>
        <v>100</v>
      </c>
      <c r="BB155" s="709">
        <f>_xlfn.IFNA(VLOOKUP(B155,[9]Deduct!B:F,6,0),0)</f>
        <v>0</v>
      </c>
      <c r="BC155" s="710">
        <f>_xlfn.IFNA(VLOOKUP(B155,[9]Union!I:J,2,0),0)</f>
        <v>0</v>
      </c>
      <c r="BD155" s="710">
        <f>_xlfn.IFNA(VLOOKUP(B155,[9]Union!M:N,2,0),0)</f>
        <v>0</v>
      </c>
      <c r="BE155" s="710">
        <f>_xlfn.IFNA(VLOOKUP(B155,[9]Union!E:F,2,0),0)</f>
        <v>0</v>
      </c>
      <c r="BF155" s="710">
        <f>_xlfn.IFNA(VLOOKUP(B155,[9]Union!A:B,2,0),0)</f>
        <v>0</v>
      </c>
      <c r="BG155" s="711">
        <f t="shared" si="33"/>
        <v>4.8499999999999996</v>
      </c>
      <c r="BH155" s="708">
        <f t="shared" si="34"/>
        <v>104.85</v>
      </c>
      <c r="BI155" s="712">
        <f t="shared" si="35"/>
        <v>14.18</v>
      </c>
      <c r="BJ155" s="713">
        <f t="shared" si="36"/>
        <v>151.96</v>
      </c>
      <c r="BK155" s="723"/>
      <c r="BL155" s="608" t="e">
        <f>VLOOKUP(B155,[9]ML!A:F,1,0)</f>
        <v>#N/A</v>
      </c>
      <c r="BM155" s="715"/>
      <c r="BN155" s="608" t="e">
        <f>VLOOKUP(B155,'[9]Mon-Fri'!A:A,1,0)</f>
        <v>#N/A</v>
      </c>
    </row>
    <row r="156" spans="1:66" s="608" customFormat="1" ht="32.25" customHeight="1">
      <c r="A156" s="689">
        <f t="shared" si="40"/>
        <v>148</v>
      </c>
      <c r="B156" s="690" t="s">
        <v>1482</v>
      </c>
      <c r="C156" s="690" t="s">
        <v>1483</v>
      </c>
      <c r="D156" s="690" t="s">
        <v>1289</v>
      </c>
      <c r="E156" s="690" t="s">
        <v>1261</v>
      </c>
      <c r="F156" s="691">
        <v>41975</v>
      </c>
      <c r="G156" s="692"/>
      <c r="H156" s="692"/>
      <c r="I156" s="690" t="s">
        <v>1108</v>
      </c>
      <c r="J156" s="693">
        <v>0</v>
      </c>
      <c r="K156" s="693">
        <v>0</v>
      </c>
      <c r="L156" s="693">
        <v>0</v>
      </c>
      <c r="M156" s="693">
        <v>204</v>
      </c>
      <c r="N156" s="694">
        <f t="shared" si="37"/>
        <v>7.8461538461538458</v>
      </c>
      <c r="O156" s="693">
        <v>208</v>
      </c>
      <c r="P156" s="693">
        <v>8</v>
      </c>
      <c r="Q156" s="693">
        <v>224</v>
      </c>
      <c r="R156" s="693">
        <v>0</v>
      </c>
      <c r="S156" s="693">
        <v>8</v>
      </c>
      <c r="T156" s="693">
        <v>8</v>
      </c>
      <c r="U156" s="693">
        <v>24</v>
      </c>
      <c r="V156" s="693">
        <v>0</v>
      </c>
      <c r="W156" s="693">
        <v>24</v>
      </c>
      <c r="X156" s="690">
        <v>156.35</v>
      </c>
      <c r="Y156" s="690">
        <v>0</v>
      </c>
      <c r="Z156" s="690">
        <v>11.77488</v>
      </c>
      <c r="AA156" s="690">
        <v>0</v>
      </c>
      <c r="AB156" s="690">
        <v>11.77488</v>
      </c>
      <c r="AC156" s="690">
        <v>0</v>
      </c>
      <c r="AD156" s="690">
        <v>63.449759999999998</v>
      </c>
      <c r="AE156" s="696">
        <f>VLOOKUP(B156,[9]Avg!B:AD,29,0)</f>
        <v>9.7844010983825189</v>
      </c>
      <c r="AF156" s="697">
        <f>_xlfn.IFNA(VLOOKUP(B156,'[9]5%'!B:BC,54,0),0)</f>
        <v>0</v>
      </c>
      <c r="AG156" s="698">
        <f>VLOOKUP(B156,[9]Simperel!B:AH,33,0)</f>
        <v>5.74</v>
      </c>
      <c r="AH156" s="699">
        <f t="shared" si="28"/>
        <v>7.85</v>
      </c>
      <c r="AI156" s="700"/>
      <c r="AJ156" s="697">
        <f>_xlfn.IFNA(VLOOKUP(B156,'[9]Child care'!C:I,7,0),0)</f>
        <v>0</v>
      </c>
      <c r="AK156" s="699">
        <f>VLOOKUP(B156,[9]Att!B:W,22,0)</f>
        <v>9.1973244147157178</v>
      </c>
      <c r="AL156" s="697">
        <f t="shared" si="29"/>
        <v>6</v>
      </c>
      <c r="AM156" s="697">
        <f>_xlfn.IFNA(VLOOKUP(B156,'[9]Health Check'!D:H,5,0),0)</f>
        <v>0</v>
      </c>
      <c r="AN156" s="701"/>
      <c r="AO156" s="697">
        <v>7</v>
      </c>
      <c r="AP156" s="696">
        <f>VLOOKUP(B156,[9]Simperel!B:AJ,35,0)</f>
        <v>10</v>
      </c>
      <c r="AQ156" s="702">
        <f>VLOOKUP(B156,[10]Master!$B:$AQ,42,0)</f>
        <v>0</v>
      </c>
      <c r="AR156" s="697">
        <f>_xlfn.IFNA(VLOOKUP(B156,[9]Bounus!A:B,2,0),0)</f>
        <v>0</v>
      </c>
      <c r="AS156" s="703">
        <f>SUMIF([9]Reimbursment!$B:$B,'PWK '!B:B,[9]Reimbursment!G:G)</f>
        <v>0</v>
      </c>
      <c r="AT156" s="700">
        <f t="shared" si="38"/>
        <v>0</v>
      </c>
      <c r="AU156" s="704">
        <f t="shared" si="30"/>
        <v>231.57</v>
      </c>
      <c r="AV156" s="705">
        <f>VLOOKUP(B156,[9]Att!B:U,20,0)</f>
        <v>0</v>
      </c>
      <c r="AW156" s="706">
        <f t="shared" si="39"/>
        <v>264.62</v>
      </c>
      <c r="AX156" s="707">
        <f t="shared" si="31"/>
        <v>259.33</v>
      </c>
      <c r="AY156" s="708">
        <f t="shared" si="32"/>
        <v>367.55697133055622</v>
      </c>
      <c r="AZ156" s="708">
        <v>0</v>
      </c>
      <c r="BA156" s="708">
        <f>VLOOKUP(B156,'[9]1st'!B:BH,59,0)</f>
        <v>100</v>
      </c>
      <c r="BB156" s="709">
        <f>_xlfn.IFNA(VLOOKUP(B156,[9]Deduct!B:F,6,0),0)</f>
        <v>0</v>
      </c>
      <c r="BC156" s="710">
        <f>_xlfn.IFNA(VLOOKUP(B156,[9]Union!I:J,2,0),0)</f>
        <v>0</v>
      </c>
      <c r="BD156" s="710">
        <f>_xlfn.IFNA(VLOOKUP(B156,[9]Union!M:N,2,0),0)</f>
        <v>0</v>
      </c>
      <c r="BE156" s="710">
        <f>_xlfn.IFNA(VLOOKUP(B156,[9]Union!E:F,2,0),0)</f>
        <v>0.5</v>
      </c>
      <c r="BF156" s="710">
        <f>_xlfn.IFNA(VLOOKUP(B156,[9]Union!A:B,2,0),0)</f>
        <v>0</v>
      </c>
      <c r="BG156" s="711">
        <f t="shared" si="33"/>
        <v>5.29</v>
      </c>
      <c r="BH156" s="708">
        <f t="shared" si="34"/>
        <v>105.79</v>
      </c>
      <c r="BI156" s="712">
        <f t="shared" si="35"/>
        <v>12.74</v>
      </c>
      <c r="BJ156" s="713">
        <f t="shared" si="36"/>
        <v>171.57</v>
      </c>
      <c r="BK156" s="723"/>
      <c r="BL156" s="608" t="e">
        <f>VLOOKUP(B156,[9]ML!A:F,1,0)</f>
        <v>#N/A</v>
      </c>
      <c r="BM156" s="715"/>
      <c r="BN156" s="608" t="e">
        <f>VLOOKUP(B156,'[9]Mon-Fri'!A:A,1,0)</f>
        <v>#N/A</v>
      </c>
    </row>
    <row r="157" spans="1:66" s="608" customFormat="1" ht="35.25" customHeight="1">
      <c r="A157" s="689">
        <f t="shared" si="40"/>
        <v>149</v>
      </c>
      <c r="B157" s="690" t="s">
        <v>1484</v>
      </c>
      <c r="C157" s="690" t="s">
        <v>1485</v>
      </c>
      <c r="D157" s="690" t="s">
        <v>1289</v>
      </c>
      <c r="E157" s="690" t="s">
        <v>1261</v>
      </c>
      <c r="F157" s="691">
        <v>41984</v>
      </c>
      <c r="G157" s="692"/>
      <c r="H157" s="692"/>
      <c r="I157" s="690" t="s">
        <v>1108</v>
      </c>
      <c r="J157" s="693">
        <v>0</v>
      </c>
      <c r="K157" s="693">
        <v>0</v>
      </c>
      <c r="L157" s="693">
        <v>0</v>
      </c>
      <c r="M157" s="693">
        <v>204</v>
      </c>
      <c r="N157" s="694">
        <f t="shared" si="37"/>
        <v>7.8461538461538458</v>
      </c>
      <c r="O157" s="693">
        <v>200</v>
      </c>
      <c r="P157" s="693">
        <v>8</v>
      </c>
      <c r="Q157" s="693">
        <v>224</v>
      </c>
      <c r="R157" s="693">
        <v>0</v>
      </c>
      <c r="S157" s="693">
        <v>0</v>
      </c>
      <c r="T157" s="693">
        <v>0</v>
      </c>
      <c r="U157" s="693">
        <v>24</v>
      </c>
      <c r="V157" s="693">
        <v>0</v>
      </c>
      <c r="W157" s="693">
        <v>24</v>
      </c>
      <c r="X157" s="690">
        <v>149.33000000000001</v>
      </c>
      <c r="Y157" s="690">
        <v>0</v>
      </c>
      <c r="Z157" s="690">
        <v>11.77488</v>
      </c>
      <c r="AA157" s="690">
        <v>0</v>
      </c>
      <c r="AB157" s="690">
        <v>11.77488</v>
      </c>
      <c r="AC157" s="690">
        <v>0</v>
      </c>
      <c r="AD157" s="690">
        <v>70.469759999999994</v>
      </c>
      <c r="AE157" s="696">
        <f>VLOOKUP(B157,[9]Avg!B:AD,29,0)</f>
        <v>9.4037917347367159</v>
      </c>
      <c r="AF157" s="697">
        <f>_xlfn.IFNA(VLOOKUP(B157,'[9]5%'!B:BC,54,0),0)</f>
        <v>0</v>
      </c>
      <c r="AG157" s="698">
        <f>VLOOKUP(B157,[9]Simperel!B:AH,33,0)</f>
        <v>5.74</v>
      </c>
      <c r="AH157" s="699">
        <f t="shared" si="28"/>
        <v>7.85</v>
      </c>
      <c r="AI157" s="700"/>
      <c r="AJ157" s="697">
        <f>_xlfn.IFNA(VLOOKUP(B157,'[9]Child care'!C:I,7,0),0)</f>
        <v>0</v>
      </c>
      <c r="AK157" s="699">
        <f>VLOOKUP(B157,[9]Att!B:W,22,0)</f>
        <v>9.5652173913043477</v>
      </c>
      <c r="AL157" s="697">
        <f t="shared" si="29"/>
        <v>0</v>
      </c>
      <c r="AM157" s="697">
        <f>_xlfn.IFNA(VLOOKUP(B157,'[9]Health Check'!D:H,5,0),0)</f>
        <v>0</v>
      </c>
      <c r="AN157" s="701"/>
      <c r="AO157" s="697">
        <v>7</v>
      </c>
      <c r="AP157" s="696">
        <f>VLOOKUP(B157,[9]Simperel!B:AJ,35,0)</f>
        <v>10</v>
      </c>
      <c r="AQ157" s="702">
        <f>VLOOKUP(B157,[10]Master!$B:$AQ,42,0)</f>
        <v>0</v>
      </c>
      <c r="AR157" s="697">
        <f>_xlfn.IFNA(VLOOKUP(B157,[9]Bounus!A:B,2,0),0)</f>
        <v>0</v>
      </c>
      <c r="AS157" s="703">
        <f>SUMIF([9]Reimbursment!$B:$B,'PWK '!B:B,[9]Reimbursment!G:G)</f>
        <v>0</v>
      </c>
      <c r="AT157" s="700">
        <f t="shared" si="38"/>
        <v>0</v>
      </c>
      <c r="AU157" s="704">
        <f t="shared" si="30"/>
        <v>231.57</v>
      </c>
      <c r="AV157" s="705">
        <f>VLOOKUP(B157,[9]Att!B:U,20,0)</f>
        <v>0</v>
      </c>
      <c r="AW157" s="706">
        <f t="shared" si="39"/>
        <v>258.99</v>
      </c>
      <c r="AX157" s="707">
        <f t="shared" si="31"/>
        <v>253.81</v>
      </c>
      <c r="AY157" s="708">
        <f t="shared" si="32"/>
        <v>367.55697133055622</v>
      </c>
      <c r="AZ157" s="708">
        <v>0</v>
      </c>
      <c r="BA157" s="708">
        <f>VLOOKUP(B157,'[9]1st'!B:BH,59,0)</f>
        <v>100</v>
      </c>
      <c r="BB157" s="709">
        <f>_xlfn.IFNA(VLOOKUP(B157,[9]Deduct!B:F,6,0),0)</f>
        <v>0</v>
      </c>
      <c r="BC157" s="710">
        <f>_xlfn.IFNA(VLOOKUP(B157,[9]Union!I:J,2,0),0)</f>
        <v>1</v>
      </c>
      <c r="BD157" s="710">
        <f>_xlfn.IFNA(VLOOKUP(B157,[9]Union!M:N,2,0),0)</f>
        <v>0</v>
      </c>
      <c r="BE157" s="710">
        <f>_xlfn.IFNA(VLOOKUP(B157,[9]Union!E:F,2,0),0)</f>
        <v>0</v>
      </c>
      <c r="BF157" s="710">
        <f>_xlfn.IFNA(VLOOKUP(B157,[9]Union!A:B,2,0),0)</f>
        <v>0</v>
      </c>
      <c r="BG157" s="711">
        <f t="shared" si="33"/>
        <v>5.18</v>
      </c>
      <c r="BH157" s="708">
        <f t="shared" si="34"/>
        <v>106.18</v>
      </c>
      <c r="BI157" s="712">
        <f t="shared" si="35"/>
        <v>12.74</v>
      </c>
      <c r="BJ157" s="713">
        <f t="shared" si="36"/>
        <v>165.55</v>
      </c>
      <c r="BK157" s="716"/>
      <c r="BL157" s="608" t="e">
        <f>VLOOKUP(B157,[9]ML!A:F,1,0)</f>
        <v>#N/A</v>
      </c>
      <c r="BM157" s="715"/>
      <c r="BN157" s="608" t="e">
        <f>VLOOKUP(B157,'[9]Mon-Fri'!A:A,1,0)</f>
        <v>#N/A</v>
      </c>
    </row>
    <row r="158" spans="1:66" s="608" customFormat="1" ht="35.25" customHeight="1">
      <c r="A158" s="689">
        <f t="shared" si="40"/>
        <v>150</v>
      </c>
      <c r="B158" s="690" t="s">
        <v>1486</v>
      </c>
      <c r="C158" s="690" t="s">
        <v>1487</v>
      </c>
      <c r="D158" s="690" t="s">
        <v>1365</v>
      </c>
      <c r="E158" s="690" t="s">
        <v>1488</v>
      </c>
      <c r="F158" s="691">
        <v>41989</v>
      </c>
      <c r="G158" s="692"/>
      <c r="H158" s="692"/>
      <c r="I158" s="690" t="s">
        <v>1108</v>
      </c>
      <c r="J158" s="693">
        <v>1</v>
      </c>
      <c r="K158" s="693">
        <v>1</v>
      </c>
      <c r="L158" s="693">
        <v>2</v>
      </c>
      <c r="M158" s="693">
        <v>204</v>
      </c>
      <c r="N158" s="694">
        <f t="shared" si="37"/>
        <v>7.8461538461538458</v>
      </c>
      <c r="O158" s="693">
        <v>208</v>
      </c>
      <c r="P158" s="693">
        <v>8</v>
      </c>
      <c r="Q158" s="693">
        <v>258</v>
      </c>
      <c r="R158" s="693">
        <v>0</v>
      </c>
      <c r="S158" s="693">
        <v>0</v>
      </c>
      <c r="T158" s="693">
        <v>0</v>
      </c>
      <c r="U158" s="693">
        <v>50</v>
      </c>
      <c r="V158" s="693">
        <v>0</v>
      </c>
      <c r="W158" s="693">
        <v>50</v>
      </c>
      <c r="X158" s="690">
        <v>343.35</v>
      </c>
      <c r="Y158" s="690">
        <v>0</v>
      </c>
      <c r="Z158" s="690">
        <v>31.008935999999999</v>
      </c>
      <c r="AA158" s="690">
        <v>0</v>
      </c>
      <c r="AB158" s="690">
        <v>31.008935999999999</v>
      </c>
      <c r="AC158" s="690">
        <v>0</v>
      </c>
      <c r="AD158" s="690">
        <v>0.65365399999999996</v>
      </c>
      <c r="AE158" s="696">
        <f>VLOOKUP(B158,[9]Avg!B:AD,29,0)</f>
        <v>9.5477602027839747</v>
      </c>
      <c r="AF158" s="697">
        <f>_xlfn.IFNA(VLOOKUP(B158,'[9]5%'!B:BC,54,0),0)</f>
        <v>0</v>
      </c>
      <c r="AG158" s="698">
        <f>VLOOKUP(B158,[9]Simperel!B:AH,33,0)</f>
        <v>11.96</v>
      </c>
      <c r="AH158" s="699">
        <f t="shared" si="28"/>
        <v>7.85</v>
      </c>
      <c r="AI158" s="700"/>
      <c r="AJ158" s="697">
        <f>_xlfn.IFNA(VLOOKUP(B158,'[9]Child care'!C:I,7,0),0)</f>
        <v>0</v>
      </c>
      <c r="AK158" s="699">
        <f>VLOOKUP(B158,[9]Att!B:W,22,0)</f>
        <v>10</v>
      </c>
      <c r="AL158" s="697">
        <f t="shared" si="29"/>
        <v>6</v>
      </c>
      <c r="AM158" s="697">
        <f>_xlfn.IFNA(VLOOKUP(B158,'[9]Health Check'!D:H,5,0),0)</f>
        <v>0</v>
      </c>
      <c r="AN158" s="701"/>
      <c r="AO158" s="697">
        <v>7</v>
      </c>
      <c r="AP158" s="696">
        <f>VLOOKUP(B158,[9]Simperel!B:AJ,35,0)</f>
        <v>10</v>
      </c>
      <c r="AQ158" s="702">
        <f>VLOOKUP(B158,[10]Master!$B:$AQ,42,0)</f>
        <v>0</v>
      </c>
      <c r="AR158" s="697">
        <f>_xlfn.IFNA(VLOOKUP(B158,[9]Bounus!A:B,2,0),0)</f>
        <v>0</v>
      </c>
      <c r="AS158" s="703">
        <f>SUMIF([9]Reimbursment!$B:$B,'PWK '!B:B,[9]Reimbursment!G:G)</f>
        <v>57.214390733596602</v>
      </c>
      <c r="AT158" s="700">
        <f t="shared" si="38"/>
        <v>0</v>
      </c>
      <c r="AU158" s="704">
        <f t="shared" si="30"/>
        <v>375.01</v>
      </c>
      <c r="AV158" s="705">
        <f>VLOOKUP(B158,[9]Att!B:U,20,0)</f>
        <v>0</v>
      </c>
      <c r="AW158" s="706">
        <f t="shared" si="39"/>
        <v>466.08</v>
      </c>
      <c r="AX158" s="707">
        <f t="shared" si="31"/>
        <v>460.21</v>
      </c>
      <c r="AY158" s="708">
        <f t="shared" si="32"/>
        <v>367.55697133055622</v>
      </c>
      <c r="AZ158" s="708">
        <v>0.96</v>
      </c>
      <c r="BA158" s="708">
        <f>VLOOKUP(B158,'[9]1st'!B:BH,59,0)</f>
        <v>100</v>
      </c>
      <c r="BB158" s="709">
        <v>-4.66</v>
      </c>
      <c r="BC158" s="710">
        <f>_xlfn.IFNA(VLOOKUP(B158,[9]Union!I:J,2,0),0)</f>
        <v>1</v>
      </c>
      <c r="BD158" s="710">
        <f>_xlfn.IFNA(VLOOKUP(B158,[9]Union!M:N,2,0),0)</f>
        <v>0</v>
      </c>
      <c r="BE158" s="710">
        <f>_xlfn.IFNA(VLOOKUP(B158,[9]Union!E:F,2,0),0)</f>
        <v>0</v>
      </c>
      <c r="BF158" s="710">
        <f>_xlfn.IFNA(VLOOKUP(B158,[9]Union!A:B,2,0),0)</f>
        <v>0</v>
      </c>
      <c r="BG158" s="711">
        <f t="shared" si="33"/>
        <v>5.87</v>
      </c>
      <c r="BH158" s="708">
        <f t="shared" si="34"/>
        <v>103.17</v>
      </c>
      <c r="BI158" s="712">
        <f t="shared" si="35"/>
        <v>18.96</v>
      </c>
      <c r="BJ158" s="713">
        <f t="shared" si="36"/>
        <v>381.87</v>
      </c>
      <c r="BK158" s="716"/>
      <c r="BL158" s="608" t="e">
        <f>VLOOKUP(B158,[9]ML!A:F,1,0)</f>
        <v>#N/A</v>
      </c>
      <c r="BM158" s="715"/>
      <c r="BN158" s="608" t="e">
        <f>VLOOKUP(B158,'[9]Mon-Fri'!A:A,1,0)</f>
        <v>#N/A</v>
      </c>
    </row>
    <row r="159" spans="1:66" s="608" customFormat="1" ht="35.25" customHeight="1">
      <c r="A159" s="689">
        <f t="shared" si="40"/>
        <v>151</v>
      </c>
      <c r="B159" s="690" t="s">
        <v>1489</v>
      </c>
      <c r="C159" s="690" t="s">
        <v>1490</v>
      </c>
      <c r="D159" s="690" t="s">
        <v>1231</v>
      </c>
      <c r="E159" s="690" t="s">
        <v>1407</v>
      </c>
      <c r="F159" s="691">
        <v>41989</v>
      </c>
      <c r="G159" s="692"/>
      <c r="H159" s="692"/>
      <c r="I159" s="690" t="s">
        <v>1108</v>
      </c>
      <c r="J159" s="693">
        <v>1</v>
      </c>
      <c r="K159" s="693">
        <v>2</v>
      </c>
      <c r="L159" s="693">
        <v>3</v>
      </c>
      <c r="M159" s="693">
        <v>204</v>
      </c>
      <c r="N159" s="694">
        <f t="shared" si="37"/>
        <v>7.8461538461538458</v>
      </c>
      <c r="O159" s="693">
        <v>208</v>
      </c>
      <c r="P159" s="693">
        <v>8</v>
      </c>
      <c r="Q159" s="693">
        <v>258</v>
      </c>
      <c r="R159" s="693">
        <v>0</v>
      </c>
      <c r="S159" s="693">
        <v>0</v>
      </c>
      <c r="T159" s="693">
        <v>0</v>
      </c>
      <c r="U159" s="693">
        <v>50</v>
      </c>
      <c r="V159" s="693">
        <v>0</v>
      </c>
      <c r="W159" s="693">
        <v>50</v>
      </c>
      <c r="X159" s="690">
        <v>304.37</v>
      </c>
      <c r="Y159" s="690">
        <v>0</v>
      </c>
      <c r="Z159" s="690">
        <v>27.056763</v>
      </c>
      <c r="AA159" s="690">
        <v>0</v>
      </c>
      <c r="AB159" s="690">
        <v>27.056763</v>
      </c>
      <c r="AC159" s="690">
        <v>0</v>
      </c>
      <c r="AD159" s="690">
        <v>10.551232000000001</v>
      </c>
      <c r="AE159" s="696">
        <f>VLOOKUP(B159,[9]Avg!B:AD,29,0)</f>
        <v>10.850893885601577</v>
      </c>
      <c r="AF159" s="697">
        <f>_xlfn.IFNA(VLOOKUP(B159,'[9]5%'!B:BC,54,0),0)</f>
        <v>0</v>
      </c>
      <c r="AG159" s="698">
        <f>VLOOKUP(B159,[9]Simperel!B:AH,33,0)</f>
        <v>11.96</v>
      </c>
      <c r="AH159" s="699">
        <f t="shared" si="28"/>
        <v>7.85</v>
      </c>
      <c r="AI159" s="700"/>
      <c r="AJ159" s="697">
        <f>_xlfn.IFNA(VLOOKUP(B159,'[9]Child care'!C:I,7,0),0)</f>
        <v>0</v>
      </c>
      <c r="AK159" s="699">
        <f>VLOOKUP(B159,[9]Att!B:W,22,0)</f>
        <v>10</v>
      </c>
      <c r="AL159" s="697">
        <f t="shared" si="29"/>
        <v>6</v>
      </c>
      <c r="AM159" s="697">
        <f>_xlfn.IFNA(VLOOKUP(B159,'[9]Health Check'!D:H,5,0),0)</f>
        <v>0</v>
      </c>
      <c r="AN159" s="701"/>
      <c r="AO159" s="697">
        <v>7</v>
      </c>
      <c r="AP159" s="696">
        <f>VLOOKUP(B159,[9]Simperel!B:AJ,35,0)</f>
        <v>10</v>
      </c>
      <c r="AQ159" s="702">
        <f>VLOOKUP(B159,[10]Master!$B:$AQ,42,0)</f>
        <v>0</v>
      </c>
      <c r="AR159" s="697">
        <f>_xlfn.IFNA(VLOOKUP(B159,[9]Bounus!A:B,2,0),0)</f>
        <v>0</v>
      </c>
      <c r="AS159" s="703">
        <f>SUMIF([9]Reimbursment!$B:$B,'PWK '!B:B,[9]Reimbursment!G:G)</f>
        <v>0</v>
      </c>
      <c r="AT159" s="700">
        <f t="shared" si="38"/>
        <v>0</v>
      </c>
      <c r="AU159" s="704">
        <f t="shared" si="30"/>
        <v>341.98</v>
      </c>
      <c r="AV159" s="705">
        <f>VLOOKUP(B159,[9]Att!B:U,20,0)</f>
        <v>0</v>
      </c>
      <c r="AW159" s="706">
        <f t="shared" si="39"/>
        <v>375.83</v>
      </c>
      <c r="AX159" s="707">
        <f t="shared" si="31"/>
        <v>369.96</v>
      </c>
      <c r="AY159" s="708">
        <f t="shared" si="32"/>
        <v>367.55697133055622</v>
      </c>
      <c r="AZ159" s="708">
        <v>0</v>
      </c>
      <c r="BA159" s="708">
        <f>VLOOKUP(B159,'[9]1st'!B:BH,59,0)</f>
        <v>100</v>
      </c>
      <c r="BB159" s="709">
        <f>_xlfn.IFNA(VLOOKUP(B159,[9]Deduct!B:F,6,0),0)</f>
        <v>0</v>
      </c>
      <c r="BC159" s="710">
        <f>_xlfn.IFNA(VLOOKUP(B159,[9]Union!I:J,2,0),0)</f>
        <v>0</v>
      </c>
      <c r="BD159" s="710">
        <f>_xlfn.IFNA(VLOOKUP(B159,[9]Union!M:N,2,0),0)</f>
        <v>0</v>
      </c>
      <c r="BE159" s="710">
        <f>_xlfn.IFNA(VLOOKUP(B159,[9]Union!E:F,2,0),0)</f>
        <v>0</v>
      </c>
      <c r="BF159" s="710">
        <f>_xlfn.IFNA(VLOOKUP(B159,[9]Union!A:B,2,0),0)</f>
        <v>0</v>
      </c>
      <c r="BG159" s="711">
        <f t="shared" si="33"/>
        <v>5.87</v>
      </c>
      <c r="BH159" s="708">
        <f t="shared" si="34"/>
        <v>105.87</v>
      </c>
      <c r="BI159" s="712">
        <f t="shared" si="35"/>
        <v>18.96</v>
      </c>
      <c r="BJ159" s="713">
        <f t="shared" si="36"/>
        <v>288.92</v>
      </c>
      <c r="BK159" s="716"/>
      <c r="BL159" s="608" t="e">
        <f>VLOOKUP(B159,[9]ML!A:F,1,0)</f>
        <v>#N/A</v>
      </c>
      <c r="BM159" s="715"/>
      <c r="BN159" s="608" t="e">
        <f>VLOOKUP(B159,'[9]Mon-Fri'!A:A,1,0)</f>
        <v>#N/A</v>
      </c>
    </row>
    <row r="160" spans="1:66" s="608" customFormat="1" ht="35.25" customHeight="1">
      <c r="A160" s="689">
        <f t="shared" si="40"/>
        <v>152</v>
      </c>
      <c r="B160" s="690" t="s">
        <v>1491</v>
      </c>
      <c r="C160" s="690" t="s">
        <v>1492</v>
      </c>
      <c r="D160" s="690" t="s">
        <v>808</v>
      </c>
      <c r="E160" s="690" t="s">
        <v>1235</v>
      </c>
      <c r="F160" s="691">
        <v>39204</v>
      </c>
      <c r="G160" s="692"/>
      <c r="H160" s="692"/>
      <c r="I160" s="690" t="s">
        <v>1108</v>
      </c>
      <c r="J160" s="693">
        <v>1</v>
      </c>
      <c r="K160" s="693">
        <v>2</v>
      </c>
      <c r="L160" s="693">
        <v>3</v>
      </c>
      <c r="M160" s="693">
        <v>231</v>
      </c>
      <c r="N160" s="694">
        <f t="shared" si="37"/>
        <v>8.884615384615385</v>
      </c>
      <c r="O160" s="693">
        <v>200</v>
      </c>
      <c r="P160" s="693">
        <v>8</v>
      </c>
      <c r="Q160" s="693">
        <v>240</v>
      </c>
      <c r="R160" s="693">
        <v>0</v>
      </c>
      <c r="S160" s="693">
        <v>0</v>
      </c>
      <c r="T160" s="693">
        <v>0</v>
      </c>
      <c r="U160" s="693">
        <v>40</v>
      </c>
      <c r="V160" s="693">
        <v>0</v>
      </c>
      <c r="W160" s="693">
        <v>40</v>
      </c>
      <c r="X160" s="690">
        <v>235.59</v>
      </c>
      <c r="Y160" s="690">
        <v>0</v>
      </c>
      <c r="Z160" s="690">
        <v>22.2</v>
      </c>
      <c r="AA160" s="690">
        <v>0</v>
      </c>
      <c r="AB160" s="690">
        <v>22.2</v>
      </c>
      <c r="AC160" s="690">
        <v>0</v>
      </c>
      <c r="AD160" s="690">
        <v>37.475790000000003</v>
      </c>
      <c r="AE160" s="696">
        <f>VLOOKUP(B160,[9]Avg!B:AD,29,0)</f>
        <v>11.288769026338503</v>
      </c>
      <c r="AF160" s="697">
        <f>_xlfn.IFNA(VLOOKUP(B160,'[9]5%'!B:BC,54,0),0)</f>
        <v>0</v>
      </c>
      <c r="AG160" s="698">
        <f>VLOOKUP(B160,[9]Simperel!B:AH,33,0)</f>
        <v>9.57</v>
      </c>
      <c r="AH160" s="699">
        <f t="shared" si="28"/>
        <v>8.8800000000000008</v>
      </c>
      <c r="AI160" s="700"/>
      <c r="AJ160" s="697">
        <f>_xlfn.IFNA(VLOOKUP(B160,'[9]Child care'!C:I,7,0),0)</f>
        <v>0</v>
      </c>
      <c r="AK160" s="699">
        <f>VLOOKUP(B160,[9]Att!B:W,22,0)</f>
        <v>9.1973244147157178</v>
      </c>
      <c r="AL160" s="697">
        <f t="shared" si="29"/>
        <v>6</v>
      </c>
      <c r="AM160" s="697">
        <f>_xlfn.IFNA(VLOOKUP(B160,'[9]Health Check'!D:H,5,0),0)</f>
        <v>0</v>
      </c>
      <c r="AN160" s="701"/>
      <c r="AO160" s="697">
        <v>7</v>
      </c>
      <c r="AP160" s="696">
        <f>VLOOKUP(B160,[9]Simperel!B:AJ,35,0)</f>
        <v>11</v>
      </c>
      <c r="AQ160" s="702">
        <f>VLOOKUP(B160,[10]Master!$B:$AQ,42,0)</f>
        <v>0</v>
      </c>
      <c r="AR160" s="697">
        <f>_xlfn.IFNA(VLOOKUP(B160,[9]Bounus!A:B,2,0),0)</f>
        <v>0</v>
      </c>
      <c r="AS160" s="703">
        <f>SUMIF([9]Reimbursment!$B:$B,'PWK '!B:B,[9]Reimbursment!G:G)</f>
        <v>0</v>
      </c>
      <c r="AT160" s="700">
        <f t="shared" si="38"/>
        <v>0</v>
      </c>
      <c r="AU160" s="704">
        <f t="shared" si="30"/>
        <v>295.27</v>
      </c>
      <c r="AV160" s="705">
        <f>VLOOKUP(B160,[9]Att!B:U,20,0)</f>
        <v>0</v>
      </c>
      <c r="AW160" s="706">
        <f t="shared" si="39"/>
        <v>330.34</v>
      </c>
      <c r="AX160" s="707">
        <f t="shared" si="31"/>
        <v>324.46999999999997</v>
      </c>
      <c r="AY160" s="708">
        <f t="shared" si="32"/>
        <v>367.55697133055622</v>
      </c>
      <c r="AZ160" s="708">
        <v>0</v>
      </c>
      <c r="BA160" s="708">
        <f>VLOOKUP(B160,'[9]1st'!B:BH,59,0)</f>
        <v>100</v>
      </c>
      <c r="BB160" s="709">
        <f>_xlfn.IFNA(VLOOKUP(B160,[9]Deduct!B:F,6,0),0)</f>
        <v>0</v>
      </c>
      <c r="BC160" s="710">
        <f>_xlfn.IFNA(VLOOKUP(B160,[9]Union!I:J,2,0),0)</f>
        <v>0</v>
      </c>
      <c r="BD160" s="710">
        <f>_xlfn.IFNA(VLOOKUP(B160,[9]Union!M:N,2,0),0)</f>
        <v>0</v>
      </c>
      <c r="BE160" s="710">
        <f>_xlfn.IFNA(VLOOKUP(B160,[9]Union!E:F,2,0),0)</f>
        <v>0</v>
      </c>
      <c r="BF160" s="710">
        <f>_xlfn.IFNA(VLOOKUP(B160,[9]Union!A:B,2,0),0)</f>
        <v>0</v>
      </c>
      <c r="BG160" s="711">
        <f t="shared" si="33"/>
        <v>5.87</v>
      </c>
      <c r="BH160" s="708">
        <f t="shared" si="34"/>
        <v>105.87</v>
      </c>
      <c r="BI160" s="712">
        <f t="shared" si="35"/>
        <v>16.57</v>
      </c>
      <c r="BJ160" s="713">
        <f t="shared" si="36"/>
        <v>241.04</v>
      </c>
      <c r="BK160" s="716"/>
      <c r="BL160" s="608" t="e">
        <f>VLOOKUP(B160,[9]ML!A:F,1,0)</f>
        <v>#N/A</v>
      </c>
      <c r="BM160" s="715"/>
      <c r="BN160" s="608" t="e">
        <f>VLOOKUP(B160,'[9]Mon-Fri'!A:A,1,0)</f>
        <v>#N/A</v>
      </c>
    </row>
    <row r="161" spans="1:66" s="608" customFormat="1" ht="32.25" customHeight="1">
      <c r="A161" s="689">
        <f t="shared" si="40"/>
        <v>153</v>
      </c>
      <c r="B161" s="690" t="s">
        <v>1493</v>
      </c>
      <c r="C161" s="690" t="s">
        <v>1494</v>
      </c>
      <c r="D161" s="690" t="s">
        <v>1117</v>
      </c>
      <c r="E161" s="690" t="s">
        <v>1200</v>
      </c>
      <c r="F161" s="691">
        <v>42030</v>
      </c>
      <c r="G161" s="692"/>
      <c r="H161" s="692"/>
      <c r="I161" s="690" t="s">
        <v>1108</v>
      </c>
      <c r="J161" s="693">
        <v>1</v>
      </c>
      <c r="K161" s="693">
        <v>0</v>
      </c>
      <c r="L161" s="693">
        <v>1</v>
      </c>
      <c r="M161" s="693">
        <v>204</v>
      </c>
      <c r="N161" s="694">
        <f t="shared" si="37"/>
        <v>7.8461538461538458</v>
      </c>
      <c r="O161" s="693">
        <v>208</v>
      </c>
      <c r="P161" s="693">
        <v>8</v>
      </c>
      <c r="Q161" s="693">
        <v>240</v>
      </c>
      <c r="R161" s="693">
        <v>0</v>
      </c>
      <c r="S161" s="693">
        <v>8</v>
      </c>
      <c r="T161" s="693">
        <v>8</v>
      </c>
      <c r="U161" s="693">
        <v>40</v>
      </c>
      <c r="V161" s="693">
        <v>0</v>
      </c>
      <c r="W161" s="693">
        <v>40</v>
      </c>
      <c r="X161" s="690">
        <v>295.01</v>
      </c>
      <c r="Y161" s="690">
        <v>3.92</v>
      </c>
      <c r="Z161" s="690">
        <v>25.949178</v>
      </c>
      <c r="AA161" s="690">
        <v>0</v>
      </c>
      <c r="AB161" s="690">
        <v>25.949178</v>
      </c>
      <c r="AC161" s="690">
        <v>0</v>
      </c>
      <c r="AD161" s="690">
        <v>1.1165620000000001</v>
      </c>
      <c r="AE161" s="696">
        <f>VLOOKUP(B161,[9]Avg!B:AD,29,0)</f>
        <v>9.8586896118258878</v>
      </c>
      <c r="AF161" s="697">
        <f>_xlfn.IFNA(VLOOKUP(B161,'[9]5%'!B:BC,54,0),0)</f>
        <v>0</v>
      </c>
      <c r="AG161" s="698">
        <f>VLOOKUP(B161,[9]Simperel!B:AH,33,0)</f>
        <v>9.57</v>
      </c>
      <c r="AH161" s="699">
        <f t="shared" si="28"/>
        <v>7.85</v>
      </c>
      <c r="AI161" s="700"/>
      <c r="AJ161" s="697">
        <f>_xlfn.IFNA(VLOOKUP(B161,'[9]Child care'!C:I,7,0),0)</f>
        <v>0</v>
      </c>
      <c r="AK161" s="699">
        <f>VLOOKUP(B161,[9]Att!B:W,22,0)</f>
        <v>9.1973244147157178</v>
      </c>
      <c r="AL161" s="697">
        <f t="shared" si="29"/>
        <v>6</v>
      </c>
      <c r="AM161" s="697">
        <f>_xlfn.IFNA(VLOOKUP(B161,'[9]Health Check'!D:H,5,0),0)</f>
        <v>0</v>
      </c>
      <c r="AN161" s="701"/>
      <c r="AO161" s="697">
        <v>7</v>
      </c>
      <c r="AP161" s="696">
        <f>VLOOKUP(B161,[9]Simperel!B:AJ,35,0)</f>
        <v>10</v>
      </c>
      <c r="AQ161" s="702">
        <f>VLOOKUP(B161,[10]Master!$B:$AQ,42,0)</f>
        <v>0</v>
      </c>
      <c r="AR161" s="697">
        <f>_xlfn.IFNA(VLOOKUP(B161,[9]Bounus!A:B,2,0),0)</f>
        <v>0</v>
      </c>
      <c r="AS161" s="703">
        <f>SUMIF([9]Reimbursment!$B:$B,'PWK '!B:B,[9]Reimbursment!G:G)</f>
        <v>39.849967694192593</v>
      </c>
      <c r="AT161" s="700">
        <f t="shared" si="38"/>
        <v>0</v>
      </c>
      <c r="AU161" s="704">
        <f t="shared" si="30"/>
        <v>326</v>
      </c>
      <c r="AV161" s="705">
        <f>VLOOKUP(B161,[9]Att!B:U,20,0)</f>
        <v>0</v>
      </c>
      <c r="AW161" s="706">
        <f t="shared" si="39"/>
        <v>398.89</v>
      </c>
      <c r="AX161" s="707">
        <f t="shared" si="31"/>
        <v>393.02</v>
      </c>
      <c r="AY161" s="708">
        <f t="shared" si="32"/>
        <v>367.55697133055622</v>
      </c>
      <c r="AZ161" s="708">
        <v>0</v>
      </c>
      <c r="BA161" s="708">
        <f>VLOOKUP(B161,'[9]1st'!B:BH,59,0)</f>
        <v>104.78</v>
      </c>
      <c r="BB161" s="709">
        <f>_xlfn.IFNA(VLOOKUP(B161,[9]Deduct!B:F,6,0),0)</f>
        <v>0</v>
      </c>
      <c r="BC161" s="710">
        <f>_xlfn.IFNA(VLOOKUP(B161,[9]Union!I:J,2,0),0)</f>
        <v>1</v>
      </c>
      <c r="BD161" s="710">
        <f>_xlfn.IFNA(VLOOKUP(B161,[9]Union!M:N,2,0),0)</f>
        <v>0</v>
      </c>
      <c r="BE161" s="710">
        <f>_xlfn.IFNA(VLOOKUP(B161,[9]Union!E:F,2,0),0)</f>
        <v>0</v>
      </c>
      <c r="BF161" s="710">
        <f>_xlfn.IFNA(VLOOKUP(B161,[9]Union!A:B,2,0),0)</f>
        <v>0</v>
      </c>
      <c r="BG161" s="711">
        <f t="shared" si="33"/>
        <v>5.87</v>
      </c>
      <c r="BH161" s="708">
        <f t="shared" si="34"/>
        <v>111.65</v>
      </c>
      <c r="BI161" s="712">
        <f t="shared" si="35"/>
        <v>16.57</v>
      </c>
      <c r="BJ161" s="713">
        <f t="shared" si="36"/>
        <v>303.81</v>
      </c>
      <c r="BK161" s="716"/>
      <c r="BL161" s="608" t="e">
        <f>VLOOKUP(B161,[9]ML!A:F,1,0)</f>
        <v>#N/A</v>
      </c>
      <c r="BM161" s="715"/>
      <c r="BN161" s="608" t="e">
        <f>VLOOKUP(B161,'[9]Mon-Fri'!A:A,1,0)</f>
        <v>#N/A</v>
      </c>
    </row>
    <row r="162" spans="1:66" s="608" customFormat="1" ht="32.25" customHeight="1">
      <c r="A162" s="689">
        <f t="shared" si="40"/>
        <v>154</v>
      </c>
      <c r="B162" s="690" t="s">
        <v>1495</v>
      </c>
      <c r="C162" s="690" t="s">
        <v>1496</v>
      </c>
      <c r="D162" s="690" t="s">
        <v>1231</v>
      </c>
      <c r="E162" s="690" t="s">
        <v>1197</v>
      </c>
      <c r="F162" s="691">
        <v>42041</v>
      </c>
      <c r="G162" s="692"/>
      <c r="H162" s="692"/>
      <c r="I162" s="690" t="s">
        <v>1108</v>
      </c>
      <c r="J162" s="693">
        <v>1</v>
      </c>
      <c r="K162" s="693">
        <v>2</v>
      </c>
      <c r="L162" s="693">
        <v>3</v>
      </c>
      <c r="M162" s="693">
        <v>204</v>
      </c>
      <c r="N162" s="694">
        <f t="shared" si="37"/>
        <v>7.8461538461538458</v>
      </c>
      <c r="O162" s="693">
        <v>208</v>
      </c>
      <c r="P162" s="693">
        <v>8</v>
      </c>
      <c r="Q162" s="693">
        <v>250</v>
      </c>
      <c r="R162" s="693">
        <v>0</v>
      </c>
      <c r="S162" s="693">
        <v>0</v>
      </c>
      <c r="T162" s="693">
        <v>0</v>
      </c>
      <c r="U162" s="693">
        <v>42</v>
      </c>
      <c r="V162" s="693">
        <v>0</v>
      </c>
      <c r="W162" s="693">
        <v>42</v>
      </c>
      <c r="X162" s="690">
        <v>74.680000000000007</v>
      </c>
      <c r="Y162" s="690">
        <v>0</v>
      </c>
      <c r="Z162" s="690">
        <v>20.60604</v>
      </c>
      <c r="AA162" s="690">
        <v>0</v>
      </c>
      <c r="AB162" s="690">
        <v>20.60604</v>
      </c>
      <c r="AC162" s="690">
        <v>0</v>
      </c>
      <c r="AD162" s="690">
        <v>170.63208</v>
      </c>
      <c r="AE162" s="696">
        <f>VLOOKUP(B162,[9]Avg!B:AD,29,0)</f>
        <v>10.498677071005917</v>
      </c>
      <c r="AF162" s="697">
        <f>_xlfn.IFNA(VLOOKUP(B162,'[9]5%'!B:BC,54,0),0)</f>
        <v>0</v>
      </c>
      <c r="AG162" s="698">
        <f>VLOOKUP(B162,[9]Simperel!B:AH,33,0)</f>
        <v>10.050000000000001</v>
      </c>
      <c r="AH162" s="699">
        <f t="shared" si="28"/>
        <v>7.85</v>
      </c>
      <c r="AI162" s="700"/>
      <c r="AJ162" s="697">
        <f>_xlfn.IFNA(VLOOKUP(B162,'[9]Child care'!C:I,7,0),0)</f>
        <v>0</v>
      </c>
      <c r="AK162" s="699">
        <f>VLOOKUP(B162,[9]Att!B:W,22,0)</f>
        <v>10</v>
      </c>
      <c r="AL162" s="697">
        <f t="shared" si="29"/>
        <v>0</v>
      </c>
      <c r="AM162" s="697">
        <f>_xlfn.IFNA(VLOOKUP(B162,'[9]Health Check'!D:H,5,0),0)</f>
        <v>0</v>
      </c>
      <c r="AN162" s="701"/>
      <c r="AO162" s="697">
        <v>7</v>
      </c>
      <c r="AP162" s="696">
        <f>VLOOKUP(B162,[9]Simperel!B:AJ,35,0)</f>
        <v>9</v>
      </c>
      <c r="AQ162" s="702">
        <f>VLOOKUP(B162,[10]Master!$B:$AQ,42,0)</f>
        <v>0</v>
      </c>
      <c r="AR162" s="697">
        <f>_xlfn.IFNA(VLOOKUP(B162,[9]Bounus!A:B,2,0),0)</f>
        <v>0</v>
      </c>
      <c r="AS162" s="703">
        <f>SUMIF([9]Reimbursment!$B:$B,'PWK '!B:B,[9]Reimbursment!G:G)</f>
        <v>0</v>
      </c>
      <c r="AT162" s="700">
        <f t="shared" si="38"/>
        <v>0</v>
      </c>
      <c r="AU162" s="704">
        <f t="shared" si="30"/>
        <v>265.92</v>
      </c>
      <c r="AV162" s="705">
        <f>VLOOKUP(B162,[9]Att!B:U,20,0)</f>
        <v>0</v>
      </c>
      <c r="AW162" s="706">
        <f t="shared" si="39"/>
        <v>292.77</v>
      </c>
      <c r="AX162" s="707">
        <f t="shared" si="31"/>
        <v>286.90999999999997</v>
      </c>
      <c r="AY162" s="708">
        <f t="shared" si="32"/>
        <v>367.55697133055622</v>
      </c>
      <c r="AZ162" s="708">
        <v>0</v>
      </c>
      <c r="BA162" s="708">
        <f>VLOOKUP(B162,'[9]1st'!B:BH,59,0)</f>
        <v>100</v>
      </c>
      <c r="BB162" s="709">
        <f>_xlfn.IFNA(VLOOKUP(B162,[9]Deduct!B:F,6,0),0)</f>
        <v>0</v>
      </c>
      <c r="BC162" s="710">
        <f>_xlfn.IFNA(VLOOKUP(B162,[9]Union!I:J,2,0),0)</f>
        <v>0</v>
      </c>
      <c r="BD162" s="710">
        <f>_xlfn.IFNA(VLOOKUP(B162,[9]Union!M:N,2,0),0)</f>
        <v>0</v>
      </c>
      <c r="BE162" s="710">
        <f>_xlfn.IFNA(VLOOKUP(B162,[9]Union!E:F,2,0),0)</f>
        <v>0</v>
      </c>
      <c r="BF162" s="710">
        <f>_xlfn.IFNA(VLOOKUP(B162,[9]Union!A:B,2,0),0)</f>
        <v>0</v>
      </c>
      <c r="BG162" s="711">
        <f t="shared" si="33"/>
        <v>5.86</v>
      </c>
      <c r="BH162" s="708">
        <f t="shared" si="34"/>
        <v>105.86</v>
      </c>
      <c r="BI162" s="712">
        <f t="shared" si="35"/>
        <v>17.05</v>
      </c>
      <c r="BJ162" s="713">
        <f t="shared" si="36"/>
        <v>203.96</v>
      </c>
      <c r="BK162" s="716"/>
      <c r="BL162" s="608" t="e">
        <f>VLOOKUP(B162,[9]ML!A:F,1,0)</f>
        <v>#N/A</v>
      </c>
      <c r="BM162" s="715"/>
      <c r="BN162" s="608" t="e">
        <f>VLOOKUP(B162,'[9]Mon-Fri'!A:A,1,0)</f>
        <v>#N/A</v>
      </c>
    </row>
    <row r="163" spans="1:66" s="608" customFormat="1" ht="35.25" customHeight="1">
      <c r="A163" s="689">
        <f t="shared" si="40"/>
        <v>155</v>
      </c>
      <c r="B163" s="690" t="s">
        <v>1497</v>
      </c>
      <c r="C163" s="690" t="s">
        <v>1498</v>
      </c>
      <c r="D163" s="690" t="s">
        <v>1213</v>
      </c>
      <c r="E163" s="690" t="s">
        <v>1499</v>
      </c>
      <c r="F163" s="691">
        <v>42048</v>
      </c>
      <c r="G163" s="692"/>
      <c r="H163" s="692"/>
      <c r="I163" s="690" t="s">
        <v>1108</v>
      </c>
      <c r="J163" s="693">
        <v>0</v>
      </c>
      <c r="K163" s="693">
        <v>1</v>
      </c>
      <c r="L163" s="693">
        <v>1</v>
      </c>
      <c r="M163" s="693">
        <v>204</v>
      </c>
      <c r="N163" s="694">
        <f t="shared" si="37"/>
        <v>7.8461538461538458</v>
      </c>
      <c r="O163" s="693">
        <v>208</v>
      </c>
      <c r="P163" s="693">
        <v>8</v>
      </c>
      <c r="Q163" s="693">
        <v>250</v>
      </c>
      <c r="R163" s="693">
        <v>0</v>
      </c>
      <c r="S163" s="693">
        <v>0</v>
      </c>
      <c r="T163" s="693">
        <v>0</v>
      </c>
      <c r="U163" s="693">
        <v>42</v>
      </c>
      <c r="V163" s="693">
        <v>0</v>
      </c>
      <c r="W163" s="693">
        <v>42</v>
      </c>
      <c r="X163" s="690">
        <v>142.66999999999999</v>
      </c>
      <c r="Y163" s="690">
        <v>0</v>
      </c>
      <c r="Z163" s="690">
        <v>20.60604</v>
      </c>
      <c r="AA163" s="690">
        <v>0</v>
      </c>
      <c r="AB163" s="690">
        <v>20.60604</v>
      </c>
      <c r="AC163" s="690">
        <v>0</v>
      </c>
      <c r="AD163" s="690">
        <v>102.64208000000001</v>
      </c>
      <c r="AE163" s="696">
        <f>VLOOKUP(B163,[9]Avg!B:AD,29,0)</f>
        <v>9.6456250161651411</v>
      </c>
      <c r="AF163" s="697">
        <f>_xlfn.IFNA(VLOOKUP(B163,'[9]5%'!B:BC,54,0),0)</f>
        <v>0</v>
      </c>
      <c r="AG163" s="698">
        <f>VLOOKUP(B163,[9]Simperel!B:AH,33,0)</f>
        <v>10.050000000000001</v>
      </c>
      <c r="AH163" s="699">
        <f t="shared" si="28"/>
        <v>7.85</v>
      </c>
      <c r="AI163" s="700"/>
      <c r="AJ163" s="697">
        <f>_xlfn.IFNA(VLOOKUP(B163,'[9]Child care'!C:I,7,0),0)</f>
        <v>0</v>
      </c>
      <c r="AK163" s="699">
        <f>VLOOKUP(B163,[9]Att!B:W,22,0)</f>
        <v>10</v>
      </c>
      <c r="AL163" s="697">
        <f t="shared" si="29"/>
        <v>0</v>
      </c>
      <c r="AM163" s="697">
        <f>_xlfn.IFNA(VLOOKUP(B163,'[9]Health Check'!D:H,5,0),0)</f>
        <v>0</v>
      </c>
      <c r="AN163" s="701"/>
      <c r="AO163" s="697">
        <v>7</v>
      </c>
      <c r="AP163" s="696">
        <f>VLOOKUP(B163,[9]Simperel!B:AJ,35,0)</f>
        <v>9</v>
      </c>
      <c r="AQ163" s="702">
        <f>VLOOKUP(B163,[10]Master!$B:$AQ,42,0)</f>
        <v>0</v>
      </c>
      <c r="AR163" s="697">
        <f>_xlfn.IFNA(VLOOKUP(B163,[9]Bounus!A:B,2,0),0)</f>
        <v>0</v>
      </c>
      <c r="AS163" s="703">
        <f>SUMIF([9]Reimbursment!$B:$B,'PWK '!B:B,[9]Reimbursment!G:G)</f>
        <v>0</v>
      </c>
      <c r="AT163" s="700">
        <f t="shared" si="38"/>
        <v>0</v>
      </c>
      <c r="AU163" s="704">
        <f t="shared" si="30"/>
        <v>265.92</v>
      </c>
      <c r="AV163" s="705">
        <f>VLOOKUP(B163,[9]Att!B:U,20,0)</f>
        <v>0</v>
      </c>
      <c r="AW163" s="706">
        <f t="shared" si="39"/>
        <v>292.77</v>
      </c>
      <c r="AX163" s="707">
        <f t="shared" si="31"/>
        <v>286.90999999999997</v>
      </c>
      <c r="AY163" s="708">
        <f t="shared" si="32"/>
        <v>367.55697133055622</v>
      </c>
      <c r="AZ163" s="708">
        <v>0</v>
      </c>
      <c r="BA163" s="708">
        <f>VLOOKUP(B163,'[9]1st'!B:BH,59,0)</f>
        <v>100</v>
      </c>
      <c r="BB163" s="709">
        <f>_xlfn.IFNA(VLOOKUP(B163,[9]Deduct!B:F,6,0),0)</f>
        <v>0</v>
      </c>
      <c r="BC163" s="710">
        <f>_xlfn.IFNA(VLOOKUP(B163,[9]Union!I:J,2,0),0)</f>
        <v>0</v>
      </c>
      <c r="BD163" s="710">
        <f>_xlfn.IFNA(VLOOKUP(B163,[9]Union!M:N,2,0),0)</f>
        <v>0</v>
      </c>
      <c r="BE163" s="710">
        <f>_xlfn.IFNA(VLOOKUP(B163,[9]Union!E:F,2,0),0)</f>
        <v>0</v>
      </c>
      <c r="BF163" s="710">
        <f>_xlfn.IFNA(VLOOKUP(B163,[9]Union!A:B,2,0),0)</f>
        <v>0.5</v>
      </c>
      <c r="BG163" s="711">
        <f t="shared" si="33"/>
        <v>5.86</v>
      </c>
      <c r="BH163" s="708">
        <f t="shared" si="34"/>
        <v>106.36</v>
      </c>
      <c r="BI163" s="712">
        <f t="shared" si="35"/>
        <v>17.05</v>
      </c>
      <c r="BJ163" s="713">
        <f t="shared" si="36"/>
        <v>203.46</v>
      </c>
      <c r="BK163" s="716"/>
      <c r="BL163" s="608" t="e">
        <f>VLOOKUP(B163,[9]ML!A:F,1,0)</f>
        <v>#N/A</v>
      </c>
      <c r="BM163" s="715"/>
      <c r="BN163" s="608" t="e">
        <f>VLOOKUP(B163,'[9]Mon-Fri'!A:A,1,0)</f>
        <v>#N/A</v>
      </c>
    </row>
    <row r="164" spans="1:66" s="608" customFormat="1" ht="35.25" customHeight="1">
      <c r="A164" s="689">
        <f t="shared" si="40"/>
        <v>156</v>
      </c>
      <c r="B164" s="690" t="s">
        <v>1500</v>
      </c>
      <c r="C164" s="690" t="s">
        <v>1501</v>
      </c>
      <c r="D164" s="690" t="s">
        <v>1238</v>
      </c>
      <c r="E164" s="690" t="s">
        <v>1422</v>
      </c>
      <c r="F164" s="691">
        <v>42052</v>
      </c>
      <c r="G164" s="692"/>
      <c r="H164" s="692"/>
      <c r="I164" s="690" t="s">
        <v>1108</v>
      </c>
      <c r="J164" s="693">
        <v>1</v>
      </c>
      <c r="K164" s="693">
        <v>1</v>
      </c>
      <c r="L164" s="693">
        <v>2</v>
      </c>
      <c r="M164" s="693">
        <v>204</v>
      </c>
      <c r="N164" s="694">
        <f t="shared" si="37"/>
        <v>7.8461538461538458</v>
      </c>
      <c r="O164" s="693">
        <v>208</v>
      </c>
      <c r="P164" s="693">
        <v>8</v>
      </c>
      <c r="Q164" s="693">
        <v>248</v>
      </c>
      <c r="R164" s="693">
        <v>0</v>
      </c>
      <c r="S164" s="693">
        <v>0</v>
      </c>
      <c r="T164" s="693">
        <v>0</v>
      </c>
      <c r="U164" s="693">
        <v>40</v>
      </c>
      <c r="V164" s="693">
        <v>0</v>
      </c>
      <c r="W164" s="693">
        <v>40</v>
      </c>
      <c r="X164" s="690">
        <v>278.05</v>
      </c>
      <c r="Y164" s="690">
        <v>0</v>
      </c>
      <c r="Z164" s="690">
        <v>23.290196999999999</v>
      </c>
      <c r="AA164" s="690">
        <v>0</v>
      </c>
      <c r="AB164" s="690">
        <v>23.290196999999999</v>
      </c>
      <c r="AC164" s="690">
        <v>0</v>
      </c>
      <c r="AD164" s="690">
        <v>19.864574000000001</v>
      </c>
      <c r="AE164" s="696">
        <f>VLOOKUP(B164,[9]Avg!B:AD,29,0)</f>
        <v>11.504454584876804</v>
      </c>
      <c r="AF164" s="697">
        <f>_xlfn.IFNA(VLOOKUP(B164,'[9]5%'!B:BC,54,0),0)</f>
        <v>0</v>
      </c>
      <c r="AG164" s="698">
        <f>VLOOKUP(B164,[9]Simperel!B:AH,33,0)</f>
        <v>9.57</v>
      </c>
      <c r="AH164" s="699">
        <f t="shared" si="28"/>
        <v>7.85</v>
      </c>
      <c r="AI164" s="700"/>
      <c r="AJ164" s="697">
        <f>_xlfn.IFNA(VLOOKUP(B164,'[9]Child care'!C:I,7,0),0)</f>
        <v>8</v>
      </c>
      <c r="AK164" s="699">
        <f>VLOOKUP(B164,[9]Att!B:W,22,0)</f>
        <v>10</v>
      </c>
      <c r="AL164" s="697">
        <f t="shared" si="29"/>
        <v>6</v>
      </c>
      <c r="AM164" s="697">
        <f>_xlfn.IFNA(VLOOKUP(B164,'[9]Health Check'!D:H,5,0),0)</f>
        <v>0</v>
      </c>
      <c r="AN164" s="701"/>
      <c r="AO164" s="697">
        <v>7</v>
      </c>
      <c r="AP164" s="696">
        <f>VLOOKUP(B164,[9]Simperel!B:AJ,35,0)</f>
        <v>9</v>
      </c>
      <c r="AQ164" s="702">
        <f>VLOOKUP(B164,[10]Master!$B:$AQ,42,0)</f>
        <v>0</v>
      </c>
      <c r="AR164" s="697">
        <f>_xlfn.IFNA(VLOOKUP(B164,[9]Bounus!A:B,2,0),0)</f>
        <v>0</v>
      </c>
      <c r="AS164" s="703">
        <f>SUMIF([9]Reimbursment!$B:$B,'PWK '!B:B,[9]Reimbursment!G:G)</f>
        <v>0</v>
      </c>
      <c r="AT164" s="700">
        <f t="shared" si="38"/>
        <v>0</v>
      </c>
      <c r="AU164" s="704">
        <f t="shared" si="30"/>
        <v>321.2</v>
      </c>
      <c r="AV164" s="705">
        <f>VLOOKUP(B164,[9]Att!B:U,20,0)</f>
        <v>0</v>
      </c>
      <c r="AW164" s="706">
        <f t="shared" si="39"/>
        <v>354.05</v>
      </c>
      <c r="AX164" s="707">
        <f t="shared" si="31"/>
        <v>348.18</v>
      </c>
      <c r="AY164" s="708">
        <f t="shared" si="32"/>
        <v>367.55697133055622</v>
      </c>
      <c r="AZ164" s="708">
        <v>0</v>
      </c>
      <c r="BA164" s="708">
        <f>VLOOKUP(B164,'[9]1st'!B:BH,59,0)</f>
        <v>100</v>
      </c>
      <c r="BB164" s="709">
        <f>_xlfn.IFNA(VLOOKUP(B164,[9]Deduct!B:F,6,0),0)</f>
        <v>0</v>
      </c>
      <c r="BC164" s="710">
        <f>_xlfn.IFNA(VLOOKUP(B164,[9]Union!I:J,2,0),0)</f>
        <v>0</v>
      </c>
      <c r="BD164" s="710">
        <f>_xlfn.IFNA(VLOOKUP(B164,[9]Union!M:N,2,0),0)</f>
        <v>0</v>
      </c>
      <c r="BE164" s="710">
        <f>_xlfn.IFNA(VLOOKUP(B164,[9]Union!E:F,2,0),0)</f>
        <v>0</v>
      </c>
      <c r="BF164" s="710">
        <f>_xlfn.IFNA(VLOOKUP(B164,[9]Union!A:B,2,0),0)</f>
        <v>0</v>
      </c>
      <c r="BG164" s="711">
        <f t="shared" si="33"/>
        <v>5.87</v>
      </c>
      <c r="BH164" s="708">
        <f t="shared" si="34"/>
        <v>105.87</v>
      </c>
      <c r="BI164" s="712">
        <f t="shared" si="35"/>
        <v>24.57</v>
      </c>
      <c r="BJ164" s="713">
        <f t="shared" si="36"/>
        <v>272.75</v>
      </c>
      <c r="BK164" s="714"/>
      <c r="BL164" s="608" t="e">
        <f>VLOOKUP(B164,[9]ML!A:F,1,0)</f>
        <v>#N/A</v>
      </c>
      <c r="BM164" s="715"/>
      <c r="BN164" s="608" t="e">
        <f>VLOOKUP(B164,'[9]Mon-Fri'!A:A,1,0)</f>
        <v>#N/A</v>
      </c>
    </row>
    <row r="165" spans="1:66" s="608" customFormat="1" ht="32.25" customHeight="1">
      <c r="A165" s="689">
        <f t="shared" si="40"/>
        <v>157</v>
      </c>
      <c r="B165" s="690" t="s">
        <v>1502</v>
      </c>
      <c r="C165" s="690" t="s">
        <v>1503</v>
      </c>
      <c r="D165" s="690" t="s">
        <v>1289</v>
      </c>
      <c r="E165" s="690" t="s">
        <v>1261</v>
      </c>
      <c r="F165" s="691">
        <v>42088</v>
      </c>
      <c r="G165" s="692"/>
      <c r="H165" s="692"/>
      <c r="I165" s="690" t="s">
        <v>1108</v>
      </c>
      <c r="J165" s="693">
        <v>0</v>
      </c>
      <c r="K165" s="693">
        <v>1</v>
      </c>
      <c r="L165" s="693">
        <v>1</v>
      </c>
      <c r="M165" s="693">
        <v>204</v>
      </c>
      <c r="N165" s="694">
        <f t="shared" si="37"/>
        <v>7.8461538461538458</v>
      </c>
      <c r="O165" s="693">
        <v>208</v>
      </c>
      <c r="P165" s="693">
        <v>8</v>
      </c>
      <c r="Q165" s="693">
        <v>248</v>
      </c>
      <c r="R165" s="693">
        <v>0</v>
      </c>
      <c r="S165" s="693">
        <v>0</v>
      </c>
      <c r="T165" s="693">
        <v>0</v>
      </c>
      <c r="U165" s="693">
        <v>40</v>
      </c>
      <c r="V165" s="693">
        <v>0</v>
      </c>
      <c r="W165" s="693">
        <v>40</v>
      </c>
      <c r="X165" s="690">
        <v>188.37</v>
      </c>
      <c r="Y165" s="690">
        <v>0</v>
      </c>
      <c r="Z165" s="690">
        <v>19.823688000000001</v>
      </c>
      <c r="AA165" s="690">
        <v>0</v>
      </c>
      <c r="AB165" s="690">
        <v>19.823688000000001</v>
      </c>
      <c r="AC165" s="690">
        <v>0</v>
      </c>
      <c r="AD165" s="690">
        <v>55.377375999999998</v>
      </c>
      <c r="AE165" s="696">
        <f>VLOOKUP(B165,[9]Avg!B:AD,29,0)</f>
        <v>10.533955754252965</v>
      </c>
      <c r="AF165" s="697">
        <f>_xlfn.IFNA(VLOOKUP(B165,'[9]5%'!B:BC,54,0),0)</f>
        <v>0</v>
      </c>
      <c r="AG165" s="698">
        <f>VLOOKUP(B165,[9]Simperel!B:AH,33,0)</f>
        <v>9.57</v>
      </c>
      <c r="AH165" s="699">
        <f t="shared" si="28"/>
        <v>7.85</v>
      </c>
      <c r="AI165" s="700"/>
      <c r="AJ165" s="697">
        <f>_xlfn.IFNA(VLOOKUP(B165,'[9]Child care'!C:I,7,0),0)</f>
        <v>0</v>
      </c>
      <c r="AK165" s="699">
        <f>VLOOKUP(B165,[9]Att!B:W,22,0)</f>
        <v>10</v>
      </c>
      <c r="AL165" s="697">
        <f t="shared" si="29"/>
        <v>6</v>
      </c>
      <c r="AM165" s="697">
        <f>_xlfn.IFNA(VLOOKUP(B165,'[9]Health Check'!D:H,5,0),0)</f>
        <v>0</v>
      </c>
      <c r="AN165" s="701"/>
      <c r="AO165" s="697">
        <v>7</v>
      </c>
      <c r="AP165" s="696">
        <f>VLOOKUP(B165,[9]Simperel!B:AJ,35,0)</f>
        <v>9</v>
      </c>
      <c r="AQ165" s="702">
        <f>VLOOKUP(B165,[10]Master!$B:$AQ,42,0)</f>
        <v>0</v>
      </c>
      <c r="AR165" s="697">
        <f>_xlfn.IFNA(VLOOKUP(B165,[9]Bounus!A:B,2,0),0)</f>
        <v>0</v>
      </c>
      <c r="AS165" s="703">
        <f>SUMIF([9]Reimbursment!$B:$B,'PWK '!B:B,[9]Reimbursment!G:G)</f>
        <v>0</v>
      </c>
      <c r="AT165" s="700">
        <f t="shared" si="38"/>
        <v>0</v>
      </c>
      <c r="AU165" s="704">
        <f t="shared" si="30"/>
        <v>263.57</v>
      </c>
      <c r="AV165" s="705">
        <f>VLOOKUP(B165,[9]Att!B:U,20,0)</f>
        <v>0</v>
      </c>
      <c r="AW165" s="706">
        <f t="shared" si="39"/>
        <v>296.42</v>
      </c>
      <c r="AX165" s="707">
        <f t="shared" si="31"/>
        <v>290.55</v>
      </c>
      <c r="AY165" s="708">
        <f t="shared" si="32"/>
        <v>367.55697133055622</v>
      </c>
      <c r="AZ165" s="708">
        <v>0</v>
      </c>
      <c r="BA165" s="708">
        <f>VLOOKUP(B165,'[9]1st'!B:BH,59,0)</f>
        <v>100</v>
      </c>
      <c r="BB165" s="709">
        <f>_xlfn.IFNA(VLOOKUP(B165,[9]Deduct!B:F,6,0),0)</f>
        <v>0</v>
      </c>
      <c r="BC165" s="710">
        <f>_xlfn.IFNA(VLOOKUP(B165,[9]Union!I:J,2,0),0)</f>
        <v>0</v>
      </c>
      <c r="BD165" s="710">
        <f>_xlfn.IFNA(VLOOKUP(B165,[9]Union!M:N,2,0),0)</f>
        <v>1</v>
      </c>
      <c r="BE165" s="710">
        <f>_xlfn.IFNA(VLOOKUP(B165,[9]Union!E:F,2,0),0)</f>
        <v>0</v>
      </c>
      <c r="BF165" s="710">
        <f>_xlfn.IFNA(VLOOKUP(B165,[9]Union!A:B,2,0),0)</f>
        <v>0</v>
      </c>
      <c r="BG165" s="711">
        <f t="shared" si="33"/>
        <v>5.87</v>
      </c>
      <c r="BH165" s="708">
        <f t="shared" si="34"/>
        <v>106.87</v>
      </c>
      <c r="BI165" s="712">
        <f t="shared" si="35"/>
        <v>16.57</v>
      </c>
      <c r="BJ165" s="713">
        <f t="shared" si="36"/>
        <v>206.12</v>
      </c>
      <c r="BK165" s="716"/>
      <c r="BL165" s="608" t="e">
        <f>VLOOKUP(B165,[9]ML!A:F,1,0)</f>
        <v>#N/A</v>
      </c>
      <c r="BM165" s="715"/>
      <c r="BN165" s="608" t="e">
        <f>VLOOKUP(B165,'[9]Mon-Fri'!A:A,1,0)</f>
        <v>#N/A</v>
      </c>
    </row>
    <row r="166" spans="1:66" s="608" customFormat="1" ht="35.25" customHeight="1">
      <c r="A166" s="689">
        <f t="shared" si="40"/>
        <v>158</v>
      </c>
      <c r="B166" s="690" t="s">
        <v>1504</v>
      </c>
      <c r="C166" s="690" t="s">
        <v>1505</v>
      </c>
      <c r="D166" s="690" t="s">
        <v>1213</v>
      </c>
      <c r="E166" s="690" t="s">
        <v>1506</v>
      </c>
      <c r="F166" s="691">
        <v>42115</v>
      </c>
      <c r="G166" s="692"/>
      <c r="H166" s="692"/>
      <c r="I166" s="690" t="s">
        <v>1108</v>
      </c>
      <c r="J166" s="693">
        <v>1</v>
      </c>
      <c r="K166" s="693">
        <v>1</v>
      </c>
      <c r="L166" s="693">
        <v>2</v>
      </c>
      <c r="M166" s="693">
        <v>204</v>
      </c>
      <c r="N166" s="694">
        <f t="shared" si="37"/>
        <v>7.8461538461538458</v>
      </c>
      <c r="O166" s="693">
        <v>208</v>
      </c>
      <c r="P166" s="693">
        <v>8</v>
      </c>
      <c r="Q166" s="693">
        <v>254</v>
      </c>
      <c r="R166" s="693">
        <v>0</v>
      </c>
      <c r="S166" s="693">
        <v>0</v>
      </c>
      <c r="T166" s="693">
        <v>0</v>
      </c>
      <c r="U166" s="693">
        <v>46</v>
      </c>
      <c r="V166" s="693">
        <v>0</v>
      </c>
      <c r="W166" s="693">
        <v>46</v>
      </c>
      <c r="X166" s="690">
        <v>166.76</v>
      </c>
      <c r="Y166" s="690">
        <v>0</v>
      </c>
      <c r="Z166" s="690">
        <v>23.632608000000001</v>
      </c>
      <c r="AA166" s="690">
        <v>0</v>
      </c>
      <c r="AB166" s="690">
        <v>23.632608000000001</v>
      </c>
      <c r="AC166" s="690">
        <v>0</v>
      </c>
      <c r="AD166" s="690">
        <v>84.605215999999999</v>
      </c>
      <c r="AE166" s="696">
        <f>VLOOKUP(B166,[9]Avg!B:AD,29,0)</f>
        <v>10.344950394477317</v>
      </c>
      <c r="AF166" s="697">
        <f>_xlfn.IFNA(VLOOKUP(B166,'[9]5%'!B:BC,54,0),0)</f>
        <v>0</v>
      </c>
      <c r="AG166" s="698">
        <f>VLOOKUP(B166,[9]Simperel!B:AH,33,0)</f>
        <v>11</v>
      </c>
      <c r="AH166" s="699">
        <f t="shared" si="28"/>
        <v>7.85</v>
      </c>
      <c r="AI166" s="700"/>
      <c r="AJ166" s="697">
        <f>_xlfn.IFNA(VLOOKUP(B166,'[9]Child care'!C:I,7,0),0)</f>
        <v>0</v>
      </c>
      <c r="AK166" s="699">
        <f>VLOOKUP(B166,[9]Att!B:W,22,0)</f>
        <v>10</v>
      </c>
      <c r="AL166" s="697">
        <f t="shared" si="29"/>
        <v>6</v>
      </c>
      <c r="AM166" s="697">
        <f>_xlfn.IFNA(VLOOKUP(B166,'[9]Health Check'!D:H,5,0),0)</f>
        <v>0</v>
      </c>
      <c r="AN166" s="701"/>
      <c r="AO166" s="697">
        <v>7</v>
      </c>
      <c r="AP166" s="696">
        <f>VLOOKUP(B166,[9]Simperel!B:AJ,35,0)</f>
        <v>9</v>
      </c>
      <c r="AQ166" s="702">
        <f>VLOOKUP(B166,[10]Master!$B:$AQ,42,0)</f>
        <v>0</v>
      </c>
      <c r="AR166" s="697">
        <f>_xlfn.IFNA(VLOOKUP(B166,[9]Bounus!A:B,2,0),0)</f>
        <v>0</v>
      </c>
      <c r="AS166" s="703">
        <f>SUMIF([9]Reimbursment!$B:$B,'PWK '!B:B,[9]Reimbursment!G:G)</f>
        <v>0</v>
      </c>
      <c r="AT166" s="700">
        <f t="shared" si="38"/>
        <v>0</v>
      </c>
      <c r="AU166" s="704">
        <f t="shared" si="30"/>
        <v>275</v>
      </c>
      <c r="AV166" s="705">
        <f>VLOOKUP(B166,[9]Att!B:U,20,0)</f>
        <v>0</v>
      </c>
      <c r="AW166" s="706">
        <f t="shared" si="39"/>
        <v>307.85000000000002</v>
      </c>
      <c r="AX166" s="707">
        <f t="shared" si="31"/>
        <v>301.98</v>
      </c>
      <c r="AY166" s="708">
        <f t="shared" si="32"/>
        <v>367.55697133055622</v>
      </c>
      <c r="AZ166" s="708">
        <v>0</v>
      </c>
      <c r="BA166" s="708">
        <f>VLOOKUP(B166,'[9]1st'!B:BH,59,0)</f>
        <v>100</v>
      </c>
      <c r="BB166" s="709">
        <f>_xlfn.IFNA(VLOOKUP(B166,[9]Deduct!B:F,6,0),0)</f>
        <v>0</v>
      </c>
      <c r="BC166" s="710">
        <f>_xlfn.IFNA(VLOOKUP(B166,[9]Union!I:J,2,0),0)</f>
        <v>0</v>
      </c>
      <c r="BD166" s="710">
        <f>_xlfn.IFNA(VLOOKUP(B166,[9]Union!M:N,2,0),0)</f>
        <v>0</v>
      </c>
      <c r="BE166" s="710">
        <f>_xlfn.IFNA(VLOOKUP(B166,[9]Union!E:F,2,0),0)</f>
        <v>0.5</v>
      </c>
      <c r="BF166" s="710">
        <f>_xlfn.IFNA(VLOOKUP(B166,[9]Union!A:B,2,0),0)</f>
        <v>0</v>
      </c>
      <c r="BG166" s="711">
        <f t="shared" si="33"/>
        <v>5.87</v>
      </c>
      <c r="BH166" s="708">
        <f t="shared" si="34"/>
        <v>106.37</v>
      </c>
      <c r="BI166" s="712">
        <f t="shared" si="35"/>
        <v>18</v>
      </c>
      <c r="BJ166" s="713">
        <f t="shared" si="36"/>
        <v>219.48</v>
      </c>
      <c r="BK166" s="716"/>
      <c r="BL166" s="608" t="e">
        <f>VLOOKUP(B166,[9]ML!A:F,1,0)</f>
        <v>#N/A</v>
      </c>
      <c r="BM166" s="715"/>
      <c r="BN166" s="608" t="e">
        <f>VLOOKUP(B166,'[9]Mon-Fri'!A:A,1,0)</f>
        <v>#N/A</v>
      </c>
    </row>
    <row r="167" spans="1:66" s="608" customFormat="1" ht="35.25" customHeight="1">
      <c r="A167" s="689">
        <f t="shared" si="40"/>
        <v>159</v>
      </c>
      <c r="B167" s="690" t="s">
        <v>1507</v>
      </c>
      <c r="C167" s="690" t="s">
        <v>1508</v>
      </c>
      <c r="D167" s="690" t="s">
        <v>1231</v>
      </c>
      <c r="E167" s="690" t="s">
        <v>1509</v>
      </c>
      <c r="F167" s="691">
        <v>42116</v>
      </c>
      <c r="G167" s="692"/>
      <c r="H167" s="692"/>
      <c r="I167" s="690" t="s">
        <v>1108</v>
      </c>
      <c r="J167" s="693">
        <v>1</v>
      </c>
      <c r="K167" s="693">
        <v>0</v>
      </c>
      <c r="L167" s="693">
        <v>1</v>
      </c>
      <c r="M167" s="693">
        <v>204</v>
      </c>
      <c r="N167" s="694">
        <f t="shared" si="37"/>
        <v>7.8461538461538458</v>
      </c>
      <c r="O167" s="693">
        <v>208</v>
      </c>
      <c r="P167" s="693">
        <v>8</v>
      </c>
      <c r="Q167" s="693">
        <v>258</v>
      </c>
      <c r="R167" s="693">
        <v>0</v>
      </c>
      <c r="S167" s="693">
        <v>0</v>
      </c>
      <c r="T167" s="693">
        <v>0</v>
      </c>
      <c r="U167" s="693">
        <v>50</v>
      </c>
      <c r="V167" s="693">
        <v>0</v>
      </c>
      <c r="W167" s="693">
        <v>50</v>
      </c>
      <c r="X167" s="690">
        <v>116.28</v>
      </c>
      <c r="Y167" s="690">
        <v>0</v>
      </c>
      <c r="Z167" s="690">
        <v>24.530999999999999</v>
      </c>
      <c r="AA167" s="690">
        <v>0</v>
      </c>
      <c r="AB167" s="690">
        <v>24.530999999999999</v>
      </c>
      <c r="AC167" s="690">
        <v>0</v>
      </c>
      <c r="AD167" s="690">
        <v>136.88200000000001</v>
      </c>
      <c r="AE167" s="696">
        <f>VLOOKUP(B167,[9]Avg!B:AD,29,0)</f>
        <v>9.9203439510763829</v>
      </c>
      <c r="AF167" s="697">
        <f>_xlfn.IFNA(VLOOKUP(B167,'[9]5%'!B:BC,54,0),0)</f>
        <v>0</v>
      </c>
      <c r="AG167" s="698">
        <f>VLOOKUP(B167,[9]Simperel!B:AH,33,0)</f>
        <v>11.96</v>
      </c>
      <c r="AH167" s="699">
        <f t="shared" si="28"/>
        <v>7.85</v>
      </c>
      <c r="AI167" s="700"/>
      <c r="AJ167" s="697">
        <f>_xlfn.IFNA(VLOOKUP(B167,'[9]Child care'!C:I,7,0),0)</f>
        <v>0</v>
      </c>
      <c r="AK167" s="699">
        <f>VLOOKUP(B167,[9]Att!B:W,22,0)</f>
        <v>10</v>
      </c>
      <c r="AL167" s="697">
        <f t="shared" si="29"/>
        <v>0</v>
      </c>
      <c r="AM167" s="697">
        <f>_xlfn.IFNA(VLOOKUP(B167,'[9]Health Check'!D:H,5,0),0)</f>
        <v>0</v>
      </c>
      <c r="AN167" s="701"/>
      <c r="AO167" s="697">
        <v>7</v>
      </c>
      <c r="AP167" s="696">
        <f>VLOOKUP(B167,[9]Simperel!B:AJ,35,0)</f>
        <v>9</v>
      </c>
      <c r="AQ167" s="702">
        <f>VLOOKUP(B167,[10]Master!$B:$AQ,42,0)</f>
        <v>0</v>
      </c>
      <c r="AR167" s="697">
        <f>_xlfn.IFNA(VLOOKUP(B167,[9]Bounus!A:B,2,0),0)</f>
        <v>0</v>
      </c>
      <c r="AS167" s="703">
        <f>SUMIF([9]Reimbursment!$B:$B,'PWK '!B:B,[9]Reimbursment!G:G)</f>
        <v>0</v>
      </c>
      <c r="AT167" s="700">
        <f t="shared" si="38"/>
        <v>0</v>
      </c>
      <c r="AU167" s="704">
        <f t="shared" si="30"/>
        <v>277.69</v>
      </c>
      <c r="AV167" s="705">
        <f>VLOOKUP(B167,[9]Att!B:U,20,0)</f>
        <v>0</v>
      </c>
      <c r="AW167" s="706">
        <f t="shared" si="39"/>
        <v>304.54000000000002</v>
      </c>
      <c r="AX167" s="707">
        <f t="shared" si="31"/>
        <v>298.67</v>
      </c>
      <c r="AY167" s="708">
        <f t="shared" si="32"/>
        <v>367.55697133055622</v>
      </c>
      <c r="AZ167" s="708">
        <v>0</v>
      </c>
      <c r="BA167" s="708">
        <f>VLOOKUP(B167,'[9]1st'!B:BH,59,0)</f>
        <v>100</v>
      </c>
      <c r="BB167" s="709">
        <f>_xlfn.IFNA(VLOOKUP(B167,[9]Deduct!B:F,6,0),0)</f>
        <v>0</v>
      </c>
      <c r="BC167" s="710">
        <f>_xlfn.IFNA(VLOOKUP(B167,[9]Union!I:J,2,0),0)</f>
        <v>0</v>
      </c>
      <c r="BD167" s="710">
        <f>_xlfn.IFNA(VLOOKUP(B167,[9]Union!M:N,2,0),0)</f>
        <v>0</v>
      </c>
      <c r="BE167" s="710">
        <f>_xlfn.IFNA(VLOOKUP(B167,[9]Union!E:F,2,0),0)</f>
        <v>0</v>
      </c>
      <c r="BF167" s="710">
        <f>_xlfn.IFNA(VLOOKUP(B167,[9]Union!A:B,2,0),0)</f>
        <v>0</v>
      </c>
      <c r="BG167" s="711">
        <f t="shared" si="33"/>
        <v>5.87</v>
      </c>
      <c r="BH167" s="708">
        <f t="shared" si="34"/>
        <v>105.87</v>
      </c>
      <c r="BI167" s="712">
        <f t="shared" si="35"/>
        <v>18.96</v>
      </c>
      <c r="BJ167" s="713">
        <f t="shared" si="36"/>
        <v>217.63</v>
      </c>
      <c r="BK167" s="714"/>
      <c r="BL167" s="608" t="e">
        <f>VLOOKUP(B167,[9]ML!A:F,1,0)</f>
        <v>#N/A</v>
      </c>
      <c r="BM167" s="715"/>
      <c r="BN167" s="608" t="e">
        <f>VLOOKUP(B167,'[9]Mon-Fri'!A:A,1,0)</f>
        <v>#N/A</v>
      </c>
    </row>
    <row r="168" spans="1:66" s="608" customFormat="1" ht="35.25" customHeight="1">
      <c r="A168" s="689">
        <f t="shared" si="40"/>
        <v>160</v>
      </c>
      <c r="B168" s="690" t="s">
        <v>1510</v>
      </c>
      <c r="C168" s="690" t="s">
        <v>1511</v>
      </c>
      <c r="D168" s="690" t="s">
        <v>1289</v>
      </c>
      <c r="E168" s="690" t="s">
        <v>1311</v>
      </c>
      <c r="F168" s="691">
        <v>42116</v>
      </c>
      <c r="G168" s="692"/>
      <c r="H168" s="692"/>
      <c r="I168" s="690" t="s">
        <v>1108</v>
      </c>
      <c r="J168" s="693">
        <v>0</v>
      </c>
      <c r="K168" s="693">
        <v>0</v>
      </c>
      <c r="L168" s="693">
        <v>0</v>
      </c>
      <c r="M168" s="693">
        <v>204</v>
      </c>
      <c r="N168" s="694">
        <f t="shared" si="37"/>
        <v>7.8461538461538458</v>
      </c>
      <c r="O168" s="693">
        <v>208</v>
      </c>
      <c r="P168" s="693">
        <v>8</v>
      </c>
      <c r="Q168" s="693">
        <v>230</v>
      </c>
      <c r="R168" s="693">
        <v>8</v>
      </c>
      <c r="S168" s="693">
        <v>0</v>
      </c>
      <c r="T168" s="693">
        <v>8</v>
      </c>
      <c r="U168" s="693">
        <v>30</v>
      </c>
      <c r="V168" s="693">
        <v>0</v>
      </c>
      <c r="W168" s="693">
        <v>30</v>
      </c>
      <c r="X168" s="690">
        <v>169.67</v>
      </c>
      <c r="Y168" s="690">
        <v>7.85</v>
      </c>
      <c r="Z168" s="690">
        <v>14.721914999999999</v>
      </c>
      <c r="AA168" s="690">
        <v>0</v>
      </c>
      <c r="AB168" s="690">
        <v>14.721914999999999</v>
      </c>
      <c r="AC168" s="690">
        <v>0</v>
      </c>
      <c r="AD168" s="690">
        <v>56.023829999999997</v>
      </c>
      <c r="AE168" s="696">
        <f>VLOOKUP(B168,[9]Avg!B:AD,29,0)</f>
        <v>10.015639809064549</v>
      </c>
      <c r="AF168" s="697">
        <f>_xlfn.IFNA(VLOOKUP(B168,'[9]5%'!B:BC,54,0),0)</f>
        <v>0</v>
      </c>
      <c r="AG168" s="698">
        <f>VLOOKUP(B168,[9]Simperel!B:AH,33,0)</f>
        <v>7.18</v>
      </c>
      <c r="AH168" s="699">
        <f t="shared" si="28"/>
        <v>7.85</v>
      </c>
      <c r="AI168" s="700"/>
      <c r="AJ168" s="697">
        <f>_xlfn.IFNA(VLOOKUP(B168,'[9]Child care'!C:I,7,0),0)</f>
        <v>0</v>
      </c>
      <c r="AK168" s="699">
        <f>VLOOKUP(B168,[9]Att!B:W,22,0)</f>
        <v>9.1973244147157178</v>
      </c>
      <c r="AL168" s="697">
        <f t="shared" si="29"/>
        <v>6</v>
      </c>
      <c r="AM168" s="697">
        <f>_xlfn.IFNA(VLOOKUP(B168,'[9]Health Check'!D:H,5,0),0)</f>
        <v>0</v>
      </c>
      <c r="AN168" s="701"/>
      <c r="AO168" s="697">
        <v>7</v>
      </c>
      <c r="AP168" s="696">
        <f>VLOOKUP(B168,[9]Simperel!B:AJ,35,0)</f>
        <v>9</v>
      </c>
      <c r="AQ168" s="702">
        <f>VLOOKUP(B168,[10]Master!$B:$AQ,42,0)</f>
        <v>0</v>
      </c>
      <c r="AR168" s="697">
        <f>_xlfn.IFNA(VLOOKUP(B168,[9]Bounus!A:B,2,0),0)</f>
        <v>0</v>
      </c>
      <c r="AS168" s="703">
        <f>SUMIF([9]Reimbursment!$B:$B,'PWK '!B:B,[9]Reimbursment!G:G)</f>
        <v>0</v>
      </c>
      <c r="AT168" s="700">
        <f t="shared" si="38"/>
        <v>0</v>
      </c>
      <c r="AU168" s="704">
        <f t="shared" si="30"/>
        <v>248.27</v>
      </c>
      <c r="AV168" s="705">
        <f>VLOOKUP(B168,[9]Att!B:U,20,0)</f>
        <v>0</v>
      </c>
      <c r="AW168" s="706">
        <f t="shared" si="39"/>
        <v>280.31</v>
      </c>
      <c r="AX168" s="707">
        <f t="shared" si="31"/>
        <v>274.7</v>
      </c>
      <c r="AY168" s="708">
        <f t="shared" si="32"/>
        <v>367.55697133055622</v>
      </c>
      <c r="AZ168" s="708">
        <v>0</v>
      </c>
      <c r="BA168" s="708">
        <f>VLOOKUP(B168,'[9]1st'!B:BH,59,0)</f>
        <v>100</v>
      </c>
      <c r="BB168" s="709">
        <f>_xlfn.IFNA(VLOOKUP(B168,[9]Deduct!B:F,6,0),0)</f>
        <v>0</v>
      </c>
      <c r="BC168" s="710">
        <f>_xlfn.IFNA(VLOOKUP(B168,[9]Union!I:J,2,0),0)</f>
        <v>1</v>
      </c>
      <c r="BD168" s="710">
        <f>_xlfn.IFNA(VLOOKUP(B168,[9]Union!M:N,2,0),0)</f>
        <v>0</v>
      </c>
      <c r="BE168" s="710">
        <f>_xlfn.IFNA(VLOOKUP(B168,[9]Union!E:F,2,0),0)</f>
        <v>0</v>
      </c>
      <c r="BF168" s="710">
        <f>_xlfn.IFNA(VLOOKUP(B168,[9]Union!A:B,2,0),0)</f>
        <v>0</v>
      </c>
      <c r="BG168" s="711">
        <f t="shared" si="33"/>
        <v>5.61</v>
      </c>
      <c r="BH168" s="708">
        <f t="shared" si="34"/>
        <v>106.61</v>
      </c>
      <c r="BI168" s="712">
        <f t="shared" si="35"/>
        <v>14.18</v>
      </c>
      <c r="BJ168" s="713">
        <f t="shared" si="36"/>
        <v>187.88</v>
      </c>
      <c r="BK168" s="716"/>
      <c r="BL168" s="608" t="e">
        <f>VLOOKUP(B168,[9]ML!A:F,1,0)</f>
        <v>#N/A</v>
      </c>
      <c r="BM168" s="715"/>
      <c r="BN168" s="608" t="e">
        <f>VLOOKUP(B168,'[9]Mon-Fri'!A:A,1,0)</f>
        <v>#N/A</v>
      </c>
    </row>
    <row r="169" spans="1:66" s="608" customFormat="1" ht="35.25" customHeight="1">
      <c r="A169" s="689">
        <f t="shared" si="40"/>
        <v>161</v>
      </c>
      <c r="B169" s="690" t="s">
        <v>1512</v>
      </c>
      <c r="C169" s="690" t="s">
        <v>1513</v>
      </c>
      <c r="D169" s="690" t="s">
        <v>808</v>
      </c>
      <c r="E169" s="690" t="s">
        <v>1235</v>
      </c>
      <c r="F169" s="691">
        <v>42121</v>
      </c>
      <c r="G169" s="692"/>
      <c r="H169" s="692"/>
      <c r="I169" s="690" t="s">
        <v>1108</v>
      </c>
      <c r="J169" s="693">
        <v>1</v>
      </c>
      <c r="K169" s="693">
        <v>1</v>
      </c>
      <c r="L169" s="693">
        <v>2</v>
      </c>
      <c r="M169" s="693">
        <v>231</v>
      </c>
      <c r="N169" s="694">
        <f t="shared" si="37"/>
        <v>8.884615384615385</v>
      </c>
      <c r="O169" s="693">
        <v>208</v>
      </c>
      <c r="P169" s="693">
        <v>8</v>
      </c>
      <c r="Q169" s="693">
        <v>237.5</v>
      </c>
      <c r="R169" s="693">
        <v>4.5</v>
      </c>
      <c r="S169" s="693">
        <v>0</v>
      </c>
      <c r="T169" s="693">
        <v>4.5</v>
      </c>
      <c r="U169" s="693">
        <v>34</v>
      </c>
      <c r="V169" s="693">
        <v>0</v>
      </c>
      <c r="W169" s="693">
        <v>34</v>
      </c>
      <c r="X169" s="690">
        <v>228.01</v>
      </c>
      <c r="Y169" s="690">
        <v>5</v>
      </c>
      <c r="Z169" s="690">
        <v>18.87</v>
      </c>
      <c r="AA169" s="690">
        <v>0</v>
      </c>
      <c r="AB169" s="690">
        <v>18.87</v>
      </c>
      <c r="AC169" s="690">
        <v>0</v>
      </c>
      <c r="AD169" s="690">
        <v>38.651001999999998</v>
      </c>
      <c r="AE169" s="696">
        <f>VLOOKUP(B169,[9]Avg!B:AD,29,0)</f>
        <v>11.050420397197156</v>
      </c>
      <c r="AF169" s="697">
        <f>_xlfn.IFNA(VLOOKUP(B169,'[9]5%'!B:BC,54,0),0)</f>
        <v>0</v>
      </c>
      <c r="AG169" s="698">
        <f>VLOOKUP(B169,[9]Simperel!B:AH,33,0)</f>
        <v>8.1300000000000008</v>
      </c>
      <c r="AH169" s="699">
        <f t="shared" si="28"/>
        <v>8.8800000000000008</v>
      </c>
      <c r="AI169" s="700"/>
      <c r="AJ169" s="697">
        <f>_xlfn.IFNA(VLOOKUP(B169,'[9]Child care'!C:I,7,0),0)</f>
        <v>8</v>
      </c>
      <c r="AK169" s="699">
        <f>VLOOKUP(B169,[9]Att!B:W,22,0)</f>
        <v>9.8169336384439347</v>
      </c>
      <c r="AL169" s="697">
        <f t="shared" si="29"/>
        <v>6</v>
      </c>
      <c r="AM169" s="697">
        <f>_xlfn.IFNA(VLOOKUP(B169,'[9]Health Check'!D:H,5,0),0)</f>
        <v>0</v>
      </c>
      <c r="AN169" s="701"/>
      <c r="AO169" s="697">
        <v>7</v>
      </c>
      <c r="AP169" s="696">
        <f>VLOOKUP(B169,[9]Simperel!B:AJ,35,0)</f>
        <v>9</v>
      </c>
      <c r="AQ169" s="702">
        <f>VLOOKUP(B169,[10]Master!$B:$AQ,42,0)</f>
        <v>0</v>
      </c>
      <c r="AR169" s="697">
        <f>_xlfn.IFNA(VLOOKUP(B169,[9]Bounus!A:B,2,0),0)</f>
        <v>0</v>
      </c>
      <c r="AS169" s="703">
        <f>SUMIF([9]Reimbursment!$B:$B,'PWK '!B:B,[9]Reimbursment!G:G)</f>
        <v>0</v>
      </c>
      <c r="AT169" s="700">
        <f t="shared" si="38"/>
        <v>4.6528085882935351</v>
      </c>
      <c r="AU169" s="704">
        <f t="shared" si="30"/>
        <v>290.52999999999997</v>
      </c>
      <c r="AV169" s="705">
        <f>VLOOKUP(B169,[9]Att!B:U,20,0)</f>
        <v>0.42105263157894701</v>
      </c>
      <c r="AW169" s="706">
        <f t="shared" si="39"/>
        <v>328.88</v>
      </c>
      <c r="AX169" s="707">
        <f t="shared" si="31"/>
        <v>323.01</v>
      </c>
      <c r="AY169" s="708">
        <f t="shared" si="32"/>
        <v>367.55697133055622</v>
      </c>
      <c r="AZ169" s="708">
        <v>0</v>
      </c>
      <c r="BA169" s="708">
        <f>VLOOKUP(B169,'[9]1st'!B:BH,59,0)</f>
        <v>100</v>
      </c>
      <c r="BB169" s="709">
        <f>_xlfn.IFNA(VLOOKUP(B169,[9]Deduct!B:F,6,0),0)</f>
        <v>0</v>
      </c>
      <c r="BC169" s="710">
        <f>_xlfn.IFNA(VLOOKUP(B169,[9]Union!I:J,2,0),0)</f>
        <v>0</v>
      </c>
      <c r="BD169" s="710">
        <f>_xlfn.IFNA(VLOOKUP(B169,[9]Union!M:N,2,0),0)</f>
        <v>0</v>
      </c>
      <c r="BE169" s="710">
        <f>_xlfn.IFNA(VLOOKUP(B169,[9]Union!E:F,2,0),0)</f>
        <v>0</v>
      </c>
      <c r="BF169" s="710">
        <f>_xlfn.IFNA(VLOOKUP(B169,[9]Union!A:B,2,0),0)</f>
        <v>0.5</v>
      </c>
      <c r="BG169" s="711">
        <f t="shared" si="33"/>
        <v>5.87</v>
      </c>
      <c r="BH169" s="708">
        <f t="shared" si="34"/>
        <v>106.37</v>
      </c>
      <c r="BI169" s="712">
        <f t="shared" si="35"/>
        <v>23.13</v>
      </c>
      <c r="BJ169" s="713">
        <f t="shared" si="36"/>
        <v>245.64</v>
      </c>
      <c r="BK169" s="716"/>
      <c r="BL169" s="608" t="e">
        <f>VLOOKUP(B169,[9]ML!A:F,1,0)</f>
        <v>#N/A</v>
      </c>
      <c r="BM169" s="715"/>
      <c r="BN169" s="608" t="e">
        <f>VLOOKUP(B169,'[9]Mon-Fri'!A:A,1,0)</f>
        <v>#N/A</v>
      </c>
    </row>
    <row r="170" spans="1:66" s="608" customFormat="1" ht="32.25" customHeight="1">
      <c r="A170" s="689">
        <f t="shared" si="40"/>
        <v>162</v>
      </c>
      <c r="B170" s="690" t="s">
        <v>1514</v>
      </c>
      <c r="C170" s="690" t="s">
        <v>1515</v>
      </c>
      <c r="D170" s="690" t="s">
        <v>1203</v>
      </c>
      <c r="E170" s="690" t="s">
        <v>1516</v>
      </c>
      <c r="F170" s="691">
        <v>42121</v>
      </c>
      <c r="G170" s="692"/>
      <c r="H170" s="692"/>
      <c r="I170" s="690" t="s">
        <v>1108</v>
      </c>
      <c r="J170" s="693">
        <v>1</v>
      </c>
      <c r="K170" s="693">
        <v>4</v>
      </c>
      <c r="L170" s="693">
        <v>5</v>
      </c>
      <c r="M170" s="693">
        <v>204</v>
      </c>
      <c r="N170" s="694">
        <f t="shared" si="37"/>
        <v>7.8461538461538458</v>
      </c>
      <c r="O170" s="693">
        <v>208</v>
      </c>
      <c r="P170" s="693">
        <v>8</v>
      </c>
      <c r="Q170" s="693">
        <v>220</v>
      </c>
      <c r="R170" s="693">
        <v>16</v>
      </c>
      <c r="S170" s="693">
        <v>0</v>
      </c>
      <c r="T170" s="693">
        <v>16</v>
      </c>
      <c r="U170" s="693">
        <v>28</v>
      </c>
      <c r="V170" s="693">
        <v>0</v>
      </c>
      <c r="W170" s="693">
        <v>28</v>
      </c>
      <c r="X170" s="690">
        <v>183.39</v>
      </c>
      <c r="Y170" s="690">
        <v>15.7</v>
      </c>
      <c r="Z170" s="690">
        <v>14.744384999999999</v>
      </c>
      <c r="AA170" s="690">
        <v>0</v>
      </c>
      <c r="AB170" s="690">
        <v>14.744384999999999</v>
      </c>
      <c r="AC170" s="690">
        <v>0</v>
      </c>
      <c r="AD170" s="690">
        <v>39.53031</v>
      </c>
      <c r="AE170" s="696">
        <f>VLOOKUP(B170,[9]Avg!B:AD,29,0)</f>
        <v>11.372029952322098</v>
      </c>
      <c r="AF170" s="697">
        <f>_xlfn.IFNA(VLOOKUP(B170,'[9]5%'!B:BC,54,0),0)</f>
        <v>0</v>
      </c>
      <c r="AG170" s="698">
        <f>VLOOKUP(B170,[9]Simperel!B:AH,33,0)</f>
        <v>6.7</v>
      </c>
      <c r="AH170" s="699">
        <f t="shared" si="28"/>
        <v>7.85</v>
      </c>
      <c r="AI170" s="700"/>
      <c r="AJ170" s="697">
        <f>_xlfn.IFNA(VLOOKUP(B170,'[9]Child care'!C:I,7,0),0)</f>
        <v>0</v>
      </c>
      <c r="AK170" s="699">
        <f>VLOOKUP(B170,[9]Att!B:W,22,0)</f>
        <v>9.1304347826086953</v>
      </c>
      <c r="AL170" s="697">
        <f t="shared" si="29"/>
        <v>6</v>
      </c>
      <c r="AM170" s="697">
        <f>_xlfn.IFNA(VLOOKUP(B170,'[9]Health Check'!D:H,5,0),0)</f>
        <v>0</v>
      </c>
      <c r="AN170" s="701"/>
      <c r="AO170" s="697">
        <v>7</v>
      </c>
      <c r="AP170" s="696">
        <f>VLOOKUP(B170,[9]Simperel!B:AJ,35,0)</f>
        <v>9</v>
      </c>
      <c r="AQ170" s="702">
        <f>VLOOKUP(B170,[10]Master!$B:$AQ,42,0)</f>
        <v>0</v>
      </c>
      <c r="AR170" s="697">
        <f>_xlfn.IFNA(VLOOKUP(B170,[9]Bounus!A:B,2,0),0)</f>
        <v>0</v>
      </c>
      <c r="AS170" s="703">
        <f>SUMIF([9]Reimbursment!$B:$B,'PWK '!B:B,[9]Reimbursment!G:G)</f>
        <v>0</v>
      </c>
      <c r="AT170" s="700">
        <f t="shared" si="38"/>
        <v>0</v>
      </c>
      <c r="AU170" s="704">
        <f t="shared" si="30"/>
        <v>253.36</v>
      </c>
      <c r="AV170" s="705">
        <f>VLOOKUP(B170,[9]Att!B:U,20,0)</f>
        <v>0</v>
      </c>
      <c r="AW170" s="706">
        <f t="shared" si="39"/>
        <v>285.35000000000002</v>
      </c>
      <c r="AX170" s="707">
        <f t="shared" si="31"/>
        <v>279.64000000000004</v>
      </c>
      <c r="AY170" s="708">
        <f t="shared" si="32"/>
        <v>367.55697133055622</v>
      </c>
      <c r="AZ170" s="708">
        <v>0</v>
      </c>
      <c r="BA170" s="708">
        <f>VLOOKUP(B170,'[9]1st'!B:BH,59,0)</f>
        <v>100</v>
      </c>
      <c r="BB170" s="709">
        <f>_xlfn.IFNA(VLOOKUP(B170,[9]Deduct!B:F,6,0),0)</f>
        <v>0</v>
      </c>
      <c r="BC170" s="710">
        <f>_xlfn.IFNA(VLOOKUP(B170,[9]Union!I:J,2,0),0)</f>
        <v>0</v>
      </c>
      <c r="BD170" s="710">
        <f>_xlfn.IFNA(VLOOKUP(B170,[9]Union!M:N,2,0),0)</f>
        <v>1</v>
      </c>
      <c r="BE170" s="710">
        <f>_xlfn.IFNA(VLOOKUP(B170,[9]Union!E:F,2,0),0)</f>
        <v>0</v>
      </c>
      <c r="BF170" s="710">
        <f>_xlfn.IFNA(VLOOKUP(B170,[9]Union!A:B,2,0),0)</f>
        <v>0</v>
      </c>
      <c r="BG170" s="711">
        <f t="shared" si="33"/>
        <v>5.71</v>
      </c>
      <c r="BH170" s="708">
        <f t="shared" si="34"/>
        <v>106.71</v>
      </c>
      <c r="BI170" s="712">
        <f t="shared" si="35"/>
        <v>13.7</v>
      </c>
      <c r="BJ170" s="713">
        <f t="shared" si="36"/>
        <v>192.34</v>
      </c>
      <c r="BK170" s="716"/>
      <c r="BL170" s="608" t="e">
        <f>VLOOKUP(B170,[9]ML!A:F,1,0)</f>
        <v>#N/A</v>
      </c>
      <c r="BM170" s="715"/>
      <c r="BN170" s="608" t="e">
        <f>VLOOKUP(B170,'[9]Mon-Fri'!A:A,1,0)</f>
        <v>#N/A</v>
      </c>
    </row>
    <row r="171" spans="1:66" s="608" customFormat="1" ht="35.25" customHeight="1">
      <c r="A171" s="689">
        <f t="shared" si="40"/>
        <v>163</v>
      </c>
      <c r="B171" s="690" t="s">
        <v>1517</v>
      </c>
      <c r="C171" s="690" t="s">
        <v>1518</v>
      </c>
      <c r="D171" s="690" t="s">
        <v>1231</v>
      </c>
      <c r="E171" s="690" t="s">
        <v>1407</v>
      </c>
      <c r="F171" s="691">
        <v>42122</v>
      </c>
      <c r="G171" s="692"/>
      <c r="H171" s="692"/>
      <c r="I171" s="690" t="s">
        <v>1108</v>
      </c>
      <c r="J171" s="693">
        <v>0</v>
      </c>
      <c r="K171" s="693">
        <v>0</v>
      </c>
      <c r="L171" s="693">
        <v>0</v>
      </c>
      <c r="M171" s="693">
        <v>204</v>
      </c>
      <c r="N171" s="694">
        <f t="shared" si="37"/>
        <v>7.8461538461538458</v>
      </c>
      <c r="O171" s="693">
        <v>208</v>
      </c>
      <c r="P171" s="693">
        <v>8</v>
      </c>
      <c r="Q171" s="693">
        <v>246</v>
      </c>
      <c r="R171" s="693">
        <v>0</v>
      </c>
      <c r="S171" s="693">
        <v>0</v>
      </c>
      <c r="T171" s="693">
        <v>0</v>
      </c>
      <c r="U171" s="693">
        <v>38</v>
      </c>
      <c r="V171" s="693">
        <v>0</v>
      </c>
      <c r="W171" s="693">
        <v>38</v>
      </c>
      <c r="X171" s="690">
        <v>253.28</v>
      </c>
      <c r="Y171" s="690">
        <v>0</v>
      </c>
      <c r="Z171" s="690">
        <v>19.677350000000001</v>
      </c>
      <c r="AA171" s="690">
        <v>0</v>
      </c>
      <c r="AB171" s="690">
        <v>19.677350000000001</v>
      </c>
      <c r="AC171" s="690">
        <v>0</v>
      </c>
      <c r="AD171" s="690">
        <v>15.702818000000001</v>
      </c>
      <c r="AE171" s="696">
        <f>VLOOKUP(B171,[9]Avg!B:AD,29,0)</f>
        <v>10.507248357723883</v>
      </c>
      <c r="AF171" s="697">
        <f>_xlfn.IFNA(VLOOKUP(B171,'[9]5%'!B:BC,54,0),0)</f>
        <v>0</v>
      </c>
      <c r="AG171" s="698">
        <f>VLOOKUP(B171,[9]Simperel!B:AH,33,0)</f>
        <v>9.09</v>
      </c>
      <c r="AH171" s="699">
        <f t="shared" si="28"/>
        <v>7.85</v>
      </c>
      <c r="AI171" s="700"/>
      <c r="AJ171" s="697">
        <f>_xlfn.IFNA(VLOOKUP(B171,'[9]Child care'!C:I,7,0),0)</f>
        <v>0</v>
      </c>
      <c r="AK171" s="699">
        <f>VLOOKUP(B171,[9]Att!B:W,22,0)</f>
        <v>10</v>
      </c>
      <c r="AL171" s="697">
        <f t="shared" si="29"/>
        <v>6</v>
      </c>
      <c r="AM171" s="697">
        <f>_xlfn.IFNA(VLOOKUP(B171,'[9]Health Check'!D:H,5,0),0)</f>
        <v>0</v>
      </c>
      <c r="AN171" s="701"/>
      <c r="AO171" s="697">
        <v>7</v>
      </c>
      <c r="AP171" s="696">
        <f>VLOOKUP(B171,[9]Simperel!B:AJ,35,0)</f>
        <v>9</v>
      </c>
      <c r="AQ171" s="702">
        <f>VLOOKUP(B171,[10]Master!$B:$AQ,42,0)</f>
        <v>0</v>
      </c>
      <c r="AR171" s="697">
        <f>_xlfn.IFNA(VLOOKUP(B171,[9]Bounus!A:B,2,0),0)</f>
        <v>0</v>
      </c>
      <c r="AS171" s="703">
        <f>SUMIF([9]Reimbursment!$B:$B,'PWK '!B:B,[9]Reimbursment!G:G)</f>
        <v>0</v>
      </c>
      <c r="AT171" s="700">
        <f t="shared" si="38"/>
        <v>0</v>
      </c>
      <c r="AU171" s="704">
        <f t="shared" si="30"/>
        <v>288.66000000000003</v>
      </c>
      <c r="AV171" s="705">
        <f>VLOOKUP(B171,[9]Att!B:U,20,0)</f>
        <v>0</v>
      </c>
      <c r="AW171" s="706">
        <f t="shared" si="39"/>
        <v>321.51</v>
      </c>
      <c r="AX171" s="707">
        <f t="shared" si="31"/>
        <v>315.64</v>
      </c>
      <c r="AY171" s="708">
        <f t="shared" si="32"/>
        <v>367.55697133055622</v>
      </c>
      <c r="AZ171" s="708">
        <v>0</v>
      </c>
      <c r="BA171" s="708">
        <f>VLOOKUP(B171,'[9]1st'!B:BH,59,0)</f>
        <v>100</v>
      </c>
      <c r="BB171" s="709">
        <f>_xlfn.IFNA(VLOOKUP(B171,[9]Deduct!B:F,6,0),0)</f>
        <v>0</v>
      </c>
      <c r="BC171" s="710">
        <f>_xlfn.IFNA(VLOOKUP(B171,[9]Union!I:J,2,0),0)</f>
        <v>1</v>
      </c>
      <c r="BD171" s="710">
        <f>_xlfn.IFNA(VLOOKUP(B171,[9]Union!M:N,2,0),0)</f>
        <v>0</v>
      </c>
      <c r="BE171" s="710">
        <f>_xlfn.IFNA(VLOOKUP(B171,[9]Union!E:F,2,0),0)</f>
        <v>0</v>
      </c>
      <c r="BF171" s="710">
        <f>_xlfn.IFNA(VLOOKUP(B171,[9]Union!A:B,2,0),0)</f>
        <v>0</v>
      </c>
      <c r="BG171" s="711">
        <f t="shared" si="33"/>
        <v>5.87</v>
      </c>
      <c r="BH171" s="708">
        <f t="shared" si="34"/>
        <v>106.87</v>
      </c>
      <c r="BI171" s="712">
        <f t="shared" si="35"/>
        <v>16.09</v>
      </c>
      <c r="BJ171" s="713">
        <f t="shared" si="36"/>
        <v>230.73</v>
      </c>
      <c r="BK171" s="723"/>
      <c r="BL171" s="608" t="e">
        <f>VLOOKUP(B171,[9]ML!A:F,1,0)</f>
        <v>#N/A</v>
      </c>
      <c r="BM171" s="715"/>
      <c r="BN171" s="608" t="e">
        <f>VLOOKUP(B171,'[9]Mon-Fri'!A:A,1,0)</f>
        <v>#N/A</v>
      </c>
    </row>
    <row r="172" spans="1:66" s="608" customFormat="1" ht="32.25" customHeight="1">
      <c r="A172" s="689">
        <f t="shared" si="40"/>
        <v>164</v>
      </c>
      <c r="B172" s="690" t="s">
        <v>1519</v>
      </c>
      <c r="C172" s="690" t="s">
        <v>1520</v>
      </c>
      <c r="D172" s="690" t="s">
        <v>1203</v>
      </c>
      <c r="E172" s="690" t="s">
        <v>1300</v>
      </c>
      <c r="F172" s="691">
        <v>42131</v>
      </c>
      <c r="G172" s="692"/>
      <c r="H172" s="692"/>
      <c r="I172" s="690" t="s">
        <v>1108</v>
      </c>
      <c r="J172" s="693">
        <v>1</v>
      </c>
      <c r="K172" s="693">
        <v>1</v>
      </c>
      <c r="L172" s="693">
        <v>2</v>
      </c>
      <c r="M172" s="693">
        <v>204</v>
      </c>
      <c r="N172" s="694">
        <f t="shared" si="37"/>
        <v>7.8461538461538458</v>
      </c>
      <c r="O172" s="693">
        <v>200</v>
      </c>
      <c r="P172" s="693">
        <v>8</v>
      </c>
      <c r="Q172" s="693">
        <v>234</v>
      </c>
      <c r="R172" s="693">
        <v>0</v>
      </c>
      <c r="S172" s="693">
        <v>0</v>
      </c>
      <c r="T172" s="693">
        <v>0</v>
      </c>
      <c r="U172" s="693">
        <v>34</v>
      </c>
      <c r="V172" s="693">
        <v>0</v>
      </c>
      <c r="W172" s="693">
        <v>34</v>
      </c>
      <c r="X172" s="690">
        <v>149.43</v>
      </c>
      <c r="Y172" s="690">
        <v>0</v>
      </c>
      <c r="Z172" s="690">
        <v>17.33277</v>
      </c>
      <c r="AA172" s="690">
        <v>0</v>
      </c>
      <c r="AB172" s="690">
        <v>17.33277</v>
      </c>
      <c r="AC172" s="690">
        <v>0</v>
      </c>
      <c r="AD172" s="690">
        <v>81.48554</v>
      </c>
      <c r="AE172" s="696">
        <f>VLOOKUP(B172,[9]Avg!B:AD,29,0)</f>
        <v>10.247967311746303</v>
      </c>
      <c r="AF172" s="697">
        <f>_xlfn.IFNA(VLOOKUP(B172,'[9]5%'!B:BC,54,0),0)</f>
        <v>0</v>
      </c>
      <c r="AG172" s="698">
        <f>VLOOKUP(B172,[9]Simperel!B:AH,33,0)</f>
        <v>8.1300000000000008</v>
      </c>
      <c r="AH172" s="699">
        <f t="shared" si="28"/>
        <v>7.85</v>
      </c>
      <c r="AI172" s="700"/>
      <c r="AJ172" s="697">
        <f>_xlfn.IFNA(VLOOKUP(B172,'[9]Child care'!C:I,7,0),0)</f>
        <v>0</v>
      </c>
      <c r="AK172" s="699">
        <f>VLOOKUP(B172,[9]Att!B:W,22,0)</f>
        <v>10</v>
      </c>
      <c r="AL172" s="697">
        <f t="shared" si="29"/>
        <v>0</v>
      </c>
      <c r="AM172" s="697">
        <f>_xlfn.IFNA(VLOOKUP(B172,'[9]Health Check'!D:H,5,0),0)</f>
        <v>0</v>
      </c>
      <c r="AN172" s="701"/>
      <c r="AO172" s="697">
        <v>7</v>
      </c>
      <c r="AP172" s="696">
        <f>VLOOKUP(B172,[9]Simperel!B:AJ,35,0)</f>
        <v>9</v>
      </c>
      <c r="AQ172" s="702">
        <f>VLOOKUP(B172,[10]Master!$B:$AQ,42,0)</f>
        <v>0</v>
      </c>
      <c r="AR172" s="697">
        <f>_xlfn.IFNA(VLOOKUP(B172,[9]Bounus!A:B,2,0),0)</f>
        <v>0</v>
      </c>
      <c r="AS172" s="703">
        <f>SUMIF([9]Reimbursment!$B:$B,'PWK '!B:B,[9]Reimbursment!G:G)</f>
        <v>0</v>
      </c>
      <c r="AT172" s="700">
        <f t="shared" si="38"/>
        <v>10.247967311746303</v>
      </c>
      <c r="AU172" s="704">
        <f t="shared" si="30"/>
        <v>248.25</v>
      </c>
      <c r="AV172" s="705">
        <f>VLOOKUP(B172,[9]Att!B:U,20,0)</f>
        <v>1</v>
      </c>
      <c r="AW172" s="706">
        <f t="shared" si="39"/>
        <v>285.35000000000002</v>
      </c>
      <c r="AX172" s="707">
        <f t="shared" si="31"/>
        <v>279.64000000000004</v>
      </c>
      <c r="AY172" s="708">
        <f t="shared" si="32"/>
        <v>367.55697133055622</v>
      </c>
      <c r="AZ172" s="708">
        <v>0</v>
      </c>
      <c r="BA172" s="708">
        <f>VLOOKUP(B172,'[9]1st'!B:BH,59,0)</f>
        <v>100</v>
      </c>
      <c r="BB172" s="709">
        <f>_xlfn.IFNA(VLOOKUP(B172,[9]Deduct!B:F,6,0),0)</f>
        <v>0</v>
      </c>
      <c r="BC172" s="710">
        <f>_xlfn.IFNA(VLOOKUP(B172,[9]Union!I:J,2,0),0)</f>
        <v>0</v>
      </c>
      <c r="BD172" s="710">
        <f>_xlfn.IFNA(VLOOKUP(B172,[9]Union!M:N,2,0),0)</f>
        <v>0</v>
      </c>
      <c r="BE172" s="710">
        <f>_xlfn.IFNA(VLOOKUP(B172,[9]Union!E:F,2,0),0)</f>
        <v>0.5</v>
      </c>
      <c r="BF172" s="710">
        <f>_xlfn.IFNA(VLOOKUP(B172,[9]Union!A:B,2,0),0)</f>
        <v>0</v>
      </c>
      <c r="BG172" s="711">
        <f t="shared" si="33"/>
        <v>5.71</v>
      </c>
      <c r="BH172" s="708">
        <f t="shared" si="34"/>
        <v>106.21</v>
      </c>
      <c r="BI172" s="712">
        <f t="shared" si="35"/>
        <v>15.13</v>
      </c>
      <c r="BJ172" s="713">
        <f t="shared" si="36"/>
        <v>194.27</v>
      </c>
      <c r="BK172" s="716"/>
      <c r="BL172" s="608" t="e">
        <f>VLOOKUP(B172,[9]ML!A:F,1,0)</f>
        <v>#N/A</v>
      </c>
      <c r="BM172" s="715"/>
      <c r="BN172" s="608" t="e">
        <f>VLOOKUP(B172,'[9]Mon-Fri'!A:A,1,0)</f>
        <v>#N/A</v>
      </c>
    </row>
    <row r="173" spans="1:66" s="608" customFormat="1" ht="32.25" customHeight="1">
      <c r="A173" s="689">
        <f t="shared" si="40"/>
        <v>165</v>
      </c>
      <c r="B173" s="690" t="s">
        <v>1521</v>
      </c>
      <c r="C173" s="690" t="s">
        <v>1522</v>
      </c>
      <c r="D173" s="690" t="s">
        <v>1238</v>
      </c>
      <c r="E173" s="690" t="s">
        <v>1523</v>
      </c>
      <c r="F173" s="691">
        <v>42131</v>
      </c>
      <c r="G173" s="692"/>
      <c r="H173" s="692"/>
      <c r="I173" s="690" t="s">
        <v>1108</v>
      </c>
      <c r="J173" s="693">
        <v>1</v>
      </c>
      <c r="K173" s="693">
        <v>1</v>
      </c>
      <c r="L173" s="693">
        <v>2</v>
      </c>
      <c r="M173" s="693">
        <v>204</v>
      </c>
      <c r="N173" s="694">
        <f t="shared" si="37"/>
        <v>7.8461538461538458</v>
      </c>
      <c r="O173" s="693">
        <v>208</v>
      </c>
      <c r="P173" s="693">
        <v>8</v>
      </c>
      <c r="Q173" s="693">
        <v>234</v>
      </c>
      <c r="R173" s="693">
        <v>0</v>
      </c>
      <c r="S173" s="693">
        <v>16</v>
      </c>
      <c r="T173" s="693">
        <v>16</v>
      </c>
      <c r="U173" s="693">
        <v>42</v>
      </c>
      <c r="V173" s="693">
        <v>0</v>
      </c>
      <c r="W173" s="693">
        <v>42</v>
      </c>
      <c r="X173" s="690">
        <v>244.48</v>
      </c>
      <c r="Y173" s="690">
        <v>0</v>
      </c>
      <c r="Z173" s="690">
        <v>22.402376</v>
      </c>
      <c r="AA173" s="690">
        <v>0</v>
      </c>
      <c r="AB173" s="690">
        <v>22.402376</v>
      </c>
      <c r="AC173" s="690">
        <v>0</v>
      </c>
      <c r="AD173" s="690">
        <v>8.7855679999999996</v>
      </c>
      <c r="AE173" s="696">
        <f>VLOOKUP(B173,[9]Avg!B:AD,29,0)</f>
        <v>10.281039217348571</v>
      </c>
      <c r="AF173" s="697">
        <f>_xlfn.IFNA(VLOOKUP(B173,'[9]5%'!B:BC,54,0),0)</f>
        <v>0</v>
      </c>
      <c r="AG173" s="698">
        <f>VLOOKUP(B173,[9]Simperel!B:AH,33,0)</f>
        <v>10.050000000000001</v>
      </c>
      <c r="AH173" s="699">
        <f t="shared" si="28"/>
        <v>7.85</v>
      </c>
      <c r="AI173" s="700"/>
      <c r="AJ173" s="697">
        <f>_xlfn.IFNA(VLOOKUP(B173,'[9]Child care'!C:I,7,0),0)</f>
        <v>0</v>
      </c>
      <c r="AK173" s="699">
        <f>VLOOKUP(B173,[9]Att!B:W,22,0)</f>
        <v>8.4280936454849495</v>
      </c>
      <c r="AL173" s="697">
        <f t="shared" si="29"/>
        <v>6</v>
      </c>
      <c r="AM173" s="697">
        <f>_xlfn.IFNA(VLOOKUP(B173,'[9]Health Check'!D:H,5,0),0)</f>
        <v>0</v>
      </c>
      <c r="AN173" s="701"/>
      <c r="AO173" s="697">
        <v>7</v>
      </c>
      <c r="AP173" s="696">
        <f>VLOOKUP(B173,[9]Simperel!B:AJ,35,0)</f>
        <v>9</v>
      </c>
      <c r="AQ173" s="702">
        <f>VLOOKUP(B173,[10]Master!$B:$AQ,42,0)</f>
        <v>0</v>
      </c>
      <c r="AR173" s="697">
        <f>_xlfn.IFNA(VLOOKUP(B173,[9]Bounus!A:B,2,0),0)</f>
        <v>0</v>
      </c>
      <c r="AS173" s="703">
        <f>SUMIF([9]Reimbursment!$B:$B,'PWK '!B:B,[9]Reimbursment!G:G)</f>
        <v>0</v>
      </c>
      <c r="AT173" s="700">
        <f t="shared" si="38"/>
        <v>0</v>
      </c>
      <c r="AU173" s="704">
        <f t="shared" si="30"/>
        <v>275.67</v>
      </c>
      <c r="AV173" s="705">
        <f>VLOOKUP(B173,[9]Att!B:U,20,0)</f>
        <v>0</v>
      </c>
      <c r="AW173" s="706">
        <f t="shared" si="39"/>
        <v>306.95</v>
      </c>
      <c r="AX173" s="707">
        <f t="shared" si="31"/>
        <v>301.08</v>
      </c>
      <c r="AY173" s="708">
        <f t="shared" si="32"/>
        <v>367.55697133055622</v>
      </c>
      <c r="AZ173" s="708">
        <v>0</v>
      </c>
      <c r="BA173" s="708">
        <f>VLOOKUP(B173,'[9]1st'!B:BH,59,0)</f>
        <v>85</v>
      </c>
      <c r="BB173" s="709">
        <f>_xlfn.IFNA(VLOOKUP(B173,[9]Deduct!B:F,6,0),0)</f>
        <v>0</v>
      </c>
      <c r="BC173" s="710">
        <f>_xlfn.IFNA(VLOOKUP(B173,[9]Union!I:J,2,0),0)</f>
        <v>0</v>
      </c>
      <c r="BD173" s="710">
        <f>_xlfn.IFNA(VLOOKUP(B173,[9]Union!M:N,2,0),0)</f>
        <v>0</v>
      </c>
      <c r="BE173" s="710">
        <f>_xlfn.IFNA(VLOOKUP(B173,[9]Union!E:F,2,0),0)</f>
        <v>0</v>
      </c>
      <c r="BF173" s="710">
        <f>_xlfn.IFNA(VLOOKUP(B173,[9]Union!A:B,2,0),0)</f>
        <v>0</v>
      </c>
      <c r="BG173" s="711">
        <f t="shared" si="33"/>
        <v>5.87</v>
      </c>
      <c r="BH173" s="708">
        <f t="shared" si="34"/>
        <v>90.87</v>
      </c>
      <c r="BI173" s="712">
        <f t="shared" si="35"/>
        <v>17.05</v>
      </c>
      <c r="BJ173" s="713">
        <f t="shared" si="36"/>
        <v>233.13</v>
      </c>
      <c r="BK173" s="716"/>
      <c r="BL173" s="608" t="e">
        <f>VLOOKUP(B173,[9]ML!A:F,1,0)</f>
        <v>#N/A</v>
      </c>
      <c r="BM173" s="715"/>
      <c r="BN173" s="608" t="e">
        <f>VLOOKUP(B173,'[9]Mon-Fri'!A:A,1,0)</f>
        <v>#N/A</v>
      </c>
    </row>
    <row r="174" spans="1:66" s="608" customFormat="1" ht="28.5" customHeight="1">
      <c r="A174" s="689">
        <f t="shared" si="40"/>
        <v>166</v>
      </c>
      <c r="B174" s="690" t="s">
        <v>1524</v>
      </c>
      <c r="C174" s="690" t="s">
        <v>1525</v>
      </c>
      <c r="D174" s="690" t="s">
        <v>1203</v>
      </c>
      <c r="E174" s="690" t="s">
        <v>1526</v>
      </c>
      <c r="F174" s="691">
        <v>42131</v>
      </c>
      <c r="G174" s="692"/>
      <c r="H174" s="692"/>
      <c r="I174" s="690" t="s">
        <v>1108</v>
      </c>
      <c r="J174" s="693">
        <v>0</v>
      </c>
      <c r="K174" s="693">
        <v>0</v>
      </c>
      <c r="L174" s="693">
        <v>0</v>
      </c>
      <c r="M174" s="693">
        <v>204</v>
      </c>
      <c r="N174" s="694">
        <f t="shared" si="37"/>
        <v>7.8461538461538458</v>
      </c>
      <c r="O174" s="693">
        <v>208</v>
      </c>
      <c r="P174" s="693">
        <v>8</v>
      </c>
      <c r="Q174" s="693">
        <v>244</v>
      </c>
      <c r="R174" s="693">
        <v>8</v>
      </c>
      <c r="S174" s="693">
        <v>0</v>
      </c>
      <c r="T174" s="693">
        <v>8</v>
      </c>
      <c r="U174" s="693">
        <v>44</v>
      </c>
      <c r="V174" s="693">
        <v>0</v>
      </c>
      <c r="W174" s="693">
        <v>44</v>
      </c>
      <c r="X174" s="690">
        <v>220.08</v>
      </c>
      <c r="Y174" s="690">
        <v>7.85</v>
      </c>
      <c r="Z174" s="690">
        <v>24.103846000000001</v>
      </c>
      <c r="AA174" s="690">
        <v>0</v>
      </c>
      <c r="AB174" s="690">
        <v>24.103846000000001</v>
      </c>
      <c r="AC174" s="690">
        <v>47.36</v>
      </c>
      <c r="AD174" s="690">
        <v>4.9909920000000003</v>
      </c>
      <c r="AE174" s="696">
        <f>VLOOKUP(B174,[9]Avg!B:AD,29,0)</f>
        <v>10.455277426283137</v>
      </c>
      <c r="AF174" s="697">
        <f>_xlfn.IFNA(VLOOKUP(B174,'[9]5%'!B:BC,54,0),0)</f>
        <v>0</v>
      </c>
      <c r="AG174" s="698">
        <f>VLOOKUP(B174,[9]Simperel!B:AH,33,0)</f>
        <v>10.52</v>
      </c>
      <c r="AH174" s="699">
        <f t="shared" si="28"/>
        <v>7.85</v>
      </c>
      <c r="AI174" s="700"/>
      <c r="AJ174" s="697">
        <f>_xlfn.IFNA(VLOOKUP(B174,'[9]Child care'!C:I,7,0),0)</f>
        <v>0</v>
      </c>
      <c r="AK174" s="699">
        <f>VLOOKUP(B174,[9]Att!B:W,22,0)</f>
        <v>9.5652173913043477</v>
      </c>
      <c r="AL174" s="697">
        <f t="shared" si="29"/>
        <v>6</v>
      </c>
      <c r="AM174" s="697">
        <f>_xlfn.IFNA(VLOOKUP(B174,'[9]Health Check'!D:H,5,0),0)</f>
        <v>0</v>
      </c>
      <c r="AN174" s="701"/>
      <c r="AO174" s="697">
        <v>7</v>
      </c>
      <c r="AP174" s="696">
        <f>VLOOKUP(B174,[9]Simperel!B:AJ,35,0)</f>
        <v>9</v>
      </c>
      <c r="AQ174" s="702">
        <f>VLOOKUP(B174,[10]Master!$B:$AQ,42,0)</f>
        <v>0</v>
      </c>
      <c r="AR174" s="697">
        <f>_xlfn.IFNA(VLOOKUP(B174,[9]Bounus!A:B,2,0),0)</f>
        <v>0</v>
      </c>
      <c r="AS174" s="703">
        <f>SUMIF([9]Reimbursment!$B:$B,'PWK '!B:B,[9]Reimbursment!G:G)</f>
        <v>3.93</v>
      </c>
      <c r="AT174" s="700">
        <f t="shared" si="38"/>
        <v>0</v>
      </c>
      <c r="AU174" s="704">
        <f t="shared" si="30"/>
        <v>304.38</v>
      </c>
      <c r="AV174" s="705">
        <f>VLOOKUP(B174,[9]Att!B:U,20,0)</f>
        <v>0</v>
      </c>
      <c r="AW174" s="706">
        <f t="shared" si="39"/>
        <v>340.73</v>
      </c>
      <c r="AX174" s="707">
        <f t="shared" si="31"/>
        <v>334.86</v>
      </c>
      <c r="AY174" s="708">
        <f t="shared" si="32"/>
        <v>367.55697133055622</v>
      </c>
      <c r="AZ174" s="708">
        <v>0</v>
      </c>
      <c r="BA174" s="708">
        <f>VLOOKUP(B174,'[9]1st'!B:BH,59,0)</f>
        <v>100</v>
      </c>
      <c r="BB174" s="709">
        <f>_xlfn.IFNA(VLOOKUP(B174,[9]Deduct!B:F,6,0),0)</f>
        <v>0</v>
      </c>
      <c r="BC174" s="710">
        <f>_xlfn.IFNA(VLOOKUP(B174,[9]Union!I:J,2,0),0)</f>
        <v>1</v>
      </c>
      <c r="BD174" s="710">
        <f>_xlfn.IFNA(VLOOKUP(B174,[9]Union!M:N,2,0),0)</f>
        <v>0</v>
      </c>
      <c r="BE174" s="710">
        <f>_xlfn.IFNA(VLOOKUP(B174,[9]Union!E:F,2,0),0)</f>
        <v>0</v>
      </c>
      <c r="BF174" s="710">
        <f>_xlfn.IFNA(VLOOKUP(B174,[9]Union!A:B,2,0),0)</f>
        <v>0</v>
      </c>
      <c r="BG174" s="711">
        <f t="shared" si="33"/>
        <v>5.87</v>
      </c>
      <c r="BH174" s="708">
        <f t="shared" si="34"/>
        <v>106.87</v>
      </c>
      <c r="BI174" s="712">
        <f t="shared" si="35"/>
        <v>17.52</v>
      </c>
      <c r="BJ174" s="713">
        <f t="shared" si="36"/>
        <v>251.38</v>
      </c>
      <c r="BK174" s="716"/>
      <c r="BL174" s="608" t="e">
        <f>VLOOKUP(B174,[9]ML!A:F,1,0)</f>
        <v>#N/A</v>
      </c>
      <c r="BM174" s="715"/>
      <c r="BN174" s="608" t="e">
        <f>VLOOKUP(B174,'[9]Mon-Fri'!A:A,1,0)</f>
        <v>#N/A</v>
      </c>
    </row>
    <row r="175" spans="1:66" s="608" customFormat="1" ht="35.25" customHeight="1">
      <c r="A175" s="689">
        <f t="shared" si="40"/>
        <v>167</v>
      </c>
      <c r="B175" s="690" t="s">
        <v>1527</v>
      </c>
      <c r="C175" s="690" t="s">
        <v>1528</v>
      </c>
      <c r="D175" s="690" t="s">
        <v>1289</v>
      </c>
      <c r="E175" s="690" t="s">
        <v>1261</v>
      </c>
      <c r="F175" s="691">
        <v>42142</v>
      </c>
      <c r="G175" s="692"/>
      <c r="H175" s="692"/>
      <c r="I175" s="690" t="s">
        <v>1108</v>
      </c>
      <c r="J175" s="693">
        <v>1</v>
      </c>
      <c r="K175" s="693">
        <v>2</v>
      </c>
      <c r="L175" s="693">
        <v>3</v>
      </c>
      <c r="M175" s="693">
        <v>204</v>
      </c>
      <c r="N175" s="694">
        <f t="shared" si="37"/>
        <v>7.8461538461538458</v>
      </c>
      <c r="O175" s="693">
        <v>208</v>
      </c>
      <c r="P175" s="693">
        <v>8</v>
      </c>
      <c r="Q175" s="693">
        <v>244</v>
      </c>
      <c r="R175" s="693">
        <v>0</v>
      </c>
      <c r="S175" s="693">
        <v>0</v>
      </c>
      <c r="T175" s="693">
        <v>0</v>
      </c>
      <c r="U175" s="693">
        <v>36</v>
      </c>
      <c r="V175" s="693">
        <v>0</v>
      </c>
      <c r="W175" s="693">
        <v>36</v>
      </c>
      <c r="X175" s="690">
        <v>196.53</v>
      </c>
      <c r="Y175" s="690">
        <v>0</v>
      </c>
      <c r="Z175" s="690">
        <v>18.411918</v>
      </c>
      <c r="AA175" s="690">
        <v>0</v>
      </c>
      <c r="AB175" s="690">
        <v>18.411918</v>
      </c>
      <c r="AC175" s="690">
        <v>0</v>
      </c>
      <c r="AD175" s="690">
        <v>51.925780000000003</v>
      </c>
      <c r="AE175" s="696">
        <f>VLOOKUP(B175,[9]Avg!B:AD,29,0)</f>
        <v>10.667978826495544</v>
      </c>
      <c r="AF175" s="697">
        <f>_xlfn.IFNA(VLOOKUP(B175,'[9]5%'!B:BC,54,0),0)</f>
        <v>0</v>
      </c>
      <c r="AG175" s="698">
        <f>VLOOKUP(B175,[9]Simperel!B:AH,33,0)</f>
        <v>8.61</v>
      </c>
      <c r="AH175" s="699">
        <f t="shared" si="28"/>
        <v>7.85</v>
      </c>
      <c r="AI175" s="700"/>
      <c r="AJ175" s="697">
        <f>_xlfn.IFNA(VLOOKUP(B175,'[9]Child care'!C:I,7,0),0)</f>
        <v>0</v>
      </c>
      <c r="AK175" s="699">
        <f>VLOOKUP(B175,[9]Att!B:W,22,0)</f>
        <v>10</v>
      </c>
      <c r="AL175" s="697">
        <f t="shared" si="29"/>
        <v>6</v>
      </c>
      <c r="AM175" s="697">
        <f>_xlfn.IFNA(VLOOKUP(B175,'[9]Health Check'!D:H,5,0),0)</f>
        <v>0</v>
      </c>
      <c r="AN175" s="701"/>
      <c r="AO175" s="697">
        <v>7</v>
      </c>
      <c r="AP175" s="696">
        <f>VLOOKUP(B175,[9]Simperel!B:AJ,35,0)</f>
        <v>9</v>
      </c>
      <c r="AQ175" s="702">
        <f>VLOOKUP(B175,[10]Master!$B:$AQ,42,0)</f>
        <v>0</v>
      </c>
      <c r="AR175" s="697">
        <f>_xlfn.IFNA(VLOOKUP(B175,[9]Bounus!A:B,2,0),0)</f>
        <v>0</v>
      </c>
      <c r="AS175" s="703">
        <f>SUMIF([9]Reimbursment!$B:$B,'PWK '!B:B,[9]Reimbursment!G:G)</f>
        <v>0</v>
      </c>
      <c r="AT175" s="700">
        <f t="shared" si="38"/>
        <v>0</v>
      </c>
      <c r="AU175" s="704">
        <f t="shared" si="30"/>
        <v>266.87</v>
      </c>
      <c r="AV175" s="705">
        <f>VLOOKUP(B175,[9]Att!B:U,20,0)</f>
        <v>0</v>
      </c>
      <c r="AW175" s="706">
        <f t="shared" si="39"/>
        <v>299.72000000000003</v>
      </c>
      <c r="AX175" s="707">
        <f t="shared" si="31"/>
        <v>293.85000000000002</v>
      </c>
      <c r="AY175" s="708">
        <f t="shared" si="32"/>
        <v>367.55697133055622</v>
      </c>
      <c r="AZ175" s="708">
        <v>0</v>
      </c>
      <c r="BA175" s="708">
        <f>VLOOKUP(B175,'[9]1st'!B:BH,59,0)</f>
        <v>100</v>
      </c>
      <c r="BB175" s="709">
        <f>_xlfn.IFNA(VLOOKUP(B175,[9]Deduct!B:F,6,0),0)</f>
        <v>0</v>
      </c>
      <c r="BC175" s="710">
        <f>_xlfn.IFNA(VLOOKUP(B175,[9]Union!I:J,2,0),0)</f>
        <v>0</v>
      </c>
      <c r="BD175" s="710">
        <f>_xlfn.IFNA(VLOOKUP(B175,[9]Union!M:N,2,0),0)</f>
        <v>0</v>
      </c>
      <c r="BE175" s="710">
        <f>_xlfn.IFNA(VLOOKUP(B175,[9]Union!E:F,2,0),0)</f>
        <v>0</v>
      </c>
      <c r="BF175" s="710">
        <f>_xlfn.IFNA(VLOOKUP(B175,[9]Union!A:B,2,0),0)</f>
        <v>0</v>
      </c>
      <c r="BG175" s="711">
        <f t="shared" si="33"/>
        <v>5.87</v>
      </c>
      <c r="BH175" s="708">
        <f t="shared" si="34"/>
        <v>105.87</v>
      </c>
      <c r="BI175" s="712">
        <f t="shared" si="35"/>
        <v>15.61</v>
      </c>
      <c r="BJ175" s="713">
        <f t="shared" si="36"/>
        <v>209.46</v>
      </c>
      <c r="BK175" s="716"/>
      <c r="BL175" s="608" t="e">
        <f>VLOOKUP(B175,[9]ML!A:F,1,0)</f>
        <v>#N/A</v>
      </c>
      <c r="BM175" s="715"/>
      <c r="BN175" s="608" t="e">
        <f>VLOOKUP(B175,'[9]Mon-Fri'!A:A,1,0)</f>
        <v>#N/A</v>
      </c>
    </row>
    <row r="176" spans="1:66" s="608" customFormat="1" ht="32.25" customHeight="1">
      <c r="A176" s="689">
        <f t="shared" si="40"/>
        <v>168</v>
      </c>
      <c r="B176" s="690" t="s">
        <v>1529</v>
      </c>
      <c r="C176" s="690" t="s">
        <v>1530</v>
      </c>
      <c r="D176" s="690" t="s">
        <v>1238</v>
      </c>
      <c r="E176" s="690" t="s">
        <v>1523</v>
      </c>
      <c r="F176" s="691">
        <v>42144</v>
      </c>
      <c r="G176" s="692"/>
      <c r="H176" s="692"/>
      <c r="I176" s="690" t="s">
        <v>1108</v>
      </c>
      <c r="J176" s="693">
        <v>1</v>
      </c>
      <c r="K176" s="693">
        <v>0</v>
      </c>
      <c r="L176" s="693">
        <v>1</v>
      </c>
      <c r="M176" s="693">
        <v>204</v>
      </c>
      <c r="N176" s="694">
        <f t="shared" si="37"/>
        <v>7.8461538461538458</v>
      </c>
      <c r="O176" s="693">
        <v>208</v>
      </c>
      <c r="P176" s="693">
        <v>8</v>
      </c>
      <c r="Q176" s="693">
        <v>228</v>
      </c>
      <c r="R176" s="693">
        <v>0</v>
      </c>
      <c r="S176" s="693">
        <v>16</v>
      </c>
      <c r="T176" s="693">
        <v>16</v>
      </c>
      <c r="U176" s="693">
        <v>36</v>
      </c>
      <c r="V176" s="693">
        <v>0</v>
      </c>
      <c r="W176" s="693">
        <v>36</v>
      </c>
      <c r="X176" s="690">
        <v>316.18</v>
      </c>
      <c r="Y176" s="690">
        <v>0</v>
      </c>
      <c r="Z176" s="690">
        <v>23.432995999999999</v>
      </c>
      <c r="AA176" s="690">
        <v>0</v>
      </c>
      <c r="AB176" s="690">
        <v>23.432995999999999</v>
      </c>
      <c r="AC176" s="690">
        <v>0</v>
      </c>
      <c r="AD176" s="690">
        <v>1.2645280000000001</v>
      </c>
      <c r="AE176" s="696">
        <f>VLOOKUP(B176,[9]Avg!B:AD,29,0)</f>
        <v>12.835302056183016</v>
      </c>
      <c r="AF176" s="697">
        <f>_xlfn.IFNA(VLOOKUP(B176,'[9]5%'!B:BC,54,0),0)</f>
        <v>0</v>
      </c>
      <c r="AG176" s="698">
        <f>VLOOKUP(B176,[9]Simperel!B:AH,33,0)</f>
        <v>8.61</v>
      </c>
      <c r="AH176" s="699">
        <f t="shared" si="28"/>
        <v>7.85</v>
      </c>
      <c r="AI176" s="700"/>
      <c r="AJ176" s="697">
        <f>_xlfn.IFNA(VLOOKUP(B176,'[9]Child care'!C:I,7,0),0)</f>
        <v>0</v>
      </c>
      <c r="AK176" s="699">
        <f>VLOOKUP(B176,[9]Att!B:W,22,0)</f>
        <v>8.4280936454849495</v>
      </c>
      <c r="AL176" s="697">
        <f t="shared" si="29"/>
        <v>6</v>
      </c>
      <c r="AM176" s="697">
        <f>_xlfn.IFNA(VLOOKUP(B176,'[9]Health Check'!D:H,5,0),0)</f>
        <v>0</v>
      </c>
      <c r="AN176" s="701"/>
      <c r="AO176" s="697">
        <v>7</v>
      </c>
      <c r="AP176" s="696">
        <f>VLOOKUP(B176,[9]Simperel!B:AJ,35,0)</f>
        <v>9</v>
      </c>
      <c r="AQ176" s="702">
        <f>VLOOKUP(B176,[10]Master!$B:$AQ,42,0)</f>
        <v>0</v>
      </c>
      <c r="AR176" s="697">
        <f>_xlfn.IFNA(VLOOKUP(B176,[9]Bounus!A:B,2,0),0)</f>
        <v>0</v>
      </c>
      <c r="AS176" s="703">
        <f>SUMIF([9]Reimbursment!$B:$B,'PWK '!B:B,[9]Reimbursment!G:G)</f>
        <v>0</v>
      </c>
      <c r="AT176" s="700">
        <f t="shared" si="38"/>
        <v>0</v>
      </c>
      <c r="AU176" s="704">
        <f t="shared" si="30"/>
        <v>340.88</v>
      </c>
      <c r="AV176" s="705">
        <f>VLOOKUP(B176,[9]Att!B:U,20,0)</f>
        <v>0</v>
      </c>
      <c r="AW176" s="706">
        <f t="shared" si="39"/>
        <v>372.16</v>
      </c>
      <c r="AX176" s="707">
        <f t="shared" si="31"/>
        <v>366.29</v>
      </c>
      <c r="AY176" s="708">
        <f t="shared" si="32"/>
        <v>367.55697133055622</v>
      </c>
      <c r="AZ176" s="708">
        <v>0</v>
      </c>
      <c r="BA176" s="708">
        <f>VLOOKUP(B176,'[9]1st'!B:BH,59,0)</f>
        <v>100</v>
      </c>
      <c r="BB176" s="709">
        <f>_xlfn.IFNA(VLOOKUP(B176,[9]Deduct!B:F,6,0),0)</f>
        <v>0</v>
      </c>
      <c r="BC176" s="710">
        <f>_xlfn.IFNA(VLOOKUP(B176,[9]Union!I:J,2,0),0)</f>
        <v>0</v>
      </c>
      <c r="BD176" s="710">
        <f>_xlfn.IFNA(VLOOKUP(B176,[9]Union!M:N,2,0),0)</f>
        <v>0</v>
      </c>
      <c r="BE176" s="710">
        <f>_xlfn.IFNA(VLOOKUP(B176,[9]Union!E:F,2,0),0)</f>
        <v>0</v>
      </c>
      <c r="BF176" s="710">
        <f>_xlfn.IFNA(VLOOKUP(B176,[9]Union!A:B,2,0),0)</f>
        <v>0</v>
      </c>
      <c r="BG176" s="711">
        <f t="shared" si="33"/>
        <v>5.87</v>
      </c>
      <c r="BH176" s="708">
        <f t="shared" si="34"/>
        <v>105.87</v>
      </c>
      <c r="BI176" s="712">
        <f t="shared" si="35"/>
        <v>15.61</v>
      </c>
      <c r="BJ176" s="713">
        <f t="shared" si="36"/>
        <v>281.89999999999998</v>
      </c>
      <c r="BK176" s="716"/>
      <c r="BL176" s="608" t="e">
        <f>VLOOKUP(B176,[9]ML!A:F,1,0)</f>
        <v>#N/A</v>
      </c>
      <c r="BM176" s="715"/>
      <c r="BN176" s="608" t="e">
        <f>VLOOKUP(B176,'[9]Mon-Fri'!A:A,1,0)</f>
        <v>#N/A</v>
      </c>
    </row>
    <row r="177" spans="1:66" s="608" customFormat="1" ht="35.25" customHeight="1">
      <c r="A177" s="689">
        <f t="shared" si="40"/>
        <v>169</v>
      </c>
      <c r="B177" s="690" t="s">
        <v>1531</v>
      </c>
      <c r="C177" s="690" t="s">
        <v>1532</v>
      </c>
      <c r="D177" s="690" t="s">
        <v>1224</v>
      </c>
      <c r="E177" s="690" t="s">
        <v>1425</v>
      </c>
      <c r="F177" s="691">
        <v>39230</v>
      </c>
      <c r="G177" s="692"/>
      <c r="H177" s="692"/>
      <c r="I177" s="690" t="s">
        <v>1108</v>
      </c>
      <c r="J177" s="693">
        <v>1</v>
      </c>
      <c r="K177" s="693">
        <v>1</v>
      </c>
      <c r="L177" s="693">
        <v>2</v>
      </c>
      <c r="M177" s="693">
        <v>204</v>
      </c>
      <c r="N177" s="694">
        <f t="shared" si="37"/>
        <v>7.8461538461538458</v>
      </c>
      <c r="O177" s="693">
        <v>208</v>
      </c>
      <c r="P177" s="693">
        <v>8</v>
      </c>
      <c r="Q177" s="693">
        <v>258</v>
      </c>
      <c r="R177" s="693">
        <v>0</v>
      </c>
      <c r="S177" s="693">
        <v>0</v>
      </c>
      <c r="T177" s="693">
        <v>0</v>
      </c>
      <c r="U177" s="693">
        <v>50</v>
      </c>
      <c r="V177" s="693">
        <v>0</v>
      </c>
      <c r="W177" s="693">
        <v>50</v>
      </c>
      <c r="X177" s="690">
        <v>183.77</v>
      </c>
      <c r="Y177" s="690">
        <v>0</v>
      </c>
      <c r="Z177" s="690">
        <v>24.833199</v>
      </c>
      <c r="AA177" s="690">
        <v>0</v>
      </c>
      <c r="AB177" s="690">
        <v>24.833199</v>
      </c>
      <c r="AC177" s="690">
        <v>0</v>
      </c>
      <c r="AD177" s="690">
        <v>69.996397999999999</v>
      </c>
      <c r="AE177" s="696">
        <f>VLOOKUP(B177,[9]Avg!B:AD,29,0)</f>
        <v>10.23090893602396</v>
      </c>
      <c r="AF177" s="697">
        <f>_xlfn.IFNA(VLOOKUP(B177,'[9]5%'!B:BC,54,0),0)</f>
        <v>0</v>
      </c>
      <c r="AG177" s="698">
        <f>VLOOKUP(B177,[9]Simperel!B:AH,33,0)</f>
        <v>11.96</v>
      </c>
      <c r="AH177" s="699">
        <f t="shared" si="28"/>
        <v>7.85</v>
      </c>
      <c r="AI177" s="700"/>
      <c r="AJ177" s="697">
        <f>_xlfn.IFNA(VLOOKUP(B177,'[9]Child care'!C:I,7,0),0)</f>
        <v>0</v>
      </c>
      <c r="AK177" s="699">
        <f>VLOOKUP(B177,[9]Att!B:W,22,0)</f>
        <v>10</v>
      </c>
      <c r="AL177" s="697">
        <f t="shared" si="29"/>
        <v>6</v>
      </c>
      <c r="AM177" s="697">
        <f>_xlfn.IFNA(VLOOKUP(B177,'[9]Health Check'!D:H,5,0),0)</f>
        <v>0</v>
      </c>
      <c r="AN177" s="701"/>
      <c r="AO177" s="697">
        <v>7</v>
      </c>
      <c r="AP177" s="696">
        <f>VLOOKUP(B177,[9]Simperel!B:AJ,35,0)</f>
        <v>11</v>
      </c>
      <c r="AQ177" s="702">
        <f>VLOOKUP(B177,[10]Master!$B:$AQ,42,0)</f>
        <v>0</v>
      </c>
      <c r="AR177" s="697">
        <f>_xlfn.IFNA(VLOOKUP(B177,[9]Bounus!A:B,2,0),0)</f>
        <v>0</v>
      </c>
      <c r="AS177" s="703">
        <f>SUMIF([9]Reimbursment!$B:$B,'PWK '!B:B,[9]Reimbursment!G:G)</f>
        <v>0</v>
      </c>
      <c r="AT177" s="700">
        <f t="shared" si="38"/>
        <v>0</v>
      </c>
      <c r="AU177" s="704">
        <f t="shared" si="30"/>
        <v>278.60000000000002</v>
      </c>
      <c r="AV177" s="705">
        <f>VLOOKUP(B177,[9]Att!B:U,20,0)</f>
        <v>0</v>
      </c>
      <c r="AW177" s="706">
        <f t="shared" si="39"/>
        <v>313.45</v>
      </c>
      <c r="AX177" s="707">
        <f t="shared" si="31"/>
        <v>307.58</v>
      </c>
      <c r="AY177" s="708">
        <f t="shared" si="32"/>
        <v>367.55697133055622</v>
      </c>
      <c r="AZ177" s="708">
        <v>0</v>
      </c>
      <c r="BA177" s="708">
        <f>VLOOKUP(B177,'[9]1st'!B:BH,59,0)</f>
        <v>100</v>
      </c>
      <c r="BB177" s="709">
        <f>_xlfn.IFNA(VLOOKUP(B177,[9]Deduct!B:F,6,0),0)</f>
        <v>0</v>
      </c>
      <c r="BC177" s="710">
        <f>_xlfn.IFNA(VLOOKUP(B177,[9]Union!I:J,2,0),0)</f>
        <v>0</v>
      </c>
      <c r="BD177" s="710">
        <f>_xlfn.IFNA(VLOOKUP(B177,[9]Union!M:N,2,0),0)</f>
        <v>1</v>
      </c>
      <c r="BE177" s="710">
        <f>_xlfn.IFNA(VLOOKUP(B177,[9]Union!E:F,2,0),0)</f>
        <v>0</v>
      </c>
      <c r="BF177" s="710">
        <f>_xlfn.IFNA(VLOOKUP(B177,[9]Union!A:B,2,0),0)</f>
        <v>0</v>
      </c>
      <c r="BG177" s="711">
        <f t="shared" si="33"/>
        <v>5.87</v>
      </c>
      <c r="BH177" s="708">
        <f t="shared" si="34"/>
        <v>106.87</v>
      </c>
      <c r="BI177" s="712">
        <f t="shared" si="35"/>
        <v>18.96</v>
      </c>
      <c r="BJ177" s="713">
        <f t="shared" si="36"/>
        <v>225.54</v>
      </c>
      <c r="BK177" s="716"/>
      <c r="BL177" s="608" t="e">
        <f>VLOOKUP(B177,[9]ML!A:F,1,0)</f>
        <v>#N/A</v>
      </c>
      <c r="BM177" s="715"/>
      <c r="BN177" s="608" t="e">
        <f>VLOOKUP(B177,'[9]Mon-Fri'!A:A,1,0)</f>
        <v>#N/A</v>
      </c>
    </row>
    <row r="178" spans="1:66" s="608" customFormat="1" ht="32.25" customHeight="1">
      <c r="A178" s="689">
        <f t="shared" si="40"/>
        <v>170</v>
      </c>
      <c r="B178" s="690" t="s">
        <v>1533</v>
      </c>
      <c r="C178" s="690" t="s">
        <v>1534</v>
      </c>
      <c r="D178" s="690" t="s">
        <v>1213</v>
      </c>
      <c r="E178" s="690" t="s">
        <v>1535</v>
      </c>
      <c r="F178" s="691">
        <v>42144</v>
      </c>
      <c r="G178" s="692"/>
      <c r="H178" s="692"/>
      <c r="I178" s="690" t="s">
        <v>1108</v>
      </c>
      <c r="J178" s="693">
        <v>1</v>
      </c>
      <c r="K178" s="693">
        <v>1</v>
      </c>
      <c r="L178" s="693">
        <v>2</v>
      </c>
      <c r="M178" s="693">
        <v>204</v>
      </c>
      <c r="N178" s="694">
        <f t="shared" si="37"/>
        <v>7.8461538461538458</v>
      </c>
      <c r="O178" s="693">
        <v>208</v>
      </c>
      <c r="P178" s="693">
        <v>8</v>
      </c>
      <c r="Q178" s="693">
        <v>230</v>
      </c>
      <c r="R178" s="693">
        <v>0</v>
      </c>
      <c r="S178" s="693">
        <v>0</v>
      </c>
      <c r="T178" s="693">
        <v>0</v>
      </c>
      <c r="U178" s="693">
        <v>22</v>
      </c>
      <c r="V178" s="693">
        <v>0</v>
      </c>
      <c r="W178" s="693">
        <v>22</v>
      </c>
      <c r="X178" s="690">
        <v>103.14</v>
      </c>
      <c r="Y178" s="690">
        <v>0</v>
      </c>
      <c r="Z178" s="690">
        <v>11.013054</v>
      </c>
      <c r="AA178" s="690">
        <v>0</v>
      </c>
      <c r="AB178" s="690">
        <v>11.013054</v>
      </c>
      <c r="AC178" s="690">
        <v>0</v>
      </c>
      <c r="AD178" s="690">
        <v>123.76479999999999</v>
      </c>
      <c r="AE178" s="696">
        <f>VLOOKUP(B178,[9]Avg!B:AD,29,0)</f>
        <v>10.038681076018735</v>
      </c>
      <c r="AF178" s="697">
        <f>_xlfn.IFNA(VLOOKUP(B178,'[9]5%'!B:BC,54,0),0)</f>
        <v>0</v>
      </c>
      <c r="AG178" s="698">
        <f>VLOOKUP(B178,[9]Simperel!B:AH,33,0)</f>
        <v>5.26</v>
      </c>
      <c r="AH178" s="699">
        <f t="shared" si="28"/>
        <v>7.85</v>
      </c>
      <c r="AI178" s="700"/>
      <c r="AJ178" s="697">
        <f>_xlfn.IFNA(VLOOKUP(B178,'[9]Child care'!C:I,7,0),0)</f>
        <v>0</v>
      </c>
      <c r="AK178" s="699">
        <f>VLOOKUP(B178,[9]Att!B:W,22,0)</f>
        <v>10</v>
      </c>
      <c r="AL178" s="697">
        <f t="shared" si="29"/>
        <v>0</v>
      </c>
      <c r="AM178" s="697">
        <f>_xlfn.IFNA(VLOOKUP(B178,'[9]Health Check'!D:H,5,0),0)</f>
        <v>0</v>
      </c>
      <c r="AN178" s="701"/>
      <c r="AO178" s="697">
        <v>7</v>
      </c>
      <c r="AP178" s="696">
        <f>VLOOKUP(B178,[9]Simperel!B:AJ,35,0)</f>
        <v>9</v>
      </c>
      <c r="AQ178" s="702">
        <f>VLOOKUP(B178,[10]Master!$B:$AQ,42,0)</f>
        <v>0</v>
      </c>
      <c r="AR178" s="697">
        <f>_xlfn.IFNA(VLOOKUP(B178,[9]Bounus!A:B,2,0),0)</f>
        <v>0</v>
      </c>
      <c r="AS178" s="703">
        <f>SUMIF([9]Reimbursment!$B:$B,'PWK '!B:B,[9]Reimbursment!G:G)</f>
        <v>0</v>
      </c>
      <c r="AT178" s="700">
        <f t="shared" si="38"/>
        <v>0</v>
      </c>
      <c r="AU178" s="704">
        <f t="shared" si="30"/>
        <v>237.92</v>
      </c>
      <c r="AV178" s="705">
        <f>VLOOKUP(B178,[9]Att!B:U,20,0)</f>
        <v>0</v>
      </c>
      <c r="AW178" s="706">
        <f t="shared" si="39"/>
        <v>264.77</v>
      </c>
      <c r="AX178" s="707">
        <f t="shared" si="31"/>
        <v>259.46999999999997</v>
      </c>
      <c r="AY178" s="708">
        <f t="shared" si="32"/>
        <v>367.55697133055622</v>
      </c>
      <c r="AZ178" s="708">
        <v>0</v>
      </c>
      <c r="BA178" s="708">
        <f>VLOOKUP(B178,'[9]1st'!B:BH,59,0)</f>
        <v>100</v>
      </c>
      <c r="BB178" s="709">
        <f>_xlfn.IFNA(VLOOKUP(B178,[9]Deduct!B:F,6,0),0)</f>
        <v>0</v>
      </c>
      <c r="BC178" s="710">
        <f>_xlfn.IFNA(VLOOKUP(B178,[9]Union!I:J,2,0),0)</f>
        <v>0</v>
      </c>
      <c r="BD178" s="710">
        <f>_xlfn.IFNA(VLOOKUP(B178,[9]Union!M:N,2,0),0)</f>
        <v>0</v>
      </c>
      <c r="BE178" s="710">
        <f>_xlfn.IFNA(VLOOKUP(B178,[9]Union!E:F,2,0),0)</f>
        <v>0.5</v>
      </c>
      <c r="BF178" s="710">
        <f>_xlfn.IFNA(VLOOKUP(B178,[9]Union!A:B,2,0),0)</f>
        <v>0</v>
      </c>
      <c r="BG178" s="711">
        <f t="shared" si="33"/>
        <v>5.3</v>
      </c>
      <c r="BH178" s="708">
        <f t="shared" si="34"/>
        <v>105.8</v>
      </c>
      <c r="BI178" s="712">
        <f t="shared" si="35"/>
        <v>12.26</v>
      </c>
      <c r="BJ178" s="713">
        <f t="shared" si="36"/>
        <v>171.23</v>
      </c>
      <c r="BK178" s="716"/>
      <c r="BL178" s="608" t="e">
        <f>VLOOKUP(B178,[9]ML!A:F,1,0)</f>
        <v>#N/A</v>
      </c>
      <c r="BM178" s="715"/>
      <c r="BN178" s="608" t="e">
        <f>VLOOKUP(B178,'[9]Mon-Fri'!A:A,1,0)</f>
        <v>#N/A</v>
      </c>
    </row>
    <row r="179" spans="1:66" s="608" customFormat="1" ht="28.5" customHeight="1">
      <c r="A179" s="689">
        <f t="shared" si="40"/>
        <v>171</v>
      </c>
      <c r="B179" s="690" t="s">
        <v>1536</v>
      </c>
      <c r="C179" s="690" t="s">
        <v>1537</v>
      </c>
      <c r="D179" s="690" t="s">
        <v>1117</v>
      </c>
      <c r="E179" s="690" t="s">
        <v>1200</v>
      </c>
      <c r="F179" s="691">
        <v>42149</v>
      </c>
      <c r="G179" s="692"/>
      <c r="H179" s="692"/>
      <c r="I179" s="690" t="s">
        <v>1108</v>
      </c>
      <c r="J179" s="693">
        <v>0</v>
      </c>
      <c r="K179" s="693">
        <v>0</v>
      </c>
      <c r="L179" s="693">
        <v>0</v>
      </c>
      <c r="M179" s="693">
        <v>204</v>
      </c>
      <c r="N179" s="694">
        <f t="shared" si="37"/>
        <v>7.8461538461538458</v>
      </c>
      <c r="O179" s="693">
        <v>208</v>
      </c>
      <c r="P179" s="693">
        <v>8</v>
      </c>
      <c r="Q179" s="693">
        <v>252</v>
      </c>
      <c r="R179" s="693">
        <v>0</v>
      </c>
      <c r="S179" s="693">
        <v>0</v>
      </c>
      <c r="T179" s="693">
        <v>0</v>
      </c>
      <c r="U179" s="693">
        <v>44</v>
      </c>
      <c r="V179" s="693">
        <v>0</v>
      </c>
      <c r="W179" s="693">
        <v>44</v>
      </c>
      <c r="X179" s="690">
        <v>346.54</v>
      </c>
      <c r="Y179" s="690">
        <v>0</v>
      </c>
      <c r="Z179" s="690">
        <v>29.346243000000001</v>
      </c>
      <c r="AA179" s="690">
        <v>0</v>
      </c>
      <c r="AB179" s="690">
        <v>29.346243000000001</v>
      </c>
      <c r="AC179" s="690">
        <v>0</v>
      </c>
      <c r="AD179" s="690">
        <v>0</v>
      </c>
      <c r="AE179" s="696">
        <f>VLOOKUP(B179,[9]Avg!B:AD,29,0)</f>
        <v>10.209286777817793</v>
      </c>
      <c r="AF179" s="697">
        <f>_xlfn.IFNA(VLOOKUP(B179,'[9]5%'!B:BC,54,0),0)</f>
        <v>0</v>
      </c>
      <c r="AG179" s="698">
        <f>VLOOKUP(B179,[9]Simperel!B:AH,33,0)</f>
        <v>10.52</v>
      </c>
      <c r="AH179" s="699">
        <f t="shared" si="28"/>
        <v>7.85</v>
      </c>
      <c r="AI179" s="700"/>
      <c r="AJ179" s="697">
        <f>_xlfn.IFNA(VLOOKUP(B179,'[9]Child care'!C:I,7,0),0)</f>
        <v>0</v>
      </c>
      <c r="AK179" s="699">
        <f>VLOOKUP(B179,[9]Att!B:W,22,0)</f>
        <v>10</v>
      </c>
      <c r="AL179" s="697">
        <f t="shared" si="29"/>
        <v>6</v>
      </c>
      <c r="AM179" s="697">
        <f>_xlfn.IFNA(VLOOKUP(B179,'[9]Health Check'!D:H,5,0),0)</f>
        <v>0</v>
      </c>
      <c r="AN179" s="701"/>
      <c r="AO179" s="697">
        <v>7</v>
      </c>
      <c r="AP179" s="696">
        <f>VLOOKUP(B179,[9]Simperel!B:AJ,35,0)</f>
        <v>9</v>
      </c>
      <c r="AQ179" s="702">
        <f>VLOOKUP(B179,[10]Master!$B:$AQ,42,0)</f>
        <v>0</v>
      </c>
      <c r="AR179" s="697">
        <f>_xlfn.IFNA(VLOOKUP(B179,[9]Bounus!A:B,2,0),0)</f>
        <v>0</v>
      </c>
      <c r="AS179" s="703">
        <f>SUMIF([9]Reimbursment!$B:$B,'PWK '!B:B,[9]Reimbursment!G:G)</f>
        <v>45.559699617740733</v>
      </c>
      <c r="AT179" s="700">
        <f t="shared" si="38"/>
        <v>0</v>
      </c>
      <c r="AU179" s="704">
        <f t="shared" si="30"/>
        <v>375.89</v>
      </c>
      <c r="AV179" s="705">
        <f>VLOOKUP(B179,[9]Att!B:U,20,0)</f>
        <v>0</v>
      </c>
      <c r="AW179" s="706">
        <f t="shared" si="39"/>
        <v>454.3</v>
      </c>
      <c r="AX179" s="707">
        <f t="shared" si="31"/>
        <v>448.43</v>
      </c>
      <c r="AY179" s="708">
        <f t="shared" si="32"/>
        <v>367.55697133055622</v>
      </c>
      <c r="AZ179" s="708">
        <v>4.04</v>
      </c>
      <c r="BA179" s="708">
        <f>VLOOKUP(B179,'[9]1st'!B:BH,59,0)</f>
        <v>100</v>
      </c>
      <c r="BB179" s="709">
        <f>_xlfn.IFNA(VLOOKUP(B179,[9]Deduct!B:F,6,0),0)</f>
        <v>0</v>
      </c>
      <c r="BC179" s="710">
        <f>_xlfn.IFNA(VLOOKUP(B179,[9]Union!I:J,2,0),0)</f>
        <v>1</v>
      </c>
      <c r="BD179" s="710">
        <f>_xlfn.IFNA(VLOOKUP(B179,[9]Union!M:N,2,0),0)</f>
        <v>0</v>
      </c>
      <c r="BE179" s="710">
        <f>_xlfn.IFNA(VLOOKUP(B179,[9]Union!E:F,2,0),0)</f>
        <v>0</v>
      </c>
      <c r="BF179" s="710">
        <f>_xlfn.IFNA(VLOOKUP(B179,[9]Union!A:B,2,0),0)</f>
        <v>0</v>
      </c>
      <c r="BG179" s="711">
        <f t="shared" si="33"/>
        <v>5.87</v>
      </c>
      <c r="BH179" s="708">
        <f t="shared" si="34"/>
        <v>110.91</v>
      </c>
      <c r="BI179" s="712">
        <f t="shared" si="35"/>
        <v>17.52</v>
      </c>
      <c r="BJ179" s="713">
        <f t="shared" si="36"/>
        <v>360.91</v>
      </c>
      <c r="BK179" s="716"/>
      <c r="BL179" s="608" t="e">
        <f>VLOOKUP(B179,[9]ML!A:F,1,0)</f>
        <v>#N/A</v>
      </c>
      <c r="BM179" s="715"/>
      <c r="BN179" s="608" t="e">
        <f>VLOOKUP(B179,'[9]Mon-Fri'!A:A,1,0)</f>
        <v>#N/A</v>
      </c>
    </row>
    <row r="180" spans="1:66" s="608" customFormat="1" ht="35.25" customHeight="1">
      <c r="A180" s="689">
        <f t="shared" si="40"/>
        <v>172</v>
      </c>
      <c r="B180" s="690" t="s">
        <v>1538</v>
      </c>
      <c r="C180" s="690" t="s">
        <v>1539</v>
      </c>
      <c r="D180" s="690" t="s">
        <v>1260</v>
      </c>
      <c r="E180" s="690" t="s">
        <v>1540</v>
      </c>
      <c r="F180" s="691">
        <v>42163</v>
      </c>
      <c r="G180" s="692"/>
      <c r="H180" s="692"/>
      <c r="I180" s="690" t="s">
        <v>1108</v>
      </c>
      <c r="J180" s="693">
        <v>1</v>
      </c>
      <c r="K180" s="693">
        <v>1</v>
      </c>
      <c r="L180" s="693">
        <v>2</v>
      </c>
      <c r="M180" s="693">
        <v>204</v>
      </c>
      <c r="N180" s="694">
        <f t="shared" si="37"/>
        <v>7.8461538461538458</v>
      </c>
      <c r="O180" s="693">
        <v>208</v>
      </c>
      <c r="P180" s="693">
        <v>8</v>
      </c>
      <c r="Q180" s="693">
        <v>208</v>
      </c>
      <c r="R180" s="693">
        <v>32</v>
      </c>
      <c r="S180" s="693">
        <v>8</v>
      </c>
      <c r="T180" s="693">
        <v>40</v>
      </c>
      <c r="U180" s="693">
        <v>40</v>
      </c>
      <c r="V180" s="693">
        <v>0</v>
      </c>
      <c r="W180" s="693">
        <v>40</v>
      </c>
      <c r="X180" s="690">
        <v>90.47</v>
      </c>
      <c r="Y180" s="690">
        <v>31.4</v>
      </c>
      <c r="Z180" s="690">
        <v>19.6248</v>
      </c>
      <c r="AA180" s="690">
        <v>0</v>
      </c>
      <c r="AB180" s="690">
        <v>19.6248</v>
      </c>
      <c r="AC180" s="690">
        <v>0</v>
      </c>
      <c r="AD180" s="690">
        <v>113.6296</v>
      </c>
      <c r="AE180" s="696">
        <f>VLOOKUP(B180,[9]Avg!B:AD,29,0)</f>
        <v>9.9381633707880503</v>
      </c>
      <c r="AF180" s="697">
        <f>_xlfn.IFNA(VLOOKUP(B180,'[9]5%'!B:BC,54,0),0)</f>
        <v>0</v>
      </c>
      <c r="AG180" s="698">
        <f>VLOOKUP(B180,[9]Simperel!B:AH,33,0)</f>
        <v>9.57</v>
      </c>
      <c r="AH180" s="699">
        <f t="shared" si="28"/>
        <v>7.85</v>
      </c>
      <c r="AI180" s="700"/>
      <c r="AJ180" s="697">
        <f>_xlfn.IFNA(VLOOKUP(B180,'[9]Child care'!C:I,7,0),0)</f>
        <v>0</v>
      </c>
      <c r="AK180" s="699">
        <f>VLOOKUP(B180,[9]Att!B:W,22,0)</f>
        <v>7.5250836120401345</v>
      </c>
      <c r="AL180" s="697">
        <f t="shared" si="29"/>
        <v>0</v>
      </c>
      <c r="AM180" s="697">
        <f>_xlfn.IFNA(VLOOKUP(B180,'[9]Health Check'!D:H,5,0),0)</f>
        <v>0</v>
      </c>
      <c r="AN180" s="701"/>
      <c r="AO180" s="697">
        <v>7</v>
      </c>
      <c r="AP180" s="696">
        <f>VLOOKUP(B180,[9]Simperel!B:AJ,35,0)</f>
        <v>9</v>
      </c>
      <c r="AQ180" s="702">
        <f>VLOOKUP(B180,[10]Master!$B:$AQ,42,0)</f>
        <v>0</v>
      </c>
      <c r="AR180" s="697">
        <f>_xlfn.IFNA(VLOOKUP(B180,[9]Bounus!A:B,2,0),0)</f>
        <v>0</v>
      </c>
      <c r="AS180" s="703">
        <f>SUMIF([9]Reimbursment!$B:$B,'PWK '!B:B,[9]Reimbursment!G:G)</f>
        <v>0</v>
      </c>
      <c r="AT180" s="700">
        <f t="shared" si="38"/>
        <v>0</v>
      </c>
      <c r="AU180" s="704">
        <f t="shared" si="30"/>
        <v>255.12</v>
      </c>
      <c r="AV180" s="705">
        <f>VLOOKUP(B180,[9]Att!B:U,20,0)</f>
        <v>0</v>
      </c>
      <c r="AW180" s="706">
        <f t="shared" si="39"/>
        <v>279.5</v>
      </c>
      <c r="AX180" s="707">
        <f t="shared" si="31"/>
        <v>273.91000000000003</v>
      </c>
      <c r="AY180" s="708">
        <f t="shared" si="32"/>
        <v>367.55697133055622</v>
      </c>
      <c r="AZ180" s="708">
        <v>0</v>
      </c>
      <c r="BA180" s="708">
        <f>VLOOKUP(B180,'[9]1st'!B:BH,59,0)</f>
        <v>100</v>
      </c>
      <c r="BB180" s="709">
        <f>_xlfn.IFNA(VLOOKUP(B180,[9]Deduct!B:F,6,0),0)</f>
        <v>0</v>
      </c>
      <c r="BC180" s="710">
        <f>_xlfn.IFNA(VLOOKUP(B180,[9]Union!I:J,2,0),0)</f>
        <v>0</v>
      </c>
      <c r="BD180" s="710">
        <f>_xlfn.IFNA(VLOOKUP(B180,[9]Union!M:N,2,0),0)</f>
        <v>1</v>
      </c>
      <c r="BE180" s="710">
        <f>_xlfn.IFNA(VLOOKUP(B180,[9]Union!E:F,2,0),0)</f>
        <v>0</v>
      </c>
      <c r="BF180" s="710">
        <f>_xlfn.IFNA(VLOOKUP(B180,[9]Union!A:B,2,0),0)</f>
        <v>0</v>
      </c>
      <c r="BG180" s="711">
        <f t="shared" si="33"/>
        <v>5.59</v>
      </c>
      <c r="BH180" s="708">
        <f t="shared" si="34"/>
        <v>106.59</v>
      </c>
      <c r="BI180" s="712">
        <f t="shared" si="35"/>
        <v>16.57</v>
      </c>
      <c r="BJ180" s="713">
        <f t="shared" si="36"/>
        <v>189.48</v>
      </c>
      <c r="BK180" s="716"/>
      <c r="BL180" s="608" t="e">
        <f>VLOOKUP(B180,[9]ML!A:F,1,0)</f>
        <v>#N/A</v>
      </c>
      <c r="BM180" s="715"/>
      <c r="BN180" s="608" t="e">
        <f>VLOOKUP(B180,'[9]Mon-Fri'!A:A,1,0)</f>
        <v>#N/A</v>
      </c>
    </row>
    <row r="181" spans="1:66" s="608" customFormat="1" ht="32.25" customHeight="1">
      <c r="A181" s="689">
        <f t="shared" si="40"/>
        <v>173</v>
      </c>
      <c r="B181" s="690" t="s">
        <v>1541</v>
      </c>
      <c r="C181" s="690" t="s">
        <v>1542</v>
      </c>
      <c r="D181" s="690" t="s">
        <v>1365</v>
      </c>
      <c r="E181" s="690" t="s">
        <v>1543</v>
      </c>
      <c r="F181" s="691">
        <v>42179</v>
      </c>
      <c r="G181" s="692"/>
      <c r="H181" s="692"/>
      <c r="I181" s="690" t="s">
        <v>1108</v>
      </c>
      <c r="J181" s="693">
        <v>1</v>
      </c>
      <c r="K181" s="693">
        <v>2</v>
      </c>
      <c r="L181" s="693">
        <v>3</v>
      </c>
      <c r="M181" s="693">
        <v>204</v>
      </c>
      <c r="N181" s="694">
        <f t="shared" si="37"/>
        <v>7.8461538461538458</v>
      </c>
      <c r="O181" s="693">
        <v>208</v>
      </c>
      <c r="P181" s="693">
        <v>8</v>
      </c>
      <c r="Q181" s="693">
        <v>240</v>
      </c>
      <c r="R181" s="693">
        <v>12</v>
      </c>
      <c r="S181" s="693">
        <v>0</v>
      </c>
      <c r="T181" s="693">
        <v>12</v>
      </c>
      <c r="U181" s="693">
        <v>44</v>
      </c>
      <c r="V181" s="693">
        <v>0</v>
      </c>
      <c r="W181" s="693">
        <v>44</v>
      </c>
      <c r="X181" s="690">
        <v>319.48</v>
      </c>
      <c r="Y181" s="690">
        <v>11.77</v>
      </c>
      <c r="Z181" s="690">
        <v>26.633565000000001</v>
      </c>
      <c r="AA181" s="690">
        <v>0</v>
      </c>
      <c r="AB181" s="690">
        <v>26.633565000000001</v>
      </c>
      <c r="AC181" s="690">
        <v>38.270000000000003</v>
      </c>
      <c r="AD181" s="690">
        <v>0.65365399999999996</v>
      </c>
      <c r="AE181" s="696">
        <f>VLOOKUP(B181,[9]Avg!B:AD,29,0)</f>
        <v>9.9690575102881933</v>
      </c>
      <c r="AF181" s="697">
        <f>_xlfn.IFNA(VLOOKUP(B181,'[9]5%'!B:BC,54,0),0)</f>
        <v>0</v>
      </c>
      <c r="AG181" s="698">
        <f>VLOOKUP(B181,[9]Simperel!B:AH,33,0)</f>
        <v>10.52</v>
      </c>
      <c r="AH181" s="699">
        <f t="shared" si="28"/>
        <v>7.85</v>
      </c>
      <c r="AI181" s="700"/>
      <c r="AJ181" s="697">
        <f>_xlfn.IFNA(VLOOKUP(B181,'[9]Child care'!C:I,7,0),0)</f>
        <v>0</v>
      </c>
      <c r="AK181" s="699">
        <f>VLOOKUP(B181,[9]Att!B:W,22,0)</f>
        <v>9.3592677345537751</v>
      </c>
      <c r="AL181" s="697">
        <f t="shared" si="29"/>
        <v>6</v>
      </c>
      <c r="AM181" s="697">
        <f>_xlfn.IFNA(VLOOKUP(B181,'[9]Health Check'!D:H,5,0),0)</f>
        <v>0</v>
      </c>
      <c r="AN181" s="701"/>
      <c r="AO181" s="697">
        <v>7</v>
      </c>
      <c r="AP181" s="696">
        <f>VLOOKUP(B181,[9]Simperel!B:AJ,35,0)</f>
        <v>9</v>
      </c>
      <c r="AQ181" s="702">
        <f>VLOOKUP(B181,[10]Master!$B:$AQ,42,0)</f>
        <v>0</v>
      </c>
      <c r="AR181" s="697">
        <f>_xlfn.IFNA(VLOOKUP(B181,[9]Bounus!A:B,2,0),0)</f>
        <v>0</v>
      </c>
      <c r="AS181" s="703">
        <f>SUMIF([9]Reimbursment!$B:$B,'PWK '!B:B,[9]Reimbursment!G:G)</f>
        <v>26.968368462952139</v>
      </c>
      <c r="AT181" s="700">
        <f t="shared" si="38"/>
        <v>0</v>
      </c>
      <c r="AU181" s="704">
        <f t="shared" si="30"/>
        <v>396.81</v>
      </c>
      <c r="AV181" s="705">
        <f>VLOOKUP(B181,[9]Att!B:U,20,0)</f>
        <v>0</v>
      </c>
      <c r="AW181" s="706">
        <f t="shared" si="39"/>
        <v>455.98</v>
      </c>
      <c r="AX181" s="707">
        <f t="shared" si="31"/>
        <v>450.11</v>
      </c>
      <c r="AY181" s="708">
        <f t="shared" si="32"/>
        <v>367.55697133055622</v>
      </c>
      <c r="AZ181" s="708">
        <v>0</v>
      </c>
      <c r="BA181" s="708">
        <f>VLOOKUP(B181,'[9]1st'!B:BH,59,0)</f>
        <v>101.41</v>
      </c>
      <c r="BB181" s="709">
        <f>_xlfn.IFNA(VLOOKUP(B181,[9]Deduct!B:F,6,0),0)</f>
        <v>0</v>
      </c>
      <c r="BC181" s="710">
        <f>_xlfn.IFNA(VLOOKUP(B181,[9]Union!I:J,2,0),0)</f>
        <v>1</v>
      </c>
      <c r="BD181" s="710">
        <f>_xlfn.IFNA(VLOOKUP(B181,[9]Union!M:N,2,0),0)</f>
        <v>0</v>
      </c>
      <c r="BE181" s="710">
        <f>_xlfn.IFNA(VLOOKUP(B181,[9]Union!E:F,2,0),0)</f>
        <v>0</v>
      </c>
      <c r="BF181" s="710">
        <f>_xlfn.IFNA(VLOOKUP(B181,[9]Union!A:B,2,0),0)</f>
        <v>0</v>
      </c>
      <c r="BG181" s="711">
        <f t="shared" si="33"/>
        <v>5.87</v>
      </c>
      <c r="BH181" s="708">
        <f t="shared" si="34"/>
        <v>108.28</v>
      </c>
      <c r="BI181" s="712">
        <f t="shared" si="35"/>
        <v>17.52</v>
      </c>
      <c r="BJ181" s="713">
        <f t="shared" si="36"/>
        <v>365.22</v>
      </c>
      <c r="BK181" s="716"/>
      <c r="BL181" s="608" t="e">
        <f>VLOOKUP(B181,[9]ML!A:F,1,0)</f>
        <v>#N/A</v>
      </c>
      <c r="BM181" s="715"/>
      <c r="BN181" s="608" t="e">
        <f>VLOOKUP(B181,'[9]Mon-Fri'!A:A,1,0)</f>
        <v>#N/A</v>
      </c>
    </row>
    <row r="182" spans="1:66" s="608" customFormat="1" ht="32.25" customHeight="1">
      <c r="A182" s="689">
        <f t="shared" si="40"/>
        <v>174</v>
      </c>
      <c r="B182" s="690" t="s">
        <v>1544</v>
      </c>
      <c r="C182" s="690" t="s">
        <v>1545</v>
      </c>
      <c r="D182" s="690" t="s">
        <v>1231</v>
      </c>
      <c r="E182" s="690" t="s">
        <v>1546</v>
      </c>
      <c r="F182" s="691">
        <v>42186</v>
      </c>
      <c r="G182" s="692"/>
      <c r="H182" s="692"/>
      <c r="I182" s="690" t="s">
        <v>1108</v>
      </c>
      <c r="J182" s="693">
        <v>1</v>
      </c>
      <c r="K182" s="693">
        <v>2</v>
      </c>
      <c r="L182" s="693">
        <v>3</v>
      </c>
      <c r="M182" s="693">
        <v>204</v>
      </c>
      <c r="N182" s="694">
        <f t="shared" si="37"/>
        <v>7.8461538461538458</v>
      </c>
      <c r="O182" s="693">
        <v>208</v>
      </c>
      <c r="P182" s="693">
        <v>8</v>
      </c>
      <c r="Q182" s="693">
        <v>254</v>
      </c>
      <c r="R182" s="693">
        <v>0</v>
      </c>
      <c r="S182" s="693">
        <v>0</v>
      </c>
      <c r="T182" s="693">
        <v>0</v>
      </c>
      <c r="U182" s="693">
        <v>46</v>
      </c>
      <c r="V182" s="693">
        <v>0</v>
      </c>
      <c r="W182" s="693">
        <v>46</v>
      </c>
      <c r="X182" s="690">
        <v>241.29</v>
      </c>
      <c r="Y182" s="690">
        <v>0</v>
      </c>
      <c r="Z182" s="690">
        <v>23.771601</v>
      </c>
      <c r="AA182" s="690">
        <v>0</v>
      </c>
      <c r="AB182" s="690">
        <v>23.771601</v>
      </c>
      <c r="AC182" s="690">
        <v>0</v>
      </c>
      <c r="AD182" s="690">
        <v>22.845839999999999</v>
      </c>
      <c r="AE182" s="696">
        <f>VLOOKUP(B182,[9]Avg!B:AD,29,0)</f>
        <v>10.425030834705574</v>
      </c>
      <c r="AF182" s="697">
        <f>_xlfn.IFNA(VLOOKUP(B182,'[9]5%'!B:BC,54,0),0)</f>
        <v>0</v>
      </c>
      <c r="AG182" s="698">
        <f>VLOOKUP(B182,[9]Simperel!B:AH,33,0)</f>
        <v>11</v>
      </c>
      <c r="AH182" s="699">
        <f t="shared" si="28"/>
        <v>7.85</v>
      </c>
      <c r="AI182" s="700"/>
      <c r="AJ182" s="697">
        <f>_xlfn.IFNA(VLOOKUP(B182,'[9]Child care'!C:I,7,0),0)</f>
        <v>0</v>
      </c>
      <c r="AK182" s="699">
        <f>VLOOKUP(B182,[9]Att!B:W,22,0)</f>
        <v>10</v>
      </c>
      <c r="AL182" s="697">
        <f t="shared" si="29"/>
        <v>6</v>
      </c>
      <c r="AM182" s="697">
        <f>_xlfn.IFNA(VLOOKUP(B182,'[9]Health Check'!D:H,5,0),0)</f>
        <v>0</v>
      </c>
      <c r="AN182" s="701"/>
      <c r="AO182" s="697">
        <v>7</v>
      </c>
      <c r="AP182" s="696">
        <f>VLOOKUP(B182,[9]Simperel!B:AJ,35,0)</f>
        <v>9</v>
      </c>
      <c r="AQ182" s="702">
        <f>VLOOKUP(B182,[10]Master!$B:$AQ,42,0)</f>
        <v>0</v>
      </c>
      <c r="AR182" s="697">
        <f>_xlfn.IFNA(VLOOKUP(B182,[9]Bounus!A:B,2,0),0)</f>
        <v>0</v>
      </c>
      <c r="AS182" s="703">
        <f>SUMIF([9]Reimbursment!$B:$B,'PWK '!B:B,[9]Reimbursment!G:G)</f>
        <v>10.870000000000001</v>
      </c>
      <c r="AT182" s="700">
        <f t="shared" si="38"/>
        <v>0</v>
      </c>
      <c r="AU182" s="704">
        <f t="shared" si="30"/>
        <v>287.91000000000003</v>
      </c>
      <c r="AV182" s="705">
        <f>VLOOKUP(B182,[9]Att!B:U,20,0)</f>
        <v>0</v>
      </c>
      <c r="AW182" s="706">
        <f t="shared" si="39"/>
        <v>331.63</v>
      </c>
      <c r="AX182" s="707">
        <f t="shared" si="31"/>
        <v>325.76</v>
      </c>
      <c r="AY182" s="708">
        <f t="shared" si="32"/>
        <v>367.55697133055622</v>
      </c>
      <c r="AZ182" s="708">
        <v>0</v>
      </c>
      <c r="BA182" s="708">
        <f>VLOOKUP(B182,'[9]1st'!B:BH,59,0)</f>
        <v>100</v>
      </c>
      <c r="BB182" s="709">
        <f>_xlfn.IFNA(VLOOKUP(B182,[9]Deduct!B:F,6,0),0)</f>
        <v>0</v>
      </c>
      <c r="BC182" s="710">
        <f>_xlfn.IFNA(VLOOKUP(B182,[9]Union!I:J,2,0),0)</f>
        <v>0</v>
      </c>
      <c r="BD182" s="710">
        <f>_xlfn.IFNA(VLOOKUP(B182,[9]Union!M:N,2,0),0)</f>
        <v>0</v>
      </c>
      <c r="BE182" s="710">
        <f>_xlfn.IFNA(VLOOKUP(B182,[9]Union!E:F,2,0),0)</f>
        <v>0.5</v>
      </c>
      <c r="BF182" s="710">
        <f>_xlfn.IFNA(VLOOKUP(B182,[9]Union!A:B,2,0),0)</f>
        <v>0</v>
      </c>
      <c r="BG182" s="711">
        <f t="shared" si="33"/>
        <v>5.87</v>
      </c>
      <c r="BH182" s="708">
        <f t="shared" si="34"/>
        <v>106.37</v>
      </c>
      <c r="BI182" s="712">
        <f t="shared" si="35"/>
        <v>18</v>
      </c>
      <c r="BJ182" s="713">
        <f t="shared" si="36"/>
        <v>243.26</v>
      </c>
      <c r="BK182" s="716"/>
      <c r="BL182" s="608" t="e">
        <f>VLOOKUP(B182,[9]ML!A:F,1,0)</f>
        <v>#N/A</v>
      </c>
      <c r="BM182" s="715"/>
      <c r="BN182" s="608" t="e">
        <f>VLOOKUP(B182,'[9]Mon-Fri'!A:A,1,0)</f>
        <v>#N/A</v>
      </c>
    </row>
    <row r="183" spans="1:66" s="608" customFormat="1" ht="35.25" customHeight="1">
      <c r="A183" s="689">
        <f t="shared" si="40"/>
        <v>175</v>
      </c>
      <c r="B183" s="690" t="s">
        <v>1547</v>
      </c>
      <c r="C183" s="690" t="s">
        <v>1548</v>
      </c>
      <c r="D183" s="690" t="s">
        <v>1217</v>
      </c>
      <c r="E183" s="690" t="s">
        <v>1235</v>
      </c>
      <c r="F183" s="691">
        <v>42191</v>
      </c>
      <c r="G183" s="692"/>
      <c r="H183" s="692"/>
      <c r="I183" s="690" t="s">
        <v>1108</v>
      </c>
      <c r="J183" s="693">
        <v>0</v>
      </c>
      <c r="K183" s="693">
        <v>0</v>
      </c>
      <c r="L183" s="693">
        <v>0</v>
      </c>
      <c r="M183" s="693">
        <v>204</v>
      </c>
      <c r="N183" s="694">
        <f t="shared" si="37"/>
        <v>7.8461538461538458</v>
      </c>
      <c r="O183" s="693">
        <v>208</v>
      </c>
      <c r="P183" s="693">
        <v>8</v>
      </c>
      <c r="Q183" s="693">
        <v>258</v>
      </c>
      <c r="R183" s="693">
        <v>0</v>
      </c>
      <c r="S183" s="693">
        <v>0</v>
      </c>
      <c r="T183" s="693">
        <v>0</v>
      </c>
      <c r="U183" s="693">
        <v>50</v>
      </c>
      <c r="V183" s="693">
        <v>0</v>
      </c>
      <c r="W183" s="693">
        <v>50</v>
      </c>
      <c r="X183" s="690">
        <v>201.3</v>
      </c>
      <c r="Y183" s="690">
        <v>0</v>
      </c>
      <c r="Z183" s="690">
        <v>24.530999999999999</v>
      </c>
      <c r="AA183" s="690">
        <v>0</v>
      </c>
      <c r="AB183" s="690">
        <v>24.530999999999999</v>
      </c>
      <c r="AC183" s="690">
        <v>0</v>
      </c>
      <c r="AD183" s="690">
        <v>51.862000000000002</v>
      </c>
      <c r="AE183" s="696">
        <f>VLOOKUP(B183,[9]Avg!B:AD,29,0)</f>
        <v>9.691469572947355</v>
      </c>
      <c r="AF183" s="697">
        <f>_xlfn.IFNA(VLOOKUP(B183,'[9]5%'!B:BC,54,0),0)</f>
        <v>0</v>
      </c>
      <c r="AG183" s="698">
        <f>VLOOKUP(B183,[9]Simperel!B:AH,33,0)</f>
        <v>11.96</v>
      </c>
      <c r="AH183" s="699">
        <f t="shared" si="28"/>
        <v>7.85</v>
      </c>
      <c r="AI183" s="700"/>
      <c r="AJ183" s="697">
        <f>_xlfn.IFNA(VLOOKUP(B183,'[9]Child care'!C:I,7,0),0)</f>
        <v>0</v>
      </c>
      <c r="AK183" s="699">
        <f>VLOOKUP(B183,[9]Att!B:W,22,0)</f>
        <v>10</v>
      </c>
      <c r="AL183" s="697">
        <f t="shared" si="29"/>
        <v>6</v>
      </c>
      <c r="AM183" s="697">
        <f>_xlfn.IFNA(VLOOKUP(B183,'[9]Health Check'!D:H,5,0),0)</f>
        <v>0</v>
      </c>
      <c r="AN183" s="701"/>
      <c r="AO183" s="697">
        <v>7</v>
      </c>
      <c r="AP183" s="696">
        <f>VLOOKUP(B183,[9]Simperel!B:AJ,35,0)</f>
        <v>9</v>
      </c>
      <c r="AQ183" s="702">
        <f>VLOOKUP(B183,[10]Master!$B:$AQ,42,0)</f>
        <v>0</v>
      </c>
      <c r="AR183" s="697">
        <f>_xlfn.IFNA(VLOOKUP(B183,[9]Bounus!A:B,2,0),0)</f>
        <v>0</v>
      </c>
      <c r="AS183" s="703">
        <f>SUMIF([9]Reimbursment!$B:$B,'PWK '!B:B,[9]Reimbursment!G:G)</f>
        <v>62.750656734774658</v>
      </c>
      <c r="AT183" s="700">
        <f t="shared" si="38"/>
        <v>0</v>
      </c>
      <c r="AU183" s="704">
        <f t="shared" si="30"/>
        <v>277.69</v>
      </c>
      <c r="AV183" s="705">
        <f>VLOOKUP(B183,[9]Att!B:U,20,0)</f>
        <v>0</v>
      </c>
      <c r="AW183" s="706">
        <f t="shared" si="39"/>
        <v>373.29</v>
      </c>
      <c r="AX183" s="707">
        <f t="shared" si="31"/>
        <v>367.42</v>
      </c>
      <c r="AY183" s="708">
        <f t="shared" si="32"/>
        <v>367.55697133055622</v>
      </c>
      <c r="AZ183" s="708">
        <v>0</v>
      </c>
      <c r="BA183" s="708">
        <f>VLOOKUP(B183,'[9]1st'!B:BH,59,0)</f>
        <v>100</v>
      </c>
      <c r="BB183" s="709">
        <f>_xlfn.IFNA(VLOOKUP(B183,[9]Deduct!B:F,6,0),0)</f>
        <v>0</v>
      </c>
      <c r="BC183" s="710">
        <f>_xlfn.IFNA(VLOOKUP(B183,[9]Union!I:J,2,0),0)</f>
        <v>0</v>
      </c>
      <c r="BD183" s="710">
        <f>_xlfn.IFNA(VLOOKUP(B183,[9]Union!M:N,2,0),0)</f>
        <v>0</v>
      </c>
      <c r="BE183" s="710">
        <f>_xlfn.IFNA(VLOOKUP(B183,[9]Union!E:F,2,0),0)</f>
        <v>0.5</v>
      </c>
      <c r="BF183" s="710">
        <f>_xlfn.IFNA(VLOOKUP(B183,[9]Union!A:B,2,0),0)</f>
        <v>0</v>
      </c>
      <c r="BG183" s="711">
        <f t="shared" si="33"/>
        <v>5.87</v>
      </c>
      <c r="BH183" s="708">
        <f t="shared" si="34"/>
        <v>106.37</v>
      </c>
      <c r="BI183" s="712">
        <f t="shared" si="35"/>
        <v>18.96</v>
      </c>
      <c r="BJ183" s="713">
        <f t="shared" si="36"/>
        <v>285.88</v>
      </c>
      <c r="BK183" s="716"/>
      <c r="BL183" s="608" t="e">
        <f>VLOOKUP(B183,[9]ML!A:F,1,0)</f>
        <v>#N/A</v>
      </c>
      <c r="BM183" s="715"/>
      <c r="BN183" s="608" t="e">
        <f>VLOOKUP(B183,'[9]Mon-Fri'!A:A,1,0)</f>
        <v>#N/A</v>
      </c>
    </row>
    <row r="184" spans="1:66" s="608" customFormat="1" ht="35.25" customHeight="1">
      <c r="A184" s="689">
        <f t="shared" si="40"/>
        <v>176</v>
      </c>
      <c r="B184" s="690" t="s">
        <v>1549</v>
      </c>
      <c r="C184" s="690" t="s">
        <v>1550</v>
      </c>
      <c r="D184" s="690" t="s">
        <v>1238</v>
      </c>
      <c r="E184" s="690" t="s">
        <v>1535</v>
      </c>
      <c r="F184" s="691">
        <v>42226</v>
      </c>
      <c r="G184" s="692"/>
      <c r="H184" s="692"/>
      <c r="I184" s="690" t="s">
        <v>1108</v>
      </c>
      <c r="J184" s="693">
        <v>0</v>
      </c>
      <c r="K184" s="693">
        <v>1</v>
      </c>
      <c r="L184" s="693">
        <v>1</v>
      </c>
      <c r="M184" s="693">
        <v>204</v>
      </c>
      <c r="N184" s="694">
        <f t="shared" si="37"/>
        <v>7.8461538461538458</v>
      </c>
      <c r="O184" s="693">
        <v>208</v>
      </c>
      <c r="P184" s="693">
        <v>8</v>
      </c>
      <c r="Q184" s="693">
        <v>242</v>
      </c>
      <c r="R184" s="693">
        <v>8</v>
      </c>
      <c r="S184" s="693">
        <v>0</v>
      </c>
      <c r="T184" s="693">
        <v>8</v>
      </c>
      <c r="U184" s="693">
        <v>42</v>
      </c>
      <c r="V184" s="693">
        <v>0</v>
      </c>
      <c r="W184" s="693">
        <v>42</v>
      </c>
      <c r="X184" s="690">
        <v>144.58000000000001</v>
      </c>
      <c r="Y184" s="690">
        <v>7.85</v>
      </c>
      <c r="Z184" s="690">
        <v>20.60604</v>
      </c>
      <c r="AA184" s="690">
        <v>0</v>
      </c>
      <c r="AB184" s="690">
        <v>20.60604</v>
      </c>
      <c r="AC184" s="690">
        <v>0</v>
      </c>
      <c r="AD184" s="690">
        <v>92.882080000000002</v>
      </c>
      <c r="AE184" s="696">
        <f>VLOOKUP(B184,[9]Avg!B:AD,29,0)</f>
        <v>10.1347528336421</v>
      </c>
      <c r="AF184" s="697">
        <f>_xlfn.IFNA(VLOOKUP(B184,'[9]5%'!B:BC,54,0),0)</f>
        <v>0</v>
      </c>
      <c r="AG184" s="698">
        <f>VLOOKUP(B184,[9]Simperel!B:AH,33,0)</f>
        <v>10.050000000000001</v>
      </c>
      <c r="AH184" s="699">
        <f t="shared" si="28"/>
        <v>7.85</v>
      </c>
      <c r="AI184" s="700"/>
      <c r="AJ184" s="697">
        <f>_xlfn.IFNA(VLOOKUP(B184,'[9]Child care'!C:I,7,0),0)</f>
        <v>0</v>
      </c>
      <c r="AK184" s="699">
        <f>VLOOKUP(B184,[9]Att!B:W,22,0)</f>
        <v>9.5652173913043477</v>
      </c>
      <c r="AL184" s="697">
        <f t="shared" si="29"/>
        <v>6</v>
      </c>
      <c r="AM184" s="697">
        <f>_xlfn.IFNA(VLOOKUP(B184,'[9]Health Check'!D:H,5,0),0)</f>
        <v>0</v>
      </c>
      <c r="AN184" s="701"/>
      <c r="AO184" s="697">
        <v>7</v>
      </c>
      <c r="AP184" s="696">
        <f>VLOOKUP(B184,[9]Simperel!B:AJ,35,0)</f>
        <v>9</v>
      </c>
      <c r="AQ184" s="702">
        <f>VLOOKUP(B184,[10]Master!$B:$AQ,42,0)</f>
        <v>0</v>
      </c>
      <c r="AR184" s="697">
        <f>_xlfn.IFNA(VLOOKUP(B184,[9]Bounus!A:B,2,0),0)</f>
        <v>0</v>
      </c>
      <c r="AS184" s="703">
        <f>SUMIF([9]Reimbursment!$B:$B,'PWK '!B:B,[9]Reimbursment!G:G)</f>
        <v>0</v>
      </c>
      <c r="AT184" s="700">
        <f t="shared" si="38"/>
        <v>0</v>
      </c>
      <c r="AU184" s="704">
        <f t="shared" si="30"/>
        <v>265.92</v>
      </c>
      <c r="AV184" s="705">
        <f>VLOOKUP(B184,[9]Att!B:U,20,0)</f>
        <v>0</v>
      </c>
      <c r="AW184" s="706">
        <f t="shared" si="39"/>
        <v>298.33</v>
      </c>
      <c r="AX184" s="707">
        <f t="shared" si="31"/>
        <v>292.45999999999998</v>
      </c>
      <c r="AY184" s="708">
        <f t="shared" si="32"/>
        <v>367.55697133055622</v>
      </c>
      <c r="AZ184" s="708">
        <v>0</v>
      </c>
      <c r="BA184" s="708">
        <f>VLOOKUP(B184,'[9]1st'!B:BH,59,0)</f>
        <v>100</v>
      </c>
      <c r="BB184" s="709">
        <f>_xlfn.IFNA(VLOOKUP(B184,[9]Deduct!B:F,6,0),0)</f>
        <v>0</v>
      </c>
      <c r="BC184" s="710">
        <f>_xlfn.IFNA(VLOOKUP(B184,[9]Union!I:J,2,0),0)</f>
        <v>0</v>
      </c>
      <c r="BD184" s="710">
        <f>_xlfn.IFNA(VLOOKUP(B184,[9]Union!M:N,2,0),0)</f>
        <v>1</v>
      </c>
      <c r="BE184" s="710">
        <f>_xlfn.IFNA(VLOOKUP(B184,[9]Union!E:F,2,0),0)</f>
        <v>0</v>
      </c>
      <c r="BF184" s="710">
        <f>_xlfn.IFNA(VLOOKUP(B184,[9]Union!A:B,2,0),0)</f>
        <v>0</v>
      </c>
      <c r="BG184" s="711">
        <f t="shared" si="33"/>
        <v>5.87</v>
      </c>
      <c r="BH184" s="708">
        <f t="shared" si="34"/>
        <v>106.87</v>
      </c>
      <c r="BI184" s="712">
        <f t="shared" si="35"/>
        <v>17.05</v>
      </c>
      <c r="BJ184" s="713">
        <f t="shared" si="36"/>
        <v>208.51</v>
      </c>
      <c r="BK184" s="716"/>
      <c r="BL184" s="608" t="e">
        <f>VLOOKUP(B184,[9]ML!A:F,1,0)</f>
        <v>#N/A</v>
      </c>
      <c r="BM184" s="715"/>
      <c r="BN184" s="608" t="e">
        <f>VLOOKUP(B184,'[9]Mon-Fri'!A:A,1,0)</f>
        <v>#N/A</v>
      </c>
    </row>
    <row r="185" spans="1:66" s="608" customFormat="1" ht="32.25" customHeight="1">
      <c r="A185" s="689">
        <f t="shared" si="40"/>
        <v>177</v>
      </c>
      <c r="B185" s="690" t="s">
        <v>1551</v>
      </c>
      <c r="C185" s="690" t="s">
        <v>1552</v>
      </c>
      <c r="D185" s="690" t="s">
        <v>1196</v>
      </c>
      <c r="E185" s="690" t="s">
        <v>1553</v>
      </c>
      <c r="F185" s="691">
        <v>41591</v>
      </c>
      <c r="G185" s="692"/>
      <c r="H185" s="692"/>
      <c r="I185" s="690" t="s">
        <v>1108</v>
      </c>
      <c r="J185" s="693">
        <v>1</v>
      </c>
      <c r="K185" s="693">
        <v>2</v>
      </c>
      <c r="L185" s="693">
        <v>3</v>
      </c>
      <c r="M185" s="693">
        <v>207</v>
      </c>
      <c r="N185" s="694">
        <f t="shared" si="37"/>
        <v>7.9615384615384617</v>
      </c>
      <c r="O185" s="693">
        <v>184</v>
      </c>
      <c r="P185" s="693">
        <v>8</v>
      </c>
      <c r="Q185" s="693">
        <v>214</v>
      </c>
      <c r="R185" s="693">
        <v>0</v>
      </c>
      <c r="S185" s="693">
        <v>0</v>
      </c>
      <c r="T185" s="693">
        <v>0</v>
      </c>
      <c r="U185" s="693">
        <v>30</v>
      </c>
      <c r="V185" s="693">
        <v>0</v>
      </c>
      <c r="W185" s="693">
        <v>30</v>
      </c>
      <c r="X185" s="690">
        <v>125.59</v>
      </c>
      <c r="Y185" s="690">
        <v>0</v>
      </c>
      <c r="Z185" s="690">
        <v>15.571</v>
      </c>
      <c r="AA185" s="690">
        <v>0</v>
      </c>
      <c r="AB185" s="690">
        <v>15.571</v>
      </c>
      <c r="AC185" s="690">
        <v>0</v>
      </c>
      <c r="AD185" s="690">
        <v>88.632000000000005</v>
      </c>
      <c r="AE185" s="696">
        <f>VLOOKUP(B185,[9]Avg!B:AD,29,0)</f>
        <v>9.9205689401128243</v>
      </c>
      <c r="AF185" s="697">
        <f>_xlfn.IFNA(VLOOKUP(B185,'[9]5%'!B:BC,54,0),0)</f>
        <v>0</v>
      </c>
      <c r="AG185" s="698">
        <f>VLOOKUP(B185,[9]Simperel!B:AH,33,0)</f>
        <v>7.18</v>
      </c>
      <c r="AH185" s="699">
        <f t="shared" si="28"/>
        <v>7.96</v>
      </c>
      <c r="AI185" s="700"/>
      <c r="AJ185" s="697">
        <f>_xlfn.IFNA(VLOOKUP(B185,'[9]Child care'!C:I,7,0),0)</f>
        <v>0</v>
      </c>
      <c r="AK185" s="699">
        <f>VLOOKUP(B185,[9]Att!B:W,22,0)</f>
        <v>10</v>
      </c>
      <c r="AL185" s="697">
        <f t="shared" si="29"/>
        <v>0</v>
      </c>
      <c r="AM185" s="697">
        <f>_xlfn.IFNA(VLOOKUP(B185,'[9]Health Check'!D:H,5,0),0)</f>
        <v>0</v>
      </c>
      <c r="AN185" s="701"/>
      <c r="AO185" s="697">
        <v>7</v>
      </c>
      <c r="AP185" s="696">
        <f>VLOOKUP(B185,[9]Simperel!B:AJ,35,0)</f>
        <v>11</v>
      </c>
      <c r="AQ185" s="702">
        <f>VLOOKUP(B185,[10]Master!$B:$AQ,42,0)</f>
        <v>0</v>
      </c>
      <c r="AR185" s="697">
        <f>_xlfn.IFNA(VLOOKUP(B185,[9]Bounus!A:B,2,0),0)</f>
        <v>0</v>
      </c>
      <c r="AS185" s="703">
        <f>SUMIF([9]Reimbursment!$B:$B,'PWK '!B:B,[9]Reimbursment!G:G)</f>
        <v>0</v>
      </c>
      <c r="AT185" s="700">
        <f t="shared" si="38"/>
        <v>29.761706820338475</v>
      </c>
      <c r="AU185" s="704">
        <f t="shared" si="30"/>
        <v>229.79</v>
      </c>
      <c r="AV185" s="705">
        <f>VLOOKUP(B185,[9]Att!B:U,20,0)</f>
        <v>3</v>
      </c>
      <c r="AW185" s="706">
        <f t="shared" si="39"/>
        <v>288.51</v>
      </c>
      <c r="AX185" s="707">
        <f t="shared" si="31"/>
        <v>282.74</v>
      </c>
      <c r="AY185" s="708">
        <f t="shared" si="32"/>
        <v>367.55697133055622</v>
      </c>
      <c r="AZ185" s="708">
        <v>0</v>
      </c>
      <c r="BA185" s="708">
        <f>VLOOKUP(B185,'[9]1st'!B:BH,59,0)</f>
        <v>100</v>
      </c>
      <c r="BB185" s="709">
        <f>_xlfn.IFNA(VLOOKUP(B185,[9]Deduct!B:F,6,0),0)</f>
        <v>0</v>
      </c>
      <c r="BC185" s="710">
        <f>_xlfn.IFNA(VLOOKUP(B185,[9]Union!I:J,2,0),0)</f>
        <v>0</v>
      </c>
      <c r="BD185" s="710">
        <f>_xlfn.IFNA(VLOOKUP(B185,[9]Union!M:N,2,0),0)</f>
        <v>0</v>
      </c>
      <c r="BE185" s="710">
        <f>_xlfn.IFNA(VLOOKUP(B185,[9]Union!E:F,2,0),0)</f>
        <v>0</v>
      </c>
      <c r="BF185" s="710">
        <f>_xlfn.IFNA(VLOOKUP(B185,[9]Union!A:B,2,0),0)</f>
        <v>0</v>
      </c>
      <c r="BG185" s="711">
        <f t="shared" si="33"/>
        <v>5.77</v>
      </c>
      <c r="BH185" s="708">
        <f t="shared" si="34"/>
        <v>105.77</v>
      </c>
      <c r="BI185" s="712">
        <f t="shared" si="35"/>
        <v>14.18</v>
      </c>
      <c r="BJ185" s="713">
        <f t="shared" si="36"/>
        <v>196.92</v>
      </c>
      <c r="BK185" s="716"/>
      <c r="BL185" s="608" t="e">
        <f>VLOOKUP(B185,[9]ML!A:F,1,0)</f>
        <v>#N/A</v>
      </c>
      <c r="BM185" s="715"/>
      <c r="BN185" s="608" t="e">
        <f>VLOOKUP(B185,'[9]Mon-Fri'!A:A,1,0)</f>
        <v>#N/A</v>
      </c>
    </row>
    <row r="186" spans="1:66" s="608" customFormat="1" ht="35.25" customHeight="1">
      <c r="A186" s="689">
        <f t="shared" si="40"/>
        <v>178</v>
      </c>
      <c r="B186" s="690" t="s">
        <v>1554</v>
      </c>
      <c r="C186" s="690" t="s">
        <v>1555</v>
      </c>
      <c r="D186" s="690" t="s">
        <v>1213</v>
      </c>
      <c r="E186" s="690" t="s">
        <v>1410</v>
      </c>
      <c r="F186" s="691">
        <v>39244</v>
      </c>
      <c r="G186" s="692"/>
      <c r="H186" s="692"/>
      <c r="I186" s="690" t="s">
        <v>1108</v>
      </c>
      <c r="J186" s="693">
        <v>0</v>
      </c>
      <c r="K186" s="693">
        <v>0</v>
      </c>
      <c r="L186" s="693">
        <v>0</v>
      </c>
      <c r="M186" s="693">
        <v>204</v>
      </c>
      <c r="N186" s="694">
        <f t="shared" si="37"/>
        <v>7.8461538461538458</v>
      </c>
      <c r="O186" s="693">
        <v>184</v>
      </c>
      <c r="P186" s="693">
        <v>8</v>
      </c>
      <c r="Q186" s="693">
        <v>200</v>
      </c>
      <c r="R186" s="693">
        <v>0</v>
      </c>
      <c r="S186" s="693">
        <v>0</v>
      </c>
      <c r="T186" s="693">
        <v>0</v>
      </c>
      <c r="U186" s="693">
        <v>16</v>
      </c>
      <c r="V186" s="693">
        <v>0</v>
      </c>
      <c r="W186" s="693">
        <v>16</v>
      </c>
      <c r="X186" s="690">
        <v>151.34</v>
      </c>
      <c r="Y186" s="690">
        <v>0</v>
      </c>
      <c r="Z186" s="690">
        <v>8.5959120000000002</v>
      </c>
      <c r="AA186" s="690">
        <v>0</v>
      </c>
      <c r="AB186" s="690">
        <v>8.5959120000000002</v>
      </c>
      <c r="AC186" s="690">
        <v>0</v>
      </c>
      <c r="AD186" s="690">
        <v>52.225248000000001</v>
      </c>
      <c r="AE186" s="696">
        <f>VLOOKUP(B186,[9]Avg!B:AD,29,0)</f>
        <v>10.755082335902292</v>
      </c>
      <c r="AF186" s="697">
        <f>_xlfn.IFNA(VLOOKUP(B186,'[9]5%'!B:BC,54,0),0)</f>
        <v>0</v>
      </c>
      <c r="AG186" s="698">
        <f>VLOOKUP(B186,[9]Simperel!B:AH,33,0)</f>
        <v>3.83</v>
      </c>
      <c r="AH186" s="699">
        <f t="shared" si="28"/>
        <v>7.85</v>
      </c>
      <c r="AI186" s="700"/>
      <c r="AJ186" s="697">
        <f>_xlfn.IFNA(VLOOKUP(B186,'[9]Child care'!C:I,7,0),0)</f>
        <v>0</v>
      </c>
      <c r="AK186" s="699">
        <f>VLOOKUP(B186,[9]Att!B:W,22,0)</f>
        <v>7.6923076923076925</v>
      </c>
      <c r="AL186" s="697">
        <f t="shared" si="29"/>
        <v>6</v>
      </c>
      <c r="AM186" s="697">
        <f>_xlfn.IFNA(VLOOKUP(B186,'[9]Health Check'!D:H,5,0),0)</f>
        <v>0</v>
      </c>
      <c r="AN186" s="701"/>
      <c r="AO186" s="697">
        <v>7</v>
      </c>
      <c r="AP186" s="696">
        <f>VLOOKUP(B186,[9]Simperel!B:AJ,35,0)</f>
        <v>11</v>
      </c>
      <c r="AQ186" s="702">
        <f>VLOOKUP(B186,[10]Master!$B:$AQ,42,0)</f>
        <v>0</v>
      </c>
      <c r="AR186" s="697">
        <f>_xlfn.IFNA(VLOOKUP(B186,[9]Bounus!A:B,2,0),0)</f>
        <v>0</v>
      </c>
      <c r="AS186" s="703">
        <f>SUMIF([9]Reimbursment!$B:$B,'PWK '!B:B,[9]Reimbursment!G:G)</f>
        <v>0</v>
      </c>
      <c r="AT186" s="700">
        <f t="shared" si="38"/>
        <v>0</v>
      </c>
      <c r="AU186" s="704">
        <f t="shared" si="30"/>
        <v>212.16</v>
      </c>
      <c r="AV186" s="705">
        <f>VLOOKUP(B186,[9]Att!B:U,20,0)</f>
        <v>0</v>
      </c>
      <c r="AW186" s="706">
        <f t="shared" si="39"/>
        <v>244.7</v>
      </c>
      <c r="AX186" s="707">
        <f t="shared" si="31"/>
        <v>239.81</v>
      </c>
      <c r="AY186" s="708">
        <f t="shared" si="32"/>
        <v>367.55697133055622</v>
      </c>
      <c r="AZ186" s="708">
        <v>0</v>
      </c>
      <c r="BA186" s="708">
        <f>VLOOKUP(B186,'[9]1st'!B:BH,59,0)</f>
        <v>85</v>
      </c>
      <c r="BB186" s="709">
        <f>_xlfn.IFNA(VLOOKUP(B186,[9]Deduct!B:F,6,0),0)</f>
        <v>0</v>
      </c>
      <c r="BC186" s="710">
        <f>_xlfn.IFNA(VLOOKUP(B186,[9]Union!I:J,2,0),0)</f>
        <v>1</v>
      </c>
      <c r="BD186" s="710">
        <f>_xlfn.IFNA(VLOOKUP(B186,[9]Union!M:N,2,0),0)</f>
        <v>0</v>
      </c>
      <c r="BE186" s="710">
        <f>_xlfn.IFNA(VLOOKUP(B186,[9]Union!E:F,2,0),0)</f>
        <v>0</v>
      </c>
      <c r="BF186" s="710">
        <f>_xlfn.IFNA(VLOOKUP(B186,[9]Union!A:B,2,0),0)</f>
        <v>0</v>
      </c>
      <c r="BG186" s="711">
        <f t="shared" si="33"/>
        <v>4.8899999999999997</v>
      </c>
      <c r="BH186" s="708">
        <f t="shared" si="34"/>
        <v>90.89</v>
      </c>
      <c r="BI186" s="712">
        <f t="shared" si="35"/>
        <v>10.83</v>
      </c>
      <c r="BJ186" s="713">
        <f t="shared" si="36"/>
        <v>164.64</v>
      </c>
      <c r="BK186" s="714"/>
      <c r="BL186" s="608" t="e">
        <f>VLOOKUP(B186,[9]ML!A:F,1,0)</f>
        <v>#N/A</v>
      </c>
      <c r="BM186" s="715"/>
      <c r="BN186" s="608" t="e">
        <f>VLOOKUP(B186,'[9]Mon-Fri'!A:A,1,0)</f>
        <v>#N/A</v>
      </c>
    </row>
    <row r="187" spans="1:66" s="608" customFormat="1" ht="28.5" customHeight="1">
      <c r="A187" s="689">
        <f t="shared" si="40"/>
        <v>179</v>
      </c>
      <c r="B187" s="690" t="s">
        <v>1556</v>
      </c>
      <c r="C187" s="690" t="s">
        <v>1557</v>
      </c>
      <c r="D187" s="690" t="s">
        <v>1224</v>
      </c>
      <c r="E187" s="690" t="s">
        <v>1558</v>
      </c>
      <c r="F187" s="691">
        <v>42319</v>
      </c>
      <c r="G187" s="692"/>
      <c r="H187" s="692"/>
      <c r="I187" s="690" t="s">
        <v>1108</v>
      </c>
      <c r="J187" s="693">
        <v>0</v>
      </c>
      <c r="K187" s="693">
        <v>0</v>
      </c>
      <c r="L187" s="693">
        <v>0</v>
      </c>
      <c r="M187" s="693">
        <v>204</v>
      </c>
      <c r="N187" s="694">
        <f t="shared" si="37"/>
        <v>7.8461538461538458</v>
      </c>
      <c r="O187" s="693">
        <v>208</v>
      </c>
      <c r="P187" s="693">
        <v>8</v>
      </c>
      <c r="Q187" s="693">
        <v>202</v>
      </c>
      <c r="R187" s="693">
        <v>8</v>
      </c>
      <c r="S187" s="693">
        <v>24</v>
      </c>
      <c r="T187" s="693">
        <v>32</v>
      </c>
      <c r="U187" s="693">
        <v>26</v>
      </c>
      <c r="V187" s="693">
        <v>0</v>
      </c>
      <c r="W187" s="693">
        <v>26</v>
      </c>
      <c r="X187" s="690">
        <v>158.75</v>
      </c>
      <c r="Y187" s="690">
        <v>7.85</v>
      </c>
      <c r="Z187" s="690">
        <v>13.645810000000001</v>
      </c>
      <c r="AA187" s="690">
        <v>0</v>
      </c>
      <c r="AB187" s="690">
        <v>13.645810000000001</v>
      </c>
      <c r="AC187" s="690">
        <v>0</v>
      </c>
      <c r="AD187" s="690">
        <v>41.241619999999998</v>
      </c>
      <c r="AE187" s="696">
        <f>VLOOKUP(B187,[9]Avg!B:AD,29,0)</f>
        <v>10.490000083336477</v>
      </c>
      <c r="AF187" s="697">
        <f>_xlfn.IFNA(VLOOKUP(B187,'[9]5%'!B:BC,54,0),0)</f>
        <v>0</v>
      </c>
      <c r="AG187" s="698">
        <f>VLOOKUP(B187,[9]Simperel!B:AH,33,0)</f>
        <v>6.22</v>
      </c>
      <c r="AH187" s="699">
        <f t="shared" si="28"/>
        <v>7.85</v>
      </c>
      <c r="AI187" s="700"/>
      <c r="AJ187" s="697">
        <f>_xlfn.IFNA(VLOOKUP(B187,'[9]Child care'!C:I,7,0),0)</f>
        <v>0</v>
      </c>
      <c r="AK187" s="699">
        <f>VLOOKUP(B187,[9]Att!B:W,22,0)</f>
        <v>8.0267558528428093</v>
      </c>
      <c r="AL187" s="697">
        <f t="shared" si="29"/>
        <v>6</v>
      </c>
      <c r="AM187" s="697">
        <f>_xlfn.IFNA(VLOOKUP(B187,'[9]Health Check'!D:H,5,0),0)</f>
        <v>0</v>
      </c>
      <c r="AN187" s="701"/>
      <c r="AO187" s="697">
        <v>7</v>
      </c>
      <c r="AP187" s="696">
        <f>VLOOKUP(B187,[9]Simperel!B:AJ,35,0)</f>
        <v>9</v>
      </c>
      <c r="AQ187" s="702">
        <f>VLOOKUP(B187,[10]Master!$B:$AQ,42,0)</f>
        <v>0</v>
      </c>
      <c r="AR187" s="697">
        <f>_xlfn.IFNA(VLOOKUP(B187,[9]Bounus!A:B,2,0),0)</f>
        <v>0</v>
      </c>
      <c r="AS187" s="703">
        <f>SUMIF([9]Reimbursment!$B:$B,'PWK '!B:B,[9]Reimbursment!G:G)</f>
        <v>0</v>
      </c>
      <c r="AT187" s="700">
        <f t="shared" si="38"/>
        <v>0.55210526754402489</v>
      </c>
      <c r="AU187" s="704">
        <f t="shared" si="30"/>
        <v>221.49</v>
      </c>
      <c r="AV187" s="705">
        <f>VLOOKUP(B187,[9]Att!B:U,20,0)</f>
        <v>5.2631578947368397E-2</v>
      </c>
      <c r="AW187" s="706">
        <f t="shared" si="39"/>
        <v>252.92</v>
      </c>
      <c r="AX187" s="707">
        <f t="shared" si="31"/>
        <v>247.85999999999999</v>
      </c>
      <c r="AY187" s="708">
        <f t="shared" si="32"/>
        <v>367.55697133055622</v>
      </c>
      <c r="AZ187" s="708">
        <v>0</v>
      </c>
      <c r="BA187" s="708">
        <f>VLOOKUP(B187,'[9]1st'!B:BH,59,0)</f>
        <v>85</v>
      </c>
      <c r="BB187" s="709">
        <f>_xlfn.IFNA(VLOOKUP(B187,[9]Deduct!B:F,6,0),0)</f>
        <v>0</v>
      </c>
      <c r="BC187" s="710">
        <f>_xlfn.IFNA(VLOOKUP(B187,[9]Union!I:J,2,0),0)</f>
        <v>0</v>
      </c>
      <c r="BD187" s="710">
        <f>_xlfn.IFNA(VLOOKUP(B187,[9]Union!M:N,2,0),0)</f>
        <v>1</v>
      </c>
      <c r="BE187" s="710">
        <f>_xlfn.IFNA(VLOOKUP(B187,[9]Union!E:F,2,0),0)</f>
        <v>0</v>
      </c>
      <c r="BF187" s="710">
        <f>_xlfn.IFNA(VLOOKUP(B187,[9]Union!A:B,2,0),0)</f>
        <v>0</v>
      </c>
      <c r="BG187" s="711">
        <f t="shared" si="33"/>
        <v>5.0599999999999996</v>
      </c>
      <c r="BH187" s="708">
        <f t="shared" si="34"/>
        <v>91.06</v>
      </c>
      <c r="BI187" s="712">
        <f t="shared" si="35"/>
        <v>13.22</v>
      </c>
      <c r="BJ187" s="713">
        <f t="shared" si="36"/>
        <v>175.08</v>
      </c>
      <c r="BK187" s="716"/>
      <c r="BL187" s="608" t="e">
        <f>VLOOKUP(B187,[9]ML!A:F,1,0)</f>
        <v>#N/A</v>
      </c>
      <c r="BM187" s="715"/>
      <c r="BN187" s="608" t="e">
        <f>VLOOKUP(B187,'[9]Mon-Fri'!A:A,1,0)</f>
        <v>#N/A</v>
      </c>
    </row>
    <row r="188" spans="1:66" s="608" customFormat="1" ht="35.25" customHeight="1">
      <c r="A188" s="689">
        <f t="shared" si="40"/>
        <v>180</v>
      </c>
      <c r="B188" s="690" t="s">
        <v>1559</v>
      </c>
      <c r="C188" s="690" t="s">
        <v>1560</v>
      </c>
      <c r="D188" s="690" t="s">
        <v>1289</v>
      </c>
      <c r="E188" s="690" t="s">
        <v>1281</v>
      </c>
      <c r="F188" s="691">
        <v>42319</v>
      </c>
      <c r="G188" s="692"/>
      <c r="H188" s="692"/>
      <c r="I188" s="690" t="s">
        <v>1108</v>
      </c>
      <c r="J188" s="693">
        <v>0</v>
      </c>
      <c r="K188" s="693">
        <v>0</v>
      </c>
      <c r="L188" s="693">
        <v>0</v>
      </c>
      <c r="M188" s="693">
        <v>204</v>
      </c>
      <c r="N188" s="694">
        <f t="shared" si="37"/>
        <v>7.8461538461538458</v>
      </c>
      <c r="O188" s="693">
        <v>208</v>
      </c>
      <c r="P188" s="693">
        <v>8</v>
      </c>
      <c r="Q188" s="693">
        <v>238</v>
      </c>
      <c r="R188" s="693">
        <v>0</v>
      </c>
      <c r="S188" s="693">
        <v>0</v>
      </c>
      <c r="T188" s="693">
        <v>0</v>
      </c>
      <c r="U188" s="693">
        <v>30</v>
      </c>
      <c r="V188" s="693">
        <v>0</v>
      </c>
      <c r="W188" s="693">
        <v>30</v>
      </c>
      <c r="X188" s="690">
        <v>317.57</v>
      </c>
      <c r="Y188" s="690">
        <v>0</v>
      </c>
      <c r="Z188" s="690">
        <v>18.560880000000001</v>
      </c>
      <c r="AA188" s="690">
        <v>0</v>
      </c>
      <c r="AB188" s="690">
        <v>18.560880000000001</v>
      </c>
      <c r="AC188" s="690">
        <v>0</v>
      </c>
      <c r="AD188" s="690">
        <v>0.61692800000000003</v>
      </c>
      <c r="AE188" s="696">
        <f>VLOOKUP(B188,[9]Avg!B:AD,29,0)</f>
        <v>11.530799813692141</v>
      </c>
      <c r="AF188" s="697">
        <f>_xlfn.IFNA(VLOOKUP(B188,'[9]5%'!B:BC,54,0),0)</f>
        <v>0</v>
      </c>
      <c r="AG188" s="698">
        <f>VLOOKUP(B188,[9]Simperel!B:AH,33,0)</f>
        <v>7.18</v>
      </c>
      <c r="AH188" s="699">
        <f t="shared" si="28"/>
        <v>7.85</v>
      </c>
      <c r="AI188" s="700"/>
      <c r="AJ188" s="697">
        <f>_xlfn.IFNA(VLOOKUP(B188,'[9]Child care'!C:I,7,0),0)</f>
        <v>0</v>
      </c>
      <c r="AK188" s="699">
        <f>VLOOKUP(B188,[9]Att!B:W,22,0)</f>
        <v>10</v>
      </c>
      <c r="AL188" s="697">
        <f t="shared" si="29"/>
        <v>6</v>
      </c>
      <c r="AM188" s="697">
        <f>_xlfn.IFNA(VLOOKUP(B188,'[9]Health Check'!D:H,5,0),0)</f>
        <v>0</v>
      </c>
      <c r="AN188" s="701"/>
      <c r="AO188" s="697">
        <v>7</v>
      </c>
      <c r="AP188" s="696">
        <f>VLOOKUP(B188,[9]Simperel!B:AJ,35,0)</f>
        <v>9</v>
      </c>
      <c r="AQ188" s="702">
        <f>VLOOKUP(B188,[10]Master!$B:$AQ,42,0)</f>
        <v>0</v>
      </c>
      <c r="AR188" s="697">
        <f>_xlfn.IFNA(VLOOKUP(B188,[9]Bounus!A:B,2,0),0)</f>
        <v>0</v>
      </c>
      <c r="AS188" s="703">
        <f>SUMIF([9]Reimbursment!$B:$B,'PWK '!B:B,[9]Reimbursment!G:G)</f>
        <v>0</v>
      </c>
      <c r="AT188" s="700">
        <f t="shared" si="38"/>
        <v>0</v>
      </c>
      <c r="AU188" s="704">
        <f t="shared" si="30"/>
        <v>336.75</v>
      </c>
      <c r="AV188" s="705">
        <f>VLOOKUP(B188,[9]Att!B:U,20,0)</f>
        <v>0</v>
      </c>
      <c r="AW188" s="706">
        <f t="shared" si="39"/>
        <v>369.6</v>
      </c>
      <c r="AX188" s="707">
        <f t="shared" si="31"/>
        <v>363.73</v>
      </c>
      <c r="AY188" s="708">
        <f t="shared" si="32"/>
        <v>367.55697133055622</v>
      </c>
      <c r="AZ188" s="708">
        <v>0</v>
      </c>
      <c r="BA188" s="708">
        <f>VLOOKUP(B188,'[9]1st'!B:BH,59,0)</f>
        <v>100</v>
      </c>
      <c r="BB188" s="709">
        <f>_xlfn.IFNA(VLOOKUP(B188,[9]Deduct!B:F,6,0),0)</f>
        <v>0</v>
      </c>
      <c r="BC188" s="710">
        <f>_xlfn.IFNA(VLOOKUP(B188,[9]Union!I:J,2,0),0)</f>
        <v>0</v>
      </c>
      <c r="BD188" s="710">
        <f>_xlfn.IFNA(VLOOKUP(B188,[9]Union!M:N,2,0),0)</f>
        <v>0</v>
      </c>
      <c r="BE188" s="710">
        <f>_xlfn.IFNA(VLOOKUP(B188,[9]Union!E:F,2,0),0)</f>
        <v>0</v>
      </c>
      <c r="BF188" s="710">
        <f>_xlfn.IFNA(VLOOKUP(B188,[9]Union!A:B,2,0),0)</f>
        <v>0</v>
      </c>
      <c r="BG188" s="711">
        <f t="shared" si="33"/>
        <v>5.87</v>
      </c>
      <c r="BH188" s="708">
        <f t="shared" si="34"/>
        <v>105.87</v>
      </c>
      <c r="BI188" s="712">
        <f t="shared" si="35"/>
        <v>14.18</v>
      </c>
      <c r="BJ188" s="713">
        <f t="shared" si="36"/>
        <v>277.91000000000003</v>
      </c>
      <c r="BK188" s="716"/>
      <c r="BL188" s="608" t="e">
        <f>VLOOKUP(B188,[9]ML!A:F,1,0)</f>
        <v>#N/A</v>
      </c>
      <c r="BM188" s="715"/>
      <c r="BN188" s="608" t="e">
        <f>VLOOKUP(B188,'[9]Mon-Fri'!A:A,1,0)</f>
        <v>#N/A</v>
      </c>
    </row>
    <row r="189" spans="1:66" s="608" customFormat="1" ht="28.5" customHeight="1">
      <c r="A189" s="689">
        <f t="shared" si="40"/>
        <v>181</v>
      </c>
      <c r="B189" s="690" t="s">
        <v>1561</v>
      </c>
      <c r="C189" s="690" t="s">
        <v>1562</v>
      </c>
      <c r="D189" s="690" t="s">
        <v>1203</v>
      </c>
      <c r="E189" s="690" t="s">
        <v>1563</v>
      </c>
      <c r="F189" s="691">
        <v>42319</v>
      </c>
      <c r="G189" s="692"/>
      <c r="H189" s="692"/>
      <c r="I189" s="690" t="s">
        <v>1108</v>
      </c>
      <c r="J189" s="693">
        <v>1</v>
      </c>
      <c r="K189" s="693">
        <v>2</v>
      </c>
      <c r="L189" s="693">
        <v>3</v>
      </c>
      <c r="M189" s="693">
        <v>204</v>
      </c>
      <c r="N189" s="694">
        <f t="shared" si="37"/>
        <v>7.8461538461538458</v>
      </c>
      <c r="O189" s="693">
        <v>192</v>
      </c>
      <c r="P189" s="693">
        <v>8</v>
      </c>
      <c r="Q189" s="693">
        <v>218</v>
      </c>
      <c r="R189" s="693">
        <v>8</v>
      </c>
      <c r="S189" s="693">
        <v>6</v>
      </c>
      <c r="T189" s="693">
        <v>14</v>
      </c>
      <c r="U189" s="693">
        <v>40</v>
      </c>
      <c r="V189" s="693">
        <v>0</v>
      </c>
      <c r="W189" s="693">
        <v>40</v>
      </c>
      <c r="X189" s="690">
        <v>98.92</v>
      </c>
      <c r="Y189" s="690">
        <v>7.85</v>
      </c>
      <c r="Z189" s="690">
        <v>19.6248</v>
      </c>
      <c r="AA189" s="690">
        <v>0</v>
      </c>
      <c r="AB189" s="690">
        <v>19.6248</v>
      </c>
      <c r="AC189" s="690">
        <v>0</v>
      </c>
      <c r="AD189" s="690">
        <v>114.9896</v>
      </c>
      <c r="AE189" s="696">
        <f>VLOOKUP(B189,[9]Avg!B:AD,29,0)</f>
        <v>9.8519281661995226</v>
      </c>
      <c r="AF189" s="697">
        <f>_xlfn.IFNA(VLOOKUP(B189,'[9]5%'!B:BC,54,0),0)</f>
        <v>0</v>
      </c>
      <c r="AG189" s="698">
        <f>VLOOKUP(B189,[9]Simperel!B:AH,33,0)</f>
        <v>9.57</v>
      </c>
      <c r="AH189" s="699">
        <f t="shared" si="28"/>
        <v>7.85</v>
      </c>
      <c r="AI189" s="700"/>
      <c r="AJ189" s="697">
        <f>_xlfn.IFNA(VLOOKUP(B189,'[9]Child care'!C:I,7,0),0)</f>
        <v>0</v>
      </c>
      <c r="AK189" s="699">
        <f>VLOOKUP(B189,[9]Att!B:W,22,0)</f>
        <v>8.4932230241154727</v>
      </c>
      <c r="AL189" s="697">
        <f t="shared" si="29"/>
        <v>0</v>
      </c>
      <c r="AM189" s="697">
        <f>_xlfn.IFNA(VLOOKUP(B189,'[9]Health Check'!D:H,5,0),0)</f>
        <v>0</v>
      </c>
      <c r="AN189" s="701"/>
      <c r="AO189" s="697">
        <v>7</v>
      </c>
      <c r="AP189" s="696">
        <f>VLOOKUP(B189,[9]Simperel!B:AJ,35,0)</f>
        <v>9</v>
      </c>
      <c r="AQ189" s="702">
        <f>VLOOKUP(B189,[10]Master!$B:$AQ,42,0)</f>
        <v>0</v>
      </c>
      <c r="AR189" s="697">
        <f>_xlfn.IFNA(VLOOKUP(B189,[9]Bounus!A:B,2,0),0)</f>
        <v>0</v>
      </c>
      <c r="AS189" s="703">
        <f>SUMIF([9]Reimbursment!$B:$B,'PWK '!B:B,[9]Reimbursment!G:G)</f>
        <v>0</v>
      </c>
      <c r="AT189" s="700">
        <f t="shared" si="38"/>
        <v>0</v>
      </c>
      <c r="AU189" s="704">
        <f t="shared" si="30"/>
        <v>241.38</v>
      </c>
      <c r="AV189" s="705">
        <f>VLOOKUP(B189,[9]Att!B:U,20,0)</f>
        <v>0</v>
      </c>
      <c r="AW189" s="706">
        <f t="shared" si="39"/>
        <v>266.73</v>
      </c>
      <c r="AX189" s="707">
        <f t="shared" si="31"/>
        <v>261.40000000000003</v>
      </c>
      <c r="AY189" s="708">
        <f t="shared" si="32"/>
        <v>367.55697133055622</v>
      </c>
      <c r="AZ189" s="708">
        <v>0</v>
      </c>
      <c r="BA189" s="708">
        <f>VLOOKUP(B189,'[9]1st'!B:BH,59,0)</f>
        <v>100</v>
      </c>
      <c r="BB189" s="709">
        <f>_xlfn.IFNA(VLOOKUP(B189,[9]Deduct!B:F,6,0),0)</f>
        <v>0</v>
      </c>
      <c r="BC189" s="710">
        <f>_xlfn.IFNA(VLOOKUP(B189,[9]Union!I:J,2,0),0)</f>
        <v>0</v>
      </c>
      <c r="BD189" s="710">
        <f>_xlfn.IFNA(VLOOKUP(B189,[9]Union!M:N,2,0),0)</f>
        <v>0</v>
      </c>
      <c r="BE189" s="710">
        <f>_xlfn.IFNA(VLOOKUP(B189,[9]Union!E:F,2,0),0)</f>
        <v>0</v>
      </c>
      <c r="BF189" s="710">
        <f>_xlfn.IFNA(VLOOKUP(B189,[9]Union!A:B,2,0),0)</f>
        <v>0</v>
      </c>
      <c r="BG189" s="711">
        <f t="shared" si="33"/>
        <v>5.33</v>
      </c>
      <c r="BH189" s="708">
        <f t="shared" si="34"/>
        <v>105.33</v>
      </c>
      <c r="BI189" s="712">
        <f t="shared" si="35"/>
        <v>16.57</v>
      </c>
      <c r="BJ189" s="713">
        <f t="shared" si="36"/>
        <v>177.97</v>
      </c>
      <c r="BK189" s="716"/>
      <c r="BL189" s="608" t="e">
        <f>VLOOKUP(B189,[9]ML!A:F,1,0)</f>
        <v>#N/A</v>
      </c>
      <c r="BM189" s="715"/>
      <c r="BN189" s="608" t="e">
        <f>VLOOKUP(B189,'[9]Mon-Fri'!A:A,1,0)</f>
        <v>#N/A</v>
      </c>
    </row>
    <row r="190" spans="1:66" s="608" customFormat="1" ht="32.25" customHeight="1">
      <c r="A190" s="689">
        <f t="shared" si="40"/>
        <v>182</v>
      </c>
      <c r="B190" s="690" t="s">
        <v>1564</v>
      </c>
      <c r="C190" s="690" t="s">
        <v>1565</v>
      </c>
      <c r="D190" s="690" t="s">
        <v>1231</v>
      </c>
      <c r="E190" s="690" t="s">
        <v>1332</v>
      </c>
      <c r="F190" s="691">
        <v>42319</v>
      </c>
      <c r="G190" s="692"/>
      <c r="H190" s="692"/>
      <c r="I190" s="690" t="s">
        <v>1108</v>
      </c>
      <c r="J190" s="693">
        <v>0</v>
      </c>
      <c r="K190" s="693">
        <v>0</v>
      </c>
      <c r="L190" s="693">
        <v>0</v>
      </c>
      <c r="M190" s="693">
        <v>204</v>
      </c>
      <c r="N190" s="694">
        <f t="shared" si="37"/>
        <v>7.8461538461538458</v>
      </c>
      <c r="O190" s="693">
        <v>208</v>
      </c>
      <c r="P190" s="693">
        <v>8</v>
      </c>
      <c r="Q190" s="693">
        <v>222.5</v>
      </c>
      <c r="R190" s="693">
        <v>3.5</v>
      </c>
      <c r="S190" s="693">
        <v>0</v>
      </c>
      <c r="T190" s="693">
        <v>3.5</v>
      </c>
      <c r="U190" s="693">
        <v>18</v>
      </c>
      <c r="V190" s="693">
        <v>0</v>
      </c>
      <c r="W190" s="693">
        <v>18</v>
      </c>
      <c r="X190" s="690">
        <v>277.52999999999997</v>
      </c>
      <c r="Y190" s="690">
        <v>3.43</v>
      </c>
      <c r="Z190" s="690">
        <v>10.487102</v>
      </c>
      <c r="AA190" s="690">
        <v>0</v>
      </c>
      <c r="AB190" s="690">
        <v>10.487102</v>
      </c>
      <c r="AC190" s="690">
        <v>0</v>
      </c>
      <c r="AD190" s="690">
        <v>3.350692</v>
      </c>
      <c r="AE190" s="696">
        <f>VLOOKUP(B190,[9]Avg!B:AD,29,0)</f>
        <v>11.127076306827554</v>
      </c>
      <c r="AF190" s="697">
        <f>_xlfn.IFNA(VLOOKUP(B190,'[9]5%'!B:BC,54,0),0)</f>
        <v>0</v>
      </c>
      <c r="AG190" s="698">
        <f>VLOOKUP(B190,[9]Simperel!B:AH,33,0)</f>
        <v>4.3099999999999996</v>
      </c>
      <c r="AH190" s="699">
        <f t="shared" si="28"/>
        <v>7.85</v>
      </c>
      <c r="AI190" s="700"/>
      <c r="AJ190" s="697">
        <f>_xlfn.IFNA(VLOOKUP(B190,'[9]Child care'!C:I,7,0),0)</f>
        <v>0</v>
      </c>
      <c r="AK190" s="699">
        <f>VLOOKUP(B190,[9]Att!B:W,22,0)</f>
        <v>9.8405797101449277</v>
      </c>
      <c r="AL190" s="697">
        <f t="shared" si="29"/>
        <v>6</v>
      </c>
      <c r="AM190" s="697">
        <f>_xlfn.IFNA(VLOOKUP(B190,'[9]Health Check'!D:H,5,0),0)</f>
        <v>0</v>
      </c>
      <c r="AN190" s="701"/>
      <c r="AO190" s="697">
        <v>7</v>
      </c>
      <c r="AP190" s="696">
        <f>VLOOKUP(B190,[9]Simperel!B:AJ,35,0)</f>
        <v>9</v>
      </c>
      <c r="AQ190" s="702">
        <f>VLOOKUP(B190,[10]Master!$B:$AQ,42,0)</f>
        <v>0</v>
      </c>
      <c r="AR190" s="697">
        <f>_xlfn.IFNA(VLOOKUP(B190,[9]Bounus!A:B,2,0),0)</f>
        <v>0</v>
      </c>
      <c r="AS190" s="703">
        <f>SUMIF([9]Reimbursment!$B:$B,'PWK '!B:B,[9]Reimbursment!G:G)</f>
        <v>0</v>
      </c>
      <c r="AT190" s="700">
        <f t="shared" si="38"/>
        <v>4.2946610307053747</v>
      </c>
      <c r="AU190" s="704">
        <f t="shared" si="30"/>
        <v>294.8</v>
      </c>
      <c r="AV190" s="705">
        <f>VLOOKUP(B190,[9]Att!B:U,20,0)</f>
        <v>0.38596491228070201</v>
      </c>
      <c r="AW190" s="706">
        <f t="shared" si="39"/>
        <v>331.78</v>
      </c>
      <c r="AX190" s="707">
        <f t="shared" si="31"/>
        <v>325.90999999999997</v>
      </c>
      <c r="AY190" s="708">
        <f t="shared" si="32"/>
        <v>367.55697133055622</v>
      </c>
      <c r="AZ190" s="708">
        <v>0</v>
      </c>
      <c r="BA190" s="708">
        <f>VLOOKUP(B190,'[9]1st'!B:BH,59,0)</f>
        <v>100</v>
      </c>
      <c r="BB190" s="709">
        <f>_xlfn.IFNA(VLOOKUP(B190,[9]Deduct!B:F,6,0),0)</f>
        <v>0</v>
      </c>
      <c r="BC190" s="710">
        <f>_xlfn.IFNA(VLOOKUP(B190,[9]Union!I:J,2,0),0)</f>
        <v>1</v>
      </c>
      <c r="BD190" s="710">
        <f>_xlfn.IFNA(VLOOKUP(B190,[9]Union!M:N,2,0),0)</f>
        <v>0</v>
      </c>
      <c r="BE190" s="710">
        <f>_xlfn.IFNA(VLOOKUP(B190,[9]Union!E:F,2,0),0)</f>
        <v>0</v>
      </c>
      <c r="BF190" s="710">
        <f>_xlfn.IFNA(VLOOKUP(B190,[9]Union!A:B,2,0),0)</f>
        <v>0</v>
      </c>
      <c r="BG190" s="711">
        <f t="shared" si="33"/>
        <v>5.87</v>
      </c>
      <c r="BH190" s="708">
        <f t="shared" si="34"/>
        <v>106.87</v>
      </c>
      <c r="BI190" s="712">
        <f t="shared" si="35"/>
        <v>11.31</v>
      </c>
      <c r="BJ190" s="713">
        <f t="shared" si="36"/>
        <v>236.22</v>
      </c>
      <c r="BK190" s="716"/>
      <c r="BL190" s="608" t="e">
        <f>VLOOKUP(B190,[9]ML!A:F,1,0)</f>
        <v>#N/A</v>
      </c>
      <c r="BM190" s="715"/>
      <c r="BN190" s="608" t="e">
        <f>VLOOKUP(B190,'[9]Mon-Fri'!A:A,1,0)</f>
        <v>#N/A</v>
      </c>
    </row>
    <row r="191" spans="1:66" s="608" customFormat="1" ht="35.25" customHeight="1">
      <c r="A191" s="689">
        <f t="shared" si="40"/>
        <v>183</v>
      </c>
      <c r="B191" s="690" t="s">
        <v>1566</v>
      </c>
      <c r="C191" s="690" t="s">
        <v>1567</v>
      </c>
      <c r="D191" s="690" t="s">
        <v>1231</v>
      </c>
      <c r="E191" s="690" t="s">
        <v>1249</v>
      </c>
      <c r="F191" s="691">
        <v>42319</v>
      </c>
      <c r="G191" s="692"/>
      <c r="H191" s="692"/>
      <c r="I191" s="690" t="s">
        <v>1108</v>
      </c>
      <c r="J191" s="693">
        <v>1</v>
      </c>
      <c r="K191" s="693">
        <v>1</v>
      </c>
      <c r="L191" s="693">
        <v>2</v>
      </c>
      <c r="M191" s="693">
        <v>204</v>
      </c>
      <c r="N191" s="694">
        <f t="shared" si="37"/>
        <v>7.8461538461538458</v>
      </c>
      <c r="O191" s="693">
        <v>200</v>
      </c>
      <c r="P191" s="693">
        <v>8</v>
      </c>
      <c r="Q191" s="693">
        <v>214</v>
      </c>
      <c r="R191" s="693">
        <v>0</v>
      </c>
      <c r="S191" s="693">
        <v>8</v>
      </c>
      <c r="T191" s="693">
        <v>8</v>
      </c>
      <c r="U191" s="693">
        <v>22</v>
      </c>
      <c r="V191" s="693">
        <v>0</v>
      </c>
      <c r="W191" s="693">
        <v>22</v>
      </c>
      <c r="X191" s="690">
        <v>235.34</v>
      </c>
      <c r="Y191" s="690">
        <v>0</v>
      </c>
      <c r="Z191" s="690">
        <v>12.164605</v>
      </c>
      <c r="AA191" s="690">
        <v>0</v>
      </c>
      <c r="AB191" s="690">
        <v>12.164605</v>
      </c>
      <c r="AC191" s="690">
        <v>0</v>
      </c>
      <c r="AD191" s="690">
        <v>17.006755999999999</v>
      </c>
      <c r="AE191" s="696">
        <f>VLOOKUP(B191,[9]Avg!B:AD,29,0)</f>
        <v>10.289326797424005</v>
      </c>
      <c r="AF191" s="697">
        <f>_xlfn.IFNA(VLOOKUP(B191,'[9]5%'!B:BC,54,0),0)</f>
        <v>0</v>
      </c>
      <c r="AG191" s="698">
        <f>VLOOKUP(B191,[9]Simperel!B:AH,33,0)</f>
        <v>5.26</v>
      </c>
      <c r="AH191" s="699">
        <f t="shared" si="28"/>
        <v>7.85</v>
      </c>
      <c r="AI191" s="700"/>
      <c r="AJ191" s="697">
        <f>_xlfn.IFNA(VLOOKUP(B191,'[9]Child care'!C:I,7,0),0)</f>
        <v>8</v>
      </c>
      <c r="AK191" s="699">
        <f>VLOOKUP(B191,[9]Att!B:W,22,0)</f>
        <v>8.4280936454849495</v>
      </c>
      <c r="AL191" s="697">
        <f t="shared" si="29"/>
        <v>6</v>
      </c>
      <c r="AM191" s="697">
        <f>_xlfn.IFNA(VLOOKUP(B191,'[9]Health Check'!D:H,5,0),0)</f>
        <v>0</v>
      </c>
      <c r="AN191" s="701"/>
      <c r="AO191" s="697">
        <v>7</v>
      </c>
      <c r="AP191" s="696">
        <f>VLOOKUP(B191,[9]Simperel!B:AJ,35,0)</f>
        <v>9</v>
      </c>
      <c r="AQ191" s="702">
        <f>VLOOKUP(B191,[10]Master!$B:$AQ,42,0)</f>
        <v>0</v>
      </c>
      <c r="AR191" s="697">
        <f>_xlfn.IFNA(VLOOKUP(B191,[9]Bounus!A:B,2,0),0)</f>
        <v>0</v>
      </c>
      <c r="AS191" s="703">
        <f>SUMIF([9]Reimbursment!$B:$B,'PWK '!B:B,[9]Reimbursment!G:G)</f>
        <v>0</v>
      </c>
      <c r="AT191" s="700">
        <f t="shared" si="38"/>
        <v>0</v>
      </c>
      <c r="AU191" s="704">
        <f t="shared" si="30"/>
        <v>264.51</v>
      </c>
      <c r="AV191" s="705">
        <f>VLOOKUP(B191,[9]Att!B:U,20,0)</f>
        <v>0</v>
      </c>
      <c r="AW191" s="706">
        <f t="shared" si="39"/>
        <v>295.79000000000002</v>
      </c>
      <c r="AX191" s="707">
        <f t="shared" si="31"/>
        <v>289.92</v>
      </c>
      <c r="AY191" s="708">
        <f t="shared" si="32"/>
        <v>367.55697133055622</v>
      </c>
      <c r="AZ191" s="708">
        <v>0</v>
      </c>
      <c r="BA191" s="708">
        <f>VLOOKUP(B191,'[9]1st'!B:BH,59,0)</f>
        <v>100</v>
      </c>
      <c r="BB191" s="709">
        <f>_xlfn.IFNA(VLOOKUP(B191,[9]Deduct!B:F,6,0),0)</f>
        <v>0</v>
      </c>
      <c r="BC191" s="710">
        <f>_xlfn.IFNA(VLOOKUP(B191,[9]Union!I:J,2,0),0)</f>
        <v>0</v>
      </c>
      <c r="BD191" s="710">
        <f>_xlfn.IFNA(VLOOKUP(B191,[9]Union!M:N,2,0),0)</f>
        <v>0</v>
      </c>
      <c r="BE191" s="710">
        <f>_xlfn.IFNA(VLOOKUP(B191,[9]Union!E:F,2,0),0)</f>
        <v>0</v>
      </c>
      <c r="BF191" s="710">
        <f>_xlfn.IFNA(VLOOKUP(B191,[9]Union!A:B,2,0),0)</f>
        <v>0</v>
      </c>
      <c r="BG191" s="711">
        <f t="shared" si="33"/>
        <v>5.87</v>
      </c>
      <c r="BH191" s="708">
        <f t="shared" si="34"/>
        <v>105.87</v>
      </c>
      <c r="BI191" s="712">
        <f t="shared" si="35"/>
        <v>20.260000000000002</v>
      </c>
      <c r="BJ191" s="713">
        <f t="shared" si="36"/>
        <v>210.18</v>
      </c>
      <c r="BK191" s="716"/>
      <c r="BL191" s="608" t="e">
        <f>VLOOKUP(B191,[9]ML!A:F,1,0)</f>
        <v>#N/A</v>
      </c>
      <c r="BM191" s="715"/>
      <c r="BN191" s="608" t="e">
        <f>VLOOKUP(B191,'[9]Mon-Fri'!A:A,1,0)</f>
        <v>#N/A</v>
      </c>
    </row>
    <row r="192" spans="1:66" s="608" customFormat="1" ht="28.5" customHeight="1">
      <c r="A192" s="689">
        <f t="shared" si="40"/>
        <v>184</v>
      </c>
      <c r="B192" s="690" t="s">
        <v>1568</v>
      </c>
      <c r="C192" s="690" t="s">
        <v>1569</v>
      </c>
      <c r="D192" s="690" t="s">
        <v>1289</v>
      </c>
      <c r="E192" s="690" t="s">
        <v>1311</v>
      </c>
      <c r="F192" s="691">
        <v>42319</v>
      </c>
      <c r="G192" s="692"/>
      <c r="H192" s="692"/>
      <c r="I192" s="690" t="s">
        <v>1108</v>
      </c>
      <c r="J192" s="693">
        <v>0</v>
      </c>
      <c r="K192" s="693">
        <v>0</v>
      </c>
      <c r="L192" s="693">
        <v>0</v>
      </c>
      <c r="M192" s="693">
        <v>204</v>
      </c>
      <c r="N192" s="694">
        <f t="shared" si="37"/>
        <v>7.8461538461538458</v>
      </c>
      <c r="O192" s="693">
        <v>208</v>
      </c>
      <c r="P192" s="693">
        <v>8</v>
      </c>
      <c r="Q192" s="693">
        <v>246</v>
      </c>
      <c r="R192" s="693">
        <v>0</v>
      </c>
      <c r="S192" s="693">
        <v>0</v>
      </c>
      <c r="T192" s="693">
        <v>0</v>
      </c>
      <c r="U192" s="693">
        <v>38</v>
      </c>
      <c r="V192" s="693">
        <v>0</v>
      </c>
      <c r="W192" s="693">
        <v>38</v>
      </c>
      <c r="X192" s="690">
        <v>247.93</v>
      </c>
      <c r="Y192" s="690">
        <v>0</v>
      </c>
      <c r="Z192" s="690">
        <v>19.705127000000001</v>
      </c>
      <c r="AA192" s="690">
        <v>0</v>
      </c>
      <c r="AB192" s="690">
        <v>19.705127000000001</v>
      </c>
      <c r="AC192" s="690">
        <v>0</v>
      </c>
      <c r="AD192" s="690">
        <v>13.06808</v>
      </c>
      <c r="AE192" s="696">
        <f>VLOOKUP(B192,[9]Avg!B:AD,29,0)</f>
        <v>10.558668979624084</v>
      </c>
      <c r="AF192" s="697">
        <f>_xlfn.IFNA(VLOOKUP(B192,'[9]5%'!B:BC,54,0),0)</f>
        <v>0</v>
      </c>
      <c r="AG192" s="698">
        <f>VLOOKUP(B192,[9]Simperel!B:AH,33,0)</f>
        <v>9.09</v>
      </c>
      <c r="AH192" s="699">
        <f t="shared" si="28"/>
        <v>7.85</v>
      </c>
      <c r="AI192" s="700"/>
      <c r="AJ192" s="697">
        <f>_xlfn.IFNA(VLOOKUP(B192,'[9]Child care'!C:I,7,0),0)</f>
        <v>0</v>
      </c>
      <c r="AK192" s="699">
        <f>VLOOKUP(B192,[9]Att!B:W,22,0)</f>
        <v>10</v>
      </c>
      <c r="AL192" s="697">
        <f t="shared" si="29"/>
        <v>6</v>
      </c>
      <c r="AM192" s="697">
        <f>_xlfn.IFNA(VLOOKUP(B192,'[9]Health Check'!D:H,5,0),0)</f>
        <v>0</v>
      </c>
      <c r="AN192" s="701"/>
      <c r="AO192" s="697">
        <v>7</v>
      </c>
      <c r="AP192" s="696">
        <f>VLOOKUP(B192,[9]Simperel!B:AJ,35,0)</f>
        <v>9</v>
      </c>
      <c r="AQ192" s="702">
        <f>VLOOKUP(B192,[10]Master!$B:$AQ,42,0)</f>
        <v>0</v>
      </c>
      <c r="AR192" s="697">
        <f>_xlfn.IFNA(VLOOKUP(B192,[9]Bounus!A:B,2,0),0)</f>
        <v>0</v>
      </c>
      <c r="AS192" s="703">
        <f>SUMIF([9]Reimbursment!$B:$B,'PWK '!B:B,[9]Reimbursment!G:G)</f>
        <v>0</v>
      </c>
      <c r="AT192" s="700">
        <f t="shared" si="38"/>
        <v>0</v>
      </c>
      <c r="AU192" s="704">
        <f t="shared" si="30"/>
        <v>280.7</v>
      </c>
      <c r="AV192" s="705">
        <f>VLOOKUP(B192,[9]Att!B:U,20,0)</f>
        <v>0</v>
      </c>
      <c r="AW192" s="706">
        <f t="shared" si="39"/>
        <v>313.55</v>
      </c>
      <c r="AX192" s="707">
        <f t="shared" si="31"/>
        <v>307.68</v>
      </c>
      <c r="AY192" s="708">
        <f t="shared" si="32"/>
        <v>367.55697133055622</v>
      </c>
      <c r="AZ192" s="708">
        <v>0</v>
      </c>
      <c r="BA192" s="708">
        <f>VLOOKUP(B192,'[9]1st'!B:BH,59,0)</f>
        <v>100</v>
      </c>
      <c r="BB192" s="709">
        <f>_xlfn.IFNA(VLOOKUP(B192,[9]Deduct!B:F,6,0),0)</f>
        <v>0</v>
      </c>
      <c r="BC192" s="710">
        <f>_xlfn.IFNA(VLOOKUP(B192,[9]Union!I:J,2,0),0)</f>
        <v>0</v>
      </c>
      <c r="BD192" s="710">
        <f>_xlfn.IFNA(VLOOKUP(B192,[9]Union!M:N,2,0),0)</f>
        <v>0</v>
      </c>
      <c r="BE192" s="710">
        <f>_xlfn.IFNA(VLOOKUP(B192,[9]Union!E:F,2,0),0)</f>
        <v>0</v>
      </c>
      <c r="BF192" s="710">
        <f>_xlfn.IFNA(VLOOKUP(B192,[9]Union!A:B,2,0),0)</f>
        <v>0</v>
      </c>
      <c r="BG192" s="711">
        <f t="shared" si="33"/>
        <v>5.87</v>
      </c>
      <c r="BH192" s="708">
        <f t="shared" si="34"/>
        <v>105.87</v>
      </c>
      <c r="BI192" s="712">
        <f t="shared" si="35"/>
        <v>16.09</v>
      </c>
      <c r="BJ192" s="713">
        <f t="shared" si="36"/>
        <v>223.77</v>
      </c>
      <c r="BK192" s="716"/>
      <c r="BL192" s="608" t="e">
        <f>VLOOKUP(B192,[9]ML!A:F,1,0)</f>
        <v>#N/A</v>
      </c>
      <c r="BM192" s="715"/>
      <c r="BN192" s="608" t="e">
        <f>VLOOKUP(B192,'[9]Mon-Fri'!A:A,1,0)</f>
        <v>#N/A</v>
      </c>
    </row>
    <row r="193" spans="1:66" s="608" customFormat="1" ht="32.25" customHeight="1">
      <c r="A193" s="689">
        <f t="shared" si="40"/>
        <v>185</v>
      </c>
      <c r="B193" s="690" t="s">
        <v>1570</v>
      </c>
      <c r="C193" s="690" t="s">
        <v>1571</v>
      </c>
      <c r="D193" s="690" t="s">
        <v>1365</v>
      </c>
      <c r="E193" s="690" t="s">
        <v>1366</v>
      </c>
      <c r="F193" s="691">
        <v>39252</v>
      </c>
      <c r="G193" s="692"/>
      <c r="H193" s="692"/>
      <c r="I193" s="690" t="s">
        <v>1108</v>
      </c>
      <c r="J193" s="693">
        <v>1</v>
      </c>
      <c r="K193" s="693">
        <v>2</v>
      </c>
      <c r="L193" s="693">
        <v>3</v>
      </c>
      <c r="M193" s="693">
        <v>204</v>
      </c>
      <c r="N193" s="694">
        <f t="shared" si="37"/>
        <v>7.8461538461538458</v>
      </c>
      <c r="O193" s="693">
        <v>192</v>
      </c>
      <c r="P193" s="693">
        <v>8</v>
      </c>
      <c r="Q193" s="693">
        <v>222</v>
      </c>
      <c r="R193" s="693">
        <v>4</v>
      </c>
      <c r="S193" s="693">
        <v>0</v>
      </c>
      <c r="T193" s="693">
        <v>4</v>
      </c>
      <c r="U193" s="693">
        <v>34</v>
      </c>
      <c r="V193" s="693">
        <v>0</v>
      </c>
      <c r="W193" s="693">
        <v>34</v>
      </c>
      <c r="X193" s="690">
        <v>290.62</v>
      </c>
      <c r="Y193" s="690">
        <v>3.92</v>
      </c>
      <c r="Z193" s="690">
        <v>19.920611000000001</v>
      </c>
      <c r="AA193" s="690">
        <v>0</v>
      </c>
      <c r="AB193" s="690">
        <v>19.920611000000001</v>
      </c>
      <c r="AC193" s="690">
        <v>0</v>
      </c>
      <c r="AD193" s="690">
        <v>0.65365399999999996</v>
      </c>
      <c r="AE193" s="696">
        <f>VLOOKUP(B193,[9]Avg!B:AD,29,0)</f>
        <v>9.6812092788677813</v>
      </c>
      <c r="AF193" s="697">
        <f>_xlfn.IFNA(VLOOKUP(B193,'[9]5%'!B:BC,54,0),0)</f>
        <v>0</v>
      </c>
      <c r="AG193" s="698">
        <f>VLOOKUP(B193,[9]Simperel!B:AH,33,0)</f>
        <v>8.1300000000000008</v>
      </c>
      <c r="AH193" s="699">
        <f t="shared" si="28"/>
        <v>7.85</v>
      </c>
      <c r="AI193" s="700"/>
      <c r="AJ193" s="697">
        <f>_xlfn.IFNA(VLOOKUP(B193,'[9]Child care'!C:I,7,0),0)</f>
        <v>0</v>
      </c>
      <c r="AK193" s="699">
        <f>VLOOKUP(B193,[9]Att!B:W,22,0)</f>
        <v>8.9992958986094003</v>
      </c>
      <c r="AL193" s="697">
        <f t="shared" si="29"/>
        <v>6</v>
      </c>
      <c r="AM193" s="697">
        <f>_xlfn.IFNA(VLOOKUP(B193,'[9]Health Check'!D:H,5,0),0)</f>
        <v>0</v>
      </c>
      <c r="AN193" s="701"/>
      <c r="AO193" s="697">
        <v>7</v>
      </c>
      <c r="AP193" s="696">
        <f>VLOOKUP(B193,[9]Simperel!B:AJ,35,0)</f>
        <v>11</v>
      </c>
      <c r="AQ193" s="702">
        <f>VLOOKUP(B193,[10]Master!$B:$AQ,42,0)</f>
        <v>0</v>
      </c>
      <c r="AR193" s="697">
        <f>_xlfn.IFNA(VLOOKUP(B193,[9]Bounus!A:B,2,0),0)</f>
        <v>0</v>
      </c>
      <c r="AS193" s="703">
        <f>SUMIF([9]Reimbursment!$B:$B,'PWK '!B:B,[9]Reimbursment!G:G)</f>
        <v>16.894151115855841</v>
      </c>
      <c r="AT193" s="700">
        <f t="shared" si="38"/>
        <v>13.485754679685988</v>
      </c>
      <c r="AU193" s="704">
        <f t="shared" si="30"/>
        <v>315.11</v>
      </c>
      <c r="AV193" s="705">
        <f>VLOOKUP(B193,[9]Att!B:U,20,0)</f>
        <v>1.3929824561403499</v>
      </c>
      <c r="AW193" s="706">
        <f t="shared" si="39"/>
        <v>379.34</v>
      </c>
      <c r="AX193" s="707">
        <f t="shared" si="31"/>
        <v>373.46999999999997</v>
      </c>
      <c r="AY193" s="708">
        <f t="shared" si="32"/>
        <v>367.55697133055622</v>
      </c>
      <c r="AZ193" s="708">
        <v>0</v>
      </c>
      <c r="BA193" s="708">
        <f>VLOOKUP(B193,'[9]1st'!B:BH,59,0)</f>
        <v>100</v>
      </c>
      <c r="BB193" s="709">
        <f>_xlfn.IFNA(VLOOKUP(B193,[9]Deduct!B:F,6,0),0)</f>
        <v>0</v>
      </c>
      <c r="BC193" s="710">
        <f>_xlfn.IFNA(VLOOKUP(B193,[9]Union!I:J,2,0),0)</f>
        <v>0</v>
      </c>
      <c r="BD193" s="710">
        <f>_xlfn.IFNA(VLOOKUP(B193,[9]Union!M:N,2,0),0)</f>
        <v>0</v>
      </c>
      <c r="BE193" s="710">
        <f>_xlfn.IFNA(VLOOKUP(B193,[9]Union!E:F,2,0),0)</f>
        <v>0</v>
      </c>
      <c r="BF193" s="710">
        <f>_xlfn.IFNA(VLOOKUP(B193,[9]Union!A:B,2,0),0)</f>
        <v>0</v>
      </c>
      <c r="BG193" s="711">
        <f t="shared" si="33"/>
        <v>5.87</v>
      </c>
      <c r="BH193" s="708">
        <f t="shared" si="34"/>
        <v>105.87</v>
      </c>
      <c r="BI193" s="712">
        <f t="shared" si="35"/>
        <v>15.13</v>
      </c>
      <c r="BJ193" s="713">
        <f t="shared" si="36"/>
        <v>288.60000000000002</v>
      </c>
      <c r="BK193" s="716"/>
      <c r="BL193" s="608" t="e">
        <f>VLOOKUP(B193,[9]ML!A:F,1,0)</f>
        <v>#N/A</v>
      </c>
      <c r="BM193" s="715"/>
      <c r="BN193" s="608" t="e">
        <f>VLOOKUP(B193,'[9]Mon-Fri'!A:A,1,0)</f>
        <v>#N/A</v>
      </c>
    </row>
    <row r="194" spans="1:66" s="608" customFormat="1" ht="32.25" customHeight="1">
      <c r="A194" s="689">
        <f t="shared" si="40"/>
        <v>186</v>
      </c>
      <c r="B194" s="690" t="s">
        <v>1572</v>
      </c>
      <c r="C194" s="690" t="s">
        <v>1573</v>
      </c>
      <c r="D194" s="690" t="s">
        <v>1260</v>
      </c>
      <c r="E194" s="690" t="s">
        <v>1574</v>
      </c>
      <c r="F194" s="691">
        <v>42319</v>
      </c>
      <c r="G194" s="692"/>
      <c r="H194" s="692"/>
      <c r="I194" s="690" t="s">
        <v>1108</v>
      </c>
      <c r="J194" s="693">
        <v>1</v>
      </c>
      <c r="K194" s="693">
        <v>2</v>
      </c>
      <c r="L194" s="693">
        <v>3</v>
      </c>
      <c r="M194" s="693">
        <v>204</v>
      </c>
      <c r="N194" s="694">
        <f t="shared" si="37"/>
        <v>7.8461538461538458</v>
      </c>
      <c r="O194" s="693">
        <v>208</v>
      </c>
      <c r="P194" s="693">
        <v>8</v>
      </c>
      <c r="Q194" s="693">
        <v>208</v>
      </c>
      <c r="R194" s="693">
        <v>32</v>
      </c>
      <c r="S194" s="693">
        <v>0</v>
      </c>
      <c r="T194" s="693">
        <v>32</v>
      </c>
      <c r="U194" s="693">
        <v>32</v>
      </c>
      <c r="V194" s="693">
        <v>0</v>
      </c>
      <c r="W194" s="693">
        <v>32</v>
      </c>
      <c r="X194" s="690">
        <v>225.98</v>
      </c>
      <c r="Y194" s="690">
        <v>31.4</v>
      </c>
      <c r="Z194" s="690">
        <v>18.954595000000001</v>
      </c>
      <c r="AA194" s="690">
        <v>0</v>
      </c>
      <c r="AB194" s="690">
        <v>18.954595000000001</v>
      </c>
      <c r="AC194" s="690">
        <v>8.33</v>
      </c>
      <c r="AD194" s="690">
        <v>32.448073999999998</v>
      </c>
      <c r="AE194" s="696">
        <f>VLOOKUP(B194,[9]Avg!B:AD,29,0)</f>
        <v>11.084934680859421</v>
      </c>
      <c r="AF194" s="697">
        <f>_xlfn.IFNA(VLOOKUP(B194,'[9]5%'!B:BC,54,0),0)</f>
        <v>0</v>
      </c>
      <c r="AG194" s="698">
        <f>VLOOKUP(B194,[9]Simperel!B:AH,33,0)</f>
        <v>7.65</v>
      </c>
      <c r="AH194" s="699">
        <f t="shared" si="28"/>
        <v>7.85</v>
      </c>
      <c r="AI194" s="700"/>
      <c r="AJ194" s="697">
        <f>_xlfn.IFNA(VLOOKUP(B194,'[9]Child care'!C:I,7,0),0)</f>
        <v>0</v>
      </c>
      <c r="AK194" s="699">
        <f>VLOOKUP(B194,[9]Att!B:W,22,0)</f>
        <v>8.2608695652173907</v>
      </c>
      <c r="AL194" s="697">
        <f t="shared" si="29"/>
        <v>6</v>
      </c>
      <c r="AM194" s="697">
        <f>_xlfn.IFNA(VLOOKUP(B194,'[9]Health Check'!D:H,5,0),0)</f>
        <v>0</v>
      </c>
      <c r="AN194" s="701"/>
      <c r="AO194" s="697">
        <v>7</v>
      </c>
      <c r="AP194" s="696">
        <f>VLOOKUP(B194,[9]Simperel!B:AJ,35,0)</f>
        <v>9</v>
      </c>
      <c r="AQ194" s="702">
        <f>VLOOKUP(B194,[10]Master!$B:$AQ,42,0)</f>
        <v>0</v>
      </c>
      <c r="AR194" s="697">
        <f>_xlfn.IFNA(VLOOKUP(B194,[9]Bounus!A:B,2,0),0)</f>
        <v>0</v>
      </c>
      <c r="AS194" s="703">
        <f>SUMIF([9]Reimbursment!$B:$B,'PWK '!B:B,[9]Reimbursment!G:G)</f>
        <v>0</v>
      </c>
      <c r="AT194" s="700">
        <f t="shared" si="38"/>
        <v>0</v>
      </c>
      <c r="AU194" s="704">
        <f t="shared" si="30"/>
        <v>317.11</v>
      </c>
      <c r="AV194" s="705">
        <f>VLOOKUP(B194,[9]Att!B:U,20,0)</f>
        <v>0</v>
      </c>
      <c r="AW194" s="706">
        <f t="shared" si="39"/>
        <v>348.22</v>
      </c>
      <c r="AX194" s="707">
        <f t="shared" si="31"/>
        <v>342.35</v>
      </c>
      <c r="AY194" s="708">
        <f t="shared" si="32"/>
        <v>367.55697133055622</v>
      </c>
      <c r="AZ194" s="708">
        <v>0</v>
      </c>
      <c r="BA194" s="708">
        <f>VLOOKUP(B194,'[9]1st'!B:BH,59,0)</f>
        <v>100</v>
      </c>
      <c r="BB194" s="709">
        <f>_xlfn.IFNA(VLOOKUP(B194,[9]Deduct!B:F,6,0),0)</f>
        <v>0</v>
      </c>
      <c r="BC194" s="710">
        <f>_xlfn.IFNA(VLOOKUP(B194,[9]Union!I:J,2,0),0)</f>
        <v>0</v>
      </c>
      <c r="BD194" s="710">
        <f>_xlfn.IFNA(VLOOKUP(B194,[9]Union!M:N,2,0),0)</f>
        <v>1</v>
      </c>
      <c r="BE194" s="710">
        <f>_xlfn.IFNA(VLOOKUP(B194,[9]Union!E:F,2,0),0)</f>
        <v>0</v>
      </c>
      <c r="BF194" s="710">
        <f>_xlfn.IFNA(VLOOKUP(B194,[9]Union!A:B,2,0),0)</f>
        <v>0</v>
      </c>
      <c r="BG194" s="711">
        <f t="shared" si="33"/>
        <v>5.87</v>
      </c>
      <c r="BH194" s="708">
        <f t="shared" si="34"/>
        <v>106.87</v>
      </c>
      <c r="BI194" s="712">
        <f t="shared" si="35"/>
        <v>14.65</v>
      </c>
      <c r="BJ194" s="713">
        <f t="shared" si="36"/>
        <v>256</v>
      </c>
      <c r="BK194" s="716"/>
      <c r="BL194" s="608" t="e">
        <f>VLOOKUP(B194,[9]ML!A:F,1,0)</f>
        <v>#N/A</v>
      </c>
      <c r="BM194" s="715"/>
      <c r="BN194" s="608" t="e">
        <f>VLOOKUP(B194,'[9]Mon-Fri'!A:A,1,0)</f>
        <v>#N/A</v>
      </c>
    </row>
    <row r="195" spans="1:66" s="608" customFormat="1" ht="35.25" customHeight="1">
      <c r="A195" s="689">
        <f t="shared" si="40"/>
        <v>187</v>
      </c>
      <c r="B195" s="690" t="s">
        <v>1575</v>
      </c>
      <c r="C195" s="690" t="s">
        <v>1576</v>
      </c>
      <c r="D195" s="690" t="s">
        <v>1224</v>
      </c>
      <c r="E195" s="690" t="s">
        <v>1422</v>
      </c>
      <c r="F195" s="691">
        <v>42319</v>
      </c>
      <c r="G195" s="692"/>
      <c r="H195" s="692"/>
      <c r="I195" s="690" t="s">
        <v>1108</v>
      </c>
      <c r="J195" s="693">
        <v>1</v>
      </c>
      <c r="K195" s="693">
        <v>1</v>
      </c>
      <c r="L195" s="693">
        <v>2</v>
      </c>
      <c r="M195" s="693">
        <v>204</v>
      </c>
      <c r="N195" s="694">
        <f t="shared" si="37"/>
        <v>7.8461538461538458</v>
      </c>
      <c r="O195" s="693">
        <v>208</v>
      </c>
      <c r="P195" s="693">
        <v>8</v>
      </c>
      <c r="Q195" s="693">
        <v>250</v>
      </c>
      <c r="R195" s="693">
        <v>0</v>
      </c>
      <c r="S195" s="693">
        <v>0</v>
      </c>
      <c r="T195" s="693">
        <v>0</v>
      </c>
      <c r="U195" s="693">
        <v>42</v>
      </c>
      <c r="V195" s="693">
        <v>0</v>
      </c>
      <c r="W195" s="693">
        <v>42</v>
      </c>
      <c r="X195" s="690">
        <v>93.23</v>
      </c>
      <c r="Y195" s="690">
        <v>0</v>
      </c>
      <c r="Z195" s="690">
        <v>20.60604</v>
      </c>
      <c r="AA195" s="690">
        <v>0</v>
      </c>
      <c r="AB195" s="690">
        <v>20.60604</v>
      </c>
      <c r="AC195" s="690">
        <v>0</v>
      </c>
      <c r="AD195" s="690">
        <v>152.08207999999999</v>
      </c>
      <c r="AE195" s="696">
        <f>VLOOKUP(B195,[9]Avg!B:AD,29,0)</f>
        <v>9.9173859685556049</v>
      </c>
      <c r="AF195" s="697">
        <f>_xlfn.IFNA(VLOOKUP(B195,'[9]5%'!B:BC,54,0),0)</f>
        <v>0</v>
      </c>
      <c r="AG195" s="698">
        <f>VLOOKUP(B195,[9]Simperel!B:AH,33,0)</f>
        <v>10.050000000000001</v>
      </c>
      <c r="AH195" s="699">
        <f t="shared" si="28"/>
        <v>7.85</v>
      </c>
      <c r="AI195" s="700"/>
      <c r="AJ195" s="697">
        <f>_xlfn.IFNA(VLOOKUP(B195,'[9]Child care'!C:I,7,0),0)</f>
        <v>0</v>
      </c>
      <c r="AK195" s="699">
        <f>VLOOKUP(B195,[9]Att!B:W,22,0)</f>
        <v>10</v>
      </c>
      <c r="AL195" s="697">
        <f t="shared" si="29"/>
        <v>0</v>
      </c>
      <c r="AM195" s="697">
        <f>_xlfn.IFNA(VLOOKUP(B195,'[9]Health Check'!D:H,5,0),0)</f>
        <v>0</v>
      </c>
      <c r="AN195" s="701"/>
      <c r="AO195" s="697">
        <v>7</v>
      </c>
      <c r="AP195" s="696">
        <f>VLOOKUP(B195,[9]Simperel!B:AJ,35,0)</f>
        <v>9</v>
      </c>
      <c r="AQ195" s="702">
        <f>VLOOKUP(B195,[10]Master!$B:$AQ,42,0)</f>
        <v>0</v>
      </c>
      <c r="AR195" s="697">
        <f>_xlfn.IFNA(VLOOKUP(B195,[9]Bounus!A:B,2,0),0)</f>
        <v>0</v>
      </c>
      <c r="AS195" s="703">
        <f>SUMIF([9]Reimbursment!$B:$B,'PWK '!B:B,[9]Reimbursment!G:G)</f>
        <v>0</v>
      </c>
      <c r="AT195" s="700">
        <f t="shared" si="38"/>
        <v>0</v>
      </c>
      <c r="AU195" s="704">
        <f t="shared" si="30"/>
        <v>265.92</v>
      </c>
      <c r="AV195" s="705">
        <f>VLOOKUP(B195,[9]Att!B:U,20,0)</f>
        <v>0</v>
      </c>
      <c r="AW195" s="706">
        <f t="shared" si="39"/>
        <v>292.77</v>
      </c>
      <c r="AX195" s="707">
        <f t="shared" si="31"/>
        <v>286.90999999999997</v>
      </c>
      <c r="AY195" s="708">
        <f t="shared" si="32"/>
        <v>367.55697133055622</v>
      </c>
      <c r="AZ195" s="708">
        <v>0</v>
      </c>
      <c r="BA195" s="708">
        <f>VLOOKUP(B195,'[9]1st'!B:BH,59,0)</f>
        <v>100</v>
      </c>
      <c r="BB195" s="709">
        <f>_xlfn.IFNA(VLOOKUP(B195,[9]Deduct!B:F,6,0),0)</f>
        <v>0</v>
      </c>
      <c r="BC195" s="710">
        <f>_xlfn.IFNA(VLOOKUP(B195,[9]Union!I:J,2,0),0)</f>
        <v>0</v>
      </c>
      <c r="BD195" s="710">
        <f>_xlfn.IFNA(VLOOKUP(B195,[9]Union!M:N,2,0),0)</f>
        <v>1</v>
      </c>
      <c r="BE195" s="710">
        <f>_xlfn.IFNA(VLOOKUP(B195,[9]Union!E:F,2,0),0)</f>
        <v>0</v>
      </c>
      <c r="BF195" s="710">
        <f>_xlfn.IFNA(VLOOKUP(B195,[9]Union!A:B,2,0),0)</f>
        <v>0</v>
      </c>
      <c r="BG195" s="711">
        <f t="shared" si="33"/>
        <v>5.86</v>
      </c>
      <c r="BH195" s="708">
        <f t="shared" si="34"/>
        <v>106.86</v>
      </c>
      <c r="BI195" s="712">
        <f t="shared" si="35"/>
        <v>17.05</v>
      </c>
      <c r="BJ195" s="713">
        <f t="shared" si="36"/>
        <v>202.96</v>
      </c>
      <c r="BK195" s="716"/>
      <c r="BL195" s="608" t="e">
        <f>VLOOKUP(B195,[9]ML!A:F,1,0)</f>
        <v>#N/A</v>
      </c>
      <c r="BM195" s="715"/>
      <c r="BN195" s="608" t="e">
        <f>VLOOKUP(B195,'[9]Mon-Fri'!A:A,1,0)</f>
        <v>#N/A</v>
      </c>
    </row>
    <row r="196" spans="1:66" s="608" customFormat="1" ht="35.25" customHeight="1">
      <c r="A196" s="689">
        <f t="shared" si="40"/>
        <v>188</v>
      </c>
      <c r="B196" s="690" t="s">
        <v>1577</v>
      </c>
      <c r="C196" s="690" t="s">
        <v>1578</v>
      </c>
      <c r="D196" s="690" t="s">
        <v>1203</v>
      </c>
      <c r="E196" s="690" t="s">
        <v>1579</v>
      </c>
      <c r="F196" s="691">
        <v>42319</v>
      </c>
      <c r="G196" s="692"/>
      <c r="H196" s="692"/>
      <c r="I196" s="690" t="s">
        <v>1108</v>
      </c>
      <c r="J196" s="693">
        <v>1</v>
      </c>
      <c r="K196" s="693">
        <v>1</v>
      </c>
      <c r="L196" s="693">
        <v>2</v>
      </c>
      <c r="M196" s="693">
        <v>204</v>
      </c>
      <c r="N196" s="694">
        <f t="shared" si="37"/>
        <v>7.8461538461538458</v>
      </c>
      <c r="O196" s="693">
        <v>208</v>
      </c>
      <c r="P196" s="693">
        <v>8</v>
      </c>
      <c r="Q196" s="693">
        <v>236.67</v>
      </c>
      <c r="R196" s="693">
        <v>9.33</v>
      </c>
      <c r="S196" s="693">
        <v>0</v>
      </c>
      <c r="T196" s="693">
        <v>9.3333333333000006</v>
      </c>
      <c r="U196" s="693">
        <v>38</v>
      </c>
      <c r="V196" s="693">
        <v>0</v>
      </c>
      <c r="W196" s="693">
        <v>38</v>
      </c>
      <c r="X196" s="690">
        <v>157.69</v>
      </c>
      <c r="Y196" s="690">
        <v>9.16</v>
      </c>
      <c r="Z196" s="690">
        <v>18.643560000000001</v>
      </c>
      <c r="AA196" s="690">
        <v>0</v>
      </c>
      <c r="AB196" s="690">
        <v>18.643560000000001</v>
      </c>
      <c r="AC196" s="690">
        <v>0</v>
      </c>
      <c r="AD196" s="690">
        <v>74.537120000000002</v>
      </c>
      <c r="AE196" s="696">
        <f>VLOOKUP(B196,[9]Avg!B:AD,29,0)</f>
        <v>9.999643589743588</v>
      </c>
      <c r="AF196" s="697">
        <f>_xlfn.IFNA(VLOOKUP(B196,'[9]5%'!B:BC,54,0),0)</f>
        <v>0</v>
      </c>
      <c r="AG196" s="698">
        <f>VLOOKUP(B196,[9]Simperel!B:AH,33,0)</f>
        <v>9.09</v>
      </c>
      <c r="AH196" s="699">
        <f t="shared" si="28"/>
        <v>7.85</v>
      </c>
      <c r="AI196" s="700"/>
      <c r="AJ196" s="697">
        <f>_xlfn.IFNA(VLOOKUP(B196,'[9]Child care'!C:I,7,0),0)</f>
        <v>8</v>
      </c>
      <c r="AK196" s="699">
        <f>VLOOKUP(B196,[9]Att!B:W,22,0)</f>
        <v>9.4965675057208223</v>
      </c>
      <c r="AL196" s="697">
        <f t="shared" si="29"/>
        <v>6</v>
      </c>
      <c r="AM196" s="697">
        <f>_xlfn.IFNA(VLOOKUP(B196,'[9]Health Check'!D:H,5,0),0)</f>
        <v>0</v>
      </c>
      <c r="AN196" s="701"/>
      <c r="AO196" s="697">
        <v>7</v>
      </c>
      <c r="AP196" s="696">
        <f>VLOOKUP(B196,[9]Simperel!B:AJ,35,0)</f>
        <v>9</v>
      </c>
      <c r="AQ196" s="702">
        <f>VLOOKUP(B196,[10]Master!$B:$AQ,42,0)</f>
        <v>0</v>
      </c>
      <c r="AR196" s="697">
        <f>_xlfn.IFNA(VLOOKUP(B196,[9]Bounus!A:B,2,0),0)</f>
        <v>0</v>
      </c>
      <c r="AS196" s="703">
        <f>SUMIF([9]Reimbursment!$B:$B,'PWK '!B:B,[9]Reimbursment!G:G)</f>
        <v>0</v>
      </c>
      <c r="AT196" s="700">
        <f t="shared" si="38"/>
        <v>0</v>
      </c>
      <c r="AU196" s="704">
        <f t="shared" si="30"/>
        <v>260.02999999999997</v>
      </c>
      <c r="AV196" s="705">
        <f>VLOOKUP(B196,[9]Att!B:U,20,0)</f>
        <v>0</v>
      </c>
      <c r="AW196" s="706">
        <f t="shared" si="39"/>
        <v>292.38</v>
      </c>
      <c r="AX196" s="707">
        <f t="shared" si="31"/>
        <v>286.52999999999997</v>
      </c>
      <c r="AY196" s="708">
        <f t="shared" si="32"/>
        <v>367.55697133055622</v>
      </c>
      <c r="AZ196" s="708">
        <v>0</v>
      </c>
      <c r="BA196" s="708">
        <f>VLOOKUP(B196,'[9]1st'!B:BH,59,0)</f>
        <v>100</v>
      </c>
      <c r="BB196" s="709">
        <f>_xlfn.IFNA(VLOOKUP(B196,[9]Deduct!B:F,6,0),0)</f>
        <v>0</v>
      </c>
      <c r="BC196" s="710">
        <f>_xlfn.IFNA(VLOOKUP(B196,[9]Union!I:J,2,0),0)</f>
        <v>0</v>
      </c>
      <c r="BD196" s="710">
        <f>_xlfn.IFNA(VLOOKUP(B196,[9]Union!M:N,2,0),0)</f>
        <v>0</v>
      </c>
      <c r="BE196" s="710">
        <f>_xlfn.IFNA(VLOOKUP(B196,[9]Union!E:F,2,0),0)</f>
        <v>0</v>
      </c>
      <c r="BF196" s="710">
        <f>_xlfn.IFNA(VLOOKUP(B196,[9]Union!A:B,2,0),0)</f>
        <v>0</v>
      </c>
      <c r="BG196" s="711">
        <f t="shared" si="33"/>
        <v>5.85</v>
      </c>
      <c r="BH196" s="708">
        <f t="shared" si="34"/>
        <v>105.85</v>
      </c>
      <c r="BI196" s="712">
        <f t="shared" si="35"/>
        <v>24.09</v>
      </c>
      <c r="BJ196" s="713">
        <f t="shared" si="36"/>
        <v>210.62</v>
      </c>
      <c r="BK196" s="716"/>
      <c r="BL196" s="608" t="e">
        <f>VLOOKUP(B196,[9]ML!A:F,1,0)</f>
        <v>#N/A</v>
      </c>
      <c r="BM196" s="715"/>
      <c r="BN196" s="608" t="e">
        <f>VLOOKUP(B196,'[9]Mon-Fri'!A:A,1,0)</f>
        <v>#N/A</v>
      </c>
    </row>
    <row r="197" spans="1:66" s="608" customFormat="1" ht="35.25" customHeight="1">
      <c r="A197" s="689">
        <f t="shared" si="40"/>
        <v>189</v>
      </c>
      <c r="B197" s="690" t="s">
        <v>1580</v>
      </c>
      <c r="C197" s="690" t="s">
        <v>1581</v>
      </c>
      <c r="D197" s="690" t="s">
        <v>1238</v>
      </c>
      <c r="E197" s="690" t="s">
        <v>1523</v>
      </c>
      <c r="F197" s="691">
        <v>42319</v>
      </c>
      <c r="G197" s="692"/>
      <c r="H197" s="692"/>
      <c r="I197" s="690" t="s">
        <v>1108</v>
      </c>
      <c r="J197" s="693">
        <v>1</v>
      </c>
      <c r="K197" s="693">
        <v>2</v>
      </c>
      <c r="L197" s="693">
        <v>3</v>
      </c>
      <c r="M197" s="693">
        <v>204</v>
      </c>
      <c r="N197" s="694">
        <f t="shared" si="37"/>
        <v>7.8461538461538458</v>
      </c>
      <c r="O197" s="693">
        <v>208</v>
      </c>
      <c r="P197" s="693">
        <v>8</v>
      </c>
      <c r="Q197" s="693">
        <v>254</v>
      </c>
      <c r="R197" s="693">
        <v>0</v>
      </c>
      <c r="S197" s="693">
        <v>0</v>
      </c>
      <c r="T197" s="693">
        <v>0</v>
      </c>
      <c r="U197" s="693">
        <v>46</v>
      </c>
      <c r="V197" s="693">
        <v>0</v>
      </c>
      <c r="W197" s="693">
        <v>46</v>
      </c>
      <c r="X197" s="690">
        <v>233.12</v>
      </c>
      <c r="Y197" s="690">
        <v>0</v>
      </c>
      <c r="Z197" s="690">
        <v>23.555693000000002</v>
      </c>
      <c r="AA197" s="690">
        <v>0</v>
      </c>
      <c r="AB197" s="690">
        <v>23.555693000000002</v>
      </c>
      <c r="AC197" s="690">
        <v>0</v>
      </c>
      <c r="AD197" s="690">
        <v>33.071227999999998</v>
      </c>
      <c r="AE197" s="696">
        <f>VLOOKUP(B197,[9]Avg!B:AD,29,0)</f>
        <v>9.1547145715715459</v>
      </c>
      <c r="AF197" s="697">
        <f>_xlfn.IFNA(VLOOKUP(B197,'[9]5%'!B:BC,54,0),0)</f>
        <v>0</v>
      </c>
      <c r="AG197" s="698">
        <f>VLOOKUP(B197,[9]Simperel!B:AH,33,0)</f>
        <v>11</v>
      </c>
      <c r="AH197" s="699">
        <f t="shared" si="28"/>
        <v>7.85</v>
      </c>
      <c r="AI197" s="700"/>
      <c r="AJ197" s="697">
        <f>_xlfn.IFNA(VLOOKUP(B197,'[9]Child care'!C:I,7,0),0)</f>
        <v>0</v>
      </c>
      <c r="AK197" s="699">
        <f>VLOOKUP(B197,[9]Att!B:W,22,0)</f>
        <v>10</v>
      </c>
      <c r="AL197" s="697">
        <f t="shared" si="29"/>
        <v>6</v>
      </c>
      <c r="AM197" s="697">
        <f>_xlfn.IFNA(VLOOKUP(B197,'[9]Health Check'!D:H,5,0),0)</f>
        <v>0</v>
      </c>
      <c r="AN197" s="701"/>
      <c r="AO197" s="697">
        <v>7</v>
      </c>
      <c r="AP197" s="696">
        <f>VLOOKUP(B197,[9]Simperel!B:AJ,35,0)</f>
        <v>9</v>
      </c>
      <c r="AQ197" s="702">
        <f>VLOOKUP(B197,[10]Master!$B:$AQ,42,0)</f>
        <v>0</v>
      </c>
      <c r="AR197" s="697">
        <f>_xlfn.IFNA(VLOOKUP(B197,[9]Bounus!A:B,2,0),0)</f>
        <v>0</v>
      </c>
      <c r="AS197" s="703">
        <f>SUMIF([9]Reimbursment!$B:$B,'PWK '!B:B,[9]Reimbursment!G:G)</f>
        <v>0</v>
      </c>
      <c r="AT197" s="700">
        <f t="shared" si="38"/>
        <v>0</v>
      </c>
      <c r="AU197" s="704">
        <f t="shared" si="30"/>
        <v>289.75</v>
      </c>
      <c r="AV197" s="705">
        <f>VLOOKUP(B197,[9]Att!B:U,20,0)</f>
        <v>0</v>
      </c>
      <c r="AW197" s="706">
        <f t="shared" si="39"/>
        <v>322.60000000000002</v>
      </c>
      <c r="AX197" s="707">
        <f t="shared" si="31"/>
        <v>316.73</v>
      </c>
      <c r="AY197" s="708">
        <f t="shared" si="32"/>
        <v>367.55697133055622</v>
      </c>
      <c r="AZ197" s="708">
        <v>0</v>
      </c>
      <c r="BA197" s="708">
        <f>VLOOKUP(B197,'[9]1st'!B:BH,59,0)</f>
        <v>100</v>
      </c>
      <c r="BB197" s="709">
        <f>_xlfn.IFNA(VLOOKUP(B197,[9]Deduct!B:F,6,0),0)</f>
        <v>0</v>
      </c>
      <c r="BC197" s="710">
        <f>_xlfn.IFNA(VLOOKUP(B197,[9]Union!I:J,2,0),0)</f>
        <v>0</v>
      </c>
      <c r="BD197" s="710">
        <f>_xlfn.IFNA(VLOOKUP(B197,[9]Union!M:N,2,0),0)</f>
        <v>1</v>
      </c>
      <c r="BE197" s="710">
        <f>_xlfn.IFNA(VLOOKUP(B197,[9]Union!E:F,2,0),0)</f>
        <v>0.5</v>
      </c>
      <c r="BF197" s="710">
        <f>_xlfn.IFNA(VLOOKUP(B197,[9]Union!A:B,2,0),0)</f>
        <v>0</v>
      </c>
      <c r="BG197" s="711">
        <f t="shared" si="33"/>
        <v>5.87</v>
      </c>
      <c r="BH197" s="708">
        <f t="shared" si="34"/>
        <v>107.37</v>
      </c>
      <c r="BI197" s="712">
        <f t="shared" si="35"/>
        <v>18</v>
      </c>
      <c r="BJ197" s="713">
        <f t="shared" si="36"/>
        <v>233.23</v>
      </c>
      <c r="BK197" s="716"/>
      <c r="BL197" s="608" t="e">
        <f>VLOOKUP(B197,[9]ML!A:F,1,0)</f>
        <v>#N/A</v>
      </c>
      <c r="BM197" s="715"/>
      <c r="BN197" s="608" t="e">
        <f>VLOOKUP(B197,'[9]Mon-Fri'!A:A,1,0)</f>
        <v>#N/A</v>
      </c>
    </row>
    <row r="198" spans="1:66" s="608" customFormat="1" ht="35.25" customHeight="1">
      <c r="A198" s="689">
        <f t="shared" si="40"/>
        <v>190</v>
      </c>
      <c r="B198" s="690" t="s">
        <v>1582</v>
      </c>
      <c r="C198" s="690" t="s">
        <v>1583</v>
      </c>
      <c r="D198" s="690" t="s">
        <v>1117</v>
      </c>
      <c r="E198" s="690" t="s">
        <v>1200</v>
      </c>
      <c r="F198" s="691">
        <v>42319</v>
      </c>
      <c r="G198" s="692"/>
      <c r="H198" s="692"/>
      <c r="I198" s="690" t="s">
        <v>1108</v>
      </c>
      <c r="J198" s="693">
        <v>0</v>
      </c>
      <c r="K198" s="693">
        <v>0</v>
      </c>
      <c r="L198" s="693">
        <v>0</v>
      </c>
      <c r="M198" s="693">
        <v>204</v>
      </c>
      <c r="N198" s="694">
        <f t="shared" si="37"/>
        <v>7.8461538461538458</v>
      </c>
      <c r="O198" s="693">
        <v>208</v>
      </c>
      <c r="P198" s="693">
        <v>8</v>
      </c>
      <c r="Q198" s="693">
        <v>254</v>
      </c>
      <c r="R198" s="693">
        <v>0</v>
      </c>
      <c r="S198" s="693">
        <v>0</v>
      </c>
      <c r="T198" s="693">
        <v>0</v>
      </c>
      <c r="U198" s="693">
        <v>46</v>
      </c>
      <c r="V198" s="693">
        <v>0</v>
      </c>
      <c r="W198" s="693">
        <v>46</v>
      </c>
      <c r="X198" s="690">
        <v>332.84</v>
      </c>
      <c r="Y198" s="690">
        <v>0</v>
      </c>
      <c r="Z198" s="690">
        <v>30.379887</v>
      </c>
      <c r="AA198" s="690">
        <v>0</v>
      </c>
      <c r="AB198" s="690">
        <v>30.379887</v>
      </c>
      <c r="AC198" s="690">
        <v>0</v>
      </c>
      <c r="AD198" s="690">
        <v>1.288016</v>
      </c>
      <c r="AE198" s="696">
        <f>VLOOKUP(B198,[9]Avg!B:AD,29,0)</f>
        <v>10.524983990524113</v>
      </c>
      <c r="AF198" s="697">
        <f>_xlfn.IFNA(VLOOKUP(B198,'[9]5%'!B:BC,54,0),0)</f>
        <v>0</v>
      </c>
      <c r="AG198" s="698">
        <f>VLOOKUP(B198,[9]Simperel!B:AH,33,0)</f>
        <v>11</v>
      </c>
      <c r="AH198" s="699">
        <f t="shared" si="28"/>
        <v>7.85</v>
      </c>
      <c r="AI198" s="700"/>
      <c r="AJ198" s="697">
        <f>_xlfn.IFNA(VLOOKUP(B198,'[9]Child care'!C:I,7,0),0)</f>
        <v>0</v>
      </c>
      <c r="AK198" s="699">
        <f>VLOOKUP(B198,[9]Att!B:W,22,0)</f>
        <v>10</v>
      </c>
      <c r="AL198" s="697">
        <f t="shared" si="29"/>
        <v>6</v>
      </c>
      <c r="AM198" s="697">
        <f>_xlfn.IFNA(VLOOKUP(B198,'[9]Health Check'!D:H,5,0),0)</f>
        <v>0</v>
      </c>
      <c r="AN198" s="701"/>
      <c r="AO198" s="697">
        <v>7</v>
      </c>
      <c r="AP198" s="696">
        <f>VLOOKUP(B198,[9]Simperel!B:AJ,35,0)</f>
        <v>9</v>
      </c>
      <c r="AQ198" s="702">
        <f>VLOOKUP(B198,[10]Master!$B:$AQ,42,0)</f>
        <v>0</v>
      </c>
      <c r="AR198" s="697">
        <f>_xlfn.IFNA(VLOOKUP(B198,[9]Bounus!A:B,2,0),0)</f>
        <v>0</v>
      </c>
      <c r="AS198" s="703">
        <f>SUMIF([9]Reimbursment!$B:$B,'PWK '!B:B,[9]Reimbursment!G:G)</f>
        <v>50.620999617740736</v>
      </c>
      <c r="AT198" s="700">
        <f t="shared" si="38"/>
        <v>0</v>
      </c>
      <c r="AU198" s="704">
        <f t="shared" si="30"/>
        <v>364.51</v>
      </c>
      <c r="AV198" s="705">
        <f>VLOOKUP(B198,[9]Att!B:U,20,0)</f>
        <v>0</v>
      </c>
      <c r="AW198" s="706">
        <f t="shared" si="39"/>
        <v>447.98</v>
      </c>
      <c r="AX198" s="707">
        <f t="shared" si="31"/>
        <v>442.11</v>
      </c>
      <c r="AY198" s="708">
        <f t="shared" si="32"/>
        <v>367.55697133055622</v>
      </c>
      <c r="AZ198" s="708">
        <v>3.73</v>
      </c>
      <c r="BA198" s="708">
        <f>VLOOKUP(B198,'[9]1st'!B:BH,59,0)</f>
        <v>103.84</v>
      </c>
      <c r="BB198" s="709">
        <f>_xlfn.IFNA(VLOOKUP(B198,[9]Deduct!B:F,6,0),0)</f>
        <v>0</v>
      </c>
      <c r="BC198" s="710">
        <f>_xlfn.IFNA(VLOOKUP(B198,[9]Union!I:J,2,0),0)</f>
        <v>1</v>
      </c>
      <c r="BD198" s="710">
        <f>_xlfn.IFNA(VLOOKUP(B198,[9]Union!M:N,2,0),0)</f>
        <v>0</v>
      </c>
      <c r="BE198" s="710">
        <f>_xlfn.IFNA(VLOOKUP(B198,[9]Union!E:F,2,0),0)</f>
        <v>0</v>
      </c>
      <c r="BF198" s="710">
        <f>_xlfn.IFNA(VLOOKUP(B198,[9]Union!A:B,2,0),0)</f>
        <v>0</v>
      </c>
      <c r="BG198" s="711">
        <f t="shared" si="33"/>
        <v>5.87</v>
      </c>
      <c r="BH198" s="708">
        <f t="shared" si="34"/>
        <v>114.44</v>
      </c>
      <c r="BI198" s="712">
        <f t="shared" si="35"/>
        <v>18</v>
      </c>
      <c r="BJ198" s="713">
        <f t="shared" si="36"/>
        <v>351.54</v>
      </c>
      <c r="BK198" s="714"/>
      <c r="BL198" s="608" t="e">
        <f>VLOOKUP(B198,[9]ML!A:F,1,0)</f>
        <v>#N/A</v>
      </c>
      <c r="BM198" s="715"/>
      <c r="BN198" s="608" t="e">
        <f>VLOOKUP(B198,'[9]Mon-Fri'!A:A,1,0)</f>
        <v>#N/A</v>
      </c>
    </row>
    <row r="199" spans="1:66" s="608" customFormat="1" ht="35.25" customHeight="1">
      <c r="A199" s="689">
        <f t="shared" si="40"/>
        <v>191</v>
      </c>
      <c r="B199" s="690" t="s">
        <v>1584</v>
      </c>
      <c r="C199" s="690" t="s">
        <v>1585</v>
      </c>
      <c r="D199" s="690" t="s">
        <v>1289</v>
      </c>
      <c r="E199" s="690" t="s">
        <v>1535</v>
      </c>
      <c r="F199" s="691">
        <v>42319</v>
      </c>
      <c r="G199" s="692"/>
      <c r="H199" s="692"/>
      <c r="I199" s="690" t="s">
        <v>1108</v>
      </c>
      <c r="J199" s="693">
        <v>1</v>
      </c>
      <c r="K199" s="693">
        <v>1</v>
      </c>
      <c r="L199" s="693">
        <v>2</v>
      </c>
      <c r="M199" s="693">
        <v>204</v>
      </c>
      <c r="N199" s="694">
        <f t="shared" si="37"/>
        <v>7.8461538461538458</v>
      </c>
      <c r="O199" s="693">
        <v>208</v>
      </c>
      <c r="P199" s="693">
        <v>8</v>
      </c>
      <c r="Q199" s="693">
        <v>248</v>
      </c>
      <c r="R199" s="693">
        <v>0</v>
      </c>
      <c r="S199" s="693">
        <v>0</v>
      </c>
      <c r="T199" s="693">
        <v>0</v>
      </c>
      <c r="U199" s="693">
        <v>40</v>
      </c>
      <c r="V199" s="693">
        <v>0</v>
      </c>
      <c r="W199" s="693">
        <v>40</v>
      </c>
      <c r="X199" s="690">
        <v>210.01</v>
      </c>
      <c r="Y199" s="690">
        <v>0</v>
      </c>
      <c r="Z199" s="690">
        <v>21.131129999999999</v>
      </c>
      <c r="AA199" s="690">
        <v>0</v>
      </c>
      <c r="AB199" s="690">
        <v>21.131129999999999</v>
      </c>
      <c r="AC199" s="690">
        <v>0</v>
      </c>
      <c r="AD199" s="690">
        <v>55.038792000000001</v>
      </c>
      <c r="AE199" s="696">
        <f>VLOOKUP(B199,[9]Avg!B:AD,29,0)</f>
        <v>11.28929118973516</v>
      </c>
      <c r="AF199" s="697">
        <f>_xlfn.IFNA(VLOOKUP(B199,'[9]5%'!B:BC,54,0),0)</f>
        <v>0</v>
      </c>
      <c r="AG199" s="698">
        <f>VLOOKUP(B199,[9]Simperel!B:AH,33,0)</f>
        <v>9.57</v>
      </c>
      <c r="AH199" s="699">
        <f t="shared" si="28"/>
        <v>7.85</v>
      </c>
      <c r="AI199" s="700"/>
      <c r="AJ199" s="697">
        <f>_xlfn.IFNA(VLOOKUP(B199,'[9]Child care'!C:I,7,0),0)</f>
        <v>0</v>
      </c>
      <c r="AK199" s="699">
        <f>VLOOKUP(B199,[9]Att!B:W,22,0)</f>
        <v>10</v>
      </c>
      <c r="AL199" s="697">
        <f t="shared" si="29"/>
        <v>6</v>
      </c>
      <c r="AM199" s="697">
        <f>_xlfn.IFNA(VLOOKUP(B199,'[9]Health Check'!D:H,5,0),0)</f>
        <v>0</v>
      </c>
      <c r="AN199" s="701"/>
      <c r="AO199" s="697">
        <v>7</v>
      </c>
      <c r="AP199" s="696">
        <f>VLOOKUP(B199,[9]Simperel!B:AJ,35,0)</f>
        <v>9</v>
      </c>
      <c r="AQ199" s="702">
        <f>VLOOKUP(B199,[10]Master!$B:$AQ,42,0)</f>
        <v>0</v>
      </c>
      <c r="AR199" s="697">
        <f>_xlfn.IFNA(VLOOKUP(B199,[9]Bounus!A:B,2,0),0)</f>
        <v>0</v>
      </c>
      <c r="AS199" s="703">
        <f>SUMIF([9]Reimbursment!$B:$B,'PWK '!B:B,[9]Reimbursment!G:G)</f>
        <v>0</v>
      </c>
      <c r="AT199" s="700">
        <f t="shared" si="38"/>
        <v>0</v>
      </c>
      <c r="AU199" s="704">
        <f t="shared" si="30"/>
        <v>286.18</v>
      </c>
      <c r="AV199" s="705">
        <f>VLOOKUP(B199,[9]Att!B:U,20,0)</f>
        <v>0</v>
      </c>
      <c r="AW199" s="706">
        <f t="shared" si="39"/>
        <v>319.02999999999997</v>
      </c>
      <c r="AX199" s="707">
        <f t="shared" si="31"/>
        <v>313.15999999999997</v>
      </c>
      <c r="AY199" s="708">
        <f t="shared" si="32"/>
        <v>367.55697133055622</v>
      </c>
      <c r="AZ199" s="708">
        <v>0</v>
      </c>
      <c r="BA199" s="708">
        <f>VLOOKUP(B199,'[9]1st'!B:BH,59,0)</f>
        <v>100</v>
      </c>
      <c r="BB199" s="709">
        <f>_xlfn.IFNA(VLOOKUP(B199,[9]Deduct!B:F,6,0),0)</f>
        <v>0</v>
      </c>
      <c r="BC199" s="710">
        <f>_xlfn.IFNA(VLOOKUP(B199,[9]Union!I:J,2,0),0)</f>
        <v>0</v>
      </c>
      <c r="BD199" s="710">
        <f>_xlfn.IFNA(VLOOKUP(B199,[9]Union!M:N,2,0),0)</f>
        <v>0</v>
      </c>
      <c r="BE199" s="710">
        <f>_xlfn.IFNA(VLOOKUP(B199,[9]Union!E:F,2,0),0)</f>
        <v>0</v>
      </c>
      <c r="BF199" s="710">
        <f>_xlfn.IFNA(VLOOKUP(B199,[9]Union!A:B,2,0),0)</f>
        <v>0</v>
      </c>
      <c r="BG199" s="711">
        <f t="shared" si="33"/>
        <v>5.87</v>
      </c>
      <c r="BH199" s="708">
        <f t="shared" si="34"/>
        <v>105.87</v>
      </c>
      <c r="BI199" s="712">
        <f t="shared" si="35"/>
        <v>16.57</v>
      </c>
      <c r="BJ199" s="713">
        <f t="shared" si="36"/>
        <v>229.73</v>
      </c>
      <c r="BK199" s="716"/>
      <c r="BL199" s="608" t="e">
        <f>VLOOKUP(B199,[9]ML!A:F,1,0)</f>
        <v>#N/A</v>
      </c>
      <c r="BM199" s="715"/>
      <c r="BN199" s="608" t="e">
        <f>VLOOKUP(B199,'[9]Mon-Fri'!A:A,1,0)</f>
        <v>#N/A</v>
      </c>
    </row>
    <row r="200" spans="1:66" s="608" customFormat="1" ht="35.25" customHeight="1">
      <c r="A200" s="689">
        <f t="shared" si="40"/>
        <v>192</v>
      </c>
      <c r="B200" s="690" t="s">
        <v>1586</v>
      </c>
      <c r="C200" s="690" t="s">
        <v>1587</v>
      </c>
      <c r="D200" s="690" t="s">
        <v>1196</v>
      </c>
      <c r="E200" s="690" t="s">
        <v>1588</v>
      </c>
      <c r="F200" s="691">
        <v>42319</v>
      </c>
      <c r="G200" s="692"/>
      <c r="H200" s="692"/>
      <c r="I200" s="690" t="s">
        <v>1108</v>
      </c>
      <c r="J200" s="693">
        <v>0</v>
      </c>
      <c r="K200" s="693">
        <v>1</v>
      </c>
      <c r="L200" s="693">
        <v>1</v>
      </c>
      <c r="M200" s="693">
        <v>204</v>
      </c>
      <c r="N200" s="694">
        <f t="shared" si="37"/>
        <v>7.8461538461538458</v>
      </c>
      <c r="O200" s="693">
        <v>208</v>
      </c>
      <c r="P200" s="693">
        <v>8</v>
      </c>
      <c r="Q200" s="693">
        <v>260</v>
      </c>
      <c r="R200" s="693">
        <v>0</v>
      </c>
      <c r="S200" s="693">
        <v>0</v>
      </c>
      <c r="T200" s="693">
        <v>0</v>
      </c>
      <c r="U200" s="693">
        <v>52</v>
      </c>
      <c r="V200" s="693">
        <v>0</v>
      </c>
      <c r="W200" s="693">
        <v>52</v>
      </c>
      <c r="X200" s="690">
        <v>123.32</v>
      </c>
      <c r="Y200" s="690">
        <v>0</v>
      </c>
      <c r="Z200" s="690">
        <v>25.512239999999998</v>
      </c>
      <c r="AA200" s="690">
        <v>0</v>
      </c>
      <c r="AB200" s="690">
        <v>25.512239999999998</v>
      </c>
      <c r="AC200" s="690">
        <v>0</v>
      </c>
      <c r="AD200" s="690">
        <v>131.80448000000001</v>
      </c>
      <c r="AE200" s="696">
        <f>VLOOKUP(B200,[9]Avg!B:AD,29,0)</f>
        <v>9.6945378698224847</v>
      </c>
      <c r="AF200" s="697">
        <f>_xlfn.IFNA(VLOOKUP(B200,'[9]5%'!B:BC,54,0),0)</f>
        <v>0</v>
      </c>
      <c r="AG200" s="698">
        <f>VLOOKUP(B200,[9]Simperel!B:AH,33,0)</f>
        <v>12.44</v>
      </c>
      <c r="AH200" s="699">
        <f t="shared" si="28"/>
        <v>7.85</v>
      </c>
      <c r="AI200" s="700"/>
      <c r="AJ200" s="697">
        <f>_xlfn.IFNA(VLOOKUP(B200,'[9]Child care'!C:I,7,0),0)</f>
        <v>0</v>
      </c>
      <c r="AK200" s="699">
        <f>VLOOKUP(B200,[9]Att!B:W,22,0)</f>
        <v>10</v>
      </c>
      <c r="AL200" s="697">
        <f t="shared" si="29"/>
        <v>0</v>
      </c>
      <c r="AM200" s="697">
        <f>_xlfn.IFNA(VLOOKUP(B200,'[9]Health Check'!D:H,5,0),0)</f>
        <v>0</v>
      </c>
      <c r="AN200" s="701"/>
      <c r="AO200" s="697">
        <v>7</v>
      </c>
      <c r="AP200" s="696">
        <f>VLOOKUP(B200,[9]Simperel!B:AJ,35,0)</f>
        <v>9</v>
      </c>
      <c r="AQ200" s="702">
        <f>VLOOKUP(B200,[10]Master!$B:$AQ,42,0)</f>
        <v>0</v>
      </c>
      <c r="AR200" s="697">
        <f>_xlfn.IFNA(VLOOKUP(B200,[9]Bounus!A:B,2,0),0)</f>
        <v>0</v>
      </c>
      <c r="AS200" s="703">
        <f>SUMIF([9]Reimbursment!$B:$B,'PWK '!B:B,[9]Reimbursment!G:G)</f>
        <v>0</v>
      </c>
      <c r="AT200" s="700">
        <f t="shared" si="38"/>
        <v>0</v>
      </c>
      <c r="AU200" s="704">
        <f t="shared" si="30"/>
        <v>280.64</v>
      </c>
      <c r="AV200" s="705">
        <f>VLOOKUP(B200,[9]Att!B:U,20,0)</f>
        <v>0</v>
      </c>
      <c r="AW200" s="706">
        <f t="shared" si="39"/>
        <v>307.49</v>
      </c>
      <c r="AX200" s="707">
        <f t="shared" si="31"/>
        <v>301.62</v>
      </c>
      <c r="AY200" s="708">
        <f t="shared" si="32"/>
        <v>367.55697133055622</v>
      </c>
      <c r="AZ200" s="708">
        <v>0</v>
      </c>
      <c r="BA200" s="708">
        <f>VLOOKUP(B200,'[9]1st'!B:BH,59,0)</f>
        <v>100</v>
      </c>
      <c r="BB200" s="709">
        <f>_xlfn.IFNA(VLOOKUP(B200,[9]Deduct!B:F,6,0),0)</f>
        <v>0</v>
      </c>
      <c r="BC200" s="710">
        <f>_xlfn.IFNA(VLOOKUP(B200,[9]Union!I:J,2,0),0)</f>
        <v>0</v>
      </c>
      <c r="BD200" s="710">
        <f>_xlfn.IFNA(VLOOKUP(B200,[9]Union!M:N,2,0),0)</f>
        <v>0</v>
      </c>
      <c r="BE200" s="710">
        <f>_xlfn.IFNA(VLOOKUP(B200,[9]Union!E:F,2,0),0)</f>
        <v>0</v>
      </c>
      <c r="BF200" s="710">
        <f>_xlfn.IFNA(VLOOKUP(B200,[9]Union!A:B,2,0),0)</f>
        <v>0</v>
      </c>
      <c r="BG200" s="711">
        <f t="shared" si="33"/>
        <v>5.87</v>
      </c>
      <c r="BH200" s="708">
        <f t="shared" si="34"/>
        <v>105.87</v>
      </c>
      <c r="BI200" s="712">
        <f t="shared" si="35"/>
        <v>19.440000000000001</v>
      </c>
      <c r="BJ200" s="713">
        <f t="shared" si="36"/>
        <v>221.06</v>
      </c>
      <c r="BK200" s="716"/>
      <c r="BL200" s="608" t="e">
        <f>VLOOKUP(B200,[9]ML!A:F,1,0)</f>
        <v>#N/A</v>
      </c>
      <c r="BM200" s="715"/>
      <c r="BN200" s="608" t="e">
        <f>VLOOKUP(B200,'[9]Mon-Fri'!A:A,1,0)</f>
        <v>#N/A</v>
      </c>
    </row>
    <row r="201" spans="1:66" s="608" customFormat="1" ht="32.25" customHeight="1">
      <c r="A201" s="689">
        <f t="shared" si="40"/>
        <v>193</v>
      </c>
      <c r="B201" s="690" t="s">
        <v>1589</v>
      </c>
      <c r="C201" s="690" t="s">
        <v>1590</v>
      </c>
      <c r="D201" s="690" t="s">
        <v>1238</v>
      </c>
      <c r="E201" s="690" t="s">
        <v>1273</v>
      </c>
      <c r="F201" s="691">
        <v>42319</v>
      </c>
      <c r="G201" s="692"/>
      <c r="H201" s="692"/>
      <c r="I201" s="690" t="s">
        <v>1108</v>
      </c>
      <c r="J201" s="693">
        <v>1</v>
      </c>
      <c r="K201" s="693">
        <v>2</v>
      </c>
      <c r="L201" s="693">
        <v>3</v>
      </c>
      <c r="M201" s="693">
        <v>204</v>
      </c>
      <c r="N201" s="694">
        <f t="shared" si="37"/>
        <v>7.8461538461538458</v>
      </c>
      <c r="O201" s="693">
        <v>208</v>
      </c>
      <c r="P201" s="693">
        <v>8</v>
      </c>
      <c r="Q201" s="693">
        <v>242.5</v>
      </c>
      <c r="R201" s="693">
        <v>5.5</v>
      </c>
      <c r="S201" s="693">
        <v>0</v>
      </c>
      <c r="T201" s="693">
        <v>5.5</v>
      </c>
      <c r="U201" s="693">
        <v>40</v>
      </c>
      <c r="V201" s="693">
        <v>0</v>
      </c>
      <c r="W201" s="693">
        <v>40</v>
      </c>
      <c r="X201" s="690">
        <v>176.08</v>
      </c>
      <c r="Y201" s="690">
        <v>5.4</v>
      </c>
      <c r="Z201" s="690">
        <v>19.999980000000001</v>
      </c>
      <c r="AA201" s="690">
        <v>0</v>
      </c>
      <c r="AB201" s="690">
        <v>19.999980000000001</v>
      </c>
      <c r="AC201" s="690">
        <v>10.58</v>
      </c>
      <c r="AD201" s="690">
        <v>53.771079999999998</v>
      </c>
      <c r="AE201" s="696">
        <f>VLOOKUP(B201,[9]Avg!B:AD,29,0)</f>
        <v>9.7737030597944567</v>
      </c>
      <c r="AF201" s="697">
        <f>_xlfn.IFNA(VLOOKUP(B201,'[9]5%'!B:BC,54,0),0)</f>
        <v>0</v>
      </c>
      <c r="AG201" s="698">
        <f>VLOOKUP(B201,[9]Simperel!B:AH,33,0)</f>
        <v>9.57</v>
      </c>
      <c r="AH201" s="699">
        <f t="shared" ref="AH201:AH264" si="41">ROUND(M201/26/8*P201,2)</f>
        <v>7.85</v>
      </c>
      <c r="AI201" s="700"/>
      <c r="AJ201" s="697">
        <f>_xlfn.IFNA(VLOOKUP(B201,'[9]Child care'!C:I,7,0),0)</f>
        <v>0</v>
      </c>
      <c r="AK201" s="699">
        <f>VLOOKUP(B201,[9]Att!B:W,22,0)</f>
        <v>9.7254004576659039</v>
      </c>
      <c r="AL201" s="697">
        <f t="shared" ref="AL201:AL264" si="42">IF(AND(ROUND(X201+Y201+AH201,2)&gt;=158,(ROUND(X201+Y201+AC201+AH201,2)&lt;158)),0,IF((ROUND(X201+Y201+AH201,2)&gt;=158),6,0))</f>
        <v>6</v>
      </c>
      <c r="AM201" s="697">
        <f>_xlfn.IFNA(VLOOKUP(B201,'[9]Health Check'!D:H,5,0),0)</f>
        <v>0</v>
      </c>
      <c r="AN201" s="701"/>
      <c r="AO201" s="697">
        <v>7</v>
      </c>
      <c r="AP201" s="696">
        <f>VLOOKUP(B201,[9]Simperel!B:AJ,35,0)</f>
        <v>9</v>
      </c>
      <c r="AQ201" s="702">
        <f>VLOOKUP(B201,[10]Master!$B:$AQ,42,0)</f>
        <v>0</v>
      </c>
      <c r="AR201" s="697">
        <f>_xlfn.IFNA(VLOOKUP(B201,[9]Bounus!A:B,2,0),0)</f>
        <v>0</v>
      </c>
      <c r="AS201" s="703">
        <f>SUMIF([9]Reimbursment!$B:$B,'PWK '!B:B,[9]Reimbursment!G:G)</f>
        <v>0</v>
      </c>
      <c r="AT201" s="700">
        <f t="shared" si="38"/>
        <v>0</v>
      </c>
      <c r="AU201" s="704">
        <f t="shared" ref="AU201:AU264" si="43">ROUND(SUM(X201:Y201,AC201:AD201,AB201),2)</f>
        <v>265.83</v>
      </c>
      <c r="AV201" s="705">
        <f>VLOOKUP(B201,[9]Att!B:U,20,0)</f>
        <v>0</v>
      </c>
      <c r="AW201" s="706">
        <f t="shared" si="39"/>
        <v>298.41000000000003</v>
      </c>
      <c r="AX201" s="707">
        <f t="shared" ref="AX201:AX264" si="44">AW201-BG201</f>
        <v>292.54000000000002</v>
      </c>
      <c r="AY201" s="708">
        <f t="shared" ref="AY201:AY264" si="45">1500000/$BK$2</f>
        <v>367.55697133055622</v>
      </c>
      <c r="AZ201" s="708">
        <v>0</v>
      </c>
      <c r="BA201" s="708">
        <f>VLOOKUP(B201,'[9]1st'!B:BH,59,0)</f>
        <v>100</v>
      </c>
      <c r="BB201" s="709">
        <f>_xlfn.IFNA(VLOOKUP(B201,[9]Deduct!B:F,6,0),0)</f>
        <v>0</v>
      </c>
      <c r="BC201" s="710">
        <f>_xlfn.IFNA(VLOOKUP(B201,[9]Union!I:J,2,0),0)</f>
        <v>1</v>
      </c>
      <c r="BD201" s="710">
        <f>_xlfn.IFNA(VLOOKUP(B201,[9]Union!M:N,2,0),0)</f>
        <v>0</v>
      </c>
      <c r="BE201" s="710">
        <f>_xlfn.IFNA(VLOOKUP(B201,[9]Union!E:F,2,0),0)</f>
        <v>0</v>
      </c>
      <c r="BF201" s="710">
        <f>_xlfn.IFNA(VLOOKUP(B201,[9]Union!A:B,2,0),0)</f>
        <v>0</v>
      </c>
      <c r="BG201" s="711">
        <f t="shared" ref="BG201:BG262" si="46">ROUND(IF(H775&gt;60,0,IF(AW201&lt;=0,0,IF((AW201*$BK$3)&gt;1200000,(1200000/$BK$3)*0.02,IF((AW201*$BK$3)&gt;400000,((AW201*$BK$3)/$BK$3)*0.02,IF((AW201*$BK$3)&lt;=400000,(400000/$BK$3)*0.02))))),2)</f>
        <v>5.87</v>
      </c>
      <c r="BH201" s="708">
        <f t="shared" ref="BH201:BH263" si="47">ROUND(SUM(AZ201:BG201),2)</f>
        <v>106.87</v>
      </c>
      <c r="BI201" s="712">
        <f t="shared" ref="BI201:BI264" si="48">ROUND(AF201+AJ201+AM201+AG201+AO201,2)</f>
        <v>16.57</v>
      </c>
      <c r="BJ201" s="713">
        <f t="shared" ref="BJ201:BJ264" si="49">ROUND((AW201-BH201)+BI201,2)</f>
        <v>208.11</v>
      </c>
      <c r="BK201" s="716"/>
      <c r="BL201" s="608" t="e">
        <f>VLOOKUP(B201,[9]ML!A:F,1,0)</f>
        <v>#N/A</v>
      </c>
      <c r="BM201" s="715"/>
      <c r="BN201" s="608" t="e">
        <f>VLOOKUP(B201,'[9]Mon-Fri'!A:A,1,0)</f>
        <v>#N/A</v>
      </c>
    </row>
    <row r="202" spans="1:66" s="608" customFormat="1" ht="32.25" customHeight="1">
      <c r="A202" s="689">
        <f t="shared" si="40"/>
        <v>194</v>
      </c>
      <c r="B202" s="690" t="s">
        <v>1591</v>
      </c>
      <c r="C202" s="690" t="s">
        <v>1592</v>
      </c>
      <c r="D202" s="690" t="s">
        <v>1289</v>
      </c>
      <c r="E202" s="690" t="s">
        <v>1300</v>
      </c>
      <c r="F202" s="691">
        <v>42319</v>
      </c>
      <c r="G202" s="692"/>
      <c r="H202" s="692"/>
      <c r="I202" s="690" t="s">
        <v>1108</v>
      </c>
      <c r="J202" s="693">
        <v>1</v>
      </c>
      <c r="K202" s="693">
        <v>2</v>
      </c>
      <c r="L202" s="693">
        <v>3</v>
      </c>
      <c r="M202" s="693">
        <v>204</v>
      </c>
      <c r="N202" s="694">
        <f t="shared" ref="N202:N265" si="50">M202/26</f>
        <v>7.8461538461538458</v>
      </c>
      <c r="O202" s="693">
        <v>208</v>
      </c>
      <c r="P202" s="693">
        <v>8</v>
      </c>
      <c r="Q202" s="693">
        <v>246</v>
      </c>
      <c r="R202" s="693">
        <v>8</v>
      </c>
      <c r="S202" s="693">
        <v>0</v>
      </c>
      <c r="T202" s="693">
        <v>8</v>
      </c>
      <c r="U202" s="693">
        <v>46</v>
      </c>
      <c r="V202" s="693">
        <v>0</v>
      </c>
      <c r="W202" s="693">
        <v>46</v>
      </c>
      <c r="X202" s="690">
        <v>171.01</v>
      </c>
      <c r="Y202" s="690">
        <v>7.85</v>
      </c>
      <c r="Z202" s="690">
        <v>22.568519999999999</v>
      </c>
      <c r="AA202" s="690">
        <v>0</v>
      </c>
      <c r="AB202" s="690">
        <v>22.568519999999999</v>
      </c>
      <c r="AC202" s="690">
        <v>0</v>
      </c>
      <c r="AD202" s="690">
        <v>70.377039999999994</v>
      </c>
      <c r="AE202" s="696">
        <f>VLOOKUP(B202,[9]Avg!B:AD,29,0)</f>
        <v>10.206152629577369</v>
      </c>
      <c r="AF202" s="697">
        <f>_xlfn.IFNA(VLOOKUP(B202,'[9]5%'!B:BC,54,0),0)</f>
        <v>0</v>
      </c>
      <c r="AG202" s="698">
        <f>VLOOKUP(B202,[9]Simperel!B:AH,33,0)</f>
        <v>11</v>
      </c>
      <c r="AH202" s="699">
        <f t="shared" si="41"/>
        <v>7.85</v>
      </c>
      <c r="AI202" s="700"/>
      <c r="AJ202" s="697">
        <f>_xlfn.IFNA(VLOOKUP(B202,'[9]Child care'!C:I,7,0),0)</f>
        <v>0</v>
      </c>
      <c r="AK202" s="699">
        <f>VLOOKUP(B202,[9]Att!B:W,22,0)</f>
        <v>10</v>
      </c>
      <c r="AL202" s="697">
        <f t="shared" si="42"/>
        <v>6</v>
      </c>
      <c r="AM202" s="697">
        <f>_xlfn.IFNA(VLOOKUP(B202,'[9]Health Check'!D:H,5,0),0)</f>
        <v>0</v>
      </c>
      <c r="AN202" s="701"/>
      <c r="AO202" s="697">
        <v>7</v>
      </c>
      <c r="AP202" s="696">
        <f>VLOOKUP(B202,[9]Simperel!B:AJ,35,0)</f>
        <v>9</v>
      </c>
      <c r="AQ202" s="702">
        <f>VLOOKUP(B202,[10]Master!$B:$AQ,42,0)</f>
        <v>0</v>
      </c>
      <c r="AR202" s="697">
        <f>_xlfn.IFNA(VLOOKUP(B202,[9]Bounus!A:B,2,0),0)</f>
        <v>0</v>
      </c>
      <c r="AS202" s="703">
        <f>SUMIF([9]Reimbursment!$B:$B,'PWK '!B:B,[9]Reimbursment!G:G)</f>
        <v>0</v>
      </c>
      <c r="AT202" s="700">
        <f t="shared" ref="AT202:AT265" si="51">AV202*AE202</f>
        <v>0</v>
      </c>
      <c r="AU202" s="704">
        <f t="shared" si="43"/>
        <v>271.81</v>
      </c>
      <c r="AV202" s="705">
        <f>VLOOKUP(B202,[9]Att!B:U,20,0)</f>
        <v>0</v>
      </c>
      <c r="AW202" s="706">
        <f t="shared" ref="AW202:AW265" si="52">ROUND(SUM(X202,Y202,AB202,AC202,AD202,AH202,AK202,AL202,AP202,AR202,AS202,AT202,AQ202),2)+AN202</f>
        <v>304.66000000000003</v>
      </c>
      <c r="AX202" s="707">
        <f t="shared" si="44"/>
        <v>298.79000000000002</v>
      </c>
      <c r="AY202" s="708">
        <f t="shared" si="45"/>
        <v>367.55697133055622</v>
      </c>
      <c r="AZ202" s="708">
        <v>0</v>
      </c>
      <c r="BA202" s="708">
        <f>VLOOKUP(B202,'[9]1st'!B:BH,59,0)</f>
        <v>100</v>
      </c>
      <c r="BB202" s="709">
        <f>_xlfn.IFNA(VLOOKUP(B202,[9]Deduct!B:F,6,0),0)</f>
        <v>0</v>
      </c>
      <c r="BC202" s="710">
        <f>_xlfn.IFNA(VLOOKUP(B202,[9]Union!I:J,2,0),0)</f>
        <v>0</v>
      </c>
      <c r="BD202" s="710">
        <f>_xlfn.IFNA(VLOOKUP(B202,[9]Union!M:N,2,0),0)</f>
        <v>1</v>
      </c>
      <c r="BE202" s="710">
        <f>_xlfn.IFNA(VLOOKUP(B202,[9]Union!E:F,2,0),0)</f>
        <v>0</v>
      </c>
      <c r="BF202" s="710">
        <f>_xlfn.IFNA(VLOOKUP(B202,[9]Union!A:B,2,0),0)</f>
        <v>0</v>
      </c>
      <c r="BG202" s="711">
        <f t="shared" si="46"/>
        <v>5.87</v>
      </c>
      <c r="BH202" s="708">
        <f t="shared" si="47"/>
        <v>106.87</v>
      </c>
      <c r="BI202" s="712">
        <f t="shared" si="48"/>
        <v>18</v>
      </c>
      <c r="BJ202" s="713">
        <f t="shared" si="49"/>
        <v>215.79</v>
      </c>
      <c r="BK202" s="716"/>
      <c r="BL202" s="608" t="e">
        <f>VLOOKUP(B202,[9]ML!A:F,1,0)</f>
        <v>#N/A</v>
      </c>
      <c r="BM202" s="715"/>
      <c r="BN202" s="608" t="e">
        <f>VLOOKUP(B202,'[9]Mon-Fri'!A:A,1,0)</f>
        <v>#N/A</v>
      </c>
    </row>
    <row r="203" spans="1:66" s="608" customFormat="1" ht="32.25" customHeight="1">
      <c r="A203" s="689">
        <f t="shared" ref="A203:A266" si="53">A202+1</f>
        <v>195</v>
      </c>
      <c r="B203" s="690" t="s">
        <v>1593</v>
      </c>
      <c r="C203" s="690" t="s">
        <v>1594</v>
      </c>
      <c r="D203" s="690" t="s">
        <v>1289</v>
      </c>
      <c r="E203" s="690" t="s">
        <v>1300</v>
      </c>
      <c r="F203" s="691">
        <v>42339</v>
      </c>
      <c r="G203" s="692"/>
      <c r="H203" s="692"/>
      <c r="I203" s="690" t="s">
        <v>1108</v>
      </c>
      <c r="J203" s="693">
        <v>1</v>
      </c>
      <c r="K203" s="693">
        <v>0</v>
      </c>
      <c r="L203" s="693">
        <v>1</v>
      </c>
      <c r="M203" s="693">
        <v>204</v>
      </c>
      <c r="N203" s="694">
        <f t="shared" si="50"/>
        <v>7.8461538461538458</v>
      </c>
      <c r="O203" s="693">
        <v>208</v>
      </c>
      <c r="P203" s="693">
        <v>8</v>
      </c>
      <c r="Q203" s="693">
        <v>230</v>
      </c>
      <c r="R203" s="693">
        <v>20</v>
      </c>
      <c r="S203" s="693">
        <v>0</v>
      </c>
      <c r="T203" s="693">
        <v>20</v>
      </c>
      <c r="U203" s="693">
        <v>42</v>
      </c>
      <c r="V203" s="693">
        <v>0</v>
      </c>
      <c r="W203" s="693">
        <v>42</v>
      </c>
      <c r="X203" s="690">
        <v>150.94</v>
      </c>
      <c r="Y203" s="690">
        <v>20.58</v>
      </c>
      <c r="Z203" s="690">
        <v>20.60604</v>
      </c>
      <c r="AA203" s="690">
        <v>0</v>
      </c>
      <c r="AB203" s="690">
        <v>20.60604</v>
      </c>
      <c r="AC203" s="690">
        <v>1.01</v>
      </c>
      <c r="AD203" s="690">
        <v>74.095873999999995</v>
      </c>
      <c r="AE203" s="696">
        <f>VLOOKUP(B203,[9]Avg!B:AD,29,0)</f>
        <v>8.7640287573964493</v>
      </c>
      <c r="AF203" s="697">
        <f>_xlfn.IFNA(VLOOKUP(B203,'[9]5%'!B:BC,54,0),0)</f>
        <v>0</v>
      </c>
      <c r="AG203" s="698">
        <f>VLOOKUP(B203,[9]Simperel!B:AH,33,0)</f>
        <v>10.050000000000001</v>
      </c>
      <c r="AH203" s="699">
        <f t="shared" si="41"/>
        <v>7.85</v>
      </c>
      <c r="AI203" s="700"/>
      <c r="AJ203" s="697">
        <f>_xlfn.IFNA(VLOOKUP(B203,'[9]Child care'!C:I,7,0),0)</f>
        <v>0</v>
      </c>
      <c r="AK203" s="699">
        <f>VLOOKUP(B203,[9]Att!B:W,22,0)</f>
        <v>10</v>
      </c>
      <c r="AL203" s="697">
        <f t="shared" si="42"/>
        <v>6</v>
      </c>
      <c r="AM203" s="697">
        <f>_xlfn.IFNA(VLOOKUP(B203,'[9]Health Check'!D:H,5,0),0)</f>
        <v>0</v>
      </c>
      <c r="AN203" s="701"/>
      <c r="AO203" s="697">
        <v>7</v>
      </c>
      <c r="AP203" s="696">
        <f>VLOOKUP(B203,[9]Simperel!B:AJ,35,0)</f>
        <v>9</v>
      </c>
      <c r="AQ203" s="702">
        <f>VLOOKUP(B203,[10]Master!$B:$AQ,42,0)</f>
        <v>0</v>
      </c>
      <c r="AR203" s="697">
        <f>_xlfn.IFNA(VLOOKUP(B203,[9]Bounus!A:B,2,0),0)</f>
        <v>0</v>
      </c>
      <c r="AS203" s="703">
        <f>SUMIF([9]Reimbursment!$B:$B,'PWK '!B:B,[9]Reimbursment!G:G)</f>
        <v>0</v>
      </c>
      <c r="AT203" s="700">
        <f t="shared" si="51"/>
        <v>0</v>
      </c>
      <c r="AU203" s="704">
        <f t="shared" si="43"/>
        <v>267.23</v>
      </c>
      <c r="AV203" s="705">
        <f>VLOOKUP(B203,[9]Att!B:U,20,0)</f>
        <v>0</v>
      </c>
      <c r="AW203" s="706">
        <f t="shared" si="52"/>
        <v>300.08</v>
      </c>
      <c r="AX203" s="707">
        <f t="shared" si="44"/>
        <v>294.20999999999998</v>
      </c>
      <c r="AY203" s="708">
        <f t="shared" si="45"/>
        <v>367.55697133055622</v>
      </c>
      <c r="AZ203" s="708">
        <v>0</v>
      </c>
      <c r="BA203" s="708">
        <f>VLOOKUP(B203,'[9]1st'!B:BH,59,0)</f>
        <v>100</v>
      </c>
      <c r="BB203" s="709">
        <f>_xlfn.IFNA(VLOOKUP(B203,[9]Deduct!B:F,6,0),0)</f>
        <v>0</v>
      </c>
      <c r="BC203" s="710">
        <f>_xlfn.IFNA(VLOOKUP(B203,[9]Union!I:J,2,0),0)</f>
        <v>0</v>
      </c>
      <c r="BD203" s="710">
        <f>_xlfn.IFNA(VLOOKUP(B203,[9]Union!M:N,2,0),0)</f>
        <v>0</v>
      </c>
      <c r="BE203" s="710">
        <f>_xlfn.IFNA(VLOOKUP(B203,[9]Union!E:F,2,0),0)</f>
        <v>0</v>
      </c>
      <c r="BF203" s="710">
        <f>_xlfn.IFNA(VLOOKUP(B203,[9]Union!A:B,2,0),0)</f>
        <v>0</v>
      </c>
      <c r="BG203" s="711">
        <f t="shared" si="46"/>
        <v>5.87</v>
      </c>
      <c r="BH203" s="708">
        <f t="shared" si="47"/>
        <v>105.87</v>
      </c>
      <c r="BI203" s="712">
        <f t="shared" si="48"/>
        <v>17.05</v>
      </c>
      <c r="BJ203" s="713">
        <f t="shared" si="49"/>
        <v>211.26</v>
      </c>
      <c r="BK203" s="716"/>
      <c r="BL203" s="608" t="e">
        <f>VLOOKUP(B203,[9]ML!A:F,1,0)</f>
        <v>#N/A</v>
      </c>
      <c r="BM203" s="715"/>
      <c r="BN203" s="608" t="e">
        <f>VLOOKUP(B203,'[9]Mon-Fri'!A:A,1,0)</f>
        <v>#N/A</v>
      </c>
    </row>
    <row r="204" spans="1:66" s="608" customFormat="1" ht="35.25" customHeight="1">
      <c r="A204" s="689">
        <f t="shared" si="53"/>
        <v>196</v>
      </c>
      <c r="B204" s="725" t="s">
        <v>1595</v>
      </c>
      <c r="C204" s="690" t="s">
        <v>1596</v>
      </c>
      <c r="D204" s="690" t="s">
        <v>1203</v>
      </c>
      <c r="E204" s="690" t="s">
        <v>1300</v>
      </c>
      <c r="F204" s="691">
        <v>42339</v>
      </c>
      <c r="G204" s="692"/>
      <c r="H204" s="692"/>
      <c r="I204" s="690" t="s">
        <v>1108</v>
      </c>
      <c r="J204" s="693">
        <v>0</v>
      </c>
      <c r="K204" s="693">
        <v>0</v>
      </c>
      <c r="L204" s="693">
        <v>0</v>
      </c>
      <c r="M204" s="693">
        <v>204</v>
      </c>
      <c r="N204" s="694">
        <f t="shared" si="50"/>
        <v>7.8461538461538458</v>
      </c>
      <c r="O204" s="693">
        <v>200</v>
      </c>
      <c r="P204" s="693">
        <v>8</v>
      </c>
      <c r="Q204" s="693">
        <v>224</v>
      </c>
      <c r="R204" s="693">
        <v>8</v>
      </c>
      <c r="S204" s="693">
        <v>0</v>
      </c>
      <c r="T204" s="693">
        <v>8</v>
      </c>
      <c r="U204" s="693">
        <v>32</v>
      </c>
      <c r="V204" s="693">
        <v>0</v>
      </c>
      <c r="W204" s="693">
        <v>32</v>
      </c>
      <c r="X204" s="690">
        <v>122.98</v>
      </c>
      <c r="Y204" s="690">
        <v>7.85</v>
      </c>
      <c r="Z204" s="690">
        <v>15.69984</v>
      </c>
      <c r="AA204" s="690">
        <v>0</v>
      </c>
      <c r="AB204" s="690">
        <v>15.69984</v>
      </c>
      <c r="AC204" s="690">
        <v>0</v>
      </c>
      <c r="AD204" s="690">
        <v>96.819680000000005</v>
      </c>
      <c r="AE204" s="696">
        <f>VLOOKUP(B204,[9]Avg!B:AD,29,0)</f>
        <v>9.9094124204008196</v>
      </c>
      <c r="AF204" s="697">
        <f>_xlfn.IFNA(VLOOKUP(B204,'[9]5%'!B:BC,54,0),0)</f>
        <v>0</v>
      </c>
      <c r="AG204" s="698">
        <f>VLOOKUP(B204,[9]Simperel!B:AH,33,0)</f>
        <v>7.65</v>
      </c>
      <c r="AH204" s="699">
        <f t="shared" si="41"/>
        <v>7.85</v>
      </c>
      <c r="AI204" s="700"/>
      <c r="AJ204" s="697">
        <f>_xlfn.IFNA(VLOOKUP(B204,'[9]Child care'!C:I,7,0),0)</f>
        <v>0</v>
      </c>
      <c r="AK204" s="699">
        <f>VLOOKUP(B204,[9]Att!B:W,22,0)</f>
        <v>8.7792642140468224</v>
      </c>
      <c r="AL204" s="697">
        <f t="shared" si="42"/>
        <v>0</v>
      </c>
      <c r="AM204" s="697">
        <f>_xlfn.IFNA(VLOOKUP(B204,'[9]Health Check'!D:H,5,0),0)</f>
        <v>0</v>
      </c>
      <c r="AN204" s="701"/>
      <c r="AO204" s="697">
        <v>7</v>
      </c>
      <c r="AP204" s="696">
        <f>VLOOKUP(B204,[9]Simperel!B:AJ,35,0)</f>
        <v>9</v>
      </c>
      <c r="AQ204" s="702">
        <f>VLOOKUP(B204,[10]Master!$B:$AQ,42,0)</f>
        <v>0</v>
      </c>
      <c r="AR204" s="697">
        <f>_xlfn.IFNA(VLOOKUP(B204,[9]Bounus!A:B,2,0),0)</f>
        <v>0</v>
      </c>
      <c r="AS204" s="703">
        <f>SUMIF([9]Reimbursment!$B:$B,'PWK '!B:B,[9]Reimbursment!G:G)</f>
        <v>0</v>
      </c>
      <c r="AT204" s="700">
        <f t="shared" si="51"/>
        <v>6.9539736283514592E-2</v>
      </c>
      <c r="AU204" s="704">
        <f t="shared" si="43"/>
        <v>243.35</v>
      </c>
      <c r="AV204" s="705">
        <f>VLOOKUP(B204,[9]Att!B:U,20,0)</f>
        <v>7.0175438596491299E-3</v>
      </c>
      <c r="AW204" s="706">
        <f t="shared" si="52"/>
        <v>269.05</v>
      </c>
      <c r="AX204" s="707">
        <f t="shared" si="44"/>
        <v>263.67</v>
      </c>
      <c r="AY204" s="708">
        <f t="shared" si="45"/>
        <v>367.55697133055622</v>
      </c>
      <c r="AZ204" s="708">
        <v>0</v>
      </c>
      <c r="BA204" s="708">
        <f>VLOOKUP(B204,'[9]1st'!B:BH,59,0)</f>
        <v>100</v>
      </c>
      <c r="BB204" s="709">
        <f>_xlfn.IFNA(VLOOKUP(B204,[9]Deduct!B:F,6,0),0)</f>
        <v>0</v>
      </c>
      <c r="BC204" s="710">
        <f>_xlfn.IFNA(VLOOKUP(B204,[9]Union!I:J,2,0),0)</f>
        <v>0</v>
      </c>
      <c r="BD204" s="710">
        <f>_xlfn.IFNA(VLOOKUP(B204,[9]Union!M:N,2,0),0)</f>
        <v>1</v>
      </c>
      <c r="BE204" s="710">
        <f>_xlfn.IFNA(VLOOKUP(B204,[9]Union!E:F,2,0),0)</f>
        <v>0</v>
      </c>
      <c r="BF204" s="710">
        <f>_xlfn.IFNA(VLOOKUP(B204,[9]Union!A:B,2,0),0)</f>
        <v>0</v>
      </c>
      <c r="BG204" s="711">
        <f t="shared" si="46"/>
        <v>5.38</v>
      </c>
      <c r="BH204" s="708">
        <f t="shared" si="47"/>
        <v>106.38</v>
      </c>
      <c r="BI204" s="712">
        <f t="shared" si="48"/>
        <v>14.65</v>
      </c>
      <c r="BJ204" s="713">
        <f t="shared" si="49"/>
        <v>177.32</v>
      </c>
      <c r="BK204" s="716"/>
      <c r="BL204" s="608" t="e">
        <f>VLOOKUP(B204,[9]ML!A:F,1,0)</f>
        <v>#N/A</v>
      </c>
      <c r="BM204" s="715"/>
      <c r="BN204" s="608" t="e">
        <f>VLOOKUP(B204,'[9]Mon-Fri'!A:A,1,0)</f>
        <v>#N/A</v>
      </c>
    </row>
    <row r="205" spans="1:66" s="608" customFormat="1" ht="35.25" customHeight="1">
      <c r="A205" s="689">
        <f t="shared" si="53"/>
        <v>197</v>
      </c>
      <c r="B205" s="690" t="s">
        <v>1597</v>
      </c>
      <c r="C205" s="690" t="s">
        <v>1598</v>
      </c>
      <c r="D205" s="690" t="s">
        <v>1289</v>
      </c>
      <c r="E205" s="690" t="s">
        <v>1311</v>
      </c>
      <c r="F205" s="691">
        <v>42339</v>
      </c>
      <c r="G205" s="692"/>
      <c r="H205" s="692"/>
      <c r="I205" s="690" t="s">
        <v>1108</v>
      </c>
      <c r="J205" s="693">
        <v>1</v>
      </c>
      <c r="K205" s="693">
        <v>2</v>
      </c>
      <c r="L205" s="693">
        <v>3</v>
      </c>
      <c r="M205" s="693">
        <v>204</v>
      </c>
      <c r="N205" s="694">
        <f t="shared" si="50"/>
        <v>7.8461538461538458</v>
      </c>
      <c r="O205" s="693">
        <v>208</v>
      </c>
      <c r="P205" s="693">
        <v>8</v>
      </c>
      <c r="Q205" s="693">
        <v>240</v>
      </c>
      <c r="R205" s="693">
        <v>8</v>
      </c>
      <c r="S205" s="693">
        <v>0</v>
      </c>
      <c r="T205" s="693">
        <v>8</v>
      </c>
      <c r="U205" s="693">
        <v>40</v>
      </c>
      <c r="V205" s="693">
        <v>0</v>
      </c>
      <c r="W205" s="693">
        <v>40</v>
      </c>
      <c r="X205" s="690">
        <v>171.33</v>
      </c>
      <c r="Y205" s="690">
        <v>7.85</v>
      </c>
      <c r="Z205" s="690">
        <v>19.962931000000001</v>
      </c>
      <c r="AA205" s="690">
        <v>0</v>
      </c>
      <c r="AB205" s="690">
        <v>19.962931000000001</v>
      </c>
      <c r="AC205" s="690">
        <v>0</v>
      </c>
      <c r="AD205" s="690">
        <v>64.845861999999997</v>
      </c>
      <c r="AE205" s="696">
        <f>VLOOKUP(B205,[9]Avg!B:AD,29,0)</f>
        <v>9.7823472643398173</v>
      </c>
      <c r="AF205" s="697">
        <f>_xlfn.IFNA(VLOOKUP(B205,'[9]5%'!B:BC,54,0),0)</f>
        <v>0</v>
      </c>
      <c r="AG205" s="698">
        <f>VLOOKUP(B205,[9]Simperel!B:AH,33,0)</f>
        <v>9.57</v>
      </c>
      <c r="AH205" s="699">
        <f t="shared" si="41"/>
        <v>7.85</v>
      </c>
      <c r="AI205" s="700"/>
      <c r="AJ205" s="697">
        <f>_xlfn.IFNA(VLOOKUP(B205,'[9]Child care'!C:I,7,0),0)</f>
        <v>0</v>
      </c>
      <c r="AK205" s="699">
        <f>VLOOKUP(B205,[9]Att!B:W,22,0)</f>
        <v>9.5652173913043477</v>
      </c>
      <c r="AL205" s="697">
        <f t="shared" si="42"/>
        <v>6</v>
      </c>
      <c r="AM205" s="697">
        <f>_xlfn.IFNA(VLOOKUP(B205,'[9]Health Check'!D:H,5,0),0)</f>
        <v>0</v>
      </c>
      <c r="AN205" s="701"/>
      <c r="AO205" s="697">
        <v>7</v>
      </c>
      <c r="AP205" s="696">
        <f>VLOOKUP(B205,[9]Simperel!B:AJ,35,0)</f>
        <v>9</v>
      </c>
      <c r="AQ205" s="702">
        <f>VLOOKUP(B205,[10]Master!$B:$AQ,42,0)</f>
        <v>0</v>
      </c>
      <c r="AR205" s="697">
        <f>_xlfn.IFNA(VLOOKUP(B205,[9]Bounus!A:B,2,0),0)</f>
        <v>0</v>
      </c>
      <c r="AS205" s="703">
        <f>SUMIF([9]Reimbursment!$B:$B,'PWK '!B:B,[9]Reimbursment!G:G)</f>
        <v>0</v>
      </c>
      <c r="AT205" s="700">
        <f t="shared" si="51"/>
        <v>2.0594415293347015</v>
      </c>
      <c r="AU205" s="704">
        <f t="shared" si="43"/>
        <v>263.99</v>
      </c>
      <c r="AV205" s="705">
        <f>VLOOKUP(B205,[9]Att!B:U,20,0)</f>
        <v>0.21052631578947401</v>
      </c>
      <c r="AW205" s="706">
        <f t="shared" si="52"/>
        <v>298.45999999999998</v>
      </c>
      <c r="AX205" s="707">
        <f t="shared" si="44"/>
        <v>292.58999999999997</v>
      </c>
      <c r="AY205" s="708">
        <f t="shared" si="45"/>
        <v>367.55697133055622</v>
      </c>
      <c r="AZ205" s="708">
        <v>0</v>
      </c>
      <c r="BA205" s="708">
        <f>VLOOKUP(B205,'[9]1st'!B:BH,59,0)</f>
        <v>100</v>
      </c>
      <c r="BB205" s="709">
        <f>_xlfn.IFNA(VLOOKUP(B205,[9]Deduct!B:F,6,0),0)</f>
        <v>0</v>
      </c>
      <c r="BC205" s="710">
        <f>_xlfn.IFNA(VLOOKUP(B205,[9]Union!I:J,2,0),0)</f>
        <v>1</v>
      </c>
      <c r="BD205" s="710">
        <f>_xlfn.IFNA(VLOOKUP(B205,[9]Union!M:N,2,0),0)</f>
        <v>0</v>
      </c>
      <c r="BE205" s="710">
        <f>_xlfn.IFNA(VLOOKUP(B205,[9]Union!E:F,2,0),0)</f>
        <v>0</v>
      </c>
      <c r="BF205" s="710">
        <f>_xlfn.IFNA(VLOOKUP(B205,[9]Union!A:B,2,0),0)</f>
        <v>0</v>
      </c>
      <c r="BG205" s="711">
        <f t="shared" si="46"/>
        <v>5.87</v>
      </c>
      <c r="BH205" s="708">
        <f t="shared" si="47"/>
        <v>106.87</v>
      </c>
      <c r="BI205" s="712">
        <f t="shared" si="48"/>
        <v>16.57</v>
      </c>
      <c r="BJ205" s="713">
        <f t="shared" si="49"/>
        <v>208.16</v>
      </c>
      <c r="BK205" s="716"/>
      <c r="BL205" s="608" t="e">
        <f>VLOOKUP(B205,[9]ML!A:F,1,0)</f>
        <v>#N/A</v>
      </c>
      <c r="BM205" s="715"/>
      <c r="BN205" s="608" t="e">
        <f>VLOOKUP(B205,'[9]Mon-Fri'!A:A,1,0)</f>
        <v>#N/A</v>
      </c>
    </row>
    <row r="206" spans="1:66" s="608" customFormat="1" ht="35.25" customHeight="1">
      <c r="A206" s="689">
        <f t="shared" si="53"/>
        <v>198</v>
      </c>
      <c r="B206" s="690" t="s">
        <v>1599</v>
      </c>
      <c r="C206" s="690" t="s">
        <v>1600</v>
      </c>
      <c r="D206" s="690" t="s">
        <v>1238</v>
      </c>
      <c r="E206" s="690" t="s">
        <v>1523</v>
      </c>
      <c r="F206" s="691">
        <v>42339</v>
      </c>
      <c r="G206" s="692"/>
      <c r="H206" s="692"/>
      <c r="I206" s="690" t="s">
        <v>1108</v>
      </c>
      <c r="J206" s="693">
        <v>1</v>
      </c>
      <c r="K206" s="693">
        <v>1</v>
      </c>
      <c r="L206" s="693">
        <v>2</v>
      </c>
      <c r="M206" s="693">
        <v>204</v>
      </c>
      <c r="N206" s="694">
        <f t="shared" si="50"/>
        <v>7.8461538461538458</v>
      </c>
      <c r="O206" s="693">
        <v>208</v>
      </c>
      <c r="P206" s="693">
        <v>8</v>
      </c>
      <c r="Q206" s="693">
        <v>224</v>
      </c>
      <c r="R206" s="693">
        <v>0</v>
      </c>
      <c r="S206" s="693">
        <v>16</v>
      </c>
      <c r="T206" s="693">
        <v>16</v>
      </c>
      <c r="U206" s="693">
        <v>32</v>
      </c>
      <c r="V206" s="693">
        <v>0</v>
      </c>
      <c r="W206" s="693">
        <v>32</v>
      </c>
      <c r="X206" s="690">
        <v>253.53</v>
      </c>
      <c r="Y206" s="690">
        <v>0</v>
      </c>
      <c r="Z206" s="690">
        <v>18.739785000000001</v>
      </c>
      <c r="AA206" s="690">
        <v>0</v>
      </c>
      <c r="AB206" s="690">
        <v>18.739785000000001</v>
      </c>
      <c r="AC206" s="690">
        <v>0</v>
      </c>
      <c r="AD206" s="690">
        <v>2.716164</v>
      </c>
      <c r="AE206" s="696">
        <f>VLOOKUP(B206,[9]Avg!B:AD,29,0)</f>
        <v>11.612451677708217</v>
      </c>
      <c r="AF206" s="697">
        <f>_xlfn.IFNA(VLOOKUP(B206,'[9]5%'!B:BC,54,0),0)</f>
        <v>0</v>
      </c>
      <c r="AG206" s="698">
        <f>VLOOKUP(B206,[9]Simperel!B:AH,33,0)</f>
        <v>7.65</v>
      </c>
      <c r="AH206" s="699">
        <f t="shared" si="41"/>
        <v>7.85</v>
      </c>
      <c r="AI206" s="700"/>
      <c r="AJ206" s="697">
        <f>_xlfn.IFNA(VLOOKUP(B206,'[9]Child care'!C:I,7,0),0)</f>
        <v>8</v>
      </c>
      <c r="AK206" s="699">
        <f>VLOOKUP(B206,[9]Att!B:W,22,0)</f>
        <v>8.4280936454849495</v>
      </c>
      <c r="AL206" s="697">
        <f t="shared" si="42"/>
        <v>6</v>
      </c>
      <c r="AM206" s="697">
        <f>_xlfn.IFNA(VLOOKUP(B206,'[9]Health Check'!D:H,5,0),0)</f>
        <v>0</v>
      </c>
      <c r="AN206" s="701"/>
      <c r="AO206" s="697">
        <v>7</v>
      </c>
      <c r="AP206" s="696">
        <f>VLOOKUP(B206,[9]Simperel!B:AJ,35,0)</f>
        <v>9</v>
      </c>
      <c r="AQ206" s="702">
        <f>VLOOKUP(B206,[10]Master!$B:$AQ,42,0)</f>
        <v>0</v>
      </c>
      <c r="AR206" s="697">
        <f>_xlfn.IFNA(VLOOKUP(B206,[9]Bounus!A:B,2,0),0)</f>
        <v>0</v>
      </c>
      <c r="AS206" s="703">
        <f>SUMIF([9]Reimbursment!$B:$B,'PWK '!B:B,[9]Reimbursment!G:G)</f>
        <v>0</v>
      </c>
      <c r="AT206" s="700">
        <f t="shared" si="51"/>
        <v>0</v>
      </c>
      <c r="AU206" s="704">
        <f t="shared" si="43"/>
        <v>274.99</v>
      </c>
      <c r="AV206" s="705">
        <f>VLOOKUP(B206,[9]Att!B:U,20,0)</f>
        <v>0</v>
      </c>
      <c r="AW206" s="706">
        <f t="shared" si="52"/>
        <v>306.26</v>
      </c>
      <c r="AX206" s="707">
        <f t="shared" si="44"/>
        <v>300.39</v>
      </c>
      <c r="AY206" s="708">
        <f t="shared" si="45"/>
        <v>367.55697133055622</v>
      </c>
      <c r="AZ206" s="708">
        <v>0</v>
      </c>
      <c r="BA206" s="708">
        <f>VLOOKUP(B206,'[9]1st'!B:BH,59,0)</f>
        <v>85</v>
      </c>
      <c r="BB206" s="709">
        <f>_xlfn.IFNA(VLOOKUP(B206,[9]Deduct!B:F,6,0),0)</f>
        <v>0</v>
      </c>
      <c r="BC206" s="710">
        <f>_xlfn.IFNA(VLOOKUP(B206,[9]Union!I:J,2,0),0)</f>
        <v>0</v>
      </c>
      <c r="BD206" s="710">
        <f>_xlfn.IFNA(VLOOKUP(B206,[9]Union!M:N,2,0),0)</f>
        <v>0</v>
      </c>
      <c r="BE206" s="710">
        <f>_xlfn.IFNA(VLOOKUP(B206,[9]Union!E:F,2,0),0)</f>
        <v>0.5</v>
      </c>
      <c r="BF206" s="710">
        <f>_xlfn.IFNA(VLOOKUP(B206,[9]Union!A:B,2,0),0)</f>
        <v>0</v>
      </c>
      <c r="BG206" s="711">
        <f t="shared" si="46"/>
        <v>5.87</v>
      </c>
      <c r="BH206" s="708">
        <f t="shared" si="47"/>
        <v>91.37</v>
      </c>
      <c r="BI206" s="712">
        <f t="shared" si="48"/>
        <v>22.65</v>
      </c>
      <c r="BJ206" s="713">
        <f t="shared" si="49"/>
        <v>237.54</v>
      </c>
      <c r="BK206" s="716"/>
      <c r="BL206" s="608" t="e">
        <f>VLOOKUP(B206,[9]ML!A:F,1,0)</f>
        <v>#N/A</v>
      </c>
      <c r="BM206" s="715"/>
      <c r="BN206" s="608" t="e">
        <f>VLOOKUP(B206,'[9]Mon-Fri'!A:A,1,0)</f>
        <v>#N/A</v>
      </c>
    </row>
    <row r="207" spans="1:66" s="608" customFormat="1" ht="35.25" customHeight="1">
      <c r="A207" s="689">
        <f t="shared" si="53"/>
        <v>199</v>
      </c>
      <c r="B207" s="690" t="s">
        <v>1601</v>
      </c>
      <c r="C207" s="690" t="s">
        <v>1602</v>
      </c>
      <c r="D207" s="690" t="s">
        <v>1260</v>
      </c>
      <c r="E207" s="690" t="s">
        <v>1574</v>
      </c>
      <c r="F207" s="691">
        <v>42339</v>
      </c>
      <c r="G207" s="692"/>
      <c r="H207" s="692"/>
      <c r="I207" s="690" t="s">
        <v>1108</v>
      </c>
      <c r="J207" s="693">
        <v>1</v>
      </c>
      <c r="K207" s="693">
        <v>2</v>
      </c>
      <c r="L207" s="693">
        <v>3</v>
      </c>
      <c r="M207" s="693">
        <v>204</v>
      </c>
      <c r="N207" s="694">
        <f t="shared" si="50"/>
        <v>7.8461538461538458</v>
      </c>
      <c r="O207" s="693">
        <v>208</v>
      </c>
      <c r="P207" s="693">
        <v>8</v>
      </c>
      <c r="Q207" s="693">
        <v>234</v>
      </c>
      <c r="R207" s="693">
        <v>8</v>
      </c>
      <c r="S207" s="693">
        <v>0</v>
      </c>
      <c r="T207" s="693">
        <v>8</v>
      </c>
      <c r="U207" s="693">
        <v>34</v>
      </c>
      <c r="V207" s="693">
        <v>0</v>
      </c>
      <c r="W207" s="693">
        <v>34</v>
      </c>
      <c r="X207" s="690">
        <v>244.21</v>
      </c>
      <c r="Y207" s="690">
        <v>7.85</v>
      </c>
      <c r="Z207" s="690">
        <v>18.214815999999999</v>
      </c>
      <c r="AA207" s="690">
        <v>0</v>
      </c>
      <c r="AB207" s="690">
        <v>18.214815999999999</v>
      </c>
      <c r="AC207" s="690">
        <v>0</v>
      </c>
      <c r="AD207" s="690">
        <v>25.308793999999999</v>
      </c>
      <c r="AE207" s="696">
        <f>VLOOKUP(B207,[9]Avg!B:AD,29,0)</f>
        <v>10.341626780932087</v>
      </c>
      <c r="AF207" s="697">
        <f>_xlfn.IFNA(VLOOKUP(B207,'[9]5%'!B:BC,54,0),0)</f>
        <v>0</v>
      </c>
      <c r="AG207" s="698">
        <f>VLOOKUP(B207,[9]Simperel!B:AH,33,0)</f>
        <v>8.1300000000000008</v>
      </c>
      <c r="AH207" s="699">
        <f t="shared" si="41"/>
        <v>7.85</v>
      </c>
      <c r="AI207" s="700"/>
      <c r="AJ207" s="697">
        <f>_xlfn.IFNA(VLOOKUP(B207,'[9]Child care'!C:I,7,0),0)</f>
        <v>0</v>
      </c>
      <c r="AK207" s="699">
        <f>VLOOKUP(B207,[9]Att!B:W,22,0)</f>
        <v>9.5652173913043477</v>
      </c>
      <c r="AL207" s="697">
        <f t="shared" si="42"/>
        <v>6</v>
      </c>
      <c r="AM207" s="697">
        <f>_xlfn.IFNA(VLOOKUP(B207,'[9]Health Check'!D:H,5,0),0)</f>
        <v>0</v>
      </c>
      <c r="AN207" s="701"/>
      <c r="AO207" s="697">
        <v>7</v>
      </c>
      <c r="AP207" s="696">
        <f>VLOOKUP(B207,[9]Simperel!B:AJ,35,0)</f>
        <v>9</v>
      </c>
      <c r="AQ207" s="702">
        <f>VLOOKUP(B207,[10]Master!$B:$AQ,42,0)</f>
        <v>0</v>
      </c>
      <c r="AR207" s="697">
        <f>_xlfn.IFNA(VLOOKUP(B207,[9]Bounus!A:B,2,0),0)</f>
        <v>0</v>
      </c>
      <c r="AS207" s="703">
        <f>SUMIF([9]Reimbursment!$B:$B,'PWK '!B:B,[9]Reimbursment!G:G)</f>
        <v>0</v>
      </c>
      <c r="AT207" s="700">
        <f t="shared" si="51"/>
        <v>0</v>
      </c>
      <c r="AU207" s="704">
        <f t="shared" si="43"/>
        <v>295.58</v>
      </c>
      <c r="AV207" s="705">
        <f>VLOOKUP(B207,[9]Att!B:U,20,0)</f>
        <v>0</v>
      </c>
      <c r="AW207" s="706">
        <f t="shared" si="52"/>
        <v>328</v>
      </c>
      <c r="AX207" s="707">
        <f t="shared" si="44"/>
        <v>322.13</v>
      </c>
      <c r="AY207" s="708">
        <f t="shared" si="45"/>
        <v>367.55697133055622</v>
      </c>
      <c r="AZ207" s="708">
        <v>0</v>
      </c>
      <c r="BA207" s="708">
        <f>VLOOKUP(B207,'[9]1st'!B:BH,59,0)</f>
        <v>100</v>
      </c>
      <c r="BB207" s="709">
        <f>_xlfn.IFNA(VLOOKUP(B207,[9]Deduct!B:F,6,0),0)</f>
        <v>0</v>
      </c>
      <c r="BC207" s="710">
        <f>_xlfn.IFNA(VLOOKUP(B207,[9]Union!I:J,2,0),0)</f>
        <v>0</v>
      </c>
      <c r="BD207" s="710">
        <f>_xlfn.IFNA(VLOOKUP(B207,[9]Union!M:N,2,0),0)</f>
        <v>0</v>
      </c>
      <c r="BE207" s="710">
        <f>_xlfn.IFNA(VLOOKUP(B207,[9]Union!E:F,2,0),0)</f>
        <v>0</v>
      </c>
      <c r="BF207" s="710">
        <f>_xlfn.IFNA(VLOOKUP(B207,[9]Union!A:B,2,0),0)</f>
        <v>0</v>
      </c>
      <c r="BG207" s="711">
        <f t="shared" si="46"/>
        <v>5.87</v>
      </c>
      <c r="BH207" s="708">
        <f t="shared" si="47"/>
        <v>105.87</v>
      </c>
      <c r="BI207" s="712">
        <f t="shared" si="48"/>
        <v>15.13</v>
      </c>
      <c r="BJ207" s="713">
        <f t="shared" si="49"/>
        <v>237.26</v>
      </c>
      <c r="BK207" s="716"/>
      <c r="BL207" s="608" t="e">
        <f>VLOOKUP(B207,[9]ML!A:F,1,0)</f>
        <v>#N/A</v>
      </c>
      <c r="BM207" s="715"/>
      <c r="BN207" s="608" t="e">
        <f>VLOOKUP(B207,'[9]Mon-Fri'!A:A,1,0)</f>
        <v>#N/A</v>
      </c>
    </row>
    <row r="208" spans="1:66" s="608" customFormat="1" ht="32.25" customHeight="1">
      <c r="A208" s="689">
        <f t="shared" si="53"/>
        <v>200</v>
      </c>
      <c r="B208" s="690" t="s">
        <v>1603</v>
      </c>
      <c r="C208" s="690" t="s">
        <v>1604</v>
      </c>
      <c r="D208" s="690" t="s">
        <v>1196</v>
      </c>
      <c r="E208" s="690" t="s">
        <v>1383</v>
      </c>
      <c r="F208" s="691">
        <v>42354</v>
      </c>
      <c r="G208" s="692"/>
      <c r="H208" s="692"/>
      <c r="I208" s="690" t="s">
        <v>1108</v>
      </c>
      <c r="J208" s="693">
        <v>0</v>
      </c>
      <c r="K208" s="693">
        <v>0</v>
      </c>
      <c r="L208" s="693">
        <v>0</v>
      </c>
      <c r="M208" s="693">
        <v>204</v>
      </c>
      <c r="N208" s="694">
        <f t="shared" si="50"/>
        <v>7.8461538461538458</v>
      </c>
      <c r="O208" s="693">
        <v>176</v>
      </c>
      <c r="P208" s="693">
        <v>8</v>
      </c>
      <c r="Q208" s="693">
        <v>58</v>
      </c>
      <c r="R208" s="693">
        <v>120</v>
      </c>
      <c r="S208" s="693">
        <v>8</v>
      </c>
      <c r="T208" s="693">
        <v>128</v>
      </c>
      <c r="U208" s="693">
        <v>10</v>
      </c>
      <c r="V208" s="693">
        <v>0</v>
      </c>
      <c r="W208" s="693">
        <v>10</v>
      </c>
      <c r="X208" s="690">
        <v>38.17</v>
      </c>
      <c r="Y208" s="690">
        <v>117.75</v>
      </c>
      <c r="Z208" s="690">
        <v>5.1829359999999998</v>
      </c>
      <c r="AA208" s="690">
        <v>0</v>
      </c>
      <c r="AB208" s="690">
        <v>5.1829359999999998</v>
      </c>
      <c r="AC208" s="690">
        <v>0</v>
      </c>
      <c r="AD208" s="690">
        <v>19.295871999999999</v>
      </c>
      <c r="AE208" s="696">
        <f>VLOOKUP(B208,[9]Avg!B:AD,29,0)</f>
        <v>9.9148478796844195</v>
      </c>
      <c r="AF208" s="697">
        <f>_xlfn.IFNA(VLOOKUP(B208,'[9]5%'!B:BC,54,0),0)</f>
        <v>0</v>
      </c>
      <c r="AG208" s="698">
        <f>VLOOKUP(B208,[9]Simperel!B:AH,33,0)</f>
        <v>2.39</v>
      </c>
      <c r="AH208" s="699">
        <f t="shared" si="41"/>
        <v>7.85</v>
      </c>
      <c r="AI208" s="700"/>
      <c r="AJ208" s="697">
        <f>_xlfn.IFNA(VLOOKUP(B208,'[9]Child care'!C:I,7,0),0)</f>
        <v>0</v>
      </c>
      <c r="AK208" s="699">
        <f>VLOOKUP(B208,[9]Att!B:W,22,0)</f>
        <v>0.43478260869565216</v>
      </c>
      <c r="AL208" s="697">
        <f t="shared" si="42"/>
        <v>6</v>
      </c>
      <c r="AM208" s="697">
        <f>_xlfn.IFNA(VLOOKUP(B208,'[9]Health Check'!D:H,5,0),0)</f>
        <v>0</v>
      </c>
      <c r="AN208" s="701"/>
      <c r="AO208" s="697">
        <v>7</v>
      </c>
      <c r="AP208" s="696">
        <f>VLOOKUP(B208,[9]Simperel!B:AJ,35,0)</f>
        <v>9</v>
      </c>
      <c r="AQ208" s="702">
        <f>VLOOKUP(B208,[10]Master!$B:$AQ,42,0)</f>
        <v>0</v>
      </c>
      <c r="AR208" s="697">
        <f>_xlfn.IFNA(VLOOKUP(B208,[9]Bounus!A:B,2,0),0)</f>
        <v>0</v>
      </c>
      <c r="AS208" s="703">
        <f>SUMIF([9]Reimbursment!$B:$B,'PWK '!B:B,[9]Reimbursment!G:G)</f>
        <v>0</v>
      </c>
      <c r="AT208" s="700">
        <f t="shared" si="51"/>
        <v>0</v>
      </c>
      <c r="AU208" s="704">
        <f t="shared" si="43"/>
        <v>180.4</v>
      </c>
      <c r="AV208" s="705">
        <f>VLOOKUP(B208,[9]Att!B:U,20,0)</f>
        <v>0</v>
      </c>
      <c r="AW208" s="706">
        <f t="shared" si="52"/>
        <v>203.68</v>
      </c>
      <c r="AX208" s="707">
        <f t="shared" si="44"/>
        <v>199.61</v>
      </c>
      <c r="AY208" s="708">
        <f t="shared" si="45"/>
        <v>367.55697133055622</v>
      </c>
      <c r="AZ208" s="708">
        <v>0</v>
      </c>
      <c r="BA208" s="708">
        <f>VLOOKUP(B208,'[9]1st'!B:BH,59,0)</f>
        <v>50</v>
      </c>
      <c r="BB208" s="709">
        <f>_xlfn.IFNA(VLOOKUP(B208,[9]Deduct!B:F,6,0),0)</f>
        <v>0</v>
      </c>
      <c r="BC208" s="710">
        <f>_xlfn.IFNA(VLOOKUP(B208,[9]Union!I:J,2,0),0)</f>
        <v>0</v>
      </c>
      <c r="BD208" s="710">
        <f>_xlfn.IFNA(VLOOKUP(B208,[9]Union!M:N,2,0),0)</f>
        <v>0</v>
      </c>
      <c r="BE208" s="710">
        <f>_xlfn.IFNA(VLOOKUP(B208,[9]Union!E:F,2,0),0)</f>
        <v>0</v>
      </c>
      <c r="BF208" s="710">
        <f>_xlfn.IFNA(VLOOKUP(B208,[9]Union!A:B,2,0),0)</f>
        <v>0</v>
      </c>
      <c r="BG208" s="711">
        <f t="shared" si="46"/>
        <v>4.07</v>
      </c>
      <c r="BH208" s="708">
        <f t="shared" si="47"/>
        <v>54.07</v>
      </c>
      <c r="BI208" s="712">
        <f t="shared" si="48"/>
        <v>9.39</v>
      </c>
      <c r="BJ208" s="713">
        <f t="shared" si="49"/>
        <v>159</v>
      </c>
      <c r="BK208" s="724"/>
      <c r="BL208" s="608" t="e">
        <f>VLOOKUP(B208,[9]ML!A:F,1,0)</f>
        <v>#N/A</v>
      </c>
      <c r="BM208" s="715"/>
      <c r="BN208" s="608" t="e">
        <f>VLOOKUP(B208,'[9]Mon-Fri'!A:A,1,0)</f>
        <v>#N/A</v>
      </c>
    </row>
    <row r="209" spans="1:73" s="608" customFormat="1" ht="35.25" customHeight="1">
      <c r="A209" s="689">
        <f t="shared" si="53"/>
        <v>201</v>
      </c>
      <c r="B209" s="690" t="s">
        <v>1605</v>
      </c>
      <c r="C209" s="690" t="s">
        <v>1606</v>
      </c>
      <c r="D209" s="690" t="s">
        <v>1289</v>
      </c>
      <c r="E209" s="690" t="s">
        <v>1281</v>
      </c>
      <c r="F209" s="691">
        <v>42354</v>
      </c>
      <c r="G209" s="692"/>
      <c r="H209" s="692"/>
      <c r="I209" s="690" t="s">
        <v>1108</v>
      </c>
      <c r="J209" s="693">
        <v>1</v>
      </c>
      <c r="K209" s="693">
        <v>2</v>
      </c>
      <c r="L209" s="693">
        <v>3</v>
      </c>
      <c r="M209" s="693">
        <v>204</v>
      </c>
      <c r="N209" s="694">
        <f t="shared" si="50"/>
        <v>7.8461538461538458</v>
      </c>
      <c r="O209" s="693">
        <v>208</v>
      </c>
      <c r="P209" s="693">
        <v>8</v>
      </c>
      <c r="Q209" s="693">
        <v>222</v>
      </c>
      <c r="R209" s="693">
        <v>16</v>
      </c>
      <c r="S209" s="693">
        <v>0</v>
      </c>
      <c r="T209" s="693">
        <v>16</v>
      </c>
      <c r="U209" s="693">
        <v>30</v>
      </c>
      <c r="V209" s="693">
        <v>0</v>
      </c>
      <c r="W209" s="693">
        <v>30</v>
      </c>
      <c r="X209" s="690">
        <v>149.04</v>
      </c>
      <c r="Y209" s="690">
        <v>15.7</v>
      </c>
      <c r="Z209" s="690">
        <v>15.082938</v>
      </c>
      <c r="AA209" s="690">
        <v>0</v>
      </c>
      <c r="AB209" s="690">
        <v>15.082938</v>
      </c>
      <c r="AC209" s="690">
        <v>0</v>
      </c>
      <c r="AD209" s="690">
        <v>70.540313999999995</v>
      </c>
      <c r="AE209" s="696">
        <f>VLOOKUP(B209,[9]Avg!B:AD,29,0)</f>
        <v>10.734049183091331</v>
      </c>
      <c r="AF209" s="697">
        <f>_xlfn.IFNA(VLOOKUP(B209,'[9]5%'!B:BC,54,0),0)</f>
        <v>0</v>
      </c>
      <c r="AG209" s="698">
        <f>VLOOKUP(B209,[9]Simperel!B:AH,33,0)</f>
        <v>7.18</v>
      </c>
      <c r="AH209" s="699">
        <f t="shared" si="41"/>
        <v>7.85</v>
      </c>
      <c r="AI209" s="700"/>
      <c r="AJ209" s="697">
        <f>_xlfn.IFNA(VLOOKUP(B209,'[9]Child care'!C:I,7,0),0)</f>
        <v>0</v>
      </c>
      <c r="AK209" s="699">
        <f>VLOOKUP(B209,[9]Att!B:W,22,0)</f>
        <v>9.1304347826086953</v>
      </c>
      <c r="AL209" s="697">
        <f t="shared" si="42"/>
        <v>6</v>
      </c>
      <c r="AM209" s="697">
        <f>_xlfn.IFNA(VLOOKUP(B209,'[9]Health Check'!D:H,5,0),0)</f>
        <v>0</v>
      </c>
      <c r="AN209" s="701"/>
      <c r="AO209" s="697">
        <v>7</v>
      </c>
      <c r="AP209" s="696">
        <f>VLOOKUP(B209,[9]Simperel!B:AJ,35,0)</f>
        <v>9</v>
      </c>
      <c r="AQ209" s="702">
        <f>VLOOKUP(B209,[10]Master!$B:$AQ,42,0)</f>
        <v>0</v>
      </c>
      <c r="AR209" s="697">
        <f>_xlfn.IFNA(VLOOKUP(B209,[9]Bounus!A:B,2,0),0)</f>
        <v>0</v>
      </c>
      <c r="AS209" s="703">
        <f>SUMIF([9]Reimbursment!$B:$B,'PWK '!B:B,[9]Reimbursment!G:G)</f>
        <v>0</v>
      </c>
      <c r="AT209" s="700">
        <f t="shared" si="51"/>
        <v>0</v>
      </c>
      <c r="AU209" s="704">
        <f t="shared" si="43"/>
        <v>250.36</v>
      </c>
      <c r="AV209" s="705">
        <f>VLOOKUP(B209,[9]Att!B:U,20,0)</f>
        <v>0</v>
      </c>
      <c r="AW209" s="706">
        <f t="shared" si="52"/>
        <v>282.33999999999997</v>
      </c>
      <c r="AX209" s="707">
        <f t="shared" si="44"/>
        <v>276.69</v>
      </c>
      <c r="AY209" s="708">
        <f t="shared" si="45"/>
        <v>367.55697133055622</v>
      </c>
      <c r="AZ209" s="708">
        <v>0</v>
      </c>
      <c r="BA209" s="708">
        <f>VLOOKUP(B209,'[9]1st'!B:BH,59,0)</f>
        <v>100</v>
      </c>
      <c r="BB209" s="709">
        <f>_xlfn.IFNA(VLOOKUP(B209,[9]Deduct!B:F,6,0),0)</f>
        <v>0</v>
      </c>
      <c r="BC209" s="710">
        <f>_xlfn.IFNA(VLOOKUP(B209,[9]Union!I:J,2,0),0)</f>
        <v>0</v>
      </c>
      <c r="BD209" s="710">
        <f>_xlfn.IFNA(VLOOKUP(B209,[9]Union!M:N,2,0),0)</f>
        <v>1</v>
      </c>
      <c r="BE209" s="710">
        <f>_xlfn.IFNA(VLOOKUP(B209,[9]Union!E:F,2,0),0)</f>
        <v>0</v>
      </c>
      <c r="BF209" s="710">
        <f>_xlfn.IFNA(VLOOKUP(B209,[9]Union!A:B,2,0),0)</f>
        <v>0</v>
      </c>
      <c r="BG209" s="711">
        <f t="shared" si="46"/>
        <v>5.65</v>
      </c>
      <c r="BH209" s="708">
        <f t="shared" si="47"/>
        <v>106.65</v>
      </c>
      <c r="BI209" s="712">
        <f t="shared" si="48"/>
        <v>14.18</v>
      </c>
      <c r="BJ209" s="713">
        <f t="shared" si="49"/>
        <v>189.87</v>
      </c>
      <c r="BK209" s="716"/>
      <c r="BL209" s="608" t="e">
        <f>VLOOKUP(B209,[9]ML!A:F,1,0)</f>
        <v>#N/A</v>
      </c>
      <c r="BM209" s="715"/>
      <c r="BN209" s="608" t="e">
        <f>VLOOKUP(B209,'[9]Mon-Fri'!A:A,1,0)</f>
        <v>#N/A</v>
      </c>
    </row>
    <row r="210" spans="1:73" s="608" customFormat="1" ht="32.25" customHeight="1">
      <c r="A210" s="689">
        <f t="shared" si="53"/>
        <v>202</v>
      </c>
      <c r="B210" s="690" t="s">
        <v>1607</v>
      </c>
      <c r="C210" s="690" t="s">
        <v>1608</v>
      </c>
      <c r="D210" s="690" t="s">
        <v>1203</v>
      </c>
      <c r="E210" s="690" t="s">
        <v>1475</v>
      </c>
      <c r="F210" s="691">
        <v>42396</v>
      </c>
      <c r="G210" s="692"/>
      <c r="H210" s="692"/>
      <c r="I210" s="690" t="s">
        <v>1108</v>
      </c>
      <c r="J210" s="693">
        <v>0</v>
      </c>
      <c r="K210" s="693">
        <v>0</v>
      </c>
      <c r="L210" s="693">
        <v>0</v>
      </c>
      <c r="M210" s="693">
        <v>204</v>
      </c>
      <c r="N210" s="694">
        <f t="shared" si="50"/>
        <v>7.8461538461538458</v>
      </c>
      <c r="O210" s="693">
        <v>208</v>
      </c>
      <c r="P210" s="693">
        <v>8</v>
      </c>
      <c r="Q210" s="693">
        <v>228</v>
      </c>
      <c r="R210" s="693">
        <v>8</v>
      </c>
      <c r="S210" s="693">
        <v>0</v>
      </c>
      <c r="T210" s="693">
        <v>8</v>
      </c>
      <c r="U210" s="693">
        <v>28</v>
      </c>
      <c r="V210" s="693">
        <v>0</v>
      </c>
      <c r="W210" s="693">
        <v>28</v>
      </c>
      <c r="X210" s="690">
        <v>151.87</v>
      </c>
      <c r="Y210" s="690">
        <v>7.85</v>
      </c>
      <c r="Z210" s="690">
        <v>14.432568</v>
      </c>
      <c r="AA210" s="690">
        <v>0</v>
      </c>
      <c r="AB210" s="690">
        <v>14.432568</v>
      </c>
      <c r="AC210" s="690">
        <v>0</v>
      </c>
      <c r="AD210" s="690">
        <v>77.911606000000006</v>
      </c>
      <c r="AE210" s="696">
        <f>VLOOKUP(B210,[9]Avg!B:AD,29,0)</f>
        <v>9.824975603810703</v>
      </c>
      <c r="AF210" s="697">
        <f>_xlfn.IFNA(VLOOKUP(B210,'[9]5%'!B:BC,54,0),0)</f>
        <v>0</v>
      </c>
      <c r="AG210" s="698">
        <f>VLOOKUP(B210,[9]Simperel!B:AH,33,0)</f>
        <v>6.7</v>
      </c>
      <c r="AH210" s="699">
        <f t="shared" si="41"/>
        <v>7.85</v>
      </c>
      <c r="AI210" s="700"/>
      <c r="AJ210" s="697">
        <f>_xlfn.IFNA(VLOOKUP(B210,'[9]Child care'!C:I,7,0),0)</f>
        <v>0</v>
      </c>
      <c r="AK210" s="699">
        <f>VLOOKUP(B210,[9]Att!B:W,22,0)</f>
        <v>9.5652173913043477</v>
      </c>
      <c r="AL210" s="697">
        <f t="shared" si="42"/>
        <v>6</v>
      </c>
      <c r="AM210" s="697">
        <f>_xlfn.IFNA(VLOOKUP(B210,'[9]Health Check'!D:H,5,0),0)</f>
        <v>0</v>
      </c>
      <c r="AN210" s="701"/>
      <c r="AO210" s="697">
        <v>7</v>
      </c>
      <c r="AP210" s="696">
        <f>VLOOKUP(B210,[9]Simperel!B:AJ,35,0)</f>
        <v>9</v>
      </c>
      <c r="AQ210" s="702">
        <f>VLOOKUP(B210,[10]Master!$B:$AQ,42,0)</f>
        <v>0</v>
      </c>
      <c r="AR210" s="697">
        <f>_xlfn.IFNA(VLOOKUP(B210,[9]Bounus!A:B,2,0),0)</f>
        <v>0</v>
      </c>
      <c r="AS210" s="703">
        <f>SUMIF([9]Reimbursment!$B:$B,'PWK '!B:B,[9]Reimbursment!G:G)</f>
        <v>0</v>
      </c>
      <c r="AT210" s="700">
        <f t="shared" si="51"/>
        <v>0</v>
      </c>
      <c r="AU210" s="704">
        <f t="shared" si="43"/>
        <v>252.06</v>
      </c>
      <c r="AV210" s="705">
        <f>VLOOKUP(B210,[9]Att!B:U,20,0)</f>
        <v>0</v>
      </c>
      <c r="AW210" s="706">
        <f t="shared" si="52"/>
        <v>284.48</v>
      </c>
      <c r="AX210" s="707">
        <f t="shared" si="44"/>
        <v>278.79000000000002</v>
      </c>
      <c r="AY210" s="708">
        <f t="shared" si="45"/>
        <v>367.55697133055622</v>
      </c>
      <c r="AZ210" s="708">
        <v>0</v>
      </c>
      <c r="BA210" s="708">
        <f>VLOOKUP(B210,'[9]1st'!B:BH,59,0)</f>
        <v>100</v>
      </c>
      <c r="BB210" s="709">
        <f>_xlfn.IFNA(VLOOKUP(B210,[9]Deduct!B:F,6,0),0)</f>
        <v>0</v>
      </c>
      <c r="BC210" s="710">
        <f>_xlfn.IFNA(VLOOKUP(B210,[9]Union!I:J,2,0),0)</f>
        <v>0</v>
      </c>
      <c r="BD210" s="710">
        <f>_xlfn.IFNA(VLOOKUP(B210,[9]Union!M:N,2,0),0)</f>
        <v>0</v>
      </c>
      <c r="BE210" s="710">
        <f>_xlfn.IFNA(VLOOKUP(B210,[9]Union!E:F,2,0),0)</f>
        <v>0</v>
      </c>
      <c r="BF210" s="710">
        <f>_xlfn.IFNA(VLOOKUP(B210,[9]Union!A:B,2,0),0)</f>
        <v>0</v>
      </c>
      <c r="BG210" s="711">
        <f t="shared" si="46"/>
        <v>5.69</v>
      </c>
      <c r="BH210" s="708">
        <f t="shared" si="47"/>
        <v>105.69</v>
      </c>
      <c r="BI210" s="712">
        <f t="shared" si="48"/>
        <v>13.7</v>
      </c>
      <c r="BJ210" s="713">
        <f t="shared" si="49"/>
        <v>192.49</v>
      </c>
      <c r="BK210" s="716"/>
      <c r="BL210" s="608" t="e">
        <f>VLOOKUP(B210,[9]ML!A:F,1,0)</f>
        <v>#N/A</v>
      </c>
      <c r="BM210" s="715"/>
      <c r="BN210" s="608" t="e">
        <f>VLOOKUP(B210,'[9]Mon-Fri'!A:A,1,0)</f>
        <v>#N/A</v>
      </c>
      <c r="BO210" s="731"/>
      <c r="BP210" s="731"/>
      <c r="BQ210" s="731"/>
      <c r="BR210" s="731"/>
      <c r="BS210" s="731"/>
      <c r="BT210" s="731"/>
      <c r="BU210" s="731"/>
    </row>
    <row r="211" spans="1:73" s="608" customFormat="1" ht="35.25" customHeight="1">
      <c r="A211" s="689">
        <f t="shared" si="53"/>
        <v>203</v>
      </c>
      <c r="B211" s="690" t="s">
        <v>1609</v>
      </c>
      <c r="C211" s="690" t="s">
        <v>1610</v>
      </c>
      <c r="D211" s="690" t="s">
        <v>1260</v>
      </c>
      <c r="E211" s="690" t="s">
        <v>1574</v>
      </c>
      <c r="F211" s="691">
        <v>39265</v>
      </c>
      <c r="G211" s="692"/>
      <c r="H211" s="692"/>
      <c r="I211" s="690" t="s">
        <v>1108</v>
      </c>
      <c r="J211" s="693">
        <v>0</v>
      </c>
      <c r="K211" s="693">
        <v>0</v>
      </c>
      <c r="L211" s="693">
        <v>0</v>
      </c>
      <c r="M211" s="693">
        <v>204</v>
      </c>
      <c r="N211" s="694">
        <f t="shared" si="50"/>
        <v>7.8461538461538458</v>
      </c>
      <c r="O211" s="693">
        <v>208</v>
      </c>
      <c r="P211" s="693">
        <v>8</v>
      </c>
      <c r="Q211" s="693">
        <v>218</v>
      </c>
      <c r="R211" s="693">
        <v>24</v>
      </c>
      <c r="S211" s="693">
        <v>0</v>
      </c>
      <c r="T211" s="693">
        <v>24</v>
      </c>
      <c r="U211" s="693">
        <v>34</v>
      </c>
      <c r="V211" s="693">
        <v>0</v>
      </c>
      <c r="W211" s="693">
        <v>34</v>
      </c>
      <c r="X211" s="690">
        <v>123.54</v>
      </c>
      <c r="Y211" s="690">
        <v>23.55</v>
      </c>
      <c r="Z211" s="690">
        <v>16.681080000000001</v>
      </c>
      <c r="AA211" s="690">
        <v>0</v>
      </c>
      <c r="AB211" s="690">
        <v>16.681080000000001</v>
      </c>
      <c r="AC211" s="690">
        <v>0</v>
      </c>
      <c r="AD211" s="690">
        <v>90.372159999999994</v>
      </c>
      <c r="AE211" s="696">
        <f>VLOOKUP(B211,[9]Avg!B:AD,29,0)</f>
        <v>9.744490337429367</v>
      </c>
      <c r="AF211" s="697">
        <f>_xlfn.IFNA(VLOOKUP(B211,'[9]5%'!B:BC,54,0),0)</f>
        <v>0</v>
      </c>
      <c r="AG211" s="698">
        <f>VLOOKUP(B211,[9]Simperel!B:AH,33,0)</f>
        <v>8.1300000000000008</v>
      </c>
      <c r="AH211" s="699">
        <f t="shared" si="41"/>
        <v>7.85</v>
      </c>
      <c r="AI211" s="700"/>
      <c r="AJ211" s="697">
        <f>_xlfn.IFNA(VLOOKUP(B211,'[9]Child care'!C:I,7,0),0)</f>
        <v>0</v>
      </c>
      <c r="AK211" s="699">
        <f>VLOOKUP(B211,[9]Att!B:W,22,0)</f>
        <v>9.5652173913043477</v>
      </c>
      <c r="AL211" s="697">
        <f t="shared" si="42"/>
        <v>0</v>
      </c>
      <c r="AM211" s="697">
        <f>_xlfn.IFNA(VLOOKUP(B211,'[9]Health Check'!D:H,5,0),0)</f>
        <v>0</v>
      </c>
      <c r="AN211" s="701"/>
      <c r="AO211" s="697">
        <v>7</v>
      </c>
      <c r="AP211" s="696">
        <f>VLOOKUP(B211,[9]Simperel!B:AJ,35,0)</f>
        <v>11</v>
      </c>
      <c r="AQ211" s="702">
        <f>VLOOKUP(B211,[10]Master!$B:$AQ,42,0)</f>
        <v>0</v>
      </c>
      <c r="AR211" s="697">
        <f>_xlfn.IFNA(VLOOKUP(B211,[9]Bounus!A:B,2,0),0)</f>
        <v>0</v>
      </c>
      <c r="AS211" s="703">
        <f>SUMIF([9]Reimbursment!$B:$B,'PWK '!B:B,[9]Reimbursment!G:G)</f>
        <v>0</v>
      </c>
      <c r="AT211" s="700">
        <f t="shared" si="51"/>
        <v>0</v>
      </c>
      <c r="AU211" s="704">
        <f t="shared" si="43"/>
        <v>254.14</v>
      </c>
      <c r="AV211" s="705">
        <f>VLOOKUP(B211,[9]Att!B:U,20,0)</f>
        <v>0</v>
      </c>
      <c r="AW211" s="706">
        <f t="shared" si="52"/>
        <v>282.56</v>
      </c>
      <c r="AX211" s="707">
        <f t="shared" si="44"/>
        <v>276.91000000000003</v>
      </c>
      <c r="AY211" s="708">
        <f t="shared" si="45"/>
        <v>367.55697133055622</v>
      </c>
      <c r="AZ211" s="708">
        <v>0</v>
      </c>
      <c r="BA211" s="708">
        <f>VLOOKUP(B211,'[9]1st'!B:BH,59,0)</f>
        <v>100</v>
      </c>
      <c r="BB211" s="709">
        <f>_xlfn.IFNA(VLOOKUP(B211,[9]Deduct!B:F,6,0),0)</f>
        <v>0</v>
      </c>
      <c r="BC211" s="710">
        <f>_xlfn.IFNA(VLOOKUP(B211,[9]Union!I:J,2,0),0)</f>
        <v>0</v>
      </c>
      <c r="BD211" s="710">
        <f>_xlfn.IFNA(VLOOKUP(B211,[9]Union!M:N,2,0),0)</f>
        <v>0</v>
      </c>
      <c r="BE211" s="710">
        <f>_xlfn.IFNA(VLOOKUP(B211,[9]Union!E:F,2,0),0)</f>
        <v>0</v>
      </c>
      <c r="BF211" s="710">
        <f>_xlfn.IFNA(VLOOKUP(B211,[9]Union!A:B,2,0),0)</f>
        <v>0.5</v>
      </c>
      <c r="BG211" s="711">
        <f t="shared" si="46"/>
        <v>5.65</v>
      </c>
      <c r="BH211" s="708">
        <f t="shared" si="47"/>
        <v>106.15</v>
      </c>
      <c r="BI211" s="712">
        <f t="shared" si="48"/>
        <v>15.13</v>
      </c>
      <c r="BJ211" s="713">
        <f t="shared" si="49"/>
        <v>191.54</v>
      </c>
      <c r="BK211" s="716"/>
      <c r="BL211" s="608" t="e">
        <f>VLOOKUP(B211,[9]ML!A:F,1,0)</f>
        <v>#N/A</v>
      </c>
      <c r="BM211" s="715"/>
      <c r="BN211" s="608" t="e">
        <f>VLOOKUP(B211,'[9]Mon-Fri'!A:A,1,0)</f>
        <v>#N/A</v>
      </c>
    </row>
    <row r="212" spans="1:73" s="608" customFormat="1" ht="35.25" customHeight="1">
      <c r="A212" s="689">
        <f t="shared" si="53"/>
        <v>204</v>
      </c>
      <c r="B212" s="690" t="s">
        <v>1611</v>
      </c>
      <c r="C212" s="690" t="s">
        <v>1612</v>
      </c>
      <c r="D212" s="690" t="s">
        <v>808</v>
      </c>
      <c r="E212" s="690" t="s">
        <v>1470</v>
      </c>
      <c r="F212" s="691">
        <v>42425</v>
      </c>
      <c r="G212" s="692"/>
      <c r="H212" s="692"/>
      <c r="I212" s="690" t="s">
        <v>1108</v>
      </c>
      <c r="J212" s="693">
        <v>0</v>
      </c>
      <c r="K212" s="693">
        <v>3</v>
      </c>
      <c r="L212" s="693">
        <v>3</v>
      </c>
      <c r="M212" s="693">
        <v>231</v>
      </c>
      <c r="N212" s="694">
        <f t="shared" si="50"/>
        <v>8.884615384615385</v>
      </c>
      <c r="O212" s="693">
        <v>208</v>
      </c>
      <c r="P212" s="693">
        <v>8</v>
      </c>
      <c r="Q212" s="693">
        <v>240</v>
      </c>
      <c r="R212" s="693">
        <v>8</v>
      </c>
      <c r="S212" s="693">
        <v>0</v>
      </c>
      <c r="T212" s="693">
        <v>8</v>
      </c>
      <c r="U212" s="693">
        <v>40</v>
      </c>
      <c r="V212" s="693">
        <v>0</v>
      </c>
      <c r="W212" s="693">
        <v>40</v>
      </c>
      <c r="X212" s="690">
        <v>202.71</v>
      </c>
      <c r="Y212" s="690">
        <v>8.8800000000000008</v>
      </c>
      <c r="Z212" s="690">
        <v>22.2</v>
      </c>
      <c r="AA212" s="690">
        <v>0</v>
      </c>
      <c r="AB212" s="690">
        <v>22.2</v>
      </c>
      <c r="AC212" s="690">
        <v>0</v>
      </c>
      <c r="AD212" s="690">
        <v>63.69</v>
      </c>
      <c r="AE212" s="696">
        <f>VLOOKUP(B212,[9]Avg!B:AD,29,0)</f>
        <v>11.254846485766164</v>
      </c>
      <c r="AF212" s="697">
        <f>_xlfn.IFNA(VLOOKUP(B212,'[9]5%'!B:BC,54,0),0)</f>
        <v>0</v>
      </c>
      <c r="AG212" s="698">
        <f>VLOOKUP(B212,[9]Simperel!B:AH,33,0)</f>
        <v>9.57</v>
      </c>
      <c r="AH212" s="699">
        <f t="shared" si="41"/>
        <v>8.8800000000000008</v>
      </c>
      <c r="AI212" s="700"/>
      <c r="AJ212" s="697">
        <f>_xlfn.IFNA(VLOOKUP(B212,'[9]Child care'!C:I,7,0),0)</f>
        <v>0</v>
      </c>
      <c r="AK212" s="699">
        <f>VLOOKUP(B212,[9]Att!B:W,22,0)</f>
        <v>9.5652173913043477</v>
      </c>
      <c r="AL212" s="697">
        <f t="shared" si="42"/>
        <v>6</v>
      </c>
      <c r="AM212" s="697">
        <f>_xlfn.IFNA(VLOOKUP(B212,'[9]Health Check'!D:H,5,0),0)</f>
        <v>0</v>
      </c>
      <c r="AN212" s="701"/>
      <c r="AO212" s="697">
        <v>7</v>
      </c>
      <c r="AP212" s="696">
        <f>VLOOKUP(B212,[9]Simperel!B:AJ,35,0)</f>
        <v>8</v>
      </c>
      <c r="AQ212" s="702">
        <f>VLOOKUP(B212,[10]Master!$B:$AQ,42,0)</f>
        <v>0</v>
      </c>
      <c r="AR212" s="697">
        <f>_xlfn.IFNA(VLOOKUP(B212,[9]Bounus!A:B,2,0),0)</f>
        <v>0</v>
      </c>
      <c r="AS212" s="703">
        <f>SUMIF([9]Reimbursment!$B:$B,'PWK '!B:B,[9]Reimbursment!G:G)</f>
        <v>0</v>
      </c>
      <c r="AT212" s="700">
        <f t="shared" si="51"/>
        <v>0</v>
      </c>
      <c r="AU212" s="704">
        <f t="shared" si="43"/>
        <v>297.48</v>
      </c>
      <c r="AV212" s="705">
        <f>VLOOKUP(B212,[9]Att!B:U,20,0)</f>
        <v>0</v>
      </c>
      <c r="AW212" s="706">
        <f t="shared" si="52"/>
        <v>329.93</v>
      </c>
      <c r="AX212" s="707">
        <f t="shared" si="44"/>
        <v>324.06</v>
      </c>
      <c r="AY212" s="708">
        <f t="shared" si="45"/>
        <v>367.55697133055622</v>
      </c>
      <c r="AZ212" s="708">
        <v>0</v>
      </c>
      <c r="BA212" s="708">
        <f>VLOOKUP(B212,'[9]1st'!B:BH,59,0)</f>
        <v>100</v>
      </c>
      <c r="BB212" s="709">
        <f>_xlfn.IFNA(VLOOKUP(B212,[9]Deduct!B:F,6,0),0)</f>
        <v>0</v>
      </c>
      <c r="BC212" s="710">
        <f>_xlfn.IFNA(VLOOKUP(B212,[9]Union!I:J,2,0),0)</f>
        <v>1</v>
      </c>
      <c r="BD212" s="710">
        <f>_xlfn.IFNA(VLOOKUP(B212,[9]Union!M:N,2,0),0)</f>
        <v>0</v>
      </c>
      <c r="BE212" s="710">
        <f>_xlfn.IFNA(VLOOKUP(B212,[9]Union!E:F,2,0),0)</f>
        <v>0</v>
      </c>
      <c r="BF212" s="710">
        <f>_xlfn.IFNA(VLOOKUP(B212,[9]Union!A:B,2,0),0)</f>
        <v>0</v>
      </c>
      <c r="BG212" s="711">
        <f t="shared" si="46"/>
        <v>5.87</v>
      </c>
      <c r="BH212" s="708">
        <f t="shared" si="47"/>
        <v>106.87</v>
      </c>
      <c r="BI212" s="712">
        <f t="shared" si="48"/>
        <v>16.57</v>
      </c>
      <c r="BJ212" s="713">
        <f t="shared" si="49"/>
        <v>239.63</v>
      </c>
      <c r="BK212" s="716"/>
      <c r="BL212" s="608" t="e">
        <f>VLOOKUP(B212,[9]ML!A:F,1,0)</f>
        <v>#N/A</v>
      </c>
      <c r="BM212" s="715"/>
      <c r="BN212" s="608" t="e">
        <f>VLOOKUP(B212,'[9]Mon-Fri'!A:A,1,0)</f>
        <v>#N/A</v>
      </c>
    </row>
    <row r="213" spans="1:73" s="608" customFormat="1" ht="32.25" customHeight="1">
      <c r="A213" s="689">
        <f t="shared" si="53"/>
        <v>205</v>
      </c>
      <c r="B213" s="690" t="s">
        <v>1613</v>
      </c>
      <c r="C213" s="690" t="s">
        <v>1614</v>
      </c>
      <c r="D213" s="690" t="s">
        <v>1365</v>
      </c>
      <c r="E213" s="690" t="s">
        <v>1615</v>
      </c>
      <c r="F213" s="691">
        <v>42493</v>
      </c>
      <c r="G213" s="692"/>
      <c r="H213" s="692"/>
      <c r="I213" s="690" t="s">
        <v>1108</v>
      </c>
      <c r="J213" s="693">
        <v>1</v>
      </c>
      <c r="K213" s="693">
        <v>2</v>
      </c>
      <c r="L213" s="693">
        <v>3</v>
      </c>
      <c r="M213" s="693">
        <v>204</v>
      </c>
      <c r="N213" s="694">
        <f t="shared" si="50"/>
        <v>7.8461538461538458</v>
      </c>
      <c r="O213" s="693">
        <v>208</v>
      </c>
      <c r="P213" s="693">
        <v>8</v>
      </c>
      <c r="Q213" s="693">
        <v>258</v>
      </c>
      <c r="R213" s="693">
        <v>0</v>
      </c>
      <c r="S213" s="693">
        <v>0</v>
      </c>
      <c r="T213" s="693">
        <v>0</v>
      </c>
      <c r="U213" s="693">
        <v>50</v>
      </c>
      <c r="V213" s="693">
        <v>0</v>
      </c>
      <c r="W213" s="693">
        <v>50</v>
      </c>
      <c r="X213" s="690">
        <v>343.35</v>
      </c>
      <c r="Y213" s="690">
        <v>0</v>
      </c>
      <c r="Z213" s="690">
        <v>31.008935999999999</v>
      </c>
      <c r="AA213" s="690">
        <v>0</v>
      </c>
      <c r="AB213" s="690">
        <v>31.008935999999999</v>
      </c>
      <c r="AC213" s="690">
        <v>0</v>
      </c>
      <c r="AD213" s="690">
        <v>0.65365399999999996</v>
      </c>
      <c r="AE213" s="696">
        <f>VLOOKUP(B213,[9]Avg!B:AD,29,0)</f>
        <v>9.9933234220907323</v>
      </c>
      <c r="AF213" s="697">
        <f>_xlfn.IFNA(VLOOKUP(B213,'[9]5%'!B:BC,54,0),0)</f>
        <v>0</v>
      </c>
      <c r="AG213" s="698">
        <f>VLOOKUP(B213,[9]Simperel!B:AH,33,0)</f>
        <v>11.96</v>
      </c>
      <c r="AH213" s="699">
        <f t="shared" si="41"/>
        <v>7.85</v>
      </c>
      <c r="AI213" s="700"/>
      <c r="AJ213" s="697">
        <f>_xlfn.IFNA(VLOOKUP(B213,'[9]Child care'!C:I,7,0),0)</f>
        <v>0</v>
      </c>
      <c r="AK213" s="699">
        <f>VLOOKUP(B213,[9]Att!B:W,22,0)</f>
        <v>10</v>
      </c>
      <c r="AL213" s="697">
        <f t="shared" si="42"/>
        <v>6</v>
      </c>
      <c r="AM213" s="697">
        <f>_xlfn.IFNA(VLOOKUP(B213,'[9]Health Check'!D:H,5,0),0)</f>
        <v>0</v>
      </c>
      <c r="AN213" s="701"/>
      <c r="AO213" s="697">
        <v>7</v>
      </c>
      <c r="AP213" s="696">
        <f>VLOOKUP(B213,[9]Simperel!B:AJ,35,0)</f>
        <v>8</v>
      </c>
      <c r="AQ213" s="702">
        <f>VLOOKUP(B213,[10]Master!$B:$AQ,42,0)</f>
        <v>0</v>
      </c>
      <c r="AR213" s="697">
        <f>_xlfn.IFNA(VLOOKUP(B213,[9]Bounus!A:B,2,0),0)</f>
        <v>0</v>
      </c>
      <c r="AS213" s="703">
        <f>SUMIF([9]Reimbursment!$B:$B,'PWK '!B:B,[9]Reimbursment!G:G)</f>
        <v>53.251748425904282</v>
      </c>
      <c r="AT213" s="700">
        <f t="shared" si="51"/>
        <v>0</v>
      </c>
      <c r="AU213" s="704">
        <f t="shared" si="43"/>
        <v>375.01</v>
      </c>
      <c r="AV213" s="705">
        <f>VLOOKUP(B213,[9]Att!B:U,20,0)</f>
        <v>0</v>
      </c>
      <c r="AW213" s="706">
        <f t="shared" si="52"/>
        <v>460.11</v>
      </c>
      <c r="AX213" s="707">
        <f t="shared" si="44"/>
        <v>454.24</v>
      </c>
      <c r="AY213" s="708">
        <f t="shared" si="45"/>
        <v>367.55697133055622</v>
      </c>
      <c r="AZ213" s="708">
        <v>0</v>
      </c>
      <c r="BA213" s="708">
        <f>VLOOKUP(B213,'[9]1st'!B:BH,59,0)</f>
        <v>100</v>
      </c>
      <c r="BB213" s="709">
        <f>_xlfn.IFNA(VLOOKUP(B213,[9]Deduct!B:F,6,0),0)</f>
        <v>0</v>
      </c>
      <c r="BC213" s="710">
        <f>_xlfn.IFNA(VLOOKUP(B213,[9]Union!I:J,2,0),0)</f>
        <v>1</v>
      </c>
      <c r="BD213" s="710">
        <f>_xlfn.IFNA(VLOOKUP(B213,[9]Union!M:N,2,0),0)</f>
        <v>0</v>
      </c>
      <c r="BE213" s="710">
        <f>_xlfn.IFNA(VLOOKUP(B213,[9]Union!E:F,2,0),0)</f>
        <v>0</v>
      </c>
      <c r="BF213" s="710">
        <f>_xlfn.IFNA(VLOOKUP(B213,[9]Union!A:B,2,0),0)</f>
        <v>0</v>
      </c>
      <c r="BG213" s="711">
        <f t="shared" si="46"/>
        <v>5.87</v>
      </c>
      <c r="BH213" s="708">
        <f t="shared" si="47"/>
        <v>106.87</v>
      </c>
      <c r="BI213" s="712">
        <f t="shared" si="48"/>
        <v>18.96</v>
      </c>
      <c r="BJ213" s="713">
        <f t="shared" si="49"/>
        <v>372.2</v>
      </c>
      <c r="BK213" s="716"/>
      <c r="BL213" s="608" t="e">
        <f>VLOOKUP(B213,[9]ML!A:F,1,0)</f>
        <v>#N/A</v>
      </c>
      <c r="BM213" s="715"/>
      <c r="BN213" s="608" t="e">
        <f>VLOOKUP(B213,'[9]Mon-Fri'!A:A,1,0)</f>
        <v>#N/A</v>
      </c>
    </row>
    <row r="214" spans="1:73" s="608" customFormat="1" ht="35.25" customHeight="1">
      <c r="A214" s="689">
        <f t="shared" si="53"/>
        <v>206</v>
      </c>
      <c r="B214" s="690" t="s">
        <v>1616</v>
      </c>
      <c r="C214" s="690" t="s">
        <v>1617</v>
      </c>
      <c r="D214" s="690" t="s">
        <v>808</v>
      </c>
      <c r="E214" s="690" t="s">
        <v>1235</v>
      </c>
      <c r="F214" s="691">
        <v>42493</v>
      </c>
      <c r="G214" s="692"/>
      <c r="H214" s="692"/>
      <c r="I214" s="690" t="s">
        <v>1108</v>
      </c>
      <c r="J214" s="693">
        <v>0</v>
      </c>
      <c r="K214" s="693">
        <v>0</v>
      </c>
      <c r="L214" s="693">
        <v>0</v>
      </c>
      <c r="M214" s="693">
        <v>231</v>
      </c>
      <c r="N214" s="694">
        <f t="shared" si="50"/>
        <v>8.884615384615385</v>
      </c>
      <c r="O214" s="693">
        <v>152</v>
      </c>
      <c r="P214" s="693">
        <v>8</v>
      </c>
      <c r="Q214" s="693">
        <v>178</v>
      </c>
      <c r="R214" s="693">
        <v>0</v>
      </c>
      <c r="S214" s="693">
        <v>0</v>
      </c>
      <c r="T214" s="693">
        <v>0</v>
      </c>
      <c r="U214" s="693">
        <v>26</v>
      </c>
      <c r="V214" s="693">
        <v>0</v>
      </c>
      <c r="W214" s="693">
        <v>26</v>
      </c>
      <c r="X214" s="690">
        <v>174.6</v>
      </c>
      <c r="Y214" s="690">
        <v>0</v>
      </c>
      <c r="Z214" s="690">
        <v>14.43</v>
      </c>
      <c r="AA214" s="690">
        <v>0</v>
      </c>
      <c r="AB214" s="690">
        <v>14.43</v>
      </c>
      <c r="AC214" s="690">
        <v>0</v>
      </c>
      <c r="AD214" s="690">
        <v>24.275244000000001</v>
      </c>
      <c r="AE214" s="696">
        <f>VLOOKUP(B214,[9]Avg!B:AD,29,0)</f>
        <v>10.941182215376188</v>
      </c>
      <c r="AF214" s="697">
        <f>_xlfn.IFNA(VLOOKUP(B214,'[9]5%'!B:BC,54,0),0)</f>
        <v>0</v>
      </c>
      <c r="AG214" s="698">
        <f>VLOOKUP(B214,[9]Simperel!B:AH,33,0)</f>
        <v>6.22</v>
      </c>
      <c r="AH214" s="699">
        <f t="shared" si="41"/>
        <v>8.8800000000000008</v>
      </c>
      <c r="AI214" s="700"/>
      <c r="AJ214" s="697">
        <f>_xlfn.IFNA(VLOOKUP(B214,'[9]Child care'!C:I,7,0),0)</f>
        <v>0</v>
      </c>
      <c r="AK214" s="699">
        <f>VLOOKUP(B214,[9]Att!B:W,22,0)</f>
        <v>9.1973244147157178</v>
      </c>
      <c r="AL214" s="697">
        <f t="shared" si="42"/>
        <v>6</v>
      </c>
      <c r="AM214" s="697">
        <f>_xlfn.IFNA(VLOOKUP(B214,'[9]Health Check'!D:H,5,0),0)</f>
        <v>0</v>
      </c>
      <c r="AN214" s="701"/>
      <c r="AO214" s="697">
        <v>7</v>
      </c>
      <c r="AP214" s="696">
        <f>VLOOKUP(B214,[9]Simperel!B:AJ,35,0)</f>
        <v>8</v>
      </c>
      <c r="AQ214" s="702">
        <f>VLOOKUP(B214,[10]Master!$B:$AQ,42,0)</f>
        <v>0</v>
      </c>
      <c r="AR214" s="697">
        <f>_xlfn.IFNA(VLOOKUP(B214,[9]Bounus!A:B,2,0),0)</f>
        <v>0</v>
      </c>
      <c r="AS214" s="703">
        <f>SUMIF([9]Reimbursment!$B:$B,'PWK '!B:B,[9]Reimbursment!G:G)</f>
        <v>0</v>
      </c>
      <c r="AT214" s="700">
        <f t="shared" si="51"/>
        <v>65.647093292257125</v>
      </c>
      <c r="AU214" s="704">
        <f t="shared" si="43"/>
        <v>213.31</v>
      </c>
      <c r="AV214" s="705">
        <f>VLOOKUP(B214,[9]Att!B:U,20,0)</f>
        <v>6</v>
      </c>
      <c r="AW214" s="706">
        <f t="shared" si="52"/>
        <v>311.02999999999997</v>
      </c>
      <c r="AX214" s="707">
        <f t="shared" si="44"/>
        <v>305.15999999999997</v>
      </c>
      <c r="AY214" s="708">
        <f t="shared" si="45"/>
        <v>367.55697133055622</v>
      </c>
      <c r="AZ214" s="708">
        <v>0</v>
      </c>
      <c r="BA214" s="708">
        <f>VLOOKUP(B214,'[9]1st'!B:BH,59,0)</f>
        <v>100</v>
      </c>
      <c r="BB214" s="709">
        <f>_xlfn.IFNA(VLOOKUP(B214,[9]Deduct!B:F,6,0),0)</f>
        <v>0</v>
      </c>
      <c r="BC214" s="710">
        <f>_xlfn.IFNA(VLOOKUP(B214,[9]Union!I:J,2,0),0)</f>
        <v>0</v>
      </c>
      <c r="BD214" s="710">
        <f>_xlfn.IFNA(VLOOKUP(B214,[9]Union!M:N,2,0),0)</f>
        <v>0</v>
      </c>
      <c r="BE214" s="710">
        <f>_xlfn.IFNA(VLOOKUP(B214,[9]Union!E:F,2,0),0)</f>
        <v>0</v>
      </c>
      <c r="BF214" s="710">
        <f>_xlfn.IFNA(VLOOKUP(B214,[9]Union!A:B,2,0),0)</f>
        <v>0</v>
      </c>
      <c r="BG214" s="711">
        <f t="shared" si="46"/>
        <v>5.87</v>
      </c>
      <c r="BH214" s="708">
        <f t="shared" si="47"/>
        <v>105.87</v>
      </c>
      <c r="BI214" s="712">
        <f t="shared" si="48"/>
        <v>13.22</v>
      </c>
      <c r="BJ214" s="713">
        <f t="shared" si="49"/>
        <v>218.38</v>
      </c>
      <c r="BK214" s="716"/>
      <c r="BL214" s="608" t="e">
        <f>VLOOKUP(B214,[9]ML!A:F,1,0)</f>
        <v>#N/A</v>
      </c>
      <c r="BM214" s="715"/>
      <c r="BN214" s="608" t="e">
        <f>VLOOKUP(B214,'[9]Mon-Fri'!A:A,1,0)</f>
        <v>#N/A</v>
      </c>
    </row>
    <row r="215" spans="1:73" s="608" customFormat="1" ht="35.25" customHeight="1">
      <c r="A215" s="689">
        <f t="shared" si="53"/>
        <v>207</v>
      </c>
      <c r="B215" s="690" t="s">
        <v>1618</v>
      </c>
      <c r="C215" s="690" t="s">
        <v>1619</v>
      </c>
      <c r="D215" s="690" t="s">
        <v>1213</v>
      </c>
      <c r="E215" s="690" t="s">
        <v>1332</v>
      </c>
      <c r="F215" s="691">
        <v>42499</v>
      </c>
      <c r="G215" s="692"/>
      <c r="H215" s="692"/>
      <c r="I215" s="690" t="s">
        <v>1108</v>
      </c>
      <c r="J215" s="693">
        <v>1</v>
      </c>
      <c r="K215" s="693">
        <v>2</v>
      </c>
      <c r="L215" s="693">
        <v>3</v>
      </c>
      <c r="M215" s="693">
        <v>204</v>
      </c>
      <c r="N215" s="694">
        <f t="shared" si="50"/>
        <v>7.8461538461538458</v>
      </c>
      <c r="O215" s="693">
        <v>208</v>
      </c>
      <c r="P215" s="693">
        <v>8</v>
      </c>
      <c r="Q215" s="693">
        <v>244</v>
      </c>
      <c r="R215" s="693">
        <v>8</v>
      </c>
      <c r="S215" s="693">
        <v>0</v>
      </c>
      <c r="T215" s="693">
        <v>8</v>
      </c>
      <c r="U215" s="693">
        <v>44</v>
      </c>
      <c r="V215" s="693">
        <v>0</v>
      </c>
      <c r="W215" s="693">
        <v>44</v>
      </c>
      <c r="X215" s="690">
        <v>219.53</v>
      </c>
      <c r="Y215" s="690">
        <v>7.85</v>
      </c>
      <c r="Z215" s="690">
        <v>22.926494000000002</v>
      </c>
      <c r="AA215" s="690">
        <v>0</v>
      </c>
      <c r="AB215" s="690">
        <v>22.926494000000002</v>
      </c>
      <c r="AC215" s="690">
        <v>0</v>
      </c>
      <c r="AD215" s="690">
        <v>35.028306000000001</v>
      </c>
      <c r="AE215" s="696">
        <f>VLOOKUP(B215,[9]Avg!B:AD,29,0)</f>
        <v>10.360425701309955</v>
      </c>
      <c r="AF215" s="697">
        <f>_xlfn.IFNA(VLOOKUP(B215,'[9]5%'!B:BC,54,0),0)</f>
        <v>0</v>
      </c>
      <c r="AG215" s="698">
        <f>VLOOKUP(B215,[9]Simperel!B:AH,33,0)</f>
        <v>10.52</v>
      </c>
      <c r="AH215" s="699">
        <f t="shared" si="41"/>
        <v>7.85</v>
      </c>
      <c r="AI215" s="700"/>
      <c r="AJ215" s="697">
        <f>_xlfn.IFNA(VLOOKUP(B215,'[9]Child care'!C:I,7,0),0)</f>
        <v>0</v>
      </c>
      <c r="AK215" s="699">
        <f>VLOOKUP(B215,[9]Att!B:W,22,0)</f>
        <v>9.5652173913043477</v>
      </c>
      <c r="AL215" s="697">
        <f t="shared" si="42"/>
        <v>6</v>
      </c>
      <c r="AM215" s="697">
        <f>_xlfn.IFNA(VLOOKUP(B215,'[9]Health Check'!D:H,5,0),0)</f>
        <v>0</v>
      </c>
      <c r="AN215" s="701"/>
      <c r="AO215" s="697">
        <v>7</v>
      </c>
      <c r="AP215" s="696">
        <f>VLOOKUP(B215,[9]Simperel!B:AJ,35,0)</f>
        <v>8</v>
      </c>
      <c r="AQ215" s="702">
        <f>VLOOKUP(B215,[10]Master!$B:$AQ,42,0)</f>
        <v>0</v>
      </c>
      <c r="AR215" s="697">
        <f>_xlfn.IFNA(VLOOKUP(B215,[9]Bounus!A:B,2,0),0)</f>
        <v>0</v>
      </c>
      <c r="AS215" s="703">
        <f>SUMIF([9]Reimbursment!$B:$B,'PWK '!B:B,[9]Reimbursment!G:G)</f>
        <v>0</v>
      </c>
      <c r="AT215" s="700">
        <f t="shared" si="51"/>
        <v>0</v>
      </c>
      <c r="AU215" s="704">
        <f t="shared" si="43"/>
        <v>285.33</v>
      </c>
      <c r="AV215" s="705">
        <f>VLOOKUP(B215,[9]Att!B:U,20,0)</f>
        <v>0</v>
      </c>
      <c r="AW215" s="706">
        <f t="shared" si="52"/>
        <v>316.75</v>
      </c>
      <c r="AX215" s="707">
        <f t="shared" si="44"/>
        <v>310.88</v>
      </c>
      <c r="AY215" s="708">
        <f t="shared" si="45"/>
        <v>367.55697133055622</v>
      </c>
      <c r="AZ215" s="708">
        <v>0</v>
      </c>
      <c r="BA215" s="708">
        <f>VLOOKUP(B215,'[9]1st'!B:BH,59,0)</f>
        <v>100</v>
      </c>
      <c r="BB215" s="709">
        <f>_xlfn.IFNA(VLOOKUP(B215,[9]Deduct!B:F,6,0),0)</f>
        <v>0</v>
      </c>
      <c r="BC215" s="710">
        <f>_xlfn.IFNA(VLOOKUP(B215,[9]Union!I:J,2,0),0)</f>
        <v>0</v>
      </c>
      <c r="BD215" s="710">
        <f>_xlfn.IFNA(VLOOKUP(B215,[9]Union!M:N,2,0),0)</f>
        <v>0</v>
      </c>
      <c r="BE215" s="710">
        <f>_xlfn.IFNA(VLOOKUP(B215,[9]Union!E:F,2,0),0)</f>
        <v>0</v>
      </c>
      <c r="BF215" s="710">
        <f>_xlfn.IFNA(VLOOKUP(B215,[9]Union!A:B,2,0),0)</f>
        <v>0.5</v>
      </c>
      <c r="BG215" s="711">
        <f t="shared" si="46"/>
        <v>5.87</v>
      </c>
      <c r="BH215" s="708">
        <f t="shared" si="47"/>
        <v>106.37</v>
      </c>
      <c r="BI215" s="712">
        <f t="shared" si="48"/>
        <v>17.52</v>
      </c>
      <c r="BJ215" s="713">
        <f t="shared" si="49"/>
        <v>227.9</v>
      </c>
      <c r="BK215" s="716"/>
      <c r="BL215" s="608" t="e">
        <f>VLOOKUP(B215,[9]ML!A:F,1,0)</f>
        <v>#N/A</v>
      </c>
      <c r="BM215" s="715"/>
      <c r="BN215" s="608" t="e">
        <f>VLOOKUP(B215,'[9]Mon-Fri'!A:A,1,0)</f>
        <v>#N/A</v>
      </c>
    </row>
    <row r="216" spans="1:73" s="608" customFormat="1" ht="32.25" customHeight="1">
      <c r="A216" s="689">
        <f t="shared" si="53"/>
        <v>208</v>
      </c>
      <c r="B216" s="690" t="s">
        <v>1620</v>
      </c>
      <c r="C216" s="690" t="s">
        <v>1621</v>
      </c>
      <c r="D216" s="690" t="s">
        <v>1622</v>
      </c>
      <c r="E216" s="690" t="s">
        <v>1235</v>
      </c>
      <c r="F216" s="691">
        <v>42499</v>
      </c>
      <c r="G216" s="692"/>
      <c r="H216" s="692"/>
      <c r="I216" s="690" t="s">
        <v>1108</v>
      </c>
      <c r="J216" s="693">
        <v>1</v>
      </c>
      <c r="K216" s="693">
        <v>0</v>
      </c>
      <c r="L216" s="693">
        <v>1</v>
      </c>
      <c r="M216" s="693">
        <v>204</v>
      </c>
      <c r="N216" s="694">
        <f t="shared" si="50"/>
        <v>7.8461538461538458</v>
      </c>
      <c r="O216" s="693">
        <v>208</v>
      </c>
      <c r="P216" s="693">
        <v>8</v>
      </c>
      <c r="Q216" s="693">
        <v>248</v>
      </c>
      <c r="R216" s="693">
        <v>8</v>
      </c>
      <c r="S216" s="693">
        <v>0</v>
      </c>
      <c r="T216" s="693">
        <v>8</v>
      </c>
      <c r="U216" s="693">
        <v>48</v>
      </c>
      <c r="V216" s="693">
        <v>0</v>
      </c>
      <c r="W216" s="693">
        <v>48</v>
      </c>
      <c r="X216" s="690">
        <v>167.31</v>
      </c>
      <c r="Y216" s="690">
        <v>7.85</v>
      </c>
      <c r="Z216" s="690">
        <v>23.549759999999999</v>
      </c>
      <c r="AA216" s="690">
        <v>0</v>
      </c>
      <c r="AB216" s="690">
        <v>23.549759999999999</v>
      </c>
      <c r="AC216" s="690">
        <v>0</v>
      </c>
      <c r="AD216" s="690">
        <v>76.039519999999996</v>
      </c>
      <c r="AE216" s="696">
        <f>VLOOKUP(B216,[9]Avg!B:AD,29,0)</f>
        <v>9.7054388560157783</v>
      </c>
      <c r="AF216" s="697">
        <f>_xlfn.IFNA(VLOOKUP(B216,'[9]5%'!B:BC,54,0),0)</f>
        <v>0</v>
      </c>
      <c r="AG216" s="698">
        <f>VLOOKUP(B216,[9]Simperel!B:AH,33,0)</f>
        <v>11.48</v>
      </c>
      <c r="AH216" s="699">
        <f t="shared" si="41"/>
        <v>7.85</v>
      </c>
      <c r="AI216" s="700"/>
      <c r="AJ216" s="697">
        <f>_xlfn.IFNA(VLOOKUP(B216,'[9]Child care'!C:I,7,0),0)</f>
        <v>0</v>
      </c>
      <c r="AK216" s="699">
        <f>VLOOKUP(B216,[9]Att!B:W,22,0)</f>
        <v>9.8398169336384438</v>
      </c>
      <c r="AL216" s="697">
        <f t="shared" si="42"/>
        <v>6</v>
      </c>
      <c r="AM216" s="697">
        <f>_xlfn.IFNA(VLOOKUP(B216,'[9]Health Check'!D:H,5,0),0)</f>
        <v>0</v>
      </c>
      <c r="AN216" s="701"/>
      <c r="AO216" s="697">
        <v>7</v>
      </c>
      <c r="AP216" s="696">
        <f>VLOOKUP(B216,[9]Simperel!B:AJ,35,0)</f>
        <v>8</v>
      </c>
      <c r="AQ216" s="702">
        <f>VLOOKUP(B216,[10]Master!$B:$AQ,42,0)</f>
        <v>0</v>
      </c>
      <c r="AR216" s="697">
        <f>_xlfn.IFNA(VLOOKUP(B216,[9]Bounus!A:B,2,0),0)</f>
        <v>0</v>
      </c>
      <c r="AS216" s="703">
        <f>SUMIF([9]Reimbursment!$B:$B,'PWK '!B:B,[9]Reimbursment!G:G)</f>
        <v>0</v>
      </c>
      <c r="AT216" s="700">
        <f t="shared" si="51"/>
        <v>0</v>
      </c>
      <c r="AU216" s="704">
        <f t="shared" si="43"/>
        <v>274.75</v>
      </c>
      <c r="AV216" s="705">
        <f>VLOOKUP(B216,[9]Att!B:U,20,0)</f>
        <v>0</v>
      </c>
      <c r="AW216" s="706">
        <f t="shared" si="52"/>
        <v>306.44</v>
      </c>
      <c r="AX216" s="707">
        <f t="shared" si="44"/>
        <v>300.57</v>
      </c>
      <c r="AY216" s="708">
        <f t="shared" si="45"/>
        <v>367.55697133055622</v>
      </c>
      <c r="AZ216" s="708">
        <v>0</v>
      </c>
      <c r="BA216" s="708">
        <f>VLOOKUP(B216,'[9]1st'!B:BH,59,0)</f>
        <v>100</v>
      </c>
      <c r="BB216" s="709">
        <f>_xlfn.IFNA(VLOOKUP(B216,[9]Deduct!B:F,6,0),0)</f>
        <v>0</v>
      </c>
      <c r="BC216" s="710">
        <f>_xlfn.IFNA(VLOOKUP(B216,[9]Union!I:J,2,0),0)</f>
        <v>0</v>
      </c>
      <c r="BD216" s="710">
        <f>_xlfn.IFNA(VLOOKUP(B216,[9]Union!M:N,2,0),0)</f>
        <v>0</v>
      </c>
      <c r="BE216" s="710">
        <f>_xlfn.IFNA(VLOOKUP(B216,[9]Union!E:F,2,0),0)</f>
        <v>0</v>
      </c>
      <c r="BF216" s="710">
        <f>_xlfn.IFNA(VLOOKUP(B216,[9]Union!A:B,2,0),0)</f>
        <v>0</v>
      </c>
      <c r="BG216" s="711">
        <f t="shared" si="46"/>
        <v>5.87</v>
      </c>
      <c r="BH216" s="708">
        <f t="shared" si="47"/>
        <v>105.87</v>
      </c>
      <c r="BI216" s="712">
        <f t="shared" si="48"/>
        <v>18.48</v>
      </c>
      <c r="BJ216" s="713">
        <f t="shared" si="49"/>
        <v>219.05</v>
      </c>
      <c r="BK216" s="716"/>
      <c r="BL216" s="608" t="e">
        <f>VLOOKUP(B216,[9]ML!A:F,1,0)</f>
        <v>#N/A</v>
      </c>
      <c r="BM216" s="715"/>
      <c r="BN216" s="608" t="e">
        <f>VLOOKUP(B216,'[9]Mon-Fri'!A:A,1,0)</f>
        <v>#N/A</v>
      </c>
    </row>
    <row r="217" spans="1:73" s="608" customFormat="1" ht="35.25" customHeight="1">
      <c r="A217" s="689">
        <f t="shared" si="53"/>
        <v>209</v>
      </c>
      <c r="B217" s="690" t="s">
        <v>1623</v>
      </c>
      <c r="C217" s="690" t="s">
        <v>1624</v>
      </c>
      <c r="D217" s="690" t="s">
        <v>1217</v>
      </c>
      <c r="E217" s="690" t="s">
        <v>1509</v>
      </c>
      <c r="F217" s="691">
        <v>42499</v>
      </c>
      <c r="G217" s="692"/>
      <c r="H217" s="692"/>
      <c r="I217" s="690" t="s">
        <v>1108</v>
      </c>
      <c r="J217" s="693">
        <v>1</v>
      </c>
      <c r="K217" s="693">
        <v>2</v>
      </c>
      <c r="L217" s="693">
        <v>3</v>
      </c>
      <c r="M217" s="693">
        <v>204</v>
      </c>
      <c r="N217" s="694">
        <f t="shared" si="50"/>
        <v>7.8461538461538458</v>
      </c>
      <c r="O217" s="693">
        <v>208</v>
      </c>
      <c r="P217" s="693">
        <v>8</v>
      </c>
      <c r="Q217" s="693">
        <v>248</v>
      </c>
      <c r="R217" s="693">
        <v>0</v>
      </c>
      <c r="S217" s="693">
        <v>0</v>
      </c>
      <c r="T217" s="693">
        <v>0</v>
      </c>
      <c r="U217" s="693">
        <v>40</v>
      </c>
      <c r="V217" s="693">
        <v>0</v>
      </c>
      <c r="W217" s="693">
        <v>40</v>
      </c>
      <c r="X217" s="690">
        <v>170.4</v>
      </c>
      <c r="Y217" s="690">
        <v>0</v>
      </c>
      <c r="Z217" s="690">
        <v>19.6248</v>
      </c>
      <c r="AA217" s="690">
        <v>0</v>
      </c>
      <c r="AB217" s="690">
        <v>19.6248</v>
      </c>
      <c r="AC217" s="690">
        <v>0</v>
      </c>
      <c r="AD217" s="690">
        <v>72.949600000000004</v>
      </c>
      <c r="AE217" s="696">
        <f>VLOOKUP(B217,[9]Avg!B:AD,29,0)</f>
        <v>9.0627852719817312</v>
      </c>
      <c r="AF217" s="697">
        <f>_xlfn.IFNA(VLOOKUP(B217,'[9]5%'!B:BC,54,0),0)</f>
        <v>0</v>
      </c>
      <c r="AG217" s="698">
        <f>VLOOKUP(B217,[9]Simperel!B:AH,33,0)</f>
        <v>9.57</v>
      </c>
      <c r="AH217" s="699">
        <f t="shared" si="41"/>
        <v>7.85</v>
      </c>
      <c r="AI217" s="700"/>
      <c r="AJ217" s="697">
        <f>_xlfn.IFNA(VLOOKUP(B217,'[9]Child care'!C:I,7,0),0)</f>
        <v>0</v>
      </c>
      <c r="AK217" s="699">
        <f>VLOOKUP(B217,[9]Att!B:W,22,0)</f>
        <v>10</v>
      </c>
      <c r="AL217" s="697">
        <f t="shared" si="42"/>
        <v>6</v>
      </c>
      <c r="AM217" s="697">
        <f>_xlfn.IFNA(VLOOKUP(B217,'[9]Health Check'!D:H,5,0),0)</f>
        <v>0</v>
      </c>
      <c r="AN217" s="701"/>
      <c r="AO217" s="697">
        <v>7</v>
      </c>
      <c r="AP217" s="696">
        <f>VLOOKUP(B217,[9]Simperel!B:AJ,35,0)</f>
        <v>8</v>
      </c>
      <c r="AQ217" s="702">
        <f>VLOOKUP(B217,[10]Master!$B:$AQ,42,0)</f>
        <v>0</v>
      </c>
      <c r="AR217" s="697">
        <f>_xlfn.IFNA(VLOOKUP(B217,[9]Bounus!A:B,2,0),0)</f>
        <v>0</v>
      </c>
      <c r="AS217" s="703">
        <f>SUMIF([9]Reimbursment!$B:$B,'PWK '!B:B,[9]Reimbursment!G:G)</f>
        <v>0</v>
      </c>
      <c r="AT217" s="700">
        <f t="shared" si="51"/>
        <v>0</v>
      </c>
      <c r="AU217" s="704">
        <f t="shared" si="43"/>
        <v>262.97000000000003</v>
      </c>
      <c r="AV217" s="705">
        <f>VLOOKUP(B217,[9]Att!B:U,20,0)</f>
        <v>0</v>
      </c>
      <c r="AW217" s="706">
        <f t="shared" si="52"/>
        <v>294.82</v>
      </c>
      <c r="AX217" s="707">
        <f t="shared" si="44"/>
        <v>288.95</v>
      </c>
      <c r="AY217" s="708">
        <f t="shared" si="45"/>
        <v>367.55697133055622</v>
      </c>
      <c r="AZ217" s="708">
        <v>0</v>
      </c>
      <c r="BA217" s="708">
        <f>VLOOKUP(B217,'[9]1st'!B:BH,59,0)</f>
        <v>100</v>
      </c>
      <c r="BB217" s="709">
        <f>_xlfn.IFNA(VLOOKUP(B217,[9]Deduct!B:F,6,0),0)</f>
        <v>0</v>
      </c>
      <c r="BC217" s="710">
        <f>_xlfn.IFNA(VLOOKUP(B217,[9]Union!I:J,2,0),0)</f>
        <v>0</v>
      </c>
      <c r="BD217" s="710">
        <f>_xlfn.IFNA(VLOOKUP(B217,[9]Union!M:N,2,0),0)</f>
        <v>0</v>
      </c>
      <c r="BE217" s="710">
        <f>_xlfn.IFNA(VLOOKUP(B217,[9]Union!E:F,2,0),0)</f>
        <v>0.5</v>
      </c>
      <c r="BF217" s="710">
        <f>_xlfn.IFNA(VLOOKUP(B217,[9]Union!A:B,2,0),0)</f>
        <v>0</v>
      </c>
      <c r="BG217" s="711">
        <f t="shared" si="46"/>
        <v>5.87</v>
      </c>
      <c r="BH217" s="708">
        <f t="shared" si="47"/>
        <v>106.37</v>
      </c>
      <c r="BI217" s="712">
        <f t="shared" si="48"/>
        <v>16.57</v>
      </c>
      <c r="BJ217" s="713">
        <f t="shared" si="49"/>
        <v>205.02</v>
      </c>
      <c r="BK217" s="716"/>
      <c r="BL217" s="608" t="e">
        <f>VLOOKUP(B217,[9]ML!A:F,1,0)</f>
        <v>#N/A</v>
      </c>
      <c r="BM217" s="715"/>
      <c r="BN217" s="608" t="e">
        <f>VLOOKUP(B217,'[9]Mon-Fri'!A:A,1,0)</f>
        <v>#N/A</v>
      </c>
    </row>
    <row r="218" spans="1:73" s="608" customFormat="1" ht="35.25" customHeight="1">
      <c r="A218" s="689">
        <f t="shared" si="53"/>
        <v>210</v>
      </c>
      <c r="B218" s="690" t="s">
        <v>1625</v>
      </c>
      <c r="C218" s="690" t="s">
        <v>1626</v>
      </c>
      <c r="D218" s="690" t="s">
        <v>1238</v>
      </c>
      <c r="E218" s="690" t="s">
        <v>1523</v>
      </c>
      <c r="F218" s="691">
        <v>42548</v>
      </c>
      <c r="G218" s="692"/>
      <c r="H218" s="692"/>
      <c r="I218" s="690" t="s">
        <v>1108</v>
      </c>
      <c r="J218" s="693">
        <v>1</v>
      </c>
      <c r="K218" s="693">
        <v>2</v>
      </c>
      <c r="L218" s="693">
        <v>3</v>
      </c>
      <c r="M218" s="693">
        <v>204</v>
      </c>
      <c r="N218" s="694">
        <f t="shared" si="50"/>
        <v>7.8461538461538458</v>
      </c>
      <c r="O218" s="693">
        <v>192</v>
      </c>
      <c r="P218" s="693">
        <v>8</v>
      </c>
      <c r="Q218" s="693">
        <v>232</v>
      </c>
      <c r="R218" s="693">
        <v>0</v>
      </c>
      <c r="S218" s="693">
        <v>0</v>
      </c>
      <c r="T218" s="693">
        <v>0</v>
      </c>
      <c r="U218" s="693">
        <v>40</v>
      </c>
      <c r="V218" s="693">
        <v>0</v>
      </c>
      <c r="W218" s="693">
        <v>40</v>
      </c>
      <c r="X218" s="690">
        <v>278</v>
      </c>
      <c r="Y218" s="690">
        <v>0</v>
      </c>
      <c r="Z218" s="690">
        <v>23.028517999999998</v>
      </c>
      <c r="AA218" s="690">
        <v>0</v>
      </c>
      <c r="AB218" s="690">
        <v>23.028517999999998</v>
      </c>
      <c r="AC218" s="690">
        <v>0</v>
      </c>
      <c r="AD218" s="690">
        <v>2.1387320000000001</v>
      </c>
      <c r="AE218" s="696">
        <f>VLOOKUP(B218,[9]Avg!B:AD,29,0)</f>
        <v>11.391266041806164</v>
      </c>
      <c r="AF218" s="697">
        <f>_xlfn.IFNA(VLOOKUP(B218,'[9]5%'!B:BC,54,0),0)</f>
        <v>0</v>
      </c>
      <c r="AG218" s="698">
        <f>VLOOKUP(B218,[9]Simperel!B:AH,33,0)</f>
        <v>9.57</v>
      </c>
      <c r="AH218" s="699">
        <f t="shared" si="41"/>
        <v>7.85</v>
      </c>
      <c r="AI218" s="700"/>
      <c r="AJ218" s="697">
        <f>_xlfn.IFNA(VLOOKUP(B218,'[9]Child care'!C:I,7,0),0)</f>
        <v>0</v>
      </c>
      <c r="AK218" s="699">
        <f>VLOOKUP(B218,[9]Att!B:W,22,0)</f>
        <v>10</v>
      </c>
      <c r="AL218" s="697">
        <f t="shared" si="42"/>
        <v>6</v>
      </c>
      <c r="AM218" s="697">
        <f>_xlfn.IFNA(VLOOKUP(B218,'[9]Health Check'!D:H,5,0),0)</f>
        <v>0</v>
      </c>
      <c r="AN218" s="701"/>
      <c r="AO218" s="697">
        <v>7</v>
      </c>
      <c r="AP218" s="696">
        <f>VLOOKUP(B218,[9]Simperel!B:AJ,35,0)</f>
        <v>8</v>
      </c>
      <c r="AQ218" s="702">
        <f>VLOOKUP(B218,[10]Master!$B:$AQ,42,0)</f>
        <v>0</v>
      </c>
      <c r="AR218" s="697">
        <f>_xlfn.IFNA(VLOOKUP(B218,[9]Bounus!A:B,2,0),0)</f>
        <v>0</v>
      </c>
      <c r="AS218" s="703">
        <f>SUMIF([9]Reimbursment!$B:$B,'PWK '!B:B,[9]Reimbursment!G:G)</f>
        <v>0</v>
      </c>
      <c r="AT218" s="700">
        <f t="shared" si="51"/>
        <v>22.782532083612328</v>
      </c>
      <c r="AU218" s="704">
        <f t="shared" si="43"/>
        <v>303.17</v>
      </c>
      <c r="AV218" s="705">
        <f>VLOOKUP(B218,[9]Att!B:U,20,0)</f>
        <v>2</v>
      </c>
      <c r="AW218" s="706">
        <f t="shared" si="52"/>
        <v>357.8</v>
      </c>
      <c r="AX218" s="707">
        <f t="shared" si="44"/>
        <v>351.93</v>
      </c>
      <c r="AY218" s="708">
        <f t="shared" si="45"/>
        <v>367.55697133055622</v>
      </c>
      <c r="AZ218" s="708">
        <v>0</v>
      </c>
      <c r="BA218" s="708">
        <f>VLOOKUP(B218,'[9]1st'!B:BH,59,0)</f>
        <v>100</v>
      </c>
      <c r="BB218" s="709">
        <f>_xlfn.IFNA(VLOOKUP(B218,[9]Deduct!B:F,6,0),0)</f>
        <v>0</v>
      </c>
      <c r="BC218" s="710">
        <f>_xlfn.IFNA(VLOOKUP(B218,[9]Union!I:J,2,0),0)</f>
        <v>1</v>
      </c>
      <c r="BD218" s="710">
        <f>_xlfn.IFNA(VLOOKUP(B218,[9]Union!M:N,2,0),0)</f>
        <v>0</v>
      </c>
      <c r="BE218" s="710">
        <f>_xlfn.IFNA(VLOOKUP(B218,[9]Union!E:F,2,0),0)</f>
        <v>0</v>
      </c>
      <c r="BF218" s="710">
        <f>_xlfn.IFNA(VLOOKUP(B218,[9]Union!A:B,2,0),0)</f>
        <v>0</v>
      </c>
      <c r="BG218" s="711">
        <f t="shared" si="46"/>
        <v>5.87</v>
      </c>
      <c r="BH218" s="708">
        <f t="shared" si="47"/>
        <v>106.87</v>
      </c>
      <c r="BI218" s="712">
        <f t="shared" si="48"/>
        <v>16.57</v>
      </c>
      <c r="BJ218" s="713">
        <f t="shared" si="49"/>
        <v>267.5</v>
      </c>
      <c r="BK218" s="714"/>
      <c r="BL218" s="608" t="e">
        <f>VLOOKUP(B218,[9]ML!A:F,1,0)</f>
        <v>#N/A</v>
      </c>
      <c r="BM218" s="715"/>
      <c r="BN218" s="608" t="e">
        <f>VLOOKUP(B218,'[9]Mon-Fri'!A:A,1,0)</f>
        <v>#N/A</v>
      </c>
    </row>
    <row r="219" spans="1:73" s="608" customFormat="1" ht="32.25" customHeight="1">
      <c r="A219" s="689">
        <f t="shared" si="53"/>
        <v>211</v>
      </c>
      <c r="B219" s="690" t="s">
        <v>1627</v>
      </c>
      <c r="C219" s="690" t="s">
        <v>1628</v>
      </c>
      <c r="D219" s="690" t="s">
        <v>1117</v>
      </c>
      <c r="E219" s="690" t="s">
        <v>1629</v>
      </c>
      <c r="F219" s="691">
        <v>42552</v>
      </c>
      <c r="G219" s="692"/>
      <c r="H219" s="692"/>
      <c r="I219" s="690" t="s">
        <v>1108</v>
      </c>
      <c r="J219" s="693">
        <v>1</v>
      </c>
      <c r="K219" s="693">
        <v>3</v>
      </c>
      <c r="L219" s="693">
        <v>4</v>
      </c>
      <c r="M219" s="693">
        <v>204</v>
      </c>
      <c r="N219" s="694">
        <f t="shared" si="50"/>
        <v>7.8461538461538458</v>
      </c>
      <c r="O219" s="693">
        <v>208</v>
      </c>
      <c r="P219" s="693">
        <v>8</v>
      </c>
      <c r="Q219" s="693">
        <v>228</v>
      </c>
      <c r="R219" s="693">
        <v>16</v>
      </c>
      <c r="S219" s="693">
        <v>0</v>
      </c>
      <c r="T219" s="693">
        <v>16</v>
      </c>
      <c r="U219" s="693">
        <v>36</v>
      </c>
      <c r="V219" s="693">
        <v>0</v>
      </c>
      <c r="W219" s="693">
        <v>36</v>
      </c>
      <c r="X219" s="690">
        <v>165.96</v>
      </c>
      <c r="Y219" s="690">
        <v>15.7</v>
      </c>
      <c r="Z219" s="690">
        <v>18.18336</v>
      </c>
      <c r="AA219" s="690">
        <v>0</v>
      </c>
      <c r="AB219" s="690">
        <v>18.18336</v>
      </c>
      <c r="AC219" s="690">
        <v>0</v>
      </c>
      <c r="AD219" s="690">
        <v>58.806719999999999</v>
      </c>
      <c r="AE219" s="696">
        <f>VLOOKUP(B219,[9]Avg!B:AD,29,0)</f>
        <v>9.3936040984863265</v>
      </c>
      <c r="AF219" s="697">
        <f>_xlfn.IFNA(VLOOKUP(B219,'[9]5%'!B:BC,54,0),0)</f>
        <v>0</v>
      </c>
      <c r="AG219" s="698">
        <f>VLOOKUP(B219,[9]Simperel!B:AH,33,0)</f>
        <v>8.61</v>
      </c>
      <c r="AH219" s="699">
        <f t="shared" si="41"/>
        <v>7.85</v>
      </c>
      <c r="AI219" s="700"/>
      <c r="AJ219" s="697">
        <f>_xlfn.IFNA(VLOOKUP(B219,'[9]Child care'!C:I,7,0),0)</f>
        <v>0</v>
      </c>
      <c r="AK219" s="699">
        <f>VLOOKUP(B219,[9]Att!B:W,22,0)</f>
        <v>9.1304347826086953</v>
      </c>
      <c r="AL219" s="697">
        <f t="shared" si="42"/>
        <v>6</v>
      </c>
      <c r="AM219" s="697">
        <f>_xlfn.IFNA(VLOOKUP(B219,'[9]Health Check'!D:H,5,0),0)</f>
        <v>0</v>
      </c>
      <c r="AN219" s="701"/>
      <c r="AO219" s="697">
        <v>7</v>
      </c>
      <c r="AP219" s="696">
        <f>VLOOKUP(B219,[9]Simperel!B:AJ,35,0)</f>
        <v>8</v>
      </c>
      <c r="AQ219" s="702">
        <f>VLOOKUP(B219,[10]Master!$B:$AQ,42,0)</f>
        <v>0</v>
      </c>
      <c r="AR219" s="697">
        <f>_xlfn.IFNA(VLOOKUP(B219,[9]Bounus!A:B,2,0),0)</f>
        <v>0</v>
      </c>
      <c r="AS219" s="703">
        <f>SUMIF([9]Reimbursment!$B:$B,'PWK '!B:B,[9]Reimbursment!G:G)</f>
        <v>0</v>
      </c>
      <c r="AT219" s="700">
        <f t="shared" si="51"/>
        <v>9.8880043141961471E-2</v>
      </c>
      <c r="AU219" s="704">
        <f t="shared" si="43"/>
        <v>258.64999999999998</v>
      </c>
      <c r="AV219" s="705">
        <f>VLOOKUP(B219,[9]Att!B:U,20,0)</f>
        <v>1.05263157894737E-2</v>
      </c>
      <c r="AW219" s="706">
        <f t="shared" si="52"/>
        <v>289.73</v>
      </c>
      <c r="AX219" s="707">
        <f t="shared" si="44"/>
        <v>283.94</v>
      </c>
      <c r="AY219" s="708">
        <f t="shared" si="45"/>
        <v>367.55697133055622</v>
      </c>
      <c r="AZ219" s="708">
        <v>0</v>
      </c>
      <c r="BA219" s="708">
        <f>VLOOKUP(B219,'[9]1st'!B:BH,59,0)</f>
        <v>100</v>
      </c>
      <c r="BB219" s="709">
        <f>_xlfn.IFNA(VLOOKUP(B219,[9]Deduct!B:F,6,0),0)</f>
        <v>0</v>
      </c>
      <c r="BC219" s="710">
        <f>_xlfn.IFNA(VLOOKUP(B219,[9]Union!I:J,2,0),0)</f>
        <v>0</v>
      </c>
      <c r="BD219" s="710">
        <f>_xlfn.IFNA(VLOOKUP(B219,[9]Union!M:N,2,0),0)</f>
        <v>0</v>
      </c>
      <c r="BE219" s="710">
        <f>_xlfn.IFNA(VLOOKUP(B219,[9]Union!E:F,2,0),0)</f>
        <v>0.5</v>
      </c>
      <c r="BF219" s="710">
        <f>_xlfn.IFNA(VLOOKUP(B219,[9]Union!A:B,2,0),0)</f>
        <v>0</v>
      </c>
      <c r="BG219" s="711">
        <f t="shared" si="46"/>
        <v>5.79</v>
      </c>
      <c r="BH219" s="708">
        <f t="shared" si="47"/>
        <v>106.29</v>
      </c>
      <c r="BI219" s="712">
        <f t="shared" si="48"/>
        <v>15.61</v>
      </c>
      <c r="BJ219" s="713">
        <f t="shared" si="49"/>
        <v>199.05</v>
      </c>
      <c r="BK219" s="716"/>
      <c r="BL219" s="608" t="e">
        <f>VLOOKUP(B219,[9]ML!A:F,1,0)</f>
        <v>#N/A</v>
      </c>
      <c r="BM219" s="715"/>
      <c r="BN219" s="608" t="e">
        <f>VLOOKUP(B219,'[9]Mon-Fri'!A:A,1,0)</f>
        <v>#N/A</v>
      </c>
    </row>
    <row r="220" spans="1:73" s="608" customFormat="1" ht="32.25" customHeight="1">
      <c r="A220" s="689">
        <f t="shared" si="53"/>
        <v>212</v>
      </c>
      <c r="B220" s="690" t="s">
        <v>1630</v>
      </c>
      <c r="C220" s="690" t="s">
        <v>1631</v>
      </c>
      <c r="D220" s="690" t="s">
        <v>1231</v>
      </c>
      <c r="E220" s="690" t="s">
        <v>1273</v>
      </c>
      <c r="F220" s="691">
        <v>42557</v>
      </c>
      <c r="G220" s="692"/>
      <c r="H220" s="692"/>
      <c r="I220" s="690" t="s">
        <v>1108</v>
      </c>
      <c r="J220" s="693">
        <v>1</v>
      </c>
      <c r="K220" s="693">
        <v>1</v>
      </c>
      <c r="L220" s="693">
        <v>2</v>
      </c>
      <c r="M220" s="693">
        <v>204</v>
      </c>
      <c r="N220" s="694">
        <f t="shared" si="50"/>
        <v>7.8461538461538458</v>
      </c>
      <c r="O220" s="693">
        <v>208</v>
      </c>
      <c r="P220" s="693">
        <v>8</v>
      </c>
      <c r="Q220" s="693">
        <v>226</v>
      </c>
      <c r="R220" s="693">
        <v>4</v>
      </c>
      <c r="S220" s="693">
        <v>0</v>
      </c>
      <c r="T220" s="693">
        <v>4</v>
      </c>
      <c r="U220" s="693">
        <v>22</v>
      </c>
      <c r="V220" s="693">
        <v>0</v>
      </c>
      <c r="W220" s="693">
        <v>22</v>
      </c>
      <c r="X220" s="690">
        <v>136.08000000000001</v>
      </c>
      <c r="Y220" s="690">
        <v>3.92</v>
      </c>
      <c r="Z220" s="690">
        <v>11.20626</v>
      </c>
      <c r="AA220" s="690">
        <v>0</v>
      </c>
      <c r="AB220" s="690">
        <v>11.20626</v>
      </c>
      <c r="AC220" s="690">
        <v>0</v>
      </c>
      <c r="AD220" s="690">
        <v>97.636920000000003</v>
      </c>
      <c r="AE220" s="696">
        <f>VLOOKUP(B220,[9]Avg!B:AD,29,0)</f>
        <v>10.492794865739297</v>
      </c>
      <c r="AF220" s="697">
        <f>_xlfn.IFNA(VLOOKUP(B220,'[9]5%'!B:BC,54,0),0)</f>
        <v>0</v>
      </c>
      <c r="AG220" s="698">
        <f>VLOOKUP(B220,[9]Simperel!B:AH,33,0)</f>
        <v>5.26</v>
      </c>
      <c r="AH220" s="699">
        <f t="shared" si="41"/>
        <v>7.85</v>
      </c>
      <c r="AI220" s="700"/>
      <c r="AJ220" s="697">
        <f>_xlfn.IFNA(VLOOKUP(B220,'[9]Child care'!C:I,7,0),0)</f>
        <v>0</v>
      </c>
      <c r="AK220" s="699">
        <f>VLOOKUP(B220,[9]Att!B:W,22,0)</f>
        <v>9.7940503432494275</v>
      </c>
      <c r="AL220" s="697">
        <f t="shared" si="42"/>
        <v>0</v>
      </c>
      <c r="AM220" s="697">
        <f>_xlfn.IFNA(VLOOKUP(B220,'[9]Health Check'!D:H,5,0),0)</f>
        <v>0</v>
      </c>
      <c r="AN220" s="701"/>
      <c r="AO220" s="697">
        <v>7</v>
      </c>
      <c r="AP220" s="696">
        <f>VLOOKUP(B220,[9]Simperel!B:AJ,35,0)</f>
        <v>8</v>
      </c>
      <c r="AQ220" s="702">
        <f>VLOOKUP(B220,[10]Master!$B:$AQ,42,0)</f>
        <v>0</v>
      </c>
      <c r="AR220" s="697">
        <f>_xlfn.IFNA(VLOOKUP(B220,[9]Bounus!A:B,2,0),0)</f>
        <v>0</v>
      </c>
      <c r="AS220" s="703">
        <f>SUMIF([9]Reimbursment!$B:$B,'PWK '!B:B,[9]Reimbursment!G:G)</f>
        <v>0</v>
      </c>
      <c r="AT220" s="700">
        <f t="shared" si="51"/>
        <v>5.5225236135469959</v>
      </c>
      <c r="AU220" s="704">
        <f t="shared" si="43"/>
        <v>248.84</v>
      </c>
      <c r="AV220" s="705">
        <f>VLOOKUP(B220,[9]Att!B:U,20,0)</f>
        <v>0.52631578947368396</v>
      </c>
      <c r="AW220" s="706">
        <f t="shared" si="52"/>
        <v>280.01</v>
      </c>
      <c r="AX220" s="707">
        <f t="shared" si="44"/>
        <v>274.40999999999997</v>
      </c>
      <c r="AY220" s="708">
        <f t="shared" si="45"/>
        <v>367.55697133055622</v>
      </c>
      <c r="AZ220" s="708">
        <v>0</v>
      </c>
      <c r="BA220" s="708">
        <f>VLOOKUP(B220,'[9]1st'!B:BH,59,0)</f>
        <v>100</v>
      </c>
      <c r="BB220" s="709">
        <f>_xlfn.IFNA(VLOOKUP(B220,[9]Deduct!B:F,6,0),0)</f>
        <v>0</v>
      </c>
      <c r="BC220" s="710">
        <f>_xlfn.IFNA(VLOOKUP(B220,[9]Union!I:J,2,0),0)</f>
        <v>0</v>
      </c>
      <c r="BD220" s="710">
        <f>_xlfn.IFNA(VLOOKUP(B220,[9]Union!M:N,2,0),0)</f>
        <v>0</v>
      </c>
      <c r="BE220" s="710">
        <f>_xlfn.IFNA(VLOOKUP(B220,[9]Union!E:F,2,0),0)</f>
        <v>0.5</v>
      </c>
      <c r="BF220" s="710">
        <f>_xlfn.IFNA(VLOOKUP(B220,[9]Union!A:B,2,0),0)</f>
        <v>0</v>
      </c>
      <c r="BG220" s="711">
        <f t="shared" si="46"/>
        <v>5.6</v>
      </c>
      <c r="BH220" s="708">
        <f t="shared" si="47"/>
        <v>106.1</v>
      </c>
      <c r="BI220" s="712">
        <f t="shared" si="48"/>
        <v>12.26</v>
      </c>
      <c r="BJ220" s="713">
        <f t="shared" si="49"/>
        <v>186.17</v>
      </c>
      <c r="BK220" s="716"/>
      <c r="BL220" s="608" t="e">
        <f>VLOOKUP(B220,[9]ML!A:F,1,0)</f>
        <v>#N/A</v>
      </c>
      <c r="BM220" s="715"/>
      <c r="BN220" s="608" t="e">
        <f>VLOOKUP(B220,'[9]Mon-Fri'!A:A,1,0)</f>
        <v>#N/A</v>
      </c>
    </row>
    <row r="221" spans="1:73" s="608" customFormat="1" ht="35.25" customHeight="1">
      <c r="A221" s="689">
        <f t="shared" si="53"/>
        <v>213</v>
      </c>
      <c r="B221" s="690" t="s">
        <v>1632</v>
      </c>
      <c r="C221" s="690" t="s">
        <v>1633</v>
      </c>
      <c r="D221" s="690" t="s">
        <v>1238</v>
      </c>
      <c r="E221" s="690" t="s">
        <v>1362</v>
      </c>
      <c r="F221" s="691">
        <v>42562</v>
      </c>
      <c r="G221" s="692"/>
      <c r="H221" s="692"/>
      <c r="I221" s="690" t="s">
        <v>1108</v>
      </c>
      <c r="J221" s="693">
        <v>0</v>
      </c>
      <c r="K221" s="693">
        <v>0</v>
      </c>
      <c r="L221" s="693">
        <v>0</v>
      </c>
      <c r="M221" s="693">
        <v>204</v>
      </c>
      <c r="N221" s="694">
        <f t="shared" si="50"/>
        <v>7.8461538461538458</v>
      </c>
      <c r="O221" s="693">
        <v>208</v>
      </c>
      <c r="P221" s="693">
        <v>8</v>
      </c>
      <c r="Q221" s="693">
        <v>242</v>
      </c>
      <c r="R221" s="693">
        <v>8</v>
      </c>
      <c r="S221" s="693">
        <v>0</v>
      </c>
      <c r="T221" s="693">
        <v>8</v>
      </c>
      <c r="U221" s="693">
        <v>42</v>
      </c>
      <c r="V221" s="693">
        <v>0</v>
      </c>
      <c r="W221" s="693">
        <v>42</v>
      </c>
      <c r="X221" s="690">
        <v>254.52</v>
      </c>
      <c r="Y221" s="690">
        <v>7.85</v>
      </c>
      <c r="Z221" s="690">
        <v>23.153890000000001</v>
      </c>
      <c r="AA221" s="690">
        <v>0</v>
      </c>
      <c r="AB221" s="690">
        <v>23.153890000000001</v>
      </c>
      <c r="AC221" s="690">
        <v>0</v>
      </c>
      <c r="AD221" s="690">
        <v>24.959394</v>
      </c>
      <c r="AE221" s="696">
        <f>VLOOKUP(B221,[9]Avg!B:AD,29,0)</f>
        <v>11.027315515836408</v>
      </c>
      <c r="AF221" s="697">
        <f>_xlfn.IFNA(VLOOKUP(B221,'[9]5%'!B:BC,54,0),0)</f>
        <v>0</v>
      </c>
      <c r="AG221" s="698">
        <f>VLOOKUP(B221,[9]Simperel!B:AH,33,0)</f>
        <v>10.050000000000001</v>
      </c>
      <c r="AH221" s="699">
        <f t="shared" si="41"/>
        <v>7.85</v>
      </c>
      <c r="AI221" s="700"/>
      <c r="AJ221" s="697">
        <f>_xlfn.IFNA(VLOOKUP(B221,'[9]Child care'!C:I,7,0),0)</f>
        <v>8</v>
      </c>
      <c r="AK221" s="699">
        <f>VLOOKUP(B221,[9]Att!B:W,22,0)</f>
        <v>9.5652173913043477</v>
      </c>
      <c r="AL221" s="697">
        <f t="shared" si="42"/>
        <v>6</v>
      </c>
      <c r="AM221" s="697">
        <f>_xlfn.IFNA(VLOOKUP(B221,'[9]Health Check'!D:H,5,0),0)</f>
        <v>0</v>
      </c>
      <c r="AN221" s="701"/>
      <c r="AO221" s="697">
        <v>7</v>
      </c>
      <c r="AP221" s="696">
        <f>VLOOKUP(B221,[9]Simperel!B:AJ,35,0)</f>
        <v>8</v>
      </c>
      <c r="AQ221" s="702">
        <f>VLOOKUP(B221,[10]Master!$B:$AQ,42,0)</f>
        <v>0</v>
      </c>
      <c r="AR221" s="697">
        <f>_xlfn.IFNA(VLOOKUP(B221,[9]Bounus!A:B,2,0),0)</f>
        <v>0</v>
      </c>
      <c r="AS221" s="703">
        <f>SUMIF([9]Reimbursment!$B:$B,'PWK '!B:B,[9]Reimbursment!G:G)</f>
        <v>0</v>
      </c>
      <c r="AT221" s="700">
        <f t="shared" si="51"/>
        <v>0</v>
      </c>
      <c r="AU221" s="704">
        <f t="shared" si="43"/>
        <v>310.48</v>
      </c>
      <c r="AV221" s="705">
        <f>VLOOKUP(B221,[9]Att!B:U,20,0)</f>
        <v>0</v>
      </c>
      <c r="AW221" s="706">
        <f t="shared" si="52"/>
        <v>341.9</v>
      </c>
      <c r="AX221" s="707">
        <f t="shared" si="44"/>
        <v>336.03</v>
      </c>
      <c r="AY221" s="708">
        <f t="shared" si="45"/>
        <v>367.55697133055622</v>
      </c>
      <c r="AZ221" s="708">
        <v>0</v>
      </c>
      <c r="BA221" s="708">
        <f>VLOOKUP(B221,'[9]1st'!B:BH,59,0)</f>
        <v>100</v>
      </c>
      <c r="BB221" s="709">
        <f>_xlfn.IFNA(VLOOKUP(B221,[9]Deduct!B:F,6,0),0)</f>
        <v>0</v>
      </c>
      <c r="BC221" s="710">
        <f>_xlfn.IFNA(VLOOKUP(B221,[9]Union!I:J,2,0),0)</f>
        <v>0</v>
      </c>
      <c r="BD221" s="710">
        <f>_xlfn.IFNA(VLOOKUP(B221,[9]Union!M:N,2,0),0)</f>
        <v>0</v>
      </c>
      <c r="BE221" s="710">
        <f>_xlfn.IFNA(VLOOKUP(B221,[9]Union!E:F,2,0),0)</f>
        <v>0</v>
      </c>
      <c r="BF221" s="710">
        <f>_xlfn.IFNA(VLOOKUP(B221,[9]Union!A:B,2,0),0)</f>
        <v>0</v>
      </c>
      <c r="BG221" s="711">
        <f t="shared" si="46"/>
        <v>5.87</v>
      </c>
      <c r="BH221" s="708">
        <f t="shared" si="47"/>
        <v>105.87</v>
      </c>
      <c r="BI221" s="712">
        <f t="shared" si="48"/>
        <v>25.05</v>
      </c>
      <c r="BJ221" s="713">
        <f t="shared" si="49"/>
        <v>261.08</v>
      </c>
      <c r="BK221" s="716"/>
      <c r="BL221" s="608" t="e">
        <f>VLOOKUP(B221,[9]ML!A:F,1,0)</f>
        <v>#N/A</v>
      </c>
      <c r="BM221" s="715"/>
      <c r="BN221" s="608" t="e">
        <f>VLOOKUP(B221,'[9]Mon-Fri'!A:A,1,0)</f>
        <v>#N/A</v>
      </c>
    </row>
    <row r="222" spans="1:73" s="608" customFormat="1" ht="32.25" customHeight="1">
      <c r="A222" s="689">
        <f t="shared" si="53"/>
        <v>214</v>
      </c>
      <c r="B222" s="690" t="s">
        <v>1634</v>
      </c>
      <c r="C222" s="690" t="s">
        <v>1635</v>
      </c>
      <c r="D222" s="690" t="s">
        <v>1203</v>
      </c>
      <c r="E222" s="690" t="s">
        <v>1246</v>
      </c>
      <c r="F222" s="691">
        <v>42607</v>
      </c>
      <c r="G222" s="692"/>
      <c r="H222" s="692"/>
      <c r="I222" s="690" t="s">
        <v>1108</v>
      </c>
      <c r="J222" s="693">
        <v>0</v>
      </c>
      <c r="K222" s="693">
        <v>0</v>
      </c>
      <c r="L222" s="693">
        <v>0</v>
      </c>
      <c r="M222" s="693">
        <v>204</v>
      </c>
      <c r="N222" s="694">
        <f t="shared" si="50"/>
        <v>7.8461538461538458</v>
      </c>
      <c r="O222" s="693">
        <v>208</v>
      </c>
      <c r="P222" s="693">
        <v>8</v>
      </c>
      <c r="Q222" s="693">
        <v>238</v>
      </c>
      <c r="R222" s="693">
        <v>8</v>
      </c>
      <c r="S222" s="693">
        <v>0</v>
      </c>
      <c r="T222" s="693">
        <v>8</v>
      </c>
      <c r="U222" s="693">
        <v>38</v>
      </c>
      <c r="V222" s="693">
        <v>0</v>
      </c>
      <c r="W222" s="693">
        <v>38</v>
      </c>
      <c r="X222" s="690">
        <v>202.56</v>
      </c>
      <c r="Y222" s="690">
        <v>7.85</v>
      </c>
      <c r="Z222" s="690">
        <v>20.933700000000002</v>
      </c>
      <c r="AA222" s="690">
        <v>0</v>
      </c>
      <c r="AB222" s="690">
        <v>20.933700000000002</v>
      </c>
      <c r="AC222" s="690">
        <v>0</v>
      </c>
      <c r="AD222" s="690">
        <v>62.243459999999999</v>
      </c>
      <c r="AE222" s="696">
        <f>VLOOKUP(B222,[9]Avg!B:AD,29,0)</f>
        <v>10.417765617916066</v>
      </c>
      <c r="AF222" s="697">
        <f>_xlfn.IFNA(VLOOKUP(B222,'[9]5%'!B:BC,54,0),0)</f>
        <v>0</v>
      </c>
      <c r="AG222" s="698">
        <f>VLOOKUP(B222,[9]Simperel!B:AH,33,0)</f>
        <v>9.09</v>
      </c>
      <c r="AH222" s="699">
        <f t="shared" si="41"/>
        <v>7.85</v>
      </c>
      <c r="AI222" s="700"/>
      <c r="AJ222" s="697">
        <f>_xlfn.IFNA(VLOOKUP(B222,'[9]Child care'!C:I,7,0),0)</f>
        <v>0</v>
      </c>
      <c r="AK222" s="699">
        <f>VLOOKUP(B222,[9]Att!B:W,22,0)</f>
        <v>9.5652173913043477</v>
      </c>
      <c r="AL222" s="697">
        <f t="shared" si="42"/>
        <v>6</v>
      </c>
      <c r="AM222" s="697">
        <f>_xlfn.IFNA(VLOOKUP(B222,'[9]Health Check'!D:H,5,0),0)</f>
        <v>0</v>
      </c>
      <c r="AN222" s="701"/>
      <c r="AO222" s="697">
        <v>7</v>
      </c>
      <c r="AP222" s="696">
        <f>VLOOKUP(B222,[9]Simperel!B:AJ,35,0)</f>
        <v>8</v>
      </c>
      <c r="AQ222" s="702">
        <f>VLOOKUP(B222,[10]Master!$B:$AQ,42,0)</f>
        <v>0</v>
      </c>
      <c r="AR222" s="697">
        <f>_xlfn.IFNA(VLOOKUP(B222,[9]Bounus!A:B,2,0),0)</f>
        <v>0</v>
      </c>
      <c r="AS222" s="703">
        <f>SUMIF([9]Reimbursment!$B:$B,'PWK '!B:B,[9]Reimbursment!G:G)</f>
        <v>0</v>
      </c>
      <c r="AT222" s="700">
        <f t="shared" si="51"/>
        <v>0</v>
      </c>
      <c r="AU222" s="704">
        <f t="shared" si="43"/>
        <v>293.58999999999997</v>
      </c>
      <c r="AV222" s="705">
        <f>VLOOKUP(B222,[9]Att!B:U,20,0)</f>
        <v>0</v>
      </c>
      <c r="AW222" s="706">
        <f t="shared" si="52"/>
        <v>325</v>
      </c>
      <c r="AX222" s="707">
        <f t="shared" si="44"/>
        <v>319.13</v>
      </c>
      <c r="AY222" s="708">
        <f t="shared" si="45"/>
        <v>367.55697133055622</v>
      </c>
      <c r="AZ222" s="708">
        <v>0</v>
      </c>
      <c r="BA222" s="708">
        <f>VLOOKUP(B222,'[9]1st'!B:BH,59,0)</f>
        <v>100</v>
      </c>
      <c r="BB222" s="709">
        <f>_xlfn.IFNA(VLOOKUP(B222,[9]Deduct!B:F,6,0),0)</f>
        <v>0</v>
      </c>
      <c r="BC222" s="710">
        <f>_xlfn.IFNA(VLOOKUP(B222,[9]Union!I:J,2,0),0)</f>
        <v>0</v>
      </c>
      <c r="BD222" s="710">
        <f>_xlfn.IFNA(VLOOKUP(B222,[9]Union!M:N,2,0),0)</f>
        <v>0</v>
      </c>
      <c r="BE222" s="710">
        <f>_xlfn.IFNA(VLOOKUP(B222,[9]Union!E:F,2,0),0)</f>
        <v>0</v>
      </c>
      <c r="BF222" s="710">
        <f>_xlfn.IFNA(VLOOKUP(B222,[9]Union!A:B,2,0),0)</f>
        <v>0.5</v>
      </c>
      <c r="BG222" s="711">
        <f t="shared" si="46"/>
        <v>5.87</v>
      </c>
      <c r="BH222" s="708">
        <f t="shared" si="47"/>
        <v>106.37</v>
      </c>
      <c r="BI222" s="712">
        <f t="shared" si="48"/>
        <v>16.09</v>
      </c>
      <c r="BJ222" s="713">
        <f t="shared" si="49"/>
        <v>234.72</v>
      </c>
      <c r="BK222" s="716"/>
      <c r="BL222" s="608" t="e">
        <f>VLOOKUP(B222,[9]ML!A:F,1,0)</f>
        <v>#N/A</v>
      </c>
      <c r="BM222" s="715"/>
      <c r="BN222" s="608" t="e">
        <f>VLOOKUP(B222,'[9]Mon-Fri'!A:A,1,0)</f>
        <v>#N/A</v>
      </c>
    </row>
    <row r="223" spans="1:73" s="608" customFormat="1" ht="32.25" customHeight="1">
      <c r="A223" s="689">
        <f t="shared" si="53"/>
        <v>215</v>
      </c>
      <c r="B223" s="690" t="s">
        <v>1636</v>
      </c>
      <c r="C223" s="690" t="s">
        <v>1637</v>
      </c>
      <c r="D223" s="690" t="s">
        <v>1260</v>
      </c>
      <c r="E223" s="690" t="s">
        <v>1540</v>
      </c>
      <c r="F223" s="691">
        <v>42618</v>
      </c>
      <c r="G223" s="692"/>
      <c r="H223" s="692"/>
      <c r="I223" s="690" t="s">
        <v>1108</v>
      </c>
      <c r="J223" s="693">
        <v>1</v>
      </c>
      <c r="K223" s="693">
        <v>2</v>
      </c>
      <c r="L223" s="693">
        <v>3</v>
      </c>
      <c r="M223" s="693">
        <v>204</v>
      </c>
      <c r="N223" s="694">
        <f t="shared" si="50"/>
        <v>7.8461538461538458</v>
      </c>
      <c r="O223" s="693">
        <v>184</v>
      </c>
      <c r="P223" s="693">
        <v>8</v>
      </c>
      <c r="Q223" s="693">
        <v>154</v>
      </c>
      <c r="R223" s="693">
        <v>0</v>
      </c>
      <c r="S223" s="693">
        <v>48</v>
      </c>
      <c r="T223" s="693">
        <v>48</v>
      </c>
      <c r="U223" s="693">
        <v>18</v>
      </c>
      <c r="V223" s="693">
        <v>0</v>
      </c>
      <c r="W223" s="693">
        <v>18</v>
      </c>
      <c r="X223" s="690">
        <v>147.91</v>
      </c>
      <c r="Y223" s="690">
        <v>0</v>
      </c>
      <c r="Z223" s="690">
        <v>9.2264110000000006</v>
      </c>
      <c r="AA223" s="690">
        <v>0</v>
      </c>
      <c r="AB223" s="690">
        <v>9.2264110000000006</v>
      </c>
      <c r="AC223" s="690">
        <v>0</v>
      </c>
      <c r="AD223" s="690">
        <v>19.286496</v>
      </c>
      <c r="AE223" s="696">
        <f>VLOOKUP(B223,[9]Avg!B:AD,29,0)</f>
        <v>9.6209055886033461</v>
      </c>
      <c r="AF223" s="697">
        <f>_xlfn.IFNA(VLOOKUP(B223,'[9]5%'!B:BC,54,0),0)</f>
        <v>0</v>
      </c>
      <c r="AG223" s="698">
        <f>VLOOKUP(B223,[9]Simperel!B:AH,33,0)</f>
        <v>4.3099999999999996</v>
      </c>
      <c r="AH223" s="699">
        <f t="shared" si="41"/>
        <v>7.85</v>
      </c>
      <c r="AI223" s="700"/>
      <c r="AJ223" s="697">
        <f>_xlfn.IFNA(VLOOKUP(B223,'[9]Child care'!C:I,7,0),0)</f>
        <v>0</v>
      </c>
      <c r="AK223" s="699">
        <f>VLOOKUP(B223,[9]Att!B:W,22,0)</f>
        <v>5.6856187290969897</v>
      </c>
      <c r="AL223" s="697">
        <f t="shared" si="42"/>
        <v>0</v>
      </c>
      <c r="AM223" s="697">
        <f>_xlfn.IFNA(VLOOKUP(B223,'[9]Health Check'!D:H,5,0),0)</f>
        <v>0</v>
      </c>
      <c r="AN223" s="701"/>
      <c r="AO223" s="697">
        <v>7</v>
      </c>
      <c r="AP223" s="696">
        <f>VLOOKUP(B223,[9]Simperel!B:AJ,35,0)</f>
        <v>8</v>
      </c>
      <c r="AQ223" s="702">
        <f>VLOOKUP(B223,[10]Master!$B:$AQ,42,0)</f>
        <v>0</v>
      </c>
      <c r="AR223" s="697">
        <f>_xlfn.IFNA(VLOOKUP(B223,[9]Bounus!A:B,2,0),0)</f>
        <v>0</v>
      </c>
      <c r="AS223" s="703">
        <f>SUMIF([9]Reimbursment!$B:$B,'PWK '!B:B,[9]Reimbursment!G:G)</f>
        <v>0</v>
      </c>
      <c r="AT223" s="700">
        <f t="shared" si="51"/>
        <v>0</v>
      </c>
      <c r="AU223" s="704">
        <f t="shared" si="43"/>
        <v>176.42</v>
      </c>
      <c r="AV223" s="705">
        <f>VLOOKUP(B223,[9]Att!B:U,20,0)</f>
        <v>0</v>
      </c>
      <c r="AW223" s="706">
        <f t="shared" si="52"/>
        <v>197.96</v>
      </c>
      <c r="AX223" s="707">
        <f t="shared" si="44"/>
        <v>194</v>
      </c>
      <c r="AY223" s="708">
        <f t="shared" si="45"/>
        <v>367.55697133055622</v>
      </c>
      <c r="AZ223" s="708">
        <v>0</v>
      </c>
      <c r="BA223" s="708">
        <f>VLOOKUP(B223,'[9]1st'!B:BH,59,0)</f>
        <v>100</v>
      </c>
      <c r="BB223" s="709">
        <f>_xlfn.IFNA(VLOOKUP(B223,[9]Deduct!B:F,6,0),0)</f>
        <v>0</v>
      </c>
      <c r="BC223" s="710">
        <f>_xlfn.IFNA(VLOOKUP(B223,[9]Union!I:J,2,0),0)</f>
        <v>0</v>
      </c>
      <c r="BD223" s="710">
        <f>_xlfn.IFNA(VLOOKUP(B223,[9]Union!M:N,2,0),0)</f>
        <v>0</v>
      </c>
      <c r="BE223" s="710">
        <f>_xlfn.IFNA(VLOOKUP(B223,[9]Union!E:F,2,0),0)</f>
        <v>0.5</v>
      </c>
      <c r="BF223" s="710">
        <f>_xlfn.IFNA(VLOOKUP(B223,[9]Union!A:B,2,0),0)</f>
        <v>0</v>
      </c>
      <c r="BG223" s="711">
        <f t="shared" si="46"/>
        <v>3.96</v>
      </c>
      <c r="BH223" s="708">
        <f t="shared" si="47"/>
        <v>104.46</v>
      </c>
      <c r="BI223" s="712">
        <f t="shared" si="48"/>
        <v>11.31</v>
      </c>
      <c r="BJ223" s="713">
        <f t="shared" si="49"/>
        <v>104.81</v>
      </c>
      <c r="BK223" s="716"/>
      <c r="BL223" s="608" t="e">
        <f>VLOOKUP(B223,[9]ML!A:F,1,0)</f>
        <v>#N/A</v>
      </c>
      <c r="BM223" s="715"/>
      <c r="BN223" s="608" t="e">
        <f>VLOOKUP(B223,'[9]Mon-Fri'!A:A,1,0)</f>
        <v>#N/A</v>
      </c>
    </row>
    <row r="224" spans="1:73" s="608" customFormat="1" ht="32.25" customHeight="1">
      <c r="A224" s="689">
        <f t="shared" si="53"/>
        <v>216</v>
      </c>
      <c r="B224" s="690" t="s">
        <v>1638</v>
      </c>
      <c r="C224" s="690" t="s">
        <v>1639</v>
      </c>
      <c r="D224" s="690" t="s">
        <v>1365</v>
      </c>
      <c r="E224" s="690" t="s">
        <v>1431</v>
      </c>
      <c r="F224" s="691">
        <v>42653</v>
      </c>
      <c r="G224" s="692"/>
      <c r="H224" s="692"/>
      <c r="I224" s="690" t="s">
        <v>1108</v>
      </c>
      <c r="J224" s="693">
        <v>1</v>
      </c>
      <c r="K224" s="693">
        <v>5</v>
      </c>
      <c r="L224" s="693">
        <v>6</v>
      </c>
      <c r="M224" s="693">
        <v>204</v>
      </c>
      <c r="N224" s="694">
        <f t="shared" si="50"/>
        <v>7.8461538461538458</v>
      </c>
      <c r="O224" s="693">
        <v>208</v>
      </c>
      <c r="P224" s="693">
        <v>8</v>
      </c>
      <c r="Q224" s="693">
        <v>256</v>
      </c>
      <c r="R224" s="693">
        <v>0</v>
      </c>
      <c r="S224" s="693">
        <v>0</v>
      </c>
      <c r="T224" s="693">
        <v>0</v>
      </c>
      <c r="U224" s="693">
        <v>48</v>
      </c>
      <c r="V224" s="693">
        <v>0</v>
      </c>
      <c r="W224" s="693">
        <v>48</v>
      </c>
      <c r="X224" s="690">
        <v>340.62</v>
      </c>
      <c r="Y224" s="690">
        <v>0</v>
      </c>
      <c r="Z224" s="690">
        <v>29.644162000000001</v>
      </c>
      <c r="AA224" s="690">
        <v>0</v>
      </c>
      <c r="AB224" s="690">
        <v>29.644162000000001</v>
      </c>
      <c r="AC224" s="690">
        <v>0</v>
      </c>
      <c r="AD224" s="690">
        <v>0.65365399999999996</v>
      </c>
      <c r="AE224" s="696">
        <f>VLOOKUP(B224,[9]Avg!B:AD,29,0)</f>
        <v>9.5588597468770544</v>
      </c>
      <c r="AF224" s="697">
        <f>_xlfn.IFNA(VLOOKUP(B224,'[9]5%'!B:BC,54,0),0)</f>
        <v>0</v>
      </c>
      <c r="AG224" s="698">
        <f>VLOOKUP(B224,[9]Simperel!B:AH,33,0)</f>
        <v>11.48</v>
      </c>
      <c r="AH224" s="699">
        <f t="shared" si="41"/>
        <v>7.85</v>
      </c>
      <c r="AI224" s="700"/>
      <c r="AJ224" s="697">
        <f>_xlfn.IFNA(VLOOKUP(B224,'[9]Child care'!C:I,7,0),0)</f>
        <v>0</v>
      </c>
      <c r="AK224" s="699">
        <f>VLOOKUP(B224,[9]Att!B:W,22,0)</f>
        <v>10</v>
      </c>
      <c r="AL224" s="697">
        <f t="shared" si="42"/>
        <v>6</v>
      </c>
      <c r="AM224" s="697">
        <f>_xlfn.IFNA(VLOOKUP(B224,'[9]Health Check'!D:H,5,0),0)</f>
        <v>0</v>
      </c>
      <c r="AN224" s="701"/>
      <c r="AO224" s="697">
        <v>7</v>
      </c>
      <c r="AP224" s="696">
        <f>VLOOKUP(B224,[9]Simperel!B:AJ,35,0)</f>
        <v>8</v>
      </c>
      <c r="AQ224" s="702">
        <f>VLOOKUP(B224,[10]Master!$B:$AQ,42,0)</f>
        <v>0</v>
      </c>
      <c r="AR224" s="697">
        <f>_xlfn.IFNA(VLOOKUP(B224,[9]Bounus!A:B,2,0),0)</f>
        <v>0</v>
      </c>
      <c r="AS224" s="703">
        <f>SUMIF([9]Reimbursment!$B:$B,'PWK '!B:B,[9]Reimbursment!G:G)</f>
        <v>44.397316502356148</v>
      </c>
      <c r="AT224" s="700">
        <f t="shared" si="51"/>
        <v>0</v>
      </c>
      <c r="AU224" s="704">
        <f t="shared" si="43"/>
        <v>370.92</v>
      </c>
      <c r="AV224" s="705">
        <f>VLOOKUP(B224,[9]Att!B:U,20,0)</f>
        <v>0</v>
      </c>
      <c r="AW224" s="706">
        <f t="shared" si="52"/>
        <v>447.17</v>
      </c>
      <c r="AX224" s="707">
        <f t="shared" si="44"/>
        <v>441.3</v>
      </c>
      <c r="AY224" s="708">
        <f t="shared" si="45"/>
        <v>367.55697133055622</v>
      </c>
      <c r="AZ224" s="708">
        <v>0</v>
      </c>
      <c r="BA224" s="708">
        <f>VLOOKUP(B224,'[9]1st'!B:BH,59,0)</f>
        <v>100</v>
      </c>
      <c r="BB224" s="709">
        <f>_xlfn.IFNA(VLOOKUP(B224,[9]Deduct!B:F,6,0),0)</f>
        <v>0</v>
      </c>
      <c r="BC224" s="710">
        <f>_xlfn.IFNA(VLOOKUP(B224,[9]Union!I:J,2,0),0)</f>
        <v>1</v>
      </c>
      <c r="BD224" s="710">
        <f>_xlfn.IFNA(VLOOKUP(B224,[9]Union!M:N,2,0),0)</f>
        <v>0</v>
      </c>
      <c r="BE224" s="710">
        <f>_xlfn.IFNA(VLOOKUP(B224,[9]Union!E:F,2,0),0)</f>
        <v>0</v>
      </c>
      <c r="BF224" s="710">
        <f>_xlfn.IFNA(VLOOKUP(B224,[9]Union!A:B,2,0),0)</f>
        <v>0</v>
      </c>
      <c r="BG224" s="711">
        <f t="shared" si="46"/>
        <v>5.87</v>
      </c>
      <c r="BH224" s="708">
        <f t="shared" si="47"/>
        <v>106.87</v>
      </c>
      <c r="BI224" s="712">
        <f t="shared" si="48"/>
        <v>18.48</v>
      </c>
      <c r="BJ224" s="713">
        <f t="shared" si="49"/>
        <v>358.78</v>
      </c>
      <c r="BK224" s="716"/>
      <c r="BL224" s="608" t="e">
        <f>VLOOKUP(B224,[9]ML!A:F,1,0)</f>
        <v>#N/A</v>
      </c>
      <c r="BM224" s="715"/>
      <c r="BN224" s="608" t="e">
        <f>VLOOKUP(B224,'[9]Mon-Fri'!A:A,1,0)</f>
        <v>#N/A</v>
      </c>
      <c r="BO224" s="722"/>
      <c r="BP224" s="722"/>
      <c r="BQ224" s="722"/>
      <c r="BR224" s="722"/>
      <c r="BS224" s="722"/>
      <c r="BT224" s="722"/>
      <c r="BU224" s="722"/>
    </row>
    <row r="225" spans="1:66" s="608" customFormat="1" ht="35.25" customHeight="1">
      <c r="A225" s="689">
        <f t="shared" si="53"/>
        <v>217</v>
      </c>
      <c r="B225" s="690" t="s">
        <v>1640</v>
      </c>
      <c r="C225" s="690" t="s">
        <v>1641</v>
      </c>
      <c r="D225" s="690" t="s">
        <v>1196</v>
      </c>
      <c r="E225" s="690" t="s">
        <v>1642</v>
      </c>
      <c r="F225" s="691">
        <v>42653</v>
      </c>
      <c r="G225" s="692"/>
      <c r="H225" s="692"/>
      <c r="I225" s="690" t="s">
        <v>1108</v>
      </c>
      <c r="J225" s="693">
        <v>1</v>
      </c>
      <c r="K225" s="693">
        <v>3</v>
      </c>
      <c r="L225" s="693">
        <v>4</v>
      </c>
      <c r="M225" s="693">
        <v>204</v>
      </c>
      <c r="N225" s="694">
        <f t="shared" si="50"/>
        <v>7.8461538461538458</v>
      </c>
      <c r="O225" s="693">
        <v>208</v>
      </c>
      <c r="P225" s="693">
        <v>8</v>
      </c>
      <c r="Q225" s="693">
        <v>258</v>
      </c>
      <c r="R225" s="693">
        <v>0</v>
      </c>
      <c r="S225" s="693">
        <v>0</v>
      </c>
      <c r="T225" s="693">
        <v>0</v>
      </c>
      <c r="U225" s="693">
        <v>50</v>
      </c>
      <c r="V225" s="693">
        <v>0</v>
      </c>
      <c r="W225" s="693">
        <v>50</v>
      </c>
      <c r="X225" s="690">
        <v>125.66</v>
      </c>
      <c r="Y225" s="690">
        <v>0</v>
      </c>
      <c r="Z225" s="690">
        <v>25.144209</v>
      </c>
      <c r="AA225" s="690">
        <v>0</v>
      </c>
      <c r="AB225" s="690">
        <v>25.144209</v>
      </c>
      <c r="AC225" s="690">
        <v>0</v>
      </c>
      <c r="AD225" s="690">
        <v>128.728418</v>
      </c>
      <c r="AE225" s="696">
        <f>VLOOKUP(B225,[9]Avg!B:AD,29,0)</f>
        <v>9.7713403924011217</v>
      </c>
      <c r="AF225" s="697">
        <f>_xlfn.IFNA(VLOOKUP(B225,'[9]5%'!B:BC,54,0),0)</f>
        <v>0</v>
      </c>
      <c r="AG225" s="698">
        <f>VLOOKUP(B225,[9]Simperel!B:AH,33,0)</f>
        <v>11.96</v>
      </c>
      <c r="AH225" s="699">
        <f t="shared" si="41"/>
        <v>7.85</v>
      </c>
      <c r="AI225" s="700"/>
      <c r="AJ225" s="697">
        <f>_xlfn.IFNA(VLOOKUP(B225,'[9]Child care'!C:I,7,0),0)</f>
        <v>0</v>
      </c>
      <c r="AK225" s="699">
        <f>VLOOKUP(B225,[9]Att!B:W,22,0)</f>
        <v>10</v>
      </c>
      <c r="AL225" s="697">
        <f t="shared" si="42"/>
        <v>0</v>
      </c>
      <c r="AM225" s="697">
        <f>_xlfn.IFNA(VLOOKUP(B225,'[9]Health Check'!D:H,5,0),0)</f>
        <v>0</v>
      </c>
      <c r="AN225" s="701"/>
      <c r="AO225" s="697">
        <v>7</v>
      </c>
      <c r="AP225" s="696">
        <f>VLOOKUP(B225,[9]Simperel!B:AJ,35,0)</f>
        <v>8</v>
      </c>
      <c r="AQ225" s="702">
        <f>VLOOKUP(B225,[10]Master!$B:$AQ,42,0)</f>
        <v>0</v>
      </c>
      <c r="AR225" s="697">
        <f>_xlfn.IFNA(VLOOKUP(B225,[9]Bounus!A:B,2,0),0)</f>
        <v>0</v>
      </c>
      <c r="AS225" s="703">
        <f>SUMIF([9]Reimbursment!$B:$B,'PWK '!B:B,[9]Reimbursment!G:G)</f>
        <v>0</v>
      </c>
      <c r="AT225" s="700">
        <f t="shared" si="51"/>
        <v>0</v>
      </c>
      <c r="AU225" s="704">
        <f t="shared" si="43"/>
        <v>279.52999999999997</v>
      </c>
      <c r="AV225" s="705">
        <f>VLOOKUP(B225,[9]Att!B:U,20,0)</f>
        <v>0</v>
      </c>
      <c r="AW225" s="706">
        <f t="shared" si="52"/>
        <v>305.38</v>
      </c>
      <c r="AX225" s="707">
        <f t="shared" si="44"/>
        <v>299.51</v>
      </c>
      <c r="AY225" s="708">
        <f t="shared" si="45"/>
        <v>367.55697133055622</v>
      </c>
      <c r="AZ225" s="708">
        <v>0</v>
      </c>
      <c r="BA225" s="708">
        <f>VLOOKUP(B225,'[9]1st'!B:BH,59,0)</f>
        <v>100</v>
      </c>
      <c r="BB225" s="709">
        <f>_xlfn.IFNA(VLOOKUP(B225,[9]Deduct!B:F,6,0),0)</f>
        <v>0</v>
      </c>
      <c r="BC225" s="710">
        <f>_xlfn.IFNA(VLOOKUP(B225,[9]Union!I:J,2,0),0)</f>
        <v>0</v>
      </c>
      <c r="BD225" s="710">
        <f>_xlfn.IFNA(VLOOKUP(B225,[9]Union!M:N,2,0),0)</f>
        <v>0</v>
      </c>
      <c r="BE225" s="710">
        <f>_xlfn.IFNA(VLOOKUP(B225,[9]Union!E:F,2,0),0)</f>
        <v>0.5</v>
      </c>
      <c r="BF225" s="710">
        <f>_xlfn.IFNA(VLOOKUP(B225,[9]Union!A:B,2,0),0)</f>
        <v>0</v>
      </c>
      <c r="BG225" s="711">
        <f t="shared" si="46"/>
        <v>5.87</v>
      </c>
      <c r="BH225" s="708">
        <f t="shared" si="47"/>
        <v>106.37</v>
      </c>
      <c r="BI225" s="712">
        <f t="shared" si="48"/>
        <v>18.96</v>
      </c>
      <c r="BJ225" s="713">
        <f t="shared" si="49"/>
        <v>217.97</v>
      </c>
      <c r="BK225" s="716"/>
      <c r="BL225" s="608" t="e">
        <f>VLOOKUP(B225,[9]ML!A:F,1,0)</f>
        <v>#N/A</v>
      </c>
      <c r="BM225" s="715"/>
      <c r="BN225" s="608" t="e">
        <f>VLOOKUP(B225,'[9]Mon-Fri'!A:A,1,0)</f>
        <v>#N/A</v>
      </c>
    </row>
    <row r="226" spans="1:66" s="608" customFormat="1" ht="35.25" customHeight="1">
      <c r="A226" s="689">
        <f t="shared" si="53"/>
        <v>218</v>
      </c>
      <c r="B226" s="690" t="s">
        <v>1643</v>
      </c>
      <c r="C226" s="690" t="s">
        <v>1644</v>
      </c>
      <c r="D226" s="690" t="s">
        <v>1260</v>
      </c>
      <c r="E226" s="690" t="s">
        <v>1523</v>
      </c>
      <c r="F226" s="691">
        <v>42655</v>
      </c>
      <c r="G226" s="692"/>
      <c r="H226" s="692"/>
      <c r="I226" s="690" t="s">
        <v>1108</v>
      </c>
      <c r="J226" s="693">
        <v>1</v>
      </c>
      <c r="K226" s="693">
        <v>2</v>
      </c>
      <c r="L226" s="693">
        <v>3</v>
      </c>
      <c r="M226" s="693">
        <v>204</v>
      </c>
      <c r="N226" s="694">
        <f t="shared" si="50"/>
        <v>7.8461538461538458</v>
      </c>
      <c r="O226" s="693">
        <v>208</v>
      </c>
      <c r="P226" s="693">
        <v>8</v>
      </c>
      <c r="Q226" s="693">
        <v>235</v>
      </c>
      <c r="R226" s="693">
        <v>0</v>
      </c>
      <c r="S226" s="693">
        <v>7</v>
      </c>
      <c r="T226" s="693">
        <v>7</v>
      </c>
      <c r="U226" s="693">
        <v>34</v>
      </c>
      <c r="V226" s="693">
        <v>0</v>
      </c>
      <c r="W226" s="693">
        <v>34</v>
      </c>
      <c r="X226" s="690">
        <v>238.87</v>
      </c>
      <c r="Y226" s="690">
        <v>0</v>
      </c>
      <c r="Z226" s="690">
        <v>19.514395</v>
      </c>
      <c r="AA226" s="690">
        <v>0</v>
      </c>
      <c r="AB226" s="690">
        <v>19.514395</v>
      </c>
      <c r="AC226" s="690">
        <v>26.13</v>
      </c>
      <c r="AD226" s="690">
        <v>32.150849999999998</v>
      </c>
      <c r="AE226" s="696">
        <f>VLOOKUP(B226,[9]Avg!B:AD,29,0)</f>
        <v>11.343792124023544</v>
      </c>
      <c r="AF226" s="697">
        <f>_xlfn.IFNA(VLOOKUP(B226,'[9]5%'!B:BC,54,0),0)</f>
        <v>0</v>
      </c>
      <c r="AG226" s="698">
        <f>VLOOKUP(B226,[9]Simperel!B:AH,33,0)</f>
        <v>8.1300000000000008</v>
      </c>
      <c r="AH226" s="699">
        <f t="shared" si="41"/>
        <v>7.85</v>
      </c>
      <c r="AI226" s="700"/>
      <c r="AJ226" s="697">
        <f>_xlfn.IFNA(VLOOKUP(B226,'[9]Child care'!C:I,7,0),0)</f>
        <v>0</v>
      </c>
      <c r="AK226" s="699">
        <f>VLOOKUP(B226,[9]Att!B:W,22,0)</f>
        <v>10</v>
      </c>
      <c r="AL226" s="697">
        <f t="shared" si="42"/>
        <v>6</v>
      </c>
      <c r="AM226" s="697">
        <f>_xlfn.IFNA(VLOOKUP(B226,'[9]Health Check'!D:H,5,0),0)</f>
        <v>0</v>
      </c>
      <c r="AN226" s="701"/>
      <c r="AO226" s="697">
        <v>7</v>
      </c>
      <c r="AP226" s="696">
        <f>VLOOKUP(B226,[9]Simperel!B:AJ,35,0)</f>
        <v>8</v>
      </c>
      <c r="AQ226" s="702">
        <f>VLOOKUP(B226,[10]Master!$B:$AQ,42,0)</f>
        <v>0</v>
      </c>
      <c r="AR226" s="697">
        <f>_xlfn.IFNA(VLOOKUP(B226,[9]Bounus!A:B,2,0),0)</f>
        <v>0</v>
      </c>
      <c r="AS226" s="703">
        <f>SUMIF([9]Reimbursment!$B:$B,'PWK '!B:B,[9]Reimbursment!G:G)</f>
        <v>0</v>
      </c>
      <c r="AT226" s="700">
        <f t="shared" si="51"/>
        <v>8.9556253610712151</v>
      </c>
      <c r="AU226" s="704">
        <f t="shared" si="43"/>
        <v>316.67</v>
      </c>
      <c r="AV226" s="705">
        <f>VLOOKUP(B226,[9]Att!B:U,20,0)</f>
        <v>0.78947368421052599</v>
      </c>
      <c r="AW226" s="706">
        <f t="shared" si="52"/>
        <v>357.47</v>
      </c>
      <c r="AX226" s="707">
        <f t="shared" si="44"/>
        <v>351.6</v>
      </c>
      <c r="AY226" s="708">
        <f t="shared" si="45"/>
        <v>367.55697133055622</v>
      </c>
      <c r="AZ226" s="708">
        <v>0</v>
      </c>
      <c r="BA226" s="708">
        <f>VLOOKUP(B226,'[9]1st'!B:BH,59,0)</f>
        <v>100</v>
      </c>
      <c r="BB226" s="709">
        <f>_xlfn.IFNA(VLOOKUP(B226,[9]Deduct!B:F,6,0),0)</f>
        <v>0</v>
      </c>
      <c r="BC226" s="710">
        <f>_xlfn.IFNA(VLOOKUP(B226,[9]Union!I:J,2,0),0)</f>
        <v>0</v>
      </c>
      <c r="BD226" s="710">
        <f>_xlfn.IFNA(VLOOKUP(B226,[9]Union!M:N,2,0),0)</f>
        <v>0</v>
      </c>
      <c r="BE226" s="710">
        <f>_xlfn.IFNA(VLOOKUP(B226,[9]Union!E:F,2,0),0)</f>
        <v>0</v>
      </c>
      <c r="BF226" s="710">
        <f>_xlfn.IFNA(VLOOKUP(B226,[9]Union!A:B,2,0),0)</f>
        <v>0</v>
      </c>
      <c r="BG226" s="711">
        <f t="shared" si="46"/>
        <v>5.87</v>
      </c>
      <c r="BH226" s="708">
        <f t="shared" si="47"/>
        <v>105.87</v>
      </c>
      <c r="BI226" s="712">
        <f t="shared" si="48"/>
        <v>15.13</v>
      </c>
      <c r="BJ226" s="713">
        <f t="shared" si="49"/>
        <v>266.73</v>
      </c>
      <c r="BK226" s="716"/>
      <c r="BL226" s="608" t="e">
        <f>VLOOKUP(B226,[9]ML!A:F,1,0)</f>
        <v>#N/A</v>
      </c>
      <c r="BM226" s="715"/>
      <c r="BN226" s="608" t="e">
        <f>VLOOKUP(B226,'[9]Mon-Fri'!A:A,1,0)</f>
        <v>#N/A</v>
      </c>
    </row>
    <row r="227" spans="1:66" s="608" customFormat="1" ht="35.25" customHeight="1">
      <c r="A227" s="689">
        <f t="shared" si="53"/>
        <v>219</v>
      </c>
      <c r="B227" s="690" t="s">
        <v>1645</v>
      </c>
      <c r="C227" s="690" t="s">
        <v>1646</v>
      </c>
      <c r="D227" s="690" t="s">
        <v>1260</v>
      </c>
      <c r="E227" s="690" t="s">
        <v>1558</v>
      </c>
      <c r="F227" s="691">
        <v>42661</v>
      </c>
      <c r="G227" s="692"/>
      <c r="H227" s="692"/>
      <c r="I227" s="690" t="s">
        <v>1108</v>
      </c>
      <c r="J227" s="693">
        <v>1</v>
      </c>
      <c r="K227" s="693">
        <v>1</v>
      </c>
      <c r="L227" s="693">
        <v>2</v>
      </c>
      <c r="M227" s="693">
        <v>204</v>
      </c>
      <c r="N227" s="694">
        <f t="shared" si="50"/>
        <v>7.8461538461538458</v>
      </c>
      <c r="O227" s="693">
        <v>208</v>
      </c>
      <c r="P227" s="693">
        <v>8</v>
      </c>
      <c r="Q227" s="693">
        <v>256</v>
      </c>
      <c r="R227" s="693">
        <v>0</v>
      </c>
      <c r="S227" s="693">
        <v>0</v>
      </c>
      <c r="T227" s="693">
        <v>0</v>
      </c>
      <c r="U227" s="693">
        <v>48</v>
      </c>
      <c r="V227" s="693">
        <v>0</v>
      </c>
      <c r="W227" s="693">
        <v>48</v>
      </c>
      <c r="X227" s="690">
        <v>452.24</v>
      </c>
      <c r="Y227" s="690">
        <v>0</v>
      </c>
      <c r="Z227" s="690">
        <v>36.931941999999999</v>
      </c>
      <c r="AA227" s="690">
        <v>0</v>
      </c>
      <c r="AB227" s="690">
        <v>36.931941999999999</v>
      </c>
      <c r="AC227" s="690">
        <v>0</v>
      </c>
      <c r="AD227" s="690">
        <v>3.6649639999999999</v>
      </c>
      <c r="AE227" s="696">
        <f>VLOOKUP(B227,[9]Avg!B:AD,29,0)</f>
        <v>12.608623043778552</v>
      </c>
      <c r="AF227" s="697">
        <f>_xlfn.IFNA(VLOOKUP(B227,'[9]5%'!B:BC,54,0),0)</f>
        <v>0</v>
      </c>
      <c r="AG227" s="698">
        <f>VLOOKUP(B227,[9]Simperel!B:AH,33,0)</f>
        <v>11.48</v>
      </c>
      <c r="AH227" s="699">
        <f t="shared" si="41"/>
        <v>7.85</v>
      </c>
      <c r="AI227" s="700"/>
      <c r="AJ227" s="697">
        <f>_xlfn.IFNA(VLOOKUP(B227,'[9]Child care'!C:I,7,0),0)</f>
        <v>0</v>
      </c>
      <c r="AK227" s="699">
        <f>VLOOKUP(B227,[9]Att!B:W,22,0)</f>
        <v>10</v>
      </c>
      <c r="AL227" s="697">
        <f t="shared" si="42"/>
        <v>6</v>
      </c>
      <c r="AM227" s="697">
        <f>_xlfn.IFNA(VLOOKUP(B227,'[9]Health Check'!D:H,5,0),0)</f>
        <v>0</v>
      </c>
      <c r="AN227" s="701"/>
      <c r="AO227" s="697">
        <v>7</v>
      </c>
      <c r="AP227" s="696">
        <f>VLOOKUP(B227,[9]Simperel!B:AJ,35,0)</f>
        <v>8</v>
      </c>
      <c r="AQ227" s="702">
        <f>VLOOKUP(B227,[10]Master!$B:$AQ,42,0)</f>
        <v>0</v>
      </c>
      <c r="AR227" s="697">
        <f>_xlfn.IFNA(VLOOKUP(B227,[9]Bounus!A:B,2,0),0)</f>
        <v>0</v>
      </c>
      <c r="AS227" s="703">
        <f>SUMIF([9]Reimbursment!$B:$B,'PWK '!B:B,[9]Reimbursment!G:G)</f>
        <v>0</v>
      </c>
      <c r="AT227" s="700">
        <f t="shared" si="51"/>
        <v>0</v>
      </c>
      <c r="AU227" s="704">
        <f t="shared" si="43"/>
        <v>492.84</v>
      </c>
      <c r="AV227" s="705">
        <f>VLOOKUP(B227,[9]Att!B:U,20,0)</f>
        <v>0</v>
      </c>
      <c r="AW227" s="706">
        <f t="shared" si="52"/>
        <v>524.69000000000005</v>
      </c>
      <c r="AX227" s="707">
        <f t="shared" si="44"/>
        <v>518.82000000000005</v>
      </c>
      <c r="AY227" s="708">
        <f t="shared" si="45"/>
        <v>367.55697133055622</v>
      </c>
      <c r="AZ227" s="708">
        <v>3.89</v>
      </c>
      <c r="BA227" s="708">
        <f>VLOOKUP(B227,'[9]1st'!B:BH,59,0)</f>
        <v>100</v>
      </c>
      <c r="BB227" s="709">
        <f>_xlfn.IFNA(VLOOKUP(B227,[9]Deduct!B:F,6,0),0)</f>
        <v>0</v>
      </c>
      <c r="BC227" s="710">
        <f>_xlfn.IFNA(VLOOKUP(B227,[9]Union!I:J,2,0),0)</f>
        <v>0</v>
      </c>
      <c r="BD227" s="710">
        <f>_xlfn.IFNA(VLOOKUP(B227,[9]Union!M:N,2,0),0)</f>
        <v>0</v>
      </c>
      <c r="BE227" s="710">
        <f>_xlfn.IFNA(VLOOKUP(B227,[9]Union!E:F,2,0),0)</f>
        <v>0</v>
      </c>
      <c r="BF227" s="710">
        <f>_xlfn.IFNA(VLOOKUP(B227,[9]Union!A:B,2,0),0)</f>
        <v>0</v>
      </c>
      <c r="BG227" s="711">
        <f t="shared" si="46"/>
        <v>5.87</v>
      </c>
      <c r="BH227" s="708">
        <f t="shared" si="47"/>
        <v>109.76</v>
      </c>
      <c r="BI227" s="712">
        <f t="shared" si="48"/>
        <v>18.48</v>
      </c>
      <c r="BJ227" s="713">
        <f t="shared" si="49"/>
        <v>433.41</v>
      </c>
      <c r="BK227" s="716"/>
      <c r="BL227" s="608" t="e">
        <f>VLOOKUP(B227,[9]ML!A:F,1,0)</f>
        <v>#N/A</v>
      </c>
      <c r="BM227" s="715"/>
      <c r="BN227" s="608" t="e">
        <f>VLOOKUP(B227,'[9]Mon-Fri'!A:A,1,0)</f>
        <v>#N/A</v>
      </c>
    </row>
    <row r="228" spans="1:66" s="608" customFormat="1" ht="32.25" customHeight="1">
      <c r="A228" s="689">
        <f t="shared" si="53"/>
        <v>220</v>
      </c>
      <c r="B228" s="690" t="s">
        <v>1647</v>
      </c>
      <c r="C228" s="690" t="s">
        <v>1648</v>
      </c>
      <c r="D228" s="690" t="s">
        <v>1231</v>
      </c>
      <c r="E228" s="690" t="s">
        <v>1649</v>
      </c>
      <c r="F228" s="691">
        <v>42661</v>
      </c>
      <c r="G228" s="692"/>
      <c r="H228" s="692"/>
      <c r="I228" s="690" t="s">
        <v>1108</v>
      </c>
      <c r="J228" s="693">
        <v>0</v>
      </c>
      <c r="K228" s="693">
        <v>0</v>
      </c>
      <c r="L228" s="693">
        <v>0</v>
      </c>
      <c r="M228" s="693">
        <v>204</v>
      </c>
      <c r="N228" s="694">
        <f t="shared" si="50"/>
        <v>7.8461538461538458</v>
      </c>
      <c r="O228" s="693">
        <v>208</v>
      </c>
      <c r="P228" s="693">
        <v>8</v>
      </c>
      <c r="Q228" s="693">
        <v>218</v>
      </c>
      <c r="R228" s="693">
        <v>8</v>
      </c>
      <c r="S228" s="693">
        <v>0</v>
      </c>
      <c r="T228" s="693">
        <v>8</v>
      </c>
      <c r="U228" s="693">
        <v>18</v>
      </c>
      <c r="V228" s="693">
        <v>0</v>
      </c>
      <c r="W228" s="693">
        <v>18</v>
      </c>
      <c r="X228" s="690">
        <v>217.24</v>
      </c>
      <c r="Y228" s="690">
        <v>7.85</v>
      </c>
      <c r="Z228" s="690">
        <v>10.73021</v>
      </c>
      <c r="AA228" s="690">
        <v>0</v>
      </c>
      <c r="AB228" s="690">
        <v>10.73021</v>
      </c>
      <c r="AC228" s="690">
        <v>0</v>
      </c>
      <c r="AD228" s="690">
        <v>17.110766000000002</v>
      </c>
      <c r="AE228" s="696">
        <f>VLOOKUP(B228,[9]Avg!B:AD,29,0)</f>
        <v>10.728178483889177</v>
      </c>
      <c r="AF228" s="697">
        <f>_xlfn.IFNA(VLOOKUP(B228,'[9]5%'!B:BC,54,0),0)</f>
        <v>0</v>
      </c>
      <c r="AG228" s="698">
        <f>VLOOKUP(B228,[9]Simperel!B:AH,33,0)</f>
        <v>4.3099999999999996</v>
      </c>
      <c r="AH228" s="699">
        <f t="shared" si="41"/>
        <v>7.85</v>
      </c>
      <c r="AI228" s="700"/>
      <c r="AJ228" s="697">
        <f>_xlfn.IFNA(VLOOKUP(B228,'[9]Child care'!C:I,7,0),0)</f>
        <v>0</v>
      </c>
      <c r="AK228" s="699">
        <f>VLOOKUP(B228,[9]Att!B:W,22,0)</f>
        <v>9.5652173913043477</v>
      </c>
      <c r="AL228" s="697">
        <f t="shared" si="42"/>
        <v>6</v>
      </c>
      <c r="AM228" s="697">
        <f>_xlfn.IFNA(VLOOKUP(B228,'[9]Health Check'!D:H,5,0),0)</f>
        <v>0</v>
      </c>
      <c r="AN228" s="701"/>
      <c r="AO228" s="697">
        <v>7</v>
      </c>
      <c r="AP228" s="696">
        <f>VLOOKUP(B228,[9]Simperel!B:AJ,35,0)</f>
        <v>8</v>
      </c>
      <c r="AQ228" s="702">
        <f>VLOOKUP(B228,[10]Master!$B:$AQ,42,0)</f>
        <v>0</v>
      </c>
      <c r="AR228" s="697">
        <f>_xlfn.IFNA(VLOOKUP(B228,[9]Bounus!A:B,2,0),0)</f>
        <v>0</v>
      </c>
      <c r="AS228" s="703">
        <f>SUMIF([9]Reimbursment!$B:$B,'PWK '!B:B,[9]Reimbursment!G:G)</f>
        <v>0</v>
      </c>
      <c r="AT228" s="700">
        <f t="shared" si="51"/>
        <v>0</v>
      </c>
      <c r="AU228" s="704">
        <f t="shared" si="43"/>
        <v>252.93</v>
      </c>
      <c r="AV228" s="705">
        <f>VLOOKUP(B228,[9]Att!B:U,20,0)</f>
        <v>0</v>
      </c>
      <c r="AW228" s="706">
        <f t="shared" si="52"/>
        <v>284.35000000000002</v>
      </c>
      <c r="AX228" s="707">
        <f t="shared" si="44"/>
        <v>278.66000000000003</v>
      </c>
      <c r="AY228" s="708">
        <f t="shared" si="45"/>
        <v>367.55697133055622</v>
      </c>
      <c r="AZ228" s="708">
        <v>0</v>
      </c>
      <c r="BA228" s="708">
        <f>VLOOKUP(B228,'[9]1st'!B:BH,59,0)</f>
        <v>100</v>
      </c>
      <c r="BB228" s="709">
        <f>_xlfn.IFNA(VLOOKUP(B228,[9]Deduct!B:F,6,0),0)</f>
        <v>0</v>
      </c>
      <c r="BC228" s="710">
        <f>_xlfn.IFNA(VLOOKUP(B228,[9]Union!I:J,2,0),0)</f>
        <v>0</v>
      </c>
      <c r="BD228" s="710">
        <f>_xlfn.IFNA(VLOOKUP(B228,[9]Union!M:N,2,0),0)</f>
        <v>0</v>
      </c>
      <c r="BE228" s="710">
        <f>_xlfn.IFNA(VLOOKUP(B228,[9]Union!E:F,2,0),0)</f>
        <v>0</v>
      </c>
      <c r="BF228" s="710">
        <f>_xlfn.IFNA(VLOOKUP(B228,[9]Union!A:B,2,0),0)</f>
        <v>0</v>
      </c>
      <c r="BG228" s="711">
        <f t="shared" si="46"/>
        <v>5.69</v>
      </c>
      <c r="BH228" s="708">
        <f t="shared" si="47"/>
        <v>105.69</v>
      </c>
      <c r="BI228" s="712">
        <f t="shared" si="48"/>
        <v>11.31</v>
      </c>
      <c r="BJ228" s="713">
        <f t="shared" si="49"/>
        <v>189.97</v>
      </c>
      <c r="BK228" s="716"/>
      <c r="BL228" s="608" t="e">
        <f>VLOOKUP(B228,[9]ML!A:F,1,0)</f>
        <v>#N/A</v>
      </c>
      <c r="BM228" s="715"/>
      <c r="BN228" s="608" t="e">
        <f>VLOOKUP(B228,'[9]Mon-Fri'!A:A,1,0)</f>
        <v>#N/A</v>
      </c>
    </row>
    <row r="229" spans="1:66" s="608" customFormat="1" ht="35.25" customHeight="1">
      <c r="A229" s="689">
        <f t="shared" si="53"/>
        <v>221</v>
      </c>
      <c r="B229" s="690" t="s">
        <v>1650</v>
      </c>
      <c r="C229" s="690" t="s">
        <v>1651</v>
      </c>
      <c r="D229" s="690" t="s">
        <v>1117</v>
      </c>
      <c r="E229" s="690" t="s">
        <v>1200</v>
      </c>
      <c r="F229" s="691">
        <v>42702</v>
      </c>
      <c r="G229" s="692"/>
      <c r="H229" s="692"/>
      <c r="I229" s="690" t="s">
        <v>1108</v>
      </c>
      <c r="J229" s="693">
        <v>0</v>
      </c>
      <c r="K229" s="693">
        <v>2</v>
      </c>
      <c r="L229" s="693">
        <v>2</v>
      </c>
      <c r="M229" s="693">
        <v>204</v>
      </c>
      <c r="N229" s="694">
        <f t="shared" si="50"/>
        <v>7.8461538461538458</v>
      </c>
      <c r="O229" s="693">
        <v>208</v>
      </c>
      <c r="P229" s="693">
        <v>8</v>
      </c>
      <c r="Q229" s="693">
        <v>252</v>
      </c>
      <c r="R229" s="693">
        <v>0</v>
      </c>
      <c r="S229" s="693">
        <v>0</v>
      </c>
      <c r="T229" s="693">
        <v>0</v>
      </c>
      <c r="U229" s="693">
        <v>44</v>
      </c>
      <c r="V229" s="693">
        <v>0</v>
      </c>
      <c r="W229" s="693">
        <v>44</v>
      </c>
      <c r="X229" s="690">
        <v>337.83</v>
      </c>
      <c r="Y229" s="690">
        <v>3.92</v>
      </c>
      <c r="Z229" s="690">
        <v>29.331015000000001</v>
      </c>
      <c r="AA229" s="690">
        <v>0</v>
      </c>
      <c r="AB229" s="690">
        <v>29.331015000000001</v>
      </c>
      <c r="AC229" s="690">
        <v>0</v>
      </c>
      <c r="AD229" s="690">
        <v>2.48E-3</v>
      </c>
      <c r="AE229" s="696">
        <f>VLOOKUP(B229,[9]Avg!B:AD,29,0)</f>
        <v>10.278248279352225</v>
      </c>
      <c r="AF229" s="697">
        <f>_xlfn.IFNA(VLOOKUP(B229,'[9]5%'!B:BC,54,0),0)</f>
        <v>0</v>
      </c>
      <c r="AG229" s="698">
        <f>VLOOKUP(B229,[9]Simperel!B:AH,33,0)</f>
        <v>10.52</v>
      </c>
      <c r="AH229" s="699">
        <f t="shared" si="41"/>
        <v>7.85</v>
      </c>
      <c r="AI229" s="700"/>
      <c r="AJ229" s="697">
        <f>_xlfn.IFNA(VLOOKUP(B229,'[9]Child care'!C:I,7,0),0)</f>
        <v>0</v>
      </c>
      <c r="AK229" s="699">
        <f>VLOOKUP(B229,[9]Att!B:W,22,0)</f>
        <v>10</v>
      </c>
      <c r="AL229" s="697">
        <f t="shared" si="42"/>
        <v>6</v>
      </c>
      <c r="AM229" s="697">
        <f>_xlfn.IFNA(VLOOKUP(B229,'[9]Health Check'!D:H,5,0),0)</f>
        <v>0</v>
      </c>
      <c r="AN229" s="701"/>
      <c r="AO229" s="697">
        <v>7</v>
      </c>
      <c r="AP229" s="696">
        <f>VLOOKUP(B229,[9]Simperel!B:AJ,35,0)</f>
        <v>8</v>
      </c>
      <c r="AQ229" s="702">
        <f>VLOOKUP(B229,[10]Master!$B:$AQ,42,0)</f>
        <v>0</v>
      </c>
      <c r="AR229" s="697">
        <f>_xlfn.IFNA(VLOOKUP(B229,[9]Bounus!A:B,2,0),0)</f>
        <v>0</v>
      </c>
      <c r="AS229" s="703">
        <f>SUMIF([9]Reimbursment!$B:$B,'PWK '!B:B,[9]Reimbursment!G:G)</f>
        <v>50.945235579514815</v>
      </c>
      <c r="AT229" s="700">
        <f t="shared" si="51"/>
        <v>0</v>
      </c>
      <c r="AU229" s="704">
        <f t="shared" si="43"/>
        <v>371.08</v>
      </c>
      <c r="AV229" s="705">
        <f>VLOOKUP(B229,[9]Att!B:U,20,0)</f>
        <v>0</v>
      </c>
      <c r="AW229" s="706">
        <f t="shared" si="52"/>
        <v>453.88</v>
      </c>
      <c r="AX229" s="707">
        <f t="shared" si="44"/>
        <v>448.01</v>
      </c>
      <c r="AY229" s="708">
        <f t="shared" si="45"/>
        <v>367.55697133055622</v>
      </c>
      <c r="AZ229" s="708">
        <v>0.35</v>
      </c>
      <c r="BA229" s="708">
        <f>VLOOKUP(B229,'[9]1st'!B:BH,59,0)</f>
        <v>100</v>
      </c>
      <c r="BB229" s="709">
        <f>_xlfn.IFNA(VLOOKUP(B229,[9]Deduct!B:F,6,0),0)</f>
        <v>0</v>
      </c>
      <c r="BC229" s="710">
        <f>_xlfn.IFNA(VLOOKUP(B229,[9]Union!I:J,2,0),0)</f>
        <v>1</v>
      </c>
      <c r="BD229" s="710">
        <f>_xlfn.IFNA(VLOOKUP(B229,[9]Union!M:N,2,0),0)</f>
        <v>0</v>
      </c>
      <c r="BE229" s="710">
        <f>_xlfn.IFNA(VLOOKUP(B229,[9]Union!E:F,2,0),0)</f>
        <v>0</v>
      </c>
      <c r="BF229" s="710">
        <f>_xlfn.IFNA(VLOOKUP(B229,[9]Union!A:B,2,0),0)</f>
        <v>0</v>
      </c>
      <c r="BG229" s="711">
        <f t="shared" si="46"/>
        <v>5.87</v>
      </c>
      <c r="BH229" s="708">
        <f t="shared" si="47"/>
        <v>107.22</v>
      </c>
      <c r="BI229" s="712">
        <f t="shared" si="48"/>
        <v>17.52</v>
      </c>
      <c r="BJ229" s="713">
        <f t="shared" si="49"/>
        <v>364.18</v>
      </c>
      <c r="BK229" s="716"/>
      <c r="BL229" s="608" t="e">
        <f>VLOOKUP(B229,[9]ML!A:F,1,0)</f>
        <v>#N/A</v>
      </c>
      <c r="BM229" s="715"/>
      <c r="BN229" s="608" t="e">
        <f>VLOOKUP(B229,'[9]Mon-Fri'!A:A,1,0)</f>
        <v>#N/A</v>
      </c>
    </row>
    <row r="230" spans="1:66" s="608" customFormat="1" ht="33" customHeight="1">
      <c r="A230" s="689">
        <f t="shared" si="53"/>
        <v>222</v>
      </c>
      <c r="B230" s="690" t="s">
        <v>1652</v>
      </c>
      <c r="C230" s="690" t="s">
        <v>1653</v>
      </c>
      <c r="D230" s="690" t="s">
        <v>1289</v>
      </c>
      <c r="E230" s="690" t="s">
        <v>1261</v>
      </c>
      <c r="F230" s="691">
        <v>42723</v>
      </c>
      <c r="G230" s="692"/>
      <c r="H230" s="692"/>
      <c r="I230" s="690" t="s">
        <v>1108</v>
      </c>
      <c r="J230" s="693">
        <v>1</v>
      </c>
      <c r="K230" s="693">
        <v>2</v>
      </c>
      <c r="L230" s="693">
        <v>3</v>
      </c>
      <c r="M230" s="693">
        <v>204</v>
      </c>
      <c r="N230" s="694">
        <f t="shared" si="50"/>
        <v>7.8461538461538458</v>
      </c>
      <c r="O230" s="693">
        <v>208</v>
      </c>
      <c r="P230" s="693">
        <v>8</v>
      </c>
      <c r="Q230" s="693">
        <v>208</v>
      </c>
      <c r="R230" s="693">
        <v>8</v>
      </c>
      <c r="S230" s="693">
        <v>16</v>
      </c>
      <c r="T230" s="693">
        <v>24</v>
      </c>
      <c r="U230" s="693">
        <v>24</v>
      </c>
      <c r="V230" s="693">
        <v>0</v>
      </c>
      <c r="W230" s="693">
        <v>24</v>
      </c>
      <c r="X230" s="690">
        <v>133.58000000000001</v>
      </c>
      <c r="Y230" s="690">
        <v>7.85</v>
      </c>
      <c r="Z230" s="690">
        <v>11.77488</v>
      </c>
      <c r="AA230" s="690">
        <v>0</v>
      </c>
      <c r="AB230" s="690">
        <v>11.77488</v>
      </c>
      <c r="AC230" s="690">
        <v>0</v>
      </c>
      <c r="AD230" s="690">
        <v>70.519760000000005</v>
      </c>
      <c r="AE230" s="696">
        <f>VLOOKUP(B230,[9]Avg!B:AD,29,0)</f>
        <v>9.5336622155907591</v>
      </c>
      <c r="AF230" s="697">
        <f>_xlfn.IFNA(VLOOKUP(B230,'[9]5%'!B:BC,54,0),0)</f>
        <v>0</v>
      </c>
      <c r="AG230" s="698">
        <f>VLOOKUP(B230,[9]Simperel!B:AH,33,0)</f>
        <v>5.74</v>
      </c>
      <c r="AH230" s="699">
        <f t="shared" si="41"/>
        <v>7.85</v>
      </c>
      <c r="AI230" s="700"/>
      <c r="AJ230" s="697">
        <f>_xlfn.IFNA(VLOOKUP(B230,'[9]Child care'!C:I,7,0),0)</f>
        <v>0</v>
      </c>
      <c r="AK230" s="699">
        <f>VLOOKUP(B230,[9]Att!B:W,22,0)</f>
        <v>9.5652173913043477</v>
      </c>
      <c r="AL230" s="697">
        <f t="shared" si="42"/>
        <v>0</v>
      </c>
      <c r="AM230" s="697">
        <f>_xlfn.IFNA(VLOOKUP(B230,'[9]Health Check'!D:H,5,0),0)</f>
        <v>0</v>
      </c>
      <c r="AN230" s="701"/>
      <c r="AO230" s="697">
        <v>7</v>
      </c>
      <c r="AP230" s="696">
        <f>VLOOKUP(B230,[9]Simperel!B:AJ,35,0)</f>
        <v>8</v>
      </c>
      <c r="AQ230" s="702">
        <f>VLOOKUP(B230,[10]Master!$B:$AQ,42,0)</f>
        <v>0</v>
      </c>
      <c r="AR230" s="697">
        <f>_xlfn.IFNA(VLOOKUP(B230,[9]Bounus!A:B,2,0),0)</f>
        <v>0</v>
      </c>
      <c r="AS230" s="703">
        <f>SUMIF([9]Reimbursment!$B:$B,'PWK '!B:B,[9]Reimbursment!G:G)</f>
        <v>0</v>
      </c>
      <c r="AT230" s="700">
        <f t="shared" si="51"/>
        <v>19.067324431181518</v>
      </c>
      <c r="AU230" s="704">
        <f t="shared" si="43"/>
        <v>223.72</v>
      </c>
      <c r="AV230" s="705">
        <f>VLOOKUP(B230,[9]Att!B:U,20,0)</f>
        <v>2</v>
      </c>
      <c r="AW230" s="706">
        <f t="shared" si="52"/>
        <v>268.20999999999998</v>
      </c>
      <c r="AX230" s="707">
        <f t="shared" si="44"/>
        <v>262.84999999999997</v>
      </c>
      <c r="AY230" s="708">
        <f t="shared" si="45"/>
        <v>367.55697133055622</v>
      </c>
      <c r="AZ230" s="708">
        <v>0</v>
      </c>
      <c r="BA230" s="708">
        <f>VLOOKUP(B230,'[9]1st'!B:BH,59,0)</f>
        <v>100</v>
      </c>
      <c r="BB230" s="709">
        <f>_xlfn.IFNA(VLOOKUP(B230,[9]Deduct!B:F,6,0),0)</f>
        <v>0</v>
      </c>
      <c r="BC230" s="710">
        <f>_xlfn.IFNA(VLOOKUP(B230,[9]Union!I:J,2,0),0)</f>
        <v>0</v>
      </c>
      <c r="BD230" s="710">
        <f>_xlfn.IFNA(VLOOKUP(B230,[9]Union!M:N,2,0),0)</f>
        <v>0</v>
      </c>
      <c r="BE230" s="710">
        <f>_xlfn.IFNA(VLOOKUP(B230,[9]Union!E:F,2,0),0)</f>
        <v>0</v>
      </c>
      <c r="BF230" s="710">
        <f>_xlfn.IFNA(VLOOKUP(B230,[9]Union!A:B,2,0),0)</f>
        <v>0</v>
      </c>
      <c r="BG230" s="711">
        <f t="shared" si="46"/>
        <v>5.36</v>
      </c>
      <c r="BH230" s="708">
        <f t="shared" si="47"/>
        <v>105.36</v>
      </c>
      <c r="BI230" s="712">
        <f t="shared" si="48"/>
        <v>12.74</v>
      </c>
      <c r="BJ230" s="713">
        <f t="shared" si="49"/>
        <v>175.59</v>
      </c>
      <c r="BK230" s="714"/>
      <c r="BL230" s="608" t="e">
        <f>VLOOKUP(B230,[9]ML!A:F,1,0)</f>
        <v>#N/A</v>
      </c>
      <c r="BM230" s="715"/>
      <c r="BN230" s="608" t="e">
        <f>VLOOKUP(B230,'[9]Mon-Fri'!A:A,1,0)</f>
        <v>#N/A</v>
      </c>
    </row>
    <row r="231" spans="1:66" s="608" customFormat="1" ht="32.25" customHeight="1">
      <c r="A231" s="689">
        <f t="shared" si="53"/>
        <v>223</v>
      </c>
      <c r="B231" s="690" t="s">
        <v>1654</v>
      </c>
      <c r="C231" s="690" t="s">
        <v>1655</v>
      </c>
      <c r="D231" s="690" t="s">
        <v>1260</v>
      </c>
      <c r="E231" s="690" t="s">
        <v>1656</v>
      </c>
      <c r="F231" s="691">
        <v>42745</v>
      </c>
      <c r="G231" s="692"/>
      <c r="H231" s="692"/>
      <c r="I231" s="690" t="s">
        <v>1108</v>
      </c>
      <c r="J231" s="693">
        <v>1</v>
      </c>
      <c r="K231" s="693">
        <v>2</v>
      </c>
      <c r="L231" s="693">
        <v>3</v>
      </c>
      <c r="M231" s="693">
        <v>204</v>
      </c>
      <c r="N231" s="694">
        <f t="shared" si="50"/>
        <v>7.8461538461538458</v>
      </c>
      <c r="O231" s="693">
        <v>208</v>
      </c>
      <c r="P231" s="693">
        <v>8</v>
      </c>
      <c r="Q231" s="693">
        <v>226</v>
      </c>
      <c r="R231" s="693">
        <v>8</v>
      </c>
      <c r="S231" s="693">
        <v>8</v>
      </c>
      <c r="T231" s="693">
        <v>16</v>
      </c>
      <c r="U231" s="693">
        <v>34</v>
      </c>
      <c r="V231" s="693">
        <v>0</v>
      </c>
      <c r="W231" s="693">
        <v>34</v>
      </c>
      <c r="X231" s="690">
        <v>253.24</v>
      </c>
      <c r="Y231" s="690">
        <v>7.85</v>
      </c>
      <c r="Z231" s="690">
        <v>18.994783000000002</v>
      </c>
      <c r="AA231" s="690">
        <v>0</v>
      </c>
      <c r="AB231" s="690">
        <v>18.994783000000002</v>
      </c>
      <c r="AC231" s="690">
        <v>0</v>
      </c>
      <c r="AD231" s="690">
        <v>8.7945320000000002</v>
      </c>
      <c r="AE231" s="696">
        <f>VLOOKUP(B231,[9]Avg!B:AD,29,0)</f>
        <v>10.602051022526732</v>
      </c>
      <c r="AF231" s="697">
        <f>_xlfn.IFNA(VLOOKUP(B231,'[9]5%'!B:BC,54,0),0)</f>
        <v>0</v>
      </c>
      <c r="AG231" s="698">
        <f>VLOOKUP(B231,[9]Simperel!B:AH,33,0)</f>
        <v>8.1300000000000008</v>
      </c>
      <c r="AH231" s="699">
        <f t="shared" si="41"/>
        <v>7.85</v>
      </c>
      <c r="AI231" s="700"/>
      <c r="AJ231" s="697">
        <f>_xlfn.IFNA(VLOOKUP(B231,'[9]Child care'!C:I,7,0),0)</f>
        <v>0</v>
      </c>
      <c r="AK231" s="699">
        <f>VLOOKUP(B231,[9]Att!B:W,22,0)</f>
        <v>8.7792642140468224</v>
      </c>
      <c r="AL231" s="697">
        <f t="shared" si="42"/>
        <v>6</v>
      </c>
      <c r="AM231" s="697">
        <f>_xlfn.IFNA(VLOOKUP(B231,'[9]Health Check'!D:H,5,0),0)</f>
        <v>0</v>
      </c>
      <c r="AN231" s="701"/>
      <c r="AO231" s="697">
        <v>7</v>
      </c>
      <c r="AP231" s="696">
        <f>VLOOKUP(B231,[9]Simperel!B:AJ,35,0)</f>
        <v>8</v>
      </c>
      <c r="AQ231" s="702">
        <f>VLOOKUP(B231,[10]Master!$B:$AQ,42,0)</f>
        <v>0</v>
      </c>
      <c r="AR231" s="697">
        <f>_xlfn.IFNA(VLOOKUP(B231,[9]Bounus!A:B,2,0),0)</f>
        <v>0</v>
      </c>
      <c r="AS231" s="703">
        <f>SUMIF([9]Reimbursment!$B:$B,'PWK '!B:B,[9]Reimbursment!G:G)</f>
        <v>8.4600000000000009</v>
      </c>
      <c r="AT231" s="700">
        <f t="shared" si="51"/>
        <v>0</v>
      </c>
      <c r="AU231" s="704">
        <f t="shared" si="43"/>
        <v>288.88</v>
      </c>
      <c r="AV231" s="705">
        <f>VLOOKUP(B231,[9]Att!B:U,20,0)</f>
        <v>0</v>
      </c>
      <c r="AW231" s="706">
        <f t="shared" si="52"/>
        <v>327.97</v>
      </c>
      <c r="AX231" s="707">
        <f t="shared" si="44"/>
        <v>322.10000000000002</v>
      </c>
      <c r="AY231" s="708">
        <f t="shared" si="45"/>
        <v>367.55697133055622</v>
      </c>
      <c r="AZ231" s="708">
        <v>0</v>
      </c>
      <c r="BA231" s="708">
        <f>VLOOKUP(B231,'[9]1st'!B:BH,59,0)</f>
        <v>107.69</v>
      </c>
      <c r="BB231" s="709">
        <f>_xlfn.IFNA(VLOOKUP(B231,[9]Deduct!B:F,6,0),0)</f>
        <v>0</v>
      </c>
      <c r="BC231" s="710">
        <f>_xlfn.IFNA(VLOOKUP(B231,[9]Union!I:J,2,0),0)</f>
        <v>0</v>
      </c>
      <c r="BD231" s="710">
        <f>_xlfn.IFNA(VLOOKUP(B231,[9]Union!M:N,2,0),0)</f>
        <v>1</v>
      </c>
      <c r="BE231" s="710">
        <f>_xlfn.IFNA(VLOOKUP(B231,[9]Union!E:F,2,0),0)</f>
        <v>0</v>
      </c>
      <c r="BF231" s="710">
        <f>_xlfn.IFNA(VLOOKUP(B231,[9]Union!A:B,2,0),0)</f>
        <v>0</v>
      </c>
      <c r="BG231" s="711">
        <f t="shared" si="46"/>
        <v>5.87</v>
      </c>
      <c r="BH231" s="708">
        <f t="shared" si="47"/>
        <v>114.56</v>
      </c>
      <c r="BI231" s="712">
        <f t="shared" si="48"/>
        <v>15.13</v>
      </c>
      <c r="BJ231" s="713">
        <f t="shared" si="49"/>
        <v>228.54</v>
      </c>
      <c r="BK231" s="716"/>
      <c r="BL231" s="608" t="e">
        <f>VLOOKUP(B231,[9]ML!A:F,1,0)</f>
        <v>#N/A</v>
      </c>
      <c r="BM231" s="715"/>
      <c r="BN231" s="608" t="e">
        <f>VLOOKUP(B231,'[9]Mon-Fri'!A:A,1,0)</f>
        <v>#N/A</v>
      </c>
    </row>
    <row r="232" spans="1:66" s="608" customFormat="1" ht="35.25" customHeight="1">
      <c r="A232" s="689">
        <f t="shared" si="53"/>
        <v>224</v>
      </c>
      <c r="B232" s="690" t="s">
        <v>1657</v>
      </c>
      <c r="C232" s="690" t="s">
        <v>1658</v>
      </c>
      <c r="D232" s="690" t="s">
        <v>1117</v>
      </c>
      <c r="E232" s="690" t="s">
        <v>1659</v>
      </c>
      <c r="F232" s="691">
        <v>42747</v>
      </c>
      <c r="G232" s="692"/>
      <c r="H232" s="692"/>
      <c r="I232" s="690" t="s">
        <v>1108</v>
      </c>
      <c r="J232" s="693">
        <v>0</v>
      </c>
      <c r="K232" s="693">
        <v>0</v>
      </c>
      <c r="L232" s="693">
        <v>0</v>
      </c>
      <c r="M232" s="693">
        <v>207</v>
      </c>
      <c r="N232" s="694">
        <f t="shared" si="50"/>
        <v>7.9615384615384617</v>
      </c>
      <c r="O232" s="693">
        <v>208</v>
      </c>
      <c r="P232" s="693">
        <v>8</v>
      </c>
      <c r="Q232" s="693">
        <v>248</v>
      </c>
      <c r="R232" s="693">
        <v>0</v>
      </c>
      <c r="S232" s="693">
        <v>0</v>
      </c>
      <c r="T232" s="693">
        <v>0</v>
      </c>
      <c r="U232" s="693">
        <v>40</v>
      </c>
      <c r="V232" s="693">
        <v>0</v>
      </c>
      <c r="W232" s="693">
        <v>40</v>
      </c>
      <c r="X232" s="690">
        <v>229.11</v>
      </c>
      <c r="Y232" s="690">
        <v>0</v>
      </c>
      <c r="Z232" s="690">
        <v>23.426268</v>
      </c>
      <c r="AA232" s="690">
        <v>0</v>
      </c>
      <c r="AB232" s="690">
        <v>23.426268</v>
      </c>
      <c r="AC232" s="690">
        <v>0</v>
      </c>
      <c r="AD232" s="690">
        <v>33.384743999999998</v>
      </c>
      <c r="AE232" s="696">
        <f>VLOOKUP(B232,[9]Avg!B:AD,29,0)</f>
        <v>9.4705784044219055</v>
      </c>
      <c r="AF232" s="697">
        <f>_xlfn.IFNA(VLOOKUP(B232,'[9]5%'!B:BC,54,0),0)</f>
        <v>0</v>
      </c>
      <c r="AG232" s="698">
        <f>VLOOKUP(B232,[9]Simperel!B:AH,33,0)</f>
        <v>9.57</v>
      </c>
      <c r="AH232" s="699">
        <f t="shared" si="41"/>
        <v>7.96</v>
      </c>
      <c r="AI232" s="700"/>
      <c r="AJ232" s="697">
        <f>_xlfn.IFNA(VLOOKUP(B232,'[9]Child care'!C:I,7,0),0)</f>
        <v>8</v>
      </c>
      <c r="AK232" s="699">
        <f>VLOOKUP(B232,[9]Att!B:W,22,0)</f>
        <v>10</v>
      </c>
      <c r="AL232" s="697">
        <f t="shared" si="42"/>
        <v>6</v>
      </c>
      <c r="AM232" s="697">
        <f>_xlfn.IFNA(VLOOKUP(B232,'[9]Health Check'!D:H,5,0),0)</f>
        <v>0</v>
      </c>
      <c r="AN232" s="701"/>
      <c r="AO232" s="697">
        <v>7</v>
      </c>
      <c r="AP232" s="696">
        <f>VLOOKUP(B232,[9]Simperel!B:AJ,35,0)</f>
        <v>8</v>
      </c>
      <c r="AQ232" s="702">
        <f>VLOOKUP(B232,[10]Master!$B:$AQ,42,0)</f>
        <v>0</v>
      </c>
      <c r="AR232" s="697">
        <f>_xlfn.IFNA(VLOOKUP(B232,[9]Bounus!A:B,2,0),0)</f>
        <v>0</v>
      </c>
      <c r="AS232" s="703">
        <f>SUMIF([9]Reimbursment!$B:$B,'PWK '!B:B,[9]Reimbursment!G:G)</f>
        <v>8</v>
      </c>
      <c r="AT232" s="700">
        <f t="shared" si="51"/>
        <v>0</v>
      </c>
      <c r="AU232" s="704">
        <f t="shared" si="43"/>
        <v>285.92</v>
      </c>
      <c r="AV232" s="705">
        <f>VLOOKUP(B232,[9]Att!B:U,20,0)</f>
        <v>0</v>
      </c>
      <c r="AW232" s="706">
        <f t="shared" si="52"/>
        <v>325.88</v>
      </c>
      <c r="AX232" s="707">
        <f t="shared" si="44"/>
        <v>320.01</v>
      </c>
      <c r="AY232" s="708">
        <f t="shared" si="45"/>
        <v>367.55697133055622</v>
      </c>
      <c r="AZ232" s="708">
        <v>0</v>
      </c>
      <c r="BA232" s="708">
        <f>VLOOKUP(B232,'[9]1st'!B:BH,59,0)</f>
        <v>100</v>
      </c>
      <c r="BB232" s="709">
        <f>_xlfn.IFNA(VLOOKUP(B232,[9]Deduct!B:F,6,0),0)</f>
        <v>0</v>
      </c>
      <c r="BC232" s="710">
        <f>_xlfn.IFNA(VLOOKUP(B232,[9]Union!I:J,2,0),0)</f>
        <v>0</v>
      </c>
      <c r="BD232" s="710">
        <f>_xlfn.IFNA(VLOOKUP(B232,[9]Union!M:N,2,0),0)</f>
        <v>0</v>
      </c>
      <c r="BE232" s="710">
        <f>_xlfn.IFNA(VLOOKUP(B232,[9]Union!E:F,2,0),0)</f>
        <v>0.5</v>
      </c>
      <c r="BF232" s="710">
        <f>_xlfn.IFNA(VLOOKUP(B232,[9]Union!A:B,2,0),0)</f>
        <v>0</v>
      </c>
      <c r="BG232" s="711">
        <f t="shared" si="46"/>
        <v>5.87</v>
      </c>
      <c r="BH232" s="708">
        <f t="shared" si="47"/>
        <v>106.37</v>
      </c>
      <c r="BI232" s="712">
        <f t="shared" si="48"/>
        <v>24.57</v>
      </c>
      <c r="BJ232" s="713">
        <f t="shared" si="49"/>
        <v>244.08</v>
      </c>
      <c r="BK232" s="716"/>
      <c r="BL232" s="608" t="e">
        <f>VLOOKUP(B232,[9]ML!A:F,1,0)</f>
        <v>#N/A</v>
      </c>
      <c r="BM232" s="715"/>
      <c r="BN232" s="608" t="e">
        <f>VLOOKUP(B232,'[9]Mon-Fri'!A:A,1,0)</f>
        <v>#N/A</v>
      </c>
    </row>
    <row r="233" spans="1:66" s="608" customFormat="1" ht="32.25" customHeight="1">
      <c r="A233" s="689">
        <f t="shared" si="53"/>
        <v>225</v>
      </c>
      <c r="B233" s="690" t="s">
        <v>1660</v>
      </c>
      <c r="C233" s="690" t="s">
        <v>1661</v>
      </c>
      <c r="D233" s="690" t="s">
        <v>1213</v>
      </c>
      <c r="E233" s="690" t="s">
        <v>1662</v>
      </c>
      <c r="F233" s="691">
        <v>42747</v>
      </c>
      <c r="G233" s="692"/>
      <c r="H233" s="692"/>
      <c r="I233" s="690" t="s">
        <v>1108</v>
      </c>
      <c r="J233" s="693">
        <v>1</v>
      </c>
      <c r="K233" s="693">
        <v>2</v>
      </c>
      <c r="L233" s="693">
        <v>3</v>
      </c>
      <c r="M233" s="693">
        <v>204</v>
      </c>
      <c r="N233" s="694">
        <f t="shared" si="50"/>
        <v>7.8461538461538458</v>
      </c>
      <c r="O233" s="693">
        <v>208</v>
      </c>
      <c r="P233" s="693">
        <v>8</v>
      </c>
      <c r="Q233" s="693">
        <v>236</v>
      </c>
      <c r="R233" s="693">
        <v>0</v>
      </c>
      <c r="S233" s="693">
        <v>0</v>
      </c>
      <c r="T233" s="693">
        <v>0</v>
      </c>
      <c r="U233" s="693">
        <v>28</v>
      </c>
      <c r="V233" s="693">
        <v>0</v>
      </c>
      <c r="W233" s="693">
        <v>28</v>
      </c>
      <c r="X233" s="690">
        <v>100.53</v>
      </c>
      <c r="Y233" s="690">
        <v>0</v>
      </c>
      <c r="Z233" s="690">
        <v>13.737360000000001</v>
      </c>
      <c r="AA233" s="690">
        <v>0</v>
      </c>
      <c r="AB233" s="690">
        <v>13.737360000000001</v>
      </c>
      <c r="AC233" s="690">
        <v>0</v>
      </c>
      <c r="AD233" s="690">
        <v>131.04472000000001</v>
      </c>
      <c r="AE233" s="696">
        <f>VLOOKUP(B233,[9]Avg!B:AD,29,0)</f>
        <v>9.7155567288727056</v>
      </c>
      <c r="AF233" s="697">
        <f>_xlfn.IFNA(VLOOKUP(B233,'[9]5%'!B:BC,54,0),0)</f>
        <v>0</v>
      </c>
      <c r="AG233" s="698">
        <f>VLOOKUP(B233,[9]Simperel!B:AH,33,0)</f>
        <v>6.7</v>
      </c>
      <c r="AH233" s="699">
        <f t="shared" si="41"/>
        <v>7.85</v>
      </c>
      <c r="AI233" s="700"/>
      <c r="AJ233" s="697">
        <f>_xlfn.IFNA(VLOOKUP(B233,'[9]Child care'!C:I,7,0),0)</f>
        <v>0</v>
      </c>
      <c r="AK233" s="699">
        <f>VLOOKUP(B233,[9]Att!B:W,22,0)</f>
        <v>10</v>
      </c>
      <c r="AL233" s="697">
        <f t="shared" si="42"/>
        <v>0</v>
      </c>
      <c r="AM233" s="697">
        <f>_xlfn.IFNA(VLOOKUP(B233,'[9]Health Check'!D:H,5,0),0)</f>
        <v>0</v>
      </c>
      <c r="AN233" s="701"/>
      <c r="AO233" s="697">
        <v>7</v>
      </c>
      <c r="AP233" s="696">
        <f>VLOOKUP(B233,[9]Simperel!B:AJ,35,0)</f>
        <v>8</v>
      </c>
      <c r="AQ233" s="702">
        <f>VLOOKUP(B233,[10]Master!$B:$AQ,42,0)</f>
        <v>0</v>
      </c>
      <c r="AR233" s="697">
        <f>_xlfn.IFNA(VLOOKUP(B233,[9]Bounus!A:B,2,0),0)</f>
        <v>0</v>
      </c>
      <c r="AS233" s="703">
        <f>SUMIF([9]Reimbursment!$B:$B,'PWK '!B:B,[9]Reimbursment!G:G)</f>
        <v>0</v>
      </c>
      <c r="AT233" s="700">
        <f t="shared" si="51"/>
        <v>0</v>
      </c>
      <c r="AU233" s="704">
        <f t="shared" si="43"/>
        <v>245.31</v>
      </c>
      <c r="AV233" s="705">
        <f>VLOOKUP(B233,[9]Att!B:U,20,0)</f>
        <v>0</v>
      </c>
      <c r="AW233" s="706">
        <f t="shared" si="52"/>
        <v>271.16000000000003</v>
      </c>
      <c r="AX233" s="707">
        <f t="shared" si="44"/>
        <v>265.74</v>
      </c>
      <c r="AY233" s="708">
        <f t="shared" si="45"/>
        <v>367.55697133055622</v>
      </c>
      <c r="AZ233" s="708">
        <v>0</v>
      </c>
      <c r="BA233" s="708">
        <f>VLOOKUP(B233,'[9]1st'!B:BH,59,0)</f>
        <v>100</v>
      </c>
      <c r="BB233" s="709">
        <f>_xlfn.IFNA(VLOOKUP(B233,[9]Deduct!B:F,6,0),0)</f>
        <v>0</v>
      </c>
      <c r="BC233" s="710">
        <f>_xlfn.IFNA(VLOOKUP(B233,[9]Union!I:J,2,0),0)</f>
        <v>0</v>
      </c>
      <c r="BD233" s="710">
        <f>_xlfn.IFNA(VLOOKUP(B233,[9]Union!M:N,2,0),0)</f>
        <v>0</v>
      </c>
      <c r="BE233" s="710">
        <f>_xlfn.IFNA(VLOOKUP(B233,[9]Union!E:F,2,0),0)</f>
        <v>0</v>
      </c>
      <c r="BF233" s="710">
        <f>_xlfn.IFNA(VLOOKUP(B233,[9]Union!A:B,2,0),0)</f>
        <v>0</v>
      </c>
      <c r="BG233" s="711">
        <f t="shared" si="46"/>
        <v>5.42</v>
      </c>
      <c r="BH233" s="708">
        <f t="shared" si="47"/>
        <v>105.42</v>
      </c>
      <c r="BI233" s="712">
        <f t="shared" si="48"/>
        <v>13.7</v>
      </c>
      <c r="BJ233" s="713">
        <f t="shared" si="49"/>
        <v>179.44</v>
      </c>
      <c r="BK233" s="716"/>
      <c r="BL233" s="608" t="e">
        <f>VLOOKUP(B233,[9]ML!A:F,1,0)</f>
        <v>#N/A</v>
      </c>
      <c r="BM233" s="715"/>
      <c r="BN233" s="608" t="e">
        <f>VLOOKUP(B233,'[9]Mon-Fri'!A:A,1,0)</f>
        <v>#N/A</v>
      </c>
    </row>
    <row r="234" spans="1:66" s="608" customFormat="1" ht="35.25" customHeight="1">
      <c r="A234" s="689">
        <f t="shared" si="53"/>
        <v>226</v>
      </c>
      <c r="B234" s="690" t="s">
        <v>1663</v>
      </c>
      <c r="C234" s="690" t="s">
        <v>1664</v>
      </c>
      <c r="D234" s="690" t="s">
        <v>1117</v>
      </c>
      <c r="E234" s="690" t="s">
        <v>1228</v>
      </c>
      <c r="F234" s="691">
        <v>42751</v>
      </c>
      <c r="G234" s="692"/>
      <c r="H234" s="692"/>
      <c r="I234" s="690" t="s">
        <v>1108</v>
      </c>
      <c r="J234" s="693">
        <v>0</v>
      </c>
      <c r="K234" s="693">
        <v>0</v>
      </c>
      <c r="L234" s="693">
        <v>0</v>
      </c>
      <c r="M234" s="693">
        <v>204</v>
      </c>
      <c r="N234" s="694">
        <f t="shared" si="50"/>
        <v>7.8461538461538458</v>
      </c>
      <c r="O234" s="693">
        <v>208</v>
      </c>
      <c r="P234" s="693">
        <v>8</v>
      </c>
      <c r="Q234" s="693">
        <v>194</v>
      </c>
      <c r="R234" s="693">
        <v>16</v>
      </c>
      <c r="S234" s="693">
        <v>0</v>
      </c>
      <c r="T234" s="693">
        <v>16</v>
      </c>
      <c r="U234" s="693">
        <v>2</v>
      </c>
      <c r="V234" s="693">
        <v>0</v>
      </c>
      <c r="W234" s="693">
        <v>2</v>
      </c>
      <c r="X234" s="690">
        <v>219.49</v>
      </c>
      <c r="Y234" s="690">
        <v>15.7</v>
      </c>
      <c r="Z234" s="690">
        <v>1.4681280000000001</v>
      </c>
      <c r="AA234" s="690">
        <v>0</v>
      </c>
      <c r="AB234" s="690">
        <v>1.4681280000000001</v>
      </c>
      <c r="AC234" s="690">
        <v>0</v>
      </c>
      <c r="AD234" s="690">
        <v>0.75</v>
      </c>
      <c r="AE234" s="696">
        <f>VLOOKUP(B234,[9]Avg!B:AD,29,0)</f>
        <v>8.552267580193087</v>
      </c>
      <c r="AF234" s="697">
        <f>_xlfn.IFNA(VLOOKUP(B234,'[9]5%'!B:BC,54,0),0)</f>
        <v>0</v>
      </c>
      <c r="AG234" s="698">
        <f>VLOOKUP(B234,[9]Simperel!B:AH,33,0)</f>
        <v>0.48</v>
      </c>
      <c r="AH234" s="699">
        <f t="shared" si="41"/>
        <v>7.85</v>
      </c>
      <c r="AI234" s="700"/>
      <c r="AJ234" s="697">
        <f>_xlfn.IFNA(VLOOKUP(B234,'[9]Child care'!C:I,7,0),0)</f>
        <v>8</v>
      </c>
      <c r="AK234" s="699">
        <f>VLOOKUP(B234,[9]Att!B:W,22,0)</f>
        <v>9.5652173913043477</v>
      </c>
      <c r="AL234" s="697">
        <f t="shared" si="42"/>
        <v>6</v>
      </c>
      <c r="AM234" s="697">
        <f>_xlfn.IFNA(VLOOKUP(B234,'[9]Health Check'!D:H,5,0),0)</f>
        <v>0</v>
      </c>
      <c r="AN234" s="701"/>
      <c r="AO234" s="697">
        <v>7</v>
      </c>
      <c r="AP234" s="696">
        <f>VLOOKUP(B234,[9]Simperel!B:AJ,35,0)</f>
        <v>8</v>
      </c>
      <c r="AQ234" s="702">
        <f>VLOOKUP(B234,[10]Master!$B:$AQ,42,0)</f>
        <v>0</v>
      </c>
      <c r="AR234" s="697">
        <f>_xlfn.IFNA(VLOOKUP(B234,[9]Bounus!A:B,2,0),0)</f>
        <v>0</v>
      </c>
      <c r="AS234" s="703">
        <f>SUMIF([9]Reimbursment!$B:$B,'PWK '!B:B,[9]Reimbursment!G:G)</f>
        <v>0</v>
      </c>
      <c r="AT234" s="700">
        <f t="shared" si="51"/>
        <v>0</v>
      </c>
      <c r="AU234" s="704">
        <f t="shared" si="43"/>
        <v>237.41</v>
      </c>
      <c r="AV234" s="705">
        <f>VLOOKUP(B234,[9]Att!B:U,20,0)</f>
        <v>0</v>
      </c>
      <c r="AW234" s="706">
        <f t="shared" si="52"/>
        <v>268.82</v>
      </c>
      <c r="AX234" s="707">
        <f t="shared" si="44"/>
        <v>263.44</v>
      </c>
      <c r="AY234" s="708">
        <f t="shared" si="45"/>
        <v>367.55697133055622</v>
      </c>
      <c r="AZ234" s="708">
        <v>0</v>
      </c>
      <c r="BA234" s="708">
        <f>VLOOKUP(B234,'[9]1st'!B:BH,59,0)</f>
        <v>100</v>
      </c>
      <c r="BB234" s="709">
        <f>_xlfn.IFNA(VLOOKUP(B234,[9]Deduct!B:F,6,0),0)</f>
        <v>0</v>
      </c>
      <c r="BC234" s="710">
        <f>_xlfn.IFNA(VLOOKUP(B234,[9]Union!I:J,2,0),0)</f>
        <v>0</v>
      </c>
      <c r="BD234" s="710">
        <f>_xlfn.IFNA(VLOOKUP(B234,[9]Union!M:N,2,0),0)</f>
        <v>0</v>
      </c>
      <c r="BE234" s="710">
        <f>_xlfn.IFNA(VLOOKUP(B234,[9]Union!E:F,2,0),0)</f>
        <v>0</v>
      </c>
      <c r="BF234" s="710">
        <f>_xlfn.IFNA(VLOOKUP(B234,[9]Union!A:B,2,0),0)</f>
        <v>0</v>
      </c>
      <c r="BG234" s="711">
        <f t="shared" si="46"/>
        <v>5.38</v>
      </c>
      <c r="BH234" s="708">
        <f t="shared" si="47"/>
        <v>105.38</v>
      </c>
      <c r="BI234" s="712">
        <f t="shared" si="48"/>
        <v>15.48</v>
      </c>
      <c r="BJ234" s="713">
        <f t="shared" si="49"/>
        <v>178.92</v>
      </c>
      <c r="BK234" s="716"/>
      <c r="BL234" s="608" t="e">
        <f>VLOOKUP(B234,[9]ML!A:F,1,0)</f>
        <v>#N/A</v>
      </c>
      <c r="BM234" s="715"/>
      <c r="BN234" s="608" t="e">
        <f>VLOOKUP(B234,'[9]Mon-Fri'!A:A,1,0)</f>
        <v>#N/A</v>
      </c>
    </row>
    <row r="235" spans="1:66" s="608" customFormat="1" ht="32.25" customHeight="1">
      <c r="A235" s="689">
        <f t="shared" si="53"/>
        <v>227</v>
      </c>
      <c r="B235" s="690" t="s">
        <v>1665</v>
      </c>
      <c r="C235" s="690" t="s">
        <v>1666</v>
      </c>
      <c r="D235" s="690" t="s">
        <v>1213</v>
      </c>
      <c r="E235" s="690" t="s">
        <v>1314</v>
      </c>
      <c r="F235" s="691">
        <v>42751</v>
      </c>
      <c r="G235" s="692"/>
      <c r="H235" s="692"/>
      <c r="I235" s="690" t="s">
        <v>1108</v>
      </c>
      <c r="J235" s="693">
        <v>1</v>
      </c>
      <c r="K235" s="693">
        <v>2</v>
      </c>
      <c r="L235" s="693">
        <v>3</v>
      </c>
      <c r="M235" s="693">
        <v>204</v>
      </c>
      <c r="N235" s="694">
        <f t="shared" si="50"/>
        <v>7.8461538461538458</v>
      </c>
      <c r="O235" s="693">
        <v>200</v>
      </c>
      <c r="P235" s="693">
        <v>8</v>
      </c>
      <c r="Q235" s="693">
        <v>144</v>
      </c>
      <c r="R235" s="693">
        <v>72</v>
      </c>
      <c r="S235" s="693">
        <v>0</v>
      </c>
      <c r="T235" s="693">
        <v>72</v>
      </c>
      <c r="U235" s="693">
        <v>16</v>
      </c>
      <c r="V235" s="693">
        <v>0</v>
      </c>
      <c r="W235" s="693">
        <v>16</v>
      </c>
      <c r="X235" s="690">
        <v>92.17</v>
      </c>
      <c r="Y235" s="690">
        <v>70.650000000000006</v>
      </c>
      <c r="Z235" s="690">
        <v>7.84992</v>
      </c>
      <c r="AA235" s="690">
        <v>0</v>
      </c>
      <c r="AB235" s="690">
        <v>7.84992</v>
      </c>
      <c r="AC235" s="690">
        <v>0</v>
      </c>
      <c r="AD235" s="690">
        <v>49.129840000000002</v>
      </c>
      <c r="AE235" s="696">
        <f>VLOOKUP(B235,[9]Avg!B:AD,29,0)</f>
        <v>9.9905029533893916</v>
      </c>
      <c r="AF235" s="697">
        <f>_xlfn.IFNA(VLOOKUP(B235,'[9]5%'!B:BC,54,0),0)</f>
        <v>0</v>
      </c>
      <c r="AG235" s="698">
        <f>VLOOKUP(B235,[9]Simperel!B:AH,33,0)</f>
        <v>3.83</v>
      </c>
      <c r="AH235" s="699">
        <f t="shared" si="41"/>
        <v>7.85</v>
      </c>
      <c r="AI235" s="700"/>
      <c r="AJ235" s="697">
        <f>_xlfn.IFNA(VLOOKUP(B235,'[9]Child care'!C:I,7,0),0)</f>
        <v>0</v>
      </c>
      <c r="AK235" s="699">
        <f>VLOOKUP(B235,[9]Att!B:W,22,0)</f>
        <v>6.5217391304347823</v>
      </c>
      <c r="AL235" s="697">
        <f t="shared" si="42"/>
        <v>6</v>
      </c>
      <c r="AM235" s="697">
        <f>_xlfn.IFNA(VLOOKUP(B235,'[9]Health Check'!D:H,5,0),0)</f>
        <v>0</v>
      </c>
      <c r="AN235" s="701"/>
      <c r="AO235" s="697">
        <v>7</v>
      </c>
      <c r="AP235" s="696">
        <f>VLOOKUP(B235,[9]Simperel!B:AJ,35,0)</f>
        <v>8</v>
      </c>
      <c r="AQ235" s="702">
        <f>VLOOKUP(B235,[10]Master!$B:$AQ,42,0)</f>
        <v>0</v>
      </c>
      <c r="AR235" s="697">
        <f>_xlfn.IFNA(VLOOKUP(B235,[9]Bounus!A:B,2,0),0)</f>
        <v>0</v>
      </c>
      <c r="AS235" s="703">
        <f>SUMIF([9]Reimbursment!$B:$B,'PWK '!B:B,[9]Reimbursment!G:G)</f>
        <v>0</v>
      </c>
      <c r="AT235" s="700">
        <f t="shared" si="51"/>
        <v>19.981005906778783</v>
      </c>
      <c r="AU235" s="704">
        <f t="shared" si="43"/>
        <v>219.8</v>
      </c>
      <c r="AV235" s="705">
        <f>VLOOKUP(B235,[9]Att!B:U,20,0)</f>
        <v>2</v>
      </c>
      <c r="AW235" s="706">
        <f t="shared" si="52"/>
        <v>268.14999999999998</v>
      </c>
      <c r="AX235" s="707">
        <f t="shared" si="44"/>
        <v>262.78999999999996</v>
      </c>
      <c r="AY235" s="708">
        <f t="shared" si="45"/>
        <v>367.55697133055622</v>
      </c>
      <c r="AZ235" s="708">
        <v>0</v>
      </c>
      <c r="BA235" s="708">
        <f>VLOOKUP(B235,'[9]1st'!B:BH,59,0)</f>
        <v>100</v>
      </c>
      <c r="BB235" s="709">
        <f>_xlfn.IFNA(VLOOKUP(B235,[9]Deduct!B:F,6,0),0)</f>
        <v>0</v>
      </c>
      <c r="BC235" s="710">
        <f>_xlfn.IFNA(VLOOKUP(B235,[9]Union!I:J,2,0),0)</f>
        <v>0</v>
      </c>
      <c r="BD235" s="710">
        <f>_xlfn.IFNA(VLOOKUP(B235,[9]Union!M:N,2,0),0)</f>
        <v>0</v>
      </c>
      <c r="BE235" s="710">
        <f>_xlfn.IFNA(VLOOKUP(B235,[9]Union!E:F,2,0),0)</f>
        <v>0.5</v>
      </c>
      <c r="BF235" s="710">
        <f>_xlfn.IFNA(VLOOKUP(B235,[9]Union!A:B,2,0),0)</f>
        <v>0</v>
      </c>
      <c r="BG235" s="711">
        <f t="shared" si="46"/>
        <v>5.36</v>
      </c>
      <c r="BH235" s="708">
        <f t="shared" si="47"/>
        <v>105.86</v>
      </c>
      <c r="BI235" s="712">
        <f t="shared" si="48"/>
        <v>10.83</v>
      </c>
      <c r="BJ235" s="713">
        <f t="shared" si="49"/>
        <v>173.12</v>
      </c>
      <c r="BK235" s="716"/>
      <c r="BL235" s="608" t="e">
        <f>VLOOKUP(B235,[9]ML!A:F,1,0)</f>
        <v>#N/A</v>
      </c>
      <c r="BM235" s="715"/>
      <c r="BN235" s="608" t="e">
        <f>VLOOKUP(B235,'[9]Mon-Fri'!A:A,1,0)</f>
        <v>#N/A</v>
      </c>
    </row>
    <row r="236" spans="1:66" s="608" customFormat="1" ht="28.5" customHeight="1">
      <c r="A236" s="689">
        <f t="shared" si="53"/>
        <v>228</v>
      </c>
      <c r="B236" s="690" t="s">
        <v>1667</v>
      </c>
      <c r="C236" s="690" t="s">
        <v>1668</v>
      </c>
      <c r="D236" s="690" t="s">
        <v>1289</v>
      </c>
      <c r="E236" s="690" t="s">
        <v>1281</v>
      </c>
      <c r="F236" s="691">
        <v>42753</v>
      </c>
      <c r="G236" s="692"/>
      <c r="H236" s="692"/>
      <c r="I236" s="690" t="s">
        <v>1108</v>
      </c>
      <c r="J236" s="693">
        <v>0</v>
      </c>
      <c r="K236" s="693">
        <v>1</v>
      </c>
      <c r="L236" s="693">
        <v>1</v>
      </c>
      <c r="M236" s="693">
        <v>204</v>
      </c>
      <c r="N236" s="694">
        <f t="shared" si="50"/>
        <v>7.8461538461538458</v>
      </c>
      <c r="O236" s="693">
        <v>208</v>
      </c>
      <c r="P236" s="693">
        <v>8</v>
      </c>
      <c r="Q236" s="693">
        <v>236</v>
      </c>
      <c r="R236" s="693">
        <v>8</v>
      </c>
      <c r="S236" s="693">
        <v>0</v>
      </c>
      <c r="T236" s="693">
        <v>8</v>
      </c>
      <c r="U236" s="693">
        <v>36</v>
      </c>
      <c r="V236" s="693">
        <v>0</v>
      </c>
      <c r="W236" s="693">
        <v>36</v>
      </c>
      <c r="X236" s="690">
        <v>392.99</v>
      </c>
      <c r="Y236" s="690">
        <v>7.85</v>
      </c>
      <c r="Z236" s="690">
        <v>26.604032</v>
      </c>
      <c r="AA236" s="690">
        <v>0</v>
      </c>
      <c r="AB236" s="690">
        <v>26.604032</v>
      </c>
      <c r="AC236" s="690">
        <v>0</v>
      </c>
      <c r="AD236" s="690">
        <v>0</v>
      </c>
      <c r="AE236" s="696">
        <f>VLOOKUP(B236,[9]Avg!B:AD,29,0)</f>
        <v>12.358684680859419</v>
      </c>
      <c r="AF236" s="697">
        <f>_xlfn.IFNA(VLOOKUP(B236,'[9]5%'!B:BC,54,0),0)</f>
        <v>0</v>
      </c>
      <c r="AG236" s="698">
        <f>VLOOKUP(B236,[9]Simperel!B:AH,33,0)</f>
        <v>8.61</v>
      </c>
      <c r="AH236" s="699">
        <f t="shared" si="41"/>
        <v>7.85</v>
      </c>
      <c r="AI236" s="700"/>
      <c r="AJ236" s="697">
        <f>_xlfn.IFNA(VLOOKUP(B236,'[9]Child care'!C:I,7,0),0)</f>
        <v>0</v>
      </c>
      <c r="AK236" s="699">
        <f>VLOOKUP(B236,[9]Att!B:W,22,0)</f>
        <v>9.5652173913043477</v>
      </c>
      <c r="AL236" s="697">
        <f t="shared" si="42"/>
        <v>6</v>
      </c>
      <c r="AM236" s="697">
        <f>_xlfn.IFNA(VLOOKUP(B236,'[9]Health Check'!D:H,5,0),0)</f>
        <v>0</v>
      </c>
      <c r="AN236" s="701"/>
      <c r="AO236" s="697">
        <v>7</v>
      </c>
      <c r="AP236" s="696">
        <f>VLOOKUP(B236,[9]Simperel!B:AJ,35,0)</f>
        <v>8</v>
      </c>
      <c r="AQ236" s="702">
        <f>VLOOKUP(B236,[10]Master!$B:$AQ,42,0)</f>
        <v>0</v>
      </c>
      <c r="AR236" s="697">
        <f>_xlfn.IFNA(VLOOKUP(B236,[9]Bounus!A:B,2,0),0)</f>
        <v>0</v>
      </c>
      <c r="AS236" s="703">
        <f>SUMIF([9]Reimbursment!$B:$B,'PWK '!B:B,[9]Reimbursment!G:G)</f>
        <v>0</v>
      </c>
      <c r="AT236" s="700">
        <f t="shared" si="51"/>
        <v>0</v>
      </c>
      <c r="AU236" s="704">
        <f t="shared" si="43"/>
        <v>427.44</v>
      </c>
      <c r="AV236" s="705">
        <f>VLOOKUP(B236,[9]Att!B:U,20,0)</f>
        <v>0</v>
      </c>
      <c r="AW236" s="706">
        <f t="shared" si="52"/>
        <v>458.86</v>
      </c>
      <c r="AX236" s="707">
        <f t="shared" si="44"/>
        <v>452.99</v>
      </c>
      <c r="AY236" s="708">
        <f t="shared" si="45"/>
        <v>367.55697133055622</v>
      </c>
      <c r="AZ236" s="708">
        <v>2.4300000000000002</v>
      </c>
      <c r="BA236" s="708">
        <f>VLOOKUP(B236,'[9]1st'!B:BH,59,0)</f>
        <v>100</v>
      </c>
      <c r="BB236" s="709">
        <f>_xlfn.IFNA(VLOOKUP(B236,[9]Deduct!B:F,6,0),0)</f>
        <v>0</v>
      </c>
      <c r="BC236" s="710">
        <f>_xlfn.IFNA(VLOOKUP(B236,[9]Union!I:J,2,0),0)</f>
        <v>0</v>
      </c>
      <c r="BD236" s="710">
        <f>_xlfn.IFNA(VLOOKUP(B236,[9]Union!M:N,2,0),0)</f>
        <v>1</v>
      </c>
      <c r="BE236" s="710">
        <f>_xlfn.IFNA(VLOOKUP(B236,[9]Union!E:F,2,0),0)</f>
        <v>0</v>
      </c>
      <c r="BF236" s="710">
        <f>_xlfn.IFNA(VLOOKUP(B236,[9]Union!A:B,2,0),0)</f>
        <v>0</v>
      </c>
      <c r="BG236" s="711">
        <f t="shared" si="46"/>
        <v>5.87</v>
      </c>
      <c r="BH236" s="708">
        <f t="shared" si="47"/>
        <v>109.3</v>
      </c>
      <c r="BI236" s="712">
        <f t="shared" si="48"/>
        <v>15.61</v>
      </c>
      <c r="BJ236" s="713">
        <f t="shared" si="49"/>
        <v>365.17</v>
      </c>
      <c r="BK236" s="716"/>
      <c r="BL236" s="608" t="e">
        <f>VLOOKUP(B236,[9]ML!A:F,1,0)</f>
        <v>#N/A</v>
      </c>
      <c r="BM236" s="715"/>
      <c r="BN236" s="608" t="e">
        <f>VLOOKUP(B236,'[9]Mon-Fri'!A:A,1,0)</f>
        <v>#N/A</v>
      </c>
    </row>
    <row r="237" spans="1:66" s="608" customFormat="1" ht="35.25" customHeight="1">
      <c r="A237" s="689">
        <f t="shared" si="53"/>
        <v>229</v>
      </c>
      <c r="B237" s="690" t="s">
        <v>1669</v>
      </c>
      <c r="C237" s="690" t="s">
        <v>1670</v>
      </c>
      <c r="D237" s="690" t="s">
        <v>1224</v>
      </c>
      <c r="E237" s="690" t="s">
        <v>1281</v>
      </c>
      <c r="F237" s="691">
        <v>42758</v>
      </c>
      <c r="G237" s="692"/>
      <c r="H237" s="692"/>
      <c r="I237" s="690" t="s">
        <v>1108</v>
      </c>
      <c r="J237" s="693">
        <v>1</v>
      </c>
      <c r="K237" s="693">
        <v>1</v>
      </c>
      <c r="L237" s="693">
        <v>2</v>
      </c>
      <c r="M237" s="693">
        <v>204</v>
      </c>
      <c r="N237" s="694">
        <f t="shared" si="50"/>
        <v>7.8461538461538458</v>
      </c>
      <c r="O237" s="693">
        <v>208</v>
      </c>
      <c r="P237" s="693">
        <v>8</v>
      </c>
      <c r="Q237" s="693">
        <v>250</v>
      </c>
      <c r="R237" s="693">
        <v>8</v>
      </c>
      <c r="S237" s="693">
        <v>0</v>
      </c>
      <c r="T237" s="693">
        <v>8</v>
      </c>
      <c r="U237" s="693">
        <v>50</v>
      </c>
      <c r="V237" s="693">
        <v>0</v>
      </c>
      <c r="W237" s="693">
        <v>50</v>
      </c>
      <c r="X237" s="690">
        <v>309.44</v>
      </c>
      <c r="Y237" s="690">
        <v>7.85</v>
      </c>
      <c r="Z237" s="690">
        <v>30.033328000000001</v>
      </c>
      <c r="AA237" s="690">
        <v>0</v>
      </c>
      <c r="AB237" s="690">
        <v>30.033328000000001</v>
      </c>
      <c r="AC237" s="690">
        <v>0</v>
      </c>
      <c r="AD237" s="690">
        <v>7.0500759999999998</v>
      </c>
      <c r="AE237" s="696">
        <f>VLOOKUP(B237,[9]Avg!B:AD,29,0)</f>
        <v>11.690252944467158</v>
      </c>
      <c r="AF237" s="697">
        <f>_xlfn.IFNA(VLOOKUP(B237,'[9]5%'!B:BC,54,0),0)</f>
        <v>0</v>
      </c>
      <c r="AG237" s="698">
        <f>VLOOKUP(B237,[9]Simperel!B:AH,33,0)</f>
        <v>11.96</v>
      </c>
      <c r="AH237" s="699">
        <f t="shared" si="41"/>
        <v>7.85</v>
      </c>
      <c r="AI237" s="700"/>
      <c r="AJ237" s="697">
        <f>_xlfn.IFNA(VLOOKUP(B237,'[9]Child care'!C:I,7,0),0)</f>
        <v>0</v>
      </c>
      <c r="AK237" s="699">
        <f>VLOOKUP(B237,[9]Att!B:W,22,0)</f>
        <v>9.5652173913043477</v>
      </c>
      <c r="AL237" s="697">
        <f t="shared" si="42"/>
        <v>6</v>
      </c>
      <c r="AM237" s="697">
        <f>_xlfn.IFNA(VLOOKUP(B237,'[9]Health Check'!D:H,5,0),0)</f>
        <v>0</v>
      </c>
      <c r="AN237" s="701"/>
      <c r="AO237" s="697">
        <v>7</v>
      </c>
      <c r="AP237" s="696">
        <f>VLOOKUP(B237,[9]Simperel!B:AJ,35,0)</f>
        <v>8</v>
      </c>
      <c r="AQ237" s="702">
        <f>VLOOKUP(B237,[10]Master!$B:$AQ,42,0)</f>
        <v>0</v>
      </c>
      <c r="AR237" s="697">
        <f>_xlfn.IFNA(VLOOKUP(B237,[9]Bounus!A:B,2,0),0)</f>
        <v>0</v>
      </c>
      <c r="AS237" s="703">
        <f>SUMIF([9]Reimbursment!$B:$B,'PWK '!B:B,[9]Reimbursment!G:G)</f>
        <v>0</v>
      </c>
      <c r="AT237" s="700">
        <f t="shared" si="51"/>
        <v>0</v>
      </c>
      <c r="AU237" s="704">
        <f t="shared" si="43"/>
        <v>354.37</v>
      </c>
      <c r="AV237" s="705">
        <f>VLOOKUP(B237,[9]Att!B:U,20,0)</f>
        <v>0</v>
      </c>
      <c r="AW237" s="706">
        <f t="shared" si="52"/>
        <v>385.79</v>
      </c>
      <c r="AX237" s="707">
        <f t="shared" si="44"/>
        <v>379.92</v>
      </c>
      <c r="AY237" s="708">
        <f t="shared" si="45"/>
        <v>367.55697133055622</v>
      </c>
      <c r="AZ237" s="708">
        <v>0</v>
      </c>
      <c r="BA237" s="708">
        <f>VLOOKUP(B237,'[9]1st'!B:BH,59,0)</f>
        <v>100</v>
      </c>
      <c r="BB237" s="709">
        <f>_xlfn.IFNA(VLOOKUP(B237,[9]Deduct!B:F,6,0),0)</f>
        <v>0</v>
      </c>
      <c r="BC237" s="710">
        <f>_xlfn.IFNA(VLOOKUP(B237,[9]Union!I:J,2,0),0)</f>
        <v>0</v>
      </c>
      <c r="BD237" s="710">
        <f>_xlfn.IFNA(VLOOKUP(B237,[9]Union!M:N,2,0),0)</f>
        <v>1</v>
      </c>
      <c r="BE237" s="710">
        <f>_xlfn.IFNA(VLOOKUP(B237,[9]Union!E:F,2,0),0)</f>
        <v>0</v>
      </c>
      <c r="BF237" s="710">
        <f>_xlfn.IFNA(VLOOKUP(B237,[9]Union!A:B,2,0),0)</f>
        <v>0</v>
      </c>
      <c r="BG237" s="711">
        <f t="shared" si="46"/>
        <v>5.87</v>
      </c>
      <c r="BH237" s="708">
        <f t="shared" si="47"/>
        <v>106.87</v>
      </c>
      <c r="BI237" s="712">
        <f t="shared" si="48"/>
        <v>18.96</v>
      </c>
      <c r="BJ237" s="713">
        <f t="shared" si="49"/>
        <v>297.88</v>
      </c>
      <c r="BK237" s="716"/>
      <c r="BL237" s="608" t="e">
        <f>VLOOKUP(B237,[9]ML!A:F,1,0)</f>
        <v>#N/A</v>
      </c>
      <c r="BM237" s="715"/>
      <c r="BN237" s="608" t="e">
        <f>VLOOKUP(B237,'[9]Mon-Fri'!A:A,1,0)</f>
        <v>#N/A</v>
      </c>
    </row>
    <row r="238" spans="1:66" s="608" customFormat="1" ht="32.25" customHeight="1">
      <c r="A238" s="689">
        <f t="shared" si="53"/>
        <v>230</v>
      </c>
      <c r="B238" s="690" t="s">
        <v>1671</v>
      </c>
      <c r="C238" s="690" t="s">
        <v>1672</v>
      </c>
      <c r="D238" s="690" t="s">
        <v>1365</v>
      </c>
      <c r="E238" s="690" t="s">
        <v>1366</v>
      </c>
      <c r="F238" s="691">
        <v>42760</v>
      </c>
      <c r="G238" s="692"/>
      <c r="H238" s="692"/>
      <c r="I238" s="690" t="s">
        <v>1108</v>
      </c>
      <c r="J238" s="693">
        <v>1</v>
      </c>
      <c r="K238" s="693">
        <v>2</v>
      </c>
      <c r="L238" s="693">
        <v>3</v>
      </c>
      <c r="M238" s="693">
        <v>204</v>
      </c>
      <c r="N238" s="694">
        <f t="shared" si="50"/>
        <v>7.8461538461538458</v>
      </c>
      <c r="O238" s="693">
        <v>208</v>
      </c>
      <c r="P238" s="693">
        <v>8</v>
      </c>
      <c r="Q238" s="693">
        <v>258</v>
      </c>
      <c r="R238" s="693">
        <v>0</v>
      </c>
      <c r="S238" s="693">
        <v>0</v>
      </c>
      <c r="T238" s="693">
        <v>0</v>
      </c>
      <c r="U238" s="693">
        <v>50</v>
      </c>
      <c r="V238" s="693">
        <v>0</v>
      </c>
      <c r="W238" s="693">
        <v>50</v>
      </c>
      <c r="X238" s="690">
        <v>343.35</v>
      </c>
      <c r="Y238" s="690">
        <v>0</v>
      </c>
      <c r="Z238" s="690">
        <v>31.008924</v>
      </c>
      <c r="AA238" s="690">
        <v>0</v>
      </c>
      <c r="AB238" s="690">
        <v>31.008924</v>
      </c>
      <c r="AC238" s="690">
        <v>0</v>
      </c>
      <c r="AD238" s="690">
        <v>0.65365399999999996</v>
      </c>
      <c r="AE238" s="696">
        <f>VLOOKUP(B238,[9]Avg!B:AD,29,0)</f>
        <v>11.216709136722946</v>
      </c>
      <c r="AF238" s="697">
        <f>_xlfn.IFNA(VLOOKUP(B238,'[9]5%'!B:BC,54,0),0)</f>
        <v>0</v>
      </c>
      <c r="AG238" s="698">
        <f>VLOOKUP(B238,[9]Simperel!B:AH,33,0)</f>
        <v>11.96</v>
      </c>
      <c r="AH238" s="699">
        <f t="shared" si="41"/>
        <v>7.85</v>
      </c>
      <c r="AI238" s="700"/>
      <c r="AJ238" s="697">
        <f>_xlfn.IFNA(VLOOKUP(B238,'[9]Child care'!C:I,7,0),0)</f>
        <v>0</v>
      </c>
      <c r="AK238" s="699">
        <f>VLOOKUP(B238,[9]Att!B:W,22,0)</f>
        <v>10</v>
      </c>
      <c r="AL238" s="697">
        <f t="shared" si="42"/>
        <v>6</v>
      </c>
      <c r="AM238" s="697">
        <f>_xlfn.IFNA(VLOOKUP(B238,'[9]Health Check'!D:H,5,0),0)</f>
        <v>0</v>
      </c>
      <c r="AN238" s="701"/>
      <c r="AO238" s="697">
        <v>7</v>
      </c>
      <c r="AP238" s="696">
        <f>VLOOKUP(B238,[9]Simperel!B:AJ,35,0)</f>
        <v>8</v>
      </c>
      <c r="AQ238" s="702">
        <f>VLOOKUP(B238,[10]Master!$B:$AQ,42,0)</f>
        <v>0</v>
      </c>
      <c r="AR238" s="697">
        <f>_xlfn.IFNA(VLOOKUP(B238,[9]Bounus!A:B,2,0),0)</f>
        <v>0</v>
      </c>
      <c r="AS238" s="703">
        <f>SUMIF([9]Reimbursment!$B:$B,'PWK '!B:B,[9]Reimbursment!G:G)</f>
        <v>58.511824387678367</v>
      </c>
      <c r="AT238" s="700">
        <f t="shared" si="51"/>
        <v>0</v>
      </c>
      <c r="AU238" s="704">
        <f t="shared" si="43"/>
        <v>375.01</v>
      </c>
      <c r="AV238" s="705">
        <f>VLOOKUP(B238,[9]Att!B:U,20,0)</f>
        <v>0</v>
      </c>
      <c r="AW238" s="706">
        <f t="shared" si="52"/>
        <v>465.37</v>
      </c>
      <c r="AX238" s="707">
        <f t="shared" si="44"/>
        <v>459.5</v>
      </c>
      <c r="AY238" s="708">
        <f t="shared" si="45"/>
        <v>367.55697133055622</v>
      </c>
      <c r="AZ238" s="708">
        <v>0</v>
      </c>
      <c r="BA238" s="708">
        <f>VLOOKUP(B238,'[9]1st'!B:BH,59,0)</f>
        <v>100</v>
      </c>
      <c r="BB238" s="709">
        <f>_xlfn.IFNA(VLOOKUP(B238,[9]Deduct!B:F,6,0),0)</f>
        <v>0</v>
      </c>
      <c r="BC238" s="710">
        <f>_xlfn.IFNA(VLOOKUP(B238,[9]Union!I:J,2,0),0)</f>
        <v>1</v>
      </c>
      <c r="BD238" s="710">
        <f>_xlfn.IFNA(VLOOKUP(B238,[9]Union!M:N,2,0),0)</f>
        <v>0</v>
      </c>
      <c r="BE238" s="710">
        <f>_xlfn.IFNA(VLOOKUP(B238,[9]Union!E:F,2,0),0)</f>
        <v>0</v>
      </c>
      <c r="BF238" s="710">
        <f>_xlfn.IFNA(VLOOKUP(B238,[9]Union!A:B,2,0),0)</f>
        <v>0</v>
      </c>
      <c r="BG238" s="711">
        <f t="shared" si="46"/>
        <v>5.87</v>
      </c>
      <c r="BH238" s="708">
        <f t="shared" si="47"/>
        <v>106.87</v>
      </c>
      <c r="BI238" s="712">
        <f t="shared" si="48"/>
        <v>18.96</v>
      </c>
      <c r="BJ238" s="713">
        <f t="shared" si="49"/>
        <v>377.46</v>
      </c>
      <c r="BK238" s="716"/>
      <c r="BL238" s="608" t="e">
        <f>VLOOKUP(B238,[9]ML!A:F,1,0)</f>
        <v>#N/A</v>
      </c>
      <c r="BM238" s="715"/>
      <c r="BN238" s="608" t="e">
        <f>VLOOKUP(B238,'[9]Mon-Fri'!A:A,1,0)</f>
        <v>#N/A</v>
      </c>
    </row>
    <row r="239" spans="1:66" s="608" customFormat="1" ht="35.25" customHeight="1">
      <c r="A239" s="689">
        <f t="shared" si="53"/>
        <v>231</v>
      </c>
      <c r="B239" s="690" t="s">
        <v>1673</v>
      </c>
      <c r="C239" s="690" t="s">
        <v>1674</v>
      </c>
      <c r="D239" s="690" t="s">
        <v>1117</v>
      </c>
      <c r="E239" s="690" t="s">
        <v>1249</v>
      </c>
      <c r="F239" s="691">
        <v>42786</v>
      </c>
      <c r="G239" s="692"/>
      <c r="H239" s="692"/>
      <c r="I239" s="690" t="s">
        <v>1108</v>
      </c>
      <c r="J239" s="693">
        <v>0</v>
      </c>
      <c r="K239" s="693">
        <v>0</v>
      </c>
      <c r="L239" s="693">
        <v>0</v>
      </c>
      <c r="M239" s="693">
        <v>204</v>
      </c>
      <c r="N239" s="694">
        <f t="shared" si="50"/>
        <v>7.8461538461538458</v>
      </c>
      <c r="O239" s="693">
        <v>208</v>
      </c>
      <c r="P239" s="693">
        <v>8</v>
      </c>
      <c r="Q239" s="693">
        <v>214</v>
      </c>
      <c r="R239" s="693">
        <v>8.5</v>
      </c>
      <c r="S239" s="693">
        <v>7.5</v>
      </c>
      <c r="T239" s="693">
        <v>16</v>
      </c>
      <c r="U239" s="693">
        <v>22</v>
      </c>
      <c r="V239" s="693">
        <v>0</v>
      </c>
      <c r="W239" s="693">
        <v>22</v>
      </c>
      <c r="X239" s="690">
        <v>190.27</v>
      </c>
      <c r="Y239" s="690">
        <v>8.34</v>
      </c>
      <c r="Z239" s="690">
        <v>10.840020000000001</v>
      </c>
      <c r="AA239" s="690">
        <v>0</v>
      </c>
      <c r="AB239" s="690">
        <v>10.840020000000001</v>
      </c>
      <c r="AC239" s="690">
        <v>0</v>
      </c>
      <c r="AD239" s="690">
        <v>21.938012000000001</v>
      </c>
      <c r="AE239" s="696">
        <f>VLOOKUP(B239,[9]Avg!B:AD,29,0)</f>
        <v>10.623640192567215</v>
      </c>
      <c r="AF239" s="697">
        <f>_xlfn.IFNA(VLOOKUP(B239,'[9]5%'!B:BC,54,0),0)</f>
        <v>0</v>
      </c>
      <c r="AG239" s="698">
        <f>VLOOKUP(B239,[9]Simperel!B:AH,33,0)</f>
        <v>5.26</v>
      </c>
      <c r="AH239" s="699">
        <f t="shared" si="41"/>
        <v>7.85</v>
      </c>
      <c r="AI239" s="700"/>
      <c r="AJ239" s="697">
        <f>_xlfn.IFNA(VLOOKUP(B239,'[9]Child care'!C:I,7,0),0)</f>
        <v>0</v>
      </c>
      <c r="AK239" s="699">
        <f>VLOOKUP(B239,[9]Att!B:W,22,0)</f>
        <v>8.1468236689241138</v>
      </c>
      <c r="AL239" s="697">
        <f t="shared" si="42"/>
        <v>6</v>
      </c>
      <c r="AM239" s="697">
        <f>_xlfn.IFNA(VLOOKUP(B239,'[9]Health Check'!D:H,5,0),0)</f>
        <v>0</v>
      </c>
      <c r="AN239" s="701"/>
      <c r="AO239" s="697">
        <v>7</v>
      </c>
      <c r="AP239" s="696">
        <f>VLOOKUP(B239,[9]Simperel!B:AJ,35,0)</f>
        <v>7</v>
      </c>
      <c r="AQ239" s="702">
        <f>VLOOKUP(B239,[10]Master!$B:$AQ,42,0)</f>
        <v>0</v>
      </c>
      <c r="AR239" s="697">
        <f>_xlfn.IFNA(VLOOKUP(B239,[9]Bounus!A:B,2,0),0)</f>
        <v>0</v>
      </c>
      <c r="AS239" s="703">
        <f>SUMIF([9]Reimbursment!$B:$B,'PWK '!B:B,[9]Reimbursment!G:G)</f>
        <v>14.432231539403992</v>
      </c>
      <c r="AT239" s="700">
        <f t="shared" si="51"/>
        <v>0</v>
      </c>
      <c r="AU239" s="704">
        <f t="shared" si="43"/>
        <v>231.39</v>
      </c>
      <c r="AV239" s="705">
        <f>VLOOKUP(B239,[9]Att!B:U,20,0)</f>
        <v>0</v>
      </c>
      <c r="AW239" s="706">
        <f t="shared" si="52"/>
        <v>274.82</v>
      </c>
      <c r="AX239" s="707">
        <f t="shared" si="44"/>
        <v>269.32</v>
      </c>
      <c r="AY239" s="708">
        <f t="shared" si="45"/>
        <v>367.55697133055622</v>
      </c>
      <c r="AZ239" s="708">
        <v>0</v>
      </c>
      <c r="BA239" s="708">
        <f>VLOOKUP(B239,'[9]1st'!B:BH,59,0)</f>
        <v>100</v>
      </c>
      <c r="BB239" s="709">
        <f>_xlfn.IFNA(VLOOKUP(B239,[9]Deduct!B:F,6,0),0)</f>
        <v>0</v>
      </c>
      <c r="BC239" s="710">
        <f>_xlfn.IFNA(VLOOKUP(B239,[9]Union!I:J,2,0),0)</f>
        <v>1</v>
      </c>
      <c r="BD239" s="710">
        <f>_xlfn.IFNA(VLOOKUP(B239,[9]Union!M:N,2,0),0)</f>
        <v>0</v>
      </c>
      <c r="BE239" s="710">
        <f>_xlfn.IFNA(VLOOKUP(B239,[9]Union!E:F,2,0),0)</f>
        <v>0</v>
      </c>
      <c r="BF239" s="710">
        <f>_xlfn.IFNA(VLOOKUP(B239,[9]Union!A:B,2,0),0)</f>
        <v>0</v>
      </c>
      <c r="BG239" s="711">
        <f t="shared" si="46"/>
        <v>5.5</v>
      </c>
      <c r="BH239" s="708">
        <f t="shared" si="47"/>
        <v>106.5</v>
      </c>
      <c r="BI239" s="712">
        <f t="shared" si="48"/>
        <v>12.26</v>
      </c>
      <c r="BJ239" s="713">
        <f t="shared" si="49"/>
        <v>180.58</v>
      </c>
      <c r="BK239" s="716"/>
      <c r="BL239" s="608" t="e">
        <f>VLOOKUP(B239,[9]ML!A:F,1,0)</f>
        <v>#N/A</v>
      </c>
      <c r="BM239" s="715"/>
      <c r="BN239" s="608" t="e">
        <f>VLOOKUP(B239,'[9]Mon-Fri'!A:A,1,0)</f>
        <v>#N/A</v>
      </c>
    </row>
    <row r="240" spans="1:66" s="608" customFormat="1" ht="32.25" customHeight="1">
      <c r="A240" s="689">
        <f t="shared" si="53"/>
        <v>232</v>
      </c>
      <c r="B240" s="690" t="s">
        <v>1675</v>
      </c>
      <c r="C240" s="690" t="s">
        <v>1676</v>
      </c>
      <c r="D240" s="690" t="s">
        <v>1117</v>
      </c>
      <c r="E240" s="690" t="s">
        <v>1228</v>
      </c>
      <c r="F240" s="691">
        <v>42788</v>
      </c>
      <c r="G240" s="692"/>
      <c r="H240" s="692"/>
      <c r="I240" s="690" t="s">
        <v>1108</v>
      </c>
      <c r="J240" s="693">
        <v>1</v>
      </c>
      <c r="K240" s="693">
        <v>1</v>
      </c>
      <c r="L240" s="693">
        <v>2</v>
      </c>
      <c r="M240" s="693">
        <v>204</v>
      </c>
      <c r="N240" s="694">
        <f t="shared" si="50"/>
        <v>7.8461538461538458</v>
      </c>
      <c r="O240" s="693">
        <v>208</v>
      </c>
      <c r="P240" s="693">
        <v>8</v>
      </c>
      <c r="Q240" s="693">
        <v>254</v>
      </c>
      <c r="R240" s="693">
        <v>0</v>
      </c>
      <c r="S240" s="693">
        <v>0</v>
      </c>
      <c r="T240" s="693">
        <v>0</v>
      </c>
      <c r="U240" s="693">
        <v>46</v>
      </c>
      <c r="V240" s="693">
        <v>0</v>
      </c>
      <c r="W240" s="693">
        <v>46</v>
      </c>
      <c r="X240" s="690">
        <v>329.91</v>
      </c>
      <c r="Y240" s="690">
        <v>0</v>
      </c>
      <c r="Z240" s="690">
        <v>29.550228000000001</v>
      </c>
      <c r="AA240" s="690">
        <v>0</v>
      </c>
      <c r="AB240" s="690">
        <v>29.550228000000001</v>
      </c>
      <c r="AC240" s="690">
        <v>0</v>
      </c>
      <c r="AD240" s="690">
        <v>1.96248</v>
      </c>
      <c r="AE240" s="696">
        <f>VLOOKUP(B240,[9]Avg!B:AD,29,0)</f>
        <v>11.146608743975792</v>
      </c>
      <c r="AF240" s="697">
        <f>_xlfn.IFNA(VLOOKUP(B240,'[9]5%'!B:BC,54,0),0)</f>
        <v>0</v>
      </c>
      <c r="AG240" s="698">
        <f>VLOOKUP(B240,[9]Simperel!B:AH,33,0)</f>
        <v>11</v>
      </c>
      <c r="AH240" s="699">
        <f t="shared" si="41"/>
        <v>7.85</v>
      </c>
      <c r="AI240" s="700"/>
      <c r="AJ240" s="697">
        <f>_xlfn.IFNA(VLOOKUP(B240,'[9]Child care'!C:I,7,0),0)</f>
        <v>0</v>
      </c>
      <c r="AK240" s="699">
        <f>VLOOKUP(B240,[9]Att!B:W,22,0)</f>
        <v>10</v>
      </c>
      <c r="AL240" s="697">
        <f t="shared" si="42"/>
        <v>6</v>
      </c>
      <c r="AM240" s="697">
        <f>_xlfn.IFNA(VLOOKUP(B240,'[9]Health Check'!D:H,5,0),0)</f>
        <v>0</v>
      </c>
      <c r="AN240" s="701"/>
      <c r="AO240" s="697">
        <v>7</v>
      </c>
      <c r="AP240" s="696">
        <f>VLOOKUP(B240,[9]Simperel!B:AJ,35,0)</f>
        <v>7</v>
      </c>
      <c r="AQ240" s="702">
        <f>VLOOKUP(B240,[10]Master!$B:$AQ,42,0)</f>
        <v>0</v>
      </c>
      <c r="AR240" s="697">
        <f>_xlfn.IFNA(VLOOKUP(B240,[9]Bounus!A:B,2,0),0)</f>
        <v>0</v>
      </c>
      <c r="AS240" s="703">
        <f>SUMIF([9]Reimbursment!$B:$B,'PWK '!B:B,[9]Reimbursment!G:G)</f>
        <v>4.78</v>
      </c>
      <c r="AT240" s="700">
        <f t="shared" si="51"/>
        <v>0</v>
      </c>
      <c r="AU240" s="704">
        <f t="shared" si="43"/>
        <v>361.42</v>
      </c>
      <c r="AV240" s="705">
        <f>VLOOKUP(B240,[9]Att!B:U,20,0)</f>
        <v>0</v>
      </c>
      <c r="AW240" s="706">
        <f t="shared" si="52"/>
        <v>397.05</v>
      </c>
      <c r="AX240" s="707">
        <f t="shared" si="44"/>
        <v>391.18</v>
      </c>
      <c r="AY240" s="708">
        <f t="shared" si="45"/>
        <v>367.55697133055622</v>
      </c>
      <c r="AZ240" s="708">
        <v>0</v>
      </c>
      <c r="BA240" s="708">
        <f>VLOOKUP(B240,'[9]1st'!B:BH,59,0)</f>
        <v>104.78</v>
      </c>
      <c r="BB240" s="709">
        <f>_xlfn.IFNA(VLOOKUP(B240,[9]Deduct!B:F,6,0),0)</f>
        <v>0</v>
      </c>
      <c r="BC240" s="710">
        <f>_xlfn.IFNA(VLOOKUP(B240,[9]Union!I:J,2,0),0)</f>
        <v>0</v>
      </c>
      <c r="BD240" s="710">
        <f>_xlfn.IFNA(VLOOKUP(B240,[9]Union!M:N,2,0),0)</f>
        <v>0</v>
      </c>
      <c r="BE240" s="710">
        <f>_xlfn.IFNA(VLOOKUP(B240,[9]Union!E:F,2,0),0)</f>
        <v>0</v>
      </c>
      <c r="BF240" s="710">
        <f>_xlfn.IFNA(VLOOKUP(B240,[9]Union!A:B,2,0),0)</f>
        <v>0</v>
      </c>
      <c r="BG240" s="711">
        <f t="shared" si="46"/>
        <v>5.87</v>
      </c>
      <c r="BH240" s="708">
        <f t="shared" si="47"/>
        <v>110.65</v>
      </c>
      <c r="BI240" s="712">
        <f t="shared" si="48"/>
        <v>18</v>
      </c>
      <c r="BJ240" s="713">
        <f t="shared" si="49"/>
        <v>304.39999999999998</v>
      </c>
      <c r="BK240" s="716"/>
      <c r="BL240" s="608" t="e">
        <f>VLOOKUP(B240,[9]ML!A:F,1,0)</f>
        <v>#N/A</v>
      </c>
      <c r="BM240" s="715"/>
      <c r="BN240" s="608" t="e">
        <f>VLOOKUP(B240,'[9]Mon-Fri'!A:A,1,0)</f>
        <v>#N/A</v>
      </c>
    </row>
    <row r="241" spans="1:73" s="722" customFormat="1" ht="32.25" customHeight="1">
      <c r="A241" s="689">
        <f t="shared" si="53"/>
        <v>233</v>
      </c>
      <c r="B241" s="690" t="s">
        <v>1677</v>
      </c>
      <c r="C241" s="690" t="s">
        <v>1678</v>
      </c>
      <c r="D241" s="690" t="s">
        <v>1260</v>
      </c>
      <c r="E241" s="690" t="s">
        <v>1540</v>
      </c>
      <c r="F241" s="691">
        <v>42788</v>
      </c>
      <c r="G241" s="692"/>
      <c r="H241" s="692"/>
      <c r="I241" s="690" t="s">
        <v>1108</v>
      </c>
      <c r="J241" s="693">
        <v>1</v>
      </c>
      <c r="K241" s="693">
        <v>1</v>
      </c>
      <c r="L241" s="693">
        <v>2</v>
      </c>
      <c r="M241" s="693">
        <v>204</v>
      </c>
      <c r="N241" s="694">
        <f t="shared" si="50"/>
        <v>7.8461538461538458</v>
      </c>
      <c r="O241" s="693">
        <v>208</v>
      </c>
      <c r="P241" s="693">
        <v>8</v>
      </c>
      <c r="Q241" s="693">
        <v>242</v>
      </c>
      <c r="R241" s="693">
        <v>0</v>
      </c>
      <c r="S241" s="693">
        <v>0</v>
      </c>
      <c r="T241" s="693">
        <v>0</v>
      </c>
      <c r="U241" s="693">
        <v>34</v>
      </c>
      <c r="V241" s="693">
        <v>0</v>
      </c>
      <c r="W241" s="693">
        <v>34</v>
      </c>
      <c r="X241" s="690">
        <v>316.33999999999997</v>
      </c>
      <c r="Y241" s="690">
        <v>0</v>
      </c>
      <c r="Z241" s="690">
        <v>21.309585999999999</v>
      </c>
      <c r="AA241" s="690">
        <v>0</v>
      </c>
      <c r="AB241" s="690">
        <v>21.309585999999999</v>
      </c>
      <c r="AC241" s="690">
        <v>0</v>
      </c>
      <c r="AD241" s="690">
        <v>13.757009999999999</v>
      </c>
      <c r="AE241" s="696">
        <f>VLOOKUP(B241,[9]Avg!B:AD,29,0)</f>
        <v>11.066544927399482</v>
      </c>
      <c r="AF241" s="697">
        <f>_xlfn.IFNA(VLOOKUP(B241,'[9]5%'!B:BC,54,0),0)</f>
        <v>0</v>
      </c>
      <c r="AG241" s="698">
        <f>VLOOKUP(B241,[9]Simperel!B:AH,33,0)</f>
        <v>8.1300000000000008</v>
      </c>
      <c r="AH241" s="699">
        <f t="shared" si="41"/>
        <v>7.85</v>
      </c>
      <c r="AI241" s="700"/>
      <c r="AJ241" s="697">
        <f>_xlfn.IFNA(VLOOKUP(B241,'[9]Child care'!C:I,7,0),0)</f>
        <v>0</v>
      </c>
      <c r="AK241" s="699">
        <f>VLOOKUP(B241,[9]Att!B:W,22,0)</f>
        <v>10</v>
      </c>
      <c r="AL241" s="697">
        <f t="shared" si="42"/>
        <v>6</v>
      </c>
      <c r="AM241" s="697">
        <f>_xlfn.IFNA(VLOOKUP(B241,'[9]Health Check'!D:H,5,0),0)</f>
        <v>0</v>
      </c>
      <c r="AN241" s="701"/>
      <c r="AO241" s="697">
        <v>7</v>
      </c>
      <c r="AP241" s="696">
        <f>VLOOKUP(B241,[9]Simperel!B:AJ,35,0)</f>
        <v>7</v>
      </c>
      <c r="AQ241" s="702">
        <f>VLOOKUP(B241,[10]Master!$B:$AQ,42,0)</f>
        <v>0</v>
      </c>
      <c r="AR241" s="697">
        <f>_xlfn.IFNA(VLOOKUP(B241,[9]Bounus!A:B,2,0),0)</f>
        <v>0</v>
      </c>
      <c r="AS241" s="703">
        <f>SUMIF([9]Reimbursment!$B:$B,'PWK '!B:B,[9]Reimbursment!G:G)</f>
        <v>0</v>
      </c>
      <c r="AT241" s="700">
        <f t="shared" si="51"/>
        <v>0.19414991100700837</v>
      </c>
      <c r="AU241" s="704">
        <f t="shared" si="43"/>
        <v>351.41</v>
      </c>
      <c r="AV241" s="705">
        <f>VLOOKUP(B241,[9]Att!B:U,20,0)</f>
        <v>1.7543859649122799E-2</v>
      </c>
      <c r="AW241" s="706">
        <f t="shared" si="52"/>
        <v>382.45</v>
      </c>
      <c r="AX241" s="707">
        <f t="shared" si="44"/>
        <v>376.58</v>
      </c>
      <c r="AY241" s="708">
        <f t="shared" si="45"/>
        <v>367.55697133055622</v>
      </c>
      <c r="AZ241" s="708">
        <v>0</v>
      </c>
      <c r="BA241" s="708">
        <f>VLOOKUP(B241,'[9]1st'!B:BH,59,0)</f>
        <v>100</v>
      </c>
      <c r="BB241" s="709">
        <f>_xlfn.IFNA(VLOOKUP(B241,[9]Deduct!B:F,6,0),0)</f>
        <v>0</v>
      </c>
      <c r="BC241" s="710">
        <f>_xlfn.IFNA(VLOOKUP(B241,[9]Union!I:J,2,0),0)</f>
        <v>0</v>
      </c>
      <c r="BD241" s="710">
        <f>_xlfn.IFNA(VLOOKUP(B241,[9]Union!M:N,2,0),0)</f>
        <v>0</v>
      </c>
      <c r="BE241" s="710">
        <f>_xlfn.IFNA(VLOOKUP(B241,[9]Union!E:F,2,0),0)</f>
        <v>0</v>
      </c>
      <c r="BF241" s="710">
        <f>_xlfn.IFNA(VLOOKUP(B241,[9]Union!A:B,2,0),0)</f>
        <v>0</v>
      </c>
      <c r="BG241" s="711">
        <f t="shared" si="46"/>
        <v>5.87</v>
      </c>
      <c r="BH241" s="708">
        <f t="shared" si="47"/>
        <v>105.87</v>
      </c>
      <c r="BI241" s="712">
        <f t="shared" si="48"/>
        <v>15.13</v>
      </c>
      <c r="BJ241" s="713">
        <f t="shared" si="49"/>
        <v>291.70999999999998</v>
      </c>
      <c r="BK241" s="716"/>
      <c r="BL241" s="608" t="e">
        <f>VLOOKUP(B241,[9]ML!A:F,1,0)</f>
        <v>#N/A</v>
      </c>
      <c r="BM241" s="715"/>
      <c r="BN241" s="608" t="e">
        <f>VLOOKUP(B241,'[9]Mon-Fri'!A:A,1,0)</f>
        <v>#N/A</v>
      </c>
      <c r="BO241" s="608"/>
      <c r="BP241" s="608"/>
      <c r="BQ241" s="608"/>
      <c r="BR241" s="608"/>
      <c r="BS241" s="608"/>
      <c r="BT241" s="608"/>
      <c r="BU241" s="608"/>
    </row>
    <row r="242" spans="1:73" s="608" customFormat="1" ht="32.25" customHeight="1">
      <c r="A242" s="689">
        <f t="shared" si="53"/>
        <v>234</v>
      </c>
      <c r="B242" s="690" t="s">
        <v>1679</v>
      </c>
      <c r="C242" s="690" t="s">
        <v>1680</v>
      </c>
      <c r="D242" s="690" t="s">
        <v>1365</v>
      </c>
      <c r="E242" s="690" t="s">
        <v>1391</v>
      </c>
      <c r="F242" s="691">
        <v>39328</v>
      </c>
      <c r="G242" s="692"/>
      <c r="H242" s="692"/>
      <c r="I242" s="690" t="s">
        <v>1108</v>
      </c>
      <c r="J242" s="693">
        <v>1</v>
      </c>
      <c r="K242" s="693">
        <v>1</v>
      </c>
      <c r="L242" s="693">
        <v>2</v>
      </c>
      <c r="M242" s="693">
        <v>204</v>
      </c>
      <c r="N242" s="694">
        <f t="shared" si="50"/>
        <v>7.8461538461538458</v>
      </c>
      <c r="O242" s="693">
        <v>208</v>
      </c>
      <c r="P242" s="693">
        <v>8</v>
      </c>
      <c r="Q242" s="693">
        <v>258</v>
      </c>
      <c r="R242" s="693">
        <v>0</v>
      </c>
      <c r="S242" s="693">
        <v>0</v>
      </c>
      <c r="T242" s="693">
        <v>0</v>
      </c>
      <c r="U242" s="693">
        <v>50</v>
      </c>
      <c r="V242" s="693">
        <v>0</v>
      </c>
      <c r="W242" s="693">
        <v>50</v>
      </c>
      <c r="X242" s="690">
        <v>343.35</v>
      </c>
      <c r="Y242" s="690">
        <v>0</v>
      </c>
      <c r="Z242" s="690">
        <v>31.008935999999999</v>
      </c>
      <c r="AA242" s="690">
        <v>0</v>
      </c>
      <c r="AB242" s="690">
        <v>31.008935999999999</v>
      </c>
      <c r="AC242" s="690">
        <v>0</v>
      </c>
      <c r="AD242" s="690">
        <v>0.65365399999999996</v>
      </c>
      <c r="AE242" s="696">
        <f>VLOOKUP(B242,[9]Avg!B:AD,29,0)</f>
        <v>10.237565654249503</v>
      </c>
      <c r="AF242" s="697">
        <f>_xlfn.IFNA(VLOOKUP(B242,'[9]5%'!B:BC,54,0),0)</f>
        <v>0</v>
      </c>
      <c r="AG242" s="698">
        <f>VLOOKUP(B242,[9]Simperel!B:AH,33,0)</f>
        <v>11.96</v>
      </c>
      <c r="AH242" s="699">
        <f t="shared" si="41"/>
        <v>7.85</v>
      </c>
      <c r="AI242" s="700"/>
      <c r="AJ242" s="697">
        <f>_xlfn.IFNA(VLOOKUP(B242,'[9]Child care'!C:I,7,0),0)</f>
        <v>0</v>
      </c>
      <c r="AK242" s="699">
        <f>VLOOKUP(B242,[9]Att!B:W,22,0)</f>
        <v>10</v>
      </c>
      <c r="AL242" s="697">
        <f t="shared" si="42"/>
        <v>6</v>
      </c>
      <c r="AM242" s="697">
        <f>_xlfn.IFNA(VLOOKUP(B242,'[9]Health Check'!D:H,5,0),0)</f>
        <v>0</v>
      </c>
      <c r="AN242" s="701"/>
      <c r="AO242" s="697">
        <v>7</v>
      </c>
      <c r="AP242" s="696">
        <f>VLOOKUP(B242,[9]Simperel!B:AJ,35,0)</f>
        <v>11</v>
      </c>
      <c r="AQ242" s="702">
        <f>VLOOKUP(B242,[10]Master!$B:$AQ,42,0)</f>
        <v>0</v>
      </c>
      <c r="AR242" s="697">
        <f>_xlfn.IFNA(VLOOKUP(B242,[9]Bounus!A:B,2,0),0)</f>
        <v>0</v>
      </c>
      <c r="AS242" s="703">
        <f>SUMIF([9]Reimbursment!$B:$B,'PWK '!B:B,[9]Reimbursment!G:G)</f>
        <v>1.83</v>
      </c>
      <c r="AT242" s="700">
        <f t="shared" si="51"/>
        <v>0</v>
      </c>
      <c r="AU242" s="704">
        <f t="shared" si="43"/>
        <v>375.01</v>
      </c>
      <c r="AV242" s="705">
        <f>VLOOKUP(B242,[9]Att!B:U,20,0)</f>
        <v>0</v>
      </c>
      <c r="AW242" s="706">
        <f t="shared" si="52"/>
        <v>411.69</v>
      </c>
      <c r="AX242" s="707">
        <f t="shared" si="44"/>
        <v>405.82</v>
      </c>
      <c r="AY242" s="708">
        <f t="shared" si="45"/>
        <v>367.55697133055622</v>
      </c>
      <c r="AZ242" s="708">
        <v>0</v>
      </c>
      <c r="BA242" s="708">
        <f>VLOOKUP(B242,'[9]1st'!B:BH,59,0)</f>
        <v>100</v>
      </c>
      <c r="BB242" s="709">
        <f>_xlfn.IFNA(VLOOKUP(B242,[9]Deduct!B:F,6,0),0)</f>
        <v>0</v>
      </c>
      <c r="BC242" s="710">
        <f>_xlfn.IFNA(VLOOKUP(B242,[9]Union!I:J,2,0),0)</f>
        <v>0</v>
      </c>
      <c r="BD242" s="710">
        <f>_xlfn.IFNA(VLOOKUP(B242,[9]Union!M:N,2,0),0)</f>
        <v>0</v>
      </c>
      <c r="BE242" s="710">
        <f>_xlfn.IFNA(VLOOKUP(B242,[9]Union!E:F,2,0),0)</f>
        <v>0</v>
      </c>
      <c r="BF242" s="710">
        <f>_xlfn.IFNA(VLOOKUP(B242,[9]Union!A:B,2,0),0)</f>
        <v>0</v>
      </c>
      <c r="BG242" s="711">
        <f t="shared" si="46"/>
        <v>5.87</v>
      </c>
      <c r="BH242" s="708">
        <f t="shared" si="47"/>
        <v>105.87</v>
      </c>
      <c r="BI242" s="712">
        <f t="shared" si="48"/>
        <v>18.96</v>
      </c>
      <c r="BJ242" s="713">
        <f t="shared" si="49"/>
        <v>324.77999999999997</v>
      </c>
      <c r="BK242" s="716"/>
      <c r="BL242" s="608" t="e">
        <f>VLOOKUP(B242,[9]ML!A:F,1,0)</f>
        <v>#N/A</v>
      </c>
      <c r="BM242" s="715"/>
      <c r="BN242" s="608" t="e">
        <f>VLOOKUP(B242,'[9]Mon-Fri'!A:A,1,0)</f>
        <v>#N/A</v>
      </c>
    </row>
    <row r="243" spans="1:73" s="608" customFormat="1" ht="35.25" customHeight="1">
      <c r="A243" s="689">
        <f t="shared" si="53"/>
        <v>235</v>
      </c>
      <c r="B243" s="690" t="s">
        <v>1681</v>
      </c>
      <c r="C243" s="690" t="s">
        <v>1682</v>
      </c>
      <c r="D243" s="690" t="s">
        <v>1231</v>
      </c>
      <c r="E243" s="690" t="s">
        <v>1662</v>
      </c>
      <c r="F243" s="691">
        <v>42800</v>
      </c>
      <c r="G243" s="692"/>
      <c r="H243" s="692"/>
      <c r="I243" s="690" t="s">
        <v>1108</v>
      </c>
      <c r="J243" s="693">
        <v>1</v>
      </c>
      <c r="K243" s="693">
        <v>0</v>
      </c>
      <c r="L243" s="693">
        <v>1</v>
      </c>
      <c r="M243" s="693">
        <v>204</v>
      </c>
      <c r="N243" s="694">
        <f t="shared" si="50"/>
        <v>7.8461538461538458</v>
      </c>
      <c r="O243" s="693">
        <v>208</v>
      </c>
      <c r="P243" s="693">
        <v>8</v>
      </c>
      <c r="Q243" s="693">
        <v>250</v>
      </c>
      <c r="R243" s="693">
        <v>0</v>
      </c>
      <c r="S243" s="693">
        <v>0</v>
      </c>
      <c r="T243" s="693">
        <v>0</v>
      </c>
      <c r="U243" s="693">
        <v>42</v>
      </c>
      <c r="V243" s="693">
        <v>0</v>
      </c>
      <c r="W243" s="693">
        <v>42</v>
      </c>
      <c r="X243" s="690">
        <v>208.56</v>
      </c>
      <c r="Y243" s="690">
        <v>0</v>
      </c>
      <c r="Z243" s="690">
        <v>21.003799999999998</v>
      </c>
      <c r="AA243" s="690">
        <v>0</v>
      </c>
      <c r="AB243" s="690">
        <v>21.003799999999998</v>
      </c>
      <c r="AC243" s="690">
        <v>0</v>
      </c>
      <c r="AD243" s="690">
        <v>54.929904000000001</v>
      </c>
      <c r="AE243" s="696">
        <f>VLOOKUP(B243,[9]Avg!B:AD,29,0)</f>
        <v>10.453909212850148</v>
      </c>
      <c r="AF243" s="697">
        <f>_xlfn.IFNA(VLOOKUP(B243,'[9]5%'!B:BC,54,0),0)</f>
        <v>0</v>
      </c>
      <c r="AG243" s="698">
        <f>VLOOKUP(B243,[9]Simperel!B:AH,33,0)</f>
        <v>10.050000000000001</v>
      </c>
      <c r="AH243" s="699">
        <f t="shared" si="41"/>
        <v>7.85</v>
      </c>
      <c r="AI243" s="700"/>
      <c r="AJ243" s="697">
        <f>_xlfn.IFNA(VLOOKUP(B243,'[9]Child care'!C:I,7,0),0)</f>
        <v>0</v>
      </c>
      <c r="AK243" s="699">
        <f>VLOOKUP(B243,[9]Att!B:W,22,0)</f>
        <v>10</v>
      </c>
      <c r="AL243" s="697">
        <f t="shared" si="42"/>
        <v>6</v>
      </c>
      <c r="AM243" s="697">
        <f>_xlfn.IFNA(VLOOKUP(B243,'[9]Health Check'!D:H,5,0),0)</f>
        <v>0</v>
      </c>
      <c r="AN243" s="701"/>
      <c r="AO243" s="697">
        <v>7</v>
      </c>
      <c r="AP243" s="696">
        <f>VLOOKUP(B243,[9]Simperel!B:AJ,35,0)</f>
        <v>7</v>
      </c>
      <c r="AQ243" s="702">
        <f>VLOOKUP(B243,[10]Master!$B:$AQ,42,0)</f>
        <v>0</v>
      </c>
      <c r="AR243" s="697">
        <f>_xlfn.IFNA(VLOOKUP(B243,[9]Bounus!A:B,2,0),0)</f>
        <v>0</v>
      </c>
      <c r="AS243" s="703">
        <f>SUMIF([9]Reimbursment!$B:$B,'PWK '!B:B,[9]Reimbursment!G:G)</f>
        <v>13.7203038470963</v>
      </c>
      <c r="AT243" s="700">
        <f t="shared" si="51"/>
        <v>0</v>
      </c>
      <c r="AU243" s="704">
        <f t="shared" si="43"/>
        <v>284.49</v>
      </c>
      <c r="AV243" s="705">
        <f>VLOOKUP(B243,[9]Att!B:U,20,0)</f>
        <v>0</v>
      </c>
      <c r="AW243" s="706">
        <f t="shared" si="52"/>
        <v>329.06</v>
      </c>
      <c r="AX243" s="707">
        <f t="shared" si="44"/>
        <v>323.19</v>
      </c>
      <c r="AY243" s="708">
        <f t="shared" si="45"/>
        <v>367.55697133055622</v>
      </c>
      <c r="AZ243" s="708">
        <v>0</v>
      </c>
      <c r="BA243" s="708">
        <f>VLOOKUP(B243,'[9]1st'!B:BH,59,0)</f>
        <v>100</v>
      </c>
      <c r="BB243" s="709">
        <f>_xlfn.IFNA(VLOOKUP(B243,[9]Deduct!B:F,6,0),0)</f>
        <v>0</v>
      </c>
      <c r="BC243" s="710">
        <f>_xlfn.IFNA(VLOOKUP(B243,[9]Union!I:J,2,0),0)</f>
        <v>0</v>
      </c>
      <c r="BD243" s="710">
        <f>_xlfn.IFNA(VLOOKUP(B243,[9]Union!M:N,2,0),0)</f>
        <v>1</v>
      </c>
      <c r="BE243" s="710">
        <f>_xlfn.IFNA(VLOOKUP(B243,[9]Union!E:F,2,0),0)</f>
        <v>0</v>
      </c>
      <c r="BF243" s="710">
        <f>_xlfn.IFNA(VLOOKUP(B243,[9]Union!A:B,2,0),0)</f>
        <v>0</v>
      </c>
      <c r="BG243" s="711">
        <f t="shared" si="46"/>
        <v>5.87</v>
      </c>
      <c r="BH243" s="708">
        <f t="shared" si="47"/>
        <v>106.87</v>
      </c>
      <c r="BI243" s="712">
        <f t="shared" si="48"/>
        <v>17.05</v>
      </c>
      <c r="BJ243" s="713">
        <f t="shared" si="49"/>
        <v>239.24</v>
      </c>
      <c r="BK243" s="716"/>
      <c r="BL243" s="608" t="e">
        <f>VLOOKUP(B243,[9]ML!A:F,1,0)</f>
        <v>#N/A</v>
      </c>
      <c r="BM243" s="715"/>
      <c r="BN243" s="608" t="e">
        <f>VLOOKUP(B243,'[9]Mon-Fri'!A:A,1,0)</f>
        <v>#N/A</v>
      </c>
    </row>
    <row r="244" spans="1:73" s="608" customFormat="1" ht="35.25" customHeight="1">
      <c r="A244" s="689">
        <f t="shared" si="53"/>
        <v>236</v>
      </c>
      <c r="B244" s="690" t="s">
        <v>1683</v>
      </c>
      <c r="C244" s="690" t="s">
        <v>1684</v>
      </c>
      <c r="D244" s="690" t="s">
        <v>1238</v>
      </c>
      <c r="E244" s="690" t="s">
        <v>1362</v>
      </c>
      <c r="F244" s="691">
        <v>42807</v>
      </c>
      <c r="G244" s="692"/>
      <c r="H244" s="692"/>
      <c r="I244" s="690" t="s">
        <v>1108</v>
      </c>
      <c r="J244" s="693">
        <v>0</v>
      </c>
      <c r="K244" s="693">
        <v>0</v>
      </c>
      <c r="L244" s="693">
        <v>0</v>
      </c>
      <c r="M244" s="693">
        <v>204</v>
      </c>
      <c r="N244" s="694">
        <f t="shared" si="50"/>
        <v>7.8461538461538458</v>
      </c>
      <c r="O244" s="693">
        <v>208</v>
      </c>
      <c r="P244" s="693">
        <v>8</v>
      </c>
      <c r="Q244" s="693">
        <v>246</v>
      </c>
      <c r="R244" s="693">
        <v>0</v>
      </c>
      <c r="S244" s="693">
        <v>0</v>
      </c>
      <c r="T244" s="693">
        <v>0</v>
      </c>
      <c r="U244" s="693">
        <v>38</v>
      </c>
      <c r="V244" s="693">
        <v>0</v>
      </c>
      <c r="W244" s="693">
        <v>38</v>
      </c>
      <c r="X244" s="690">
        <v>228.64</v>
      </c>
      <c r="Y244" s="690">
        <v>0</v>
      </c>
      <c r="Z244" s="690">
        <v>21.58906</v>
      </c>
      <c r="AA244" s="690">
        <v>0</v>
      </c>
      <c r="AB244" s="690">
        <v>21.58906</v>
      </c>
      <c r="AC244" s="690">
        <v>0</v>
      </c>
      <c r="AD244" s="690">
        <v>54.042299999999997</v>
      </c>
      <c r="AE244" s="696">
        <f>VLOOKUP(B244,[9]Avg!B:AD,29,0)</f>
        <v>10.973806085556665</v>
      </c>
      <c r="AF244" s="697">
        <f>_xlfn.IFNA(VLOOKUP(B244,'[9]5%'!B:BC,54,0),0)</f>
        <v>0</v>
      </c>
      <c r="AG244" s="698">
        <f>VLOOKUP(B244,[9]Simperel!B:AH,33,0)</f>
        <v>9.09</v>
      </c>
      <c r="AH244" s="699">
        <f t="shared" si="41"/>
        <v>7.85</v>
      </c>
      <c r="AI244" s="700"/>
      <c r="AJ244" s="697">
        <f>_xlfn.IFNA(VLOOKUP(B244,'[9]Child care'!C:I,7,0),0)</f>
        <v>0</v>
      </c>
      <c r="AK244" s="699">
        <f>VLOOKUP(B244,[9]Att!B:W,22,0)</f>
        <v>10</v>
      </c>
      <c r="AL244" s="697">
        <f t="shared" si="42"/>
        <v>6</v>
      </c>
      <c r="AM244" s="697">
        <f>_xlfn.IFNA(VLOOKUP(B244,'[9]Health Check'!D:H,5,0),0)</f>
        <v>0</v>
      </c>
      <c r="AN244" s="701"/>
      <c r="AO244" s="697">
        <v>7</v>
      </c>
      <c r="AP244" s="696">
        <f>VLOOKUP(B244,[9]Simperel!B:AJ,35,0)</f>
        <v>7</v>
      </c>
      <c r="AQ244" s="702">
        <f>VLOOKUP(B244,[10]Master!$B:$AQ,42,0)</f>
        <v>0</v>
      </c>
      <c r="AR244" s="697">
        <f>_xlfn.IFNA(VLOOKUP(B244,[9]Bounus!A:B,2,0),0)</f>
        <v>0</v>
      </c>
      <c r="AS244" s="703">
        <f>SUMIF([9]Reimbursment!$B:$B,'PWK '!B:B,[9]Reimbursment!G:G)</f>
        <v>0</v>
      </c>
      <c r="AT244" s="700">
        <f t="shared" si="51"/>
        <v>0</v>
      </c>
      <c r="AU244" s="704">
        <f t="shared" si="43"/>
        <v>304.27</v>
      </c>
      <c r="AV244" s="705">
        <f>VLOOKUP(B244,[9]Att!B:U,20,0)</f>
        <v>0</v>
      </c>
      <c r="AW244" s="706">
        <f t="shared" si="52"/>
        <v>335.12</v>
      </c>
      <c r="AX244" s="707">
        <f t="shared" si="44"/>
        <v>329.25</v>
      </c>
      <c r="AY244" s="708">
        <f t="shared" si="45"/>
        <v>367.55697133055622</v>
      </c>
      <c r="AZ244" s="708">
        <v>0</v>
      </c>
      <c r="BA244" s="708">
        <f>VLOOKUP(B244,'[9]1st'!B:BH,59,0)</f>
        <v>100</v>
      </c>
      <c r="BB244" s="709">
        <f>_xlfn.IFNA(VLOOKUP(B244,[9]Deduct!B:F,6,0),0)</f>
        <v>0</v>
      </c>
      <c r="BC244" s="710">
        <f>_xlfn.IFNA(VLOOKUP(B244,[9]Union!I:J,2,0),0)</f>
        <v>0</v>
      </c>
      <c r="BD244" s="710">
        <f>_xlfn.IFNA(VLOOKUP(B244,[9]Union!M:N,2,0),0)</f>
        <v>0</v>
      </c>
      <c r="BE244" s="710">
        <f>_xlfn.IFNA(VLOOKUP(B244,[9]Union!E:F,2,0),0)</f>
        <v>0</v>
      </c>
      <c r="BF244" s="710">
        <f>_xlfn.IFNA(VLOOKUP(B244,[9]Union!A:B,2,0),0)</f>
        <v>0</v>
      </c>
      <c r="BG244" s="711">
        <f t="shared" si="46"/>
        <v>5.87</v>
      </c>
      <c r="BH244" s="708">
        <f t="shared" si="47"/>
        <v>105.87</v>
      </c>
      <c r="BI244" s="712">
        <f t="shared" si="48"/>
        <v>16.09</v>
      </c>
      <c r="BJ244" s="713">
        <f t="shared" si="49"/>
        <v>245.34</v>
      </c>
      <c r="BK244" s="716"/>
      <c r="BL244" s="608" t="e">
        <f>VLOOKUP(B244,[9]ML!A:F,1,0)</f>
        <v>#N/A</v>
      </c>
      <c r="BM244" s="715"/>
      <c r="BN244" s="608" t="e">
        <f>VLOOKUP(B244,'[9]Mon-Fri'!A:A,1,0)</f>
        <v>#N/A</v>
      </c>
    </row>
    <row r="245" spans="1:73" s="608" customFormat="1" ht="35.25" customHeight="1">
      <c r="A245" s="689">
        <f t="shared" si="53"/>
        <v>237</v>
      </c>
      <c r="B245" s="690" t="s">
        <v>1685</v>
      </c>
      <c r="C245" s="690" t="s">
        <v>1686</v>
      </c>
      <c r="D245" s="690" t="s">
        <v>1213</v>
      </c>
      <c r="E245" s="690" t="s">
        <v>1687</v>
      </c>
      <c r="F245" s="691">
        <v>42807</v>
      </c>
      <c r="G245" s="692"/>
      <c r="H245" s="692"/>
      <c r="I245" s="690" t="s">
        <v>1108</v>
      </c>
      <c r="J245" s="693">
        <v>0</v>
      </c>
      <c r="K245" s="693">
        <v>0</v>
      </c>
      <c r="L245" s="693">
        <v>0</v>
      </c>
      <c r="M245" s="693">
        <v>204</v>
      </c>
      <c r="N245" s="694">
        <f t="shared" si="50"/>
        <v>7.8461538461538458</v>
      </c>
      <c r="O245" s="693">
        <v>208</v>
      </c>
      <c r="P245" s="693">
        <v>8</v>
      </c>
      <c r="Q245" s="693">
        <v>244</v>
      </c>
      <c r="R245" s="693">
        <v>0</v>
      </c>
      <c r="S245" s="693">
        <v>0</v>
      </c>
      <c r="T245" s="693">
        <v>0</v>
      </c>
      <c r="U245" s="693">
        <v>36</v>
      </c>
      <c r="V245" s="693">
        <v>0</v>
      </c>
      <c r="W245" s="693">
        <v>36</v>
      </c>
      <c r="X245" s="690">
        <v>120.28</v>
      </c>
      <c r="Y245" s="690">
        <v>0</v>
      </c>
      <c r="Z245" s="690">
        <v>17.98828</v>
      </c>
      <c r="AA245" s="690">
        <v>0</v>
      </c>
      <c r="AB245" s="690">
        <v>17.98828</v>
      </c>
      <c r="AC245" s="690">
        <v>0</v>
      </c>
      <c r="AD245" s="690">
        <v>124.21720000000001</v>
      </c>
      <c r="AE245" s="696">
        <f>VLOOKUP(B245,[9]Avg!B:AD,29,0)</f>
        <v>9.6978623773195061</v>
      </c>
      <c r="AF245" s="697">
        <f>_xlfn.IFNA(VLOOKUP(B245,'[9]5%'!B:BC,54,0),0)</f>
        <v>0</v>
      </c>
      <c r="AG245" s="698">
        <f>VLOOKUP(B245,[9]Simperel!B:AH,33,0)</f>
        <v>8.61</v>
      </c>
      <c r="AH245" s="699">
        <f t="shared" si="41"/>
        <v>7.85</v>
      </c>
      <c r="AI245" s="700"/>
      <c r="AJ245" s="697">
        <f>_xlfn.IFNA(VLOOKUP(B245,'[9]Child care'!C:I,7,0),0)</f>
        <v>8</v>
      </c>
      <c r="AK245" s="699">
        <f>VLOOKUP(B245,[9]Att!B:W,22,0)</f>
        <v>10</v>
      </c>
      <c r="AL245" s="697">
        <f t="shared" si="42"/>
        <v>0</v>
      </c>
      <c r="AM245" s="697">
        <f>_xlfn.IFNA(VLOOKUP(B245,'[9]Health Check'!D:H,5,0),0)</f>
        <v>0</v>
      </c>
      <c r="AN245" s="701"/>
      <c r="AO245" s="697">
        <v>7</v>
      </c>
      <c r="AP245" s="696">
        <f>VLOOKUP(B245,[9]Simperel!B:AJ,35,0)</f>
        <v>7</v>
      </c>
      <c r="AQ245" s="702">
        <f>VLOOKUP(B245,[10]Master!$B:$AQ,42,0)</f>
        <v>0</v>
      </c>
      <c r="AR245" s="697">
        <f>_xlfn.IFNA(VLOOKUP(B245,[9]Bounus!A:B,2,0),0)</f>
        <v>0</v>
      </c>
      <c r="AS245" s="703">
        <f>SUMIF([9]Reimbursment!$B:$B,'PWK '!B:B,[9]Reimbursment!G:G)</f>
        <v>7.69</v>
      </c>
      <c r="AT245" s="700">
        <f t="shared" si="51"/>
        <v>0</v>
      </c>
      <c r="AU245" s="704">
        <f t="shared" si="43"/>
        <v>262.49</v>
      </c>
      <c r="AV245" s="705">
        <f>VLOOKUP(B245,[9]Att!B:U,20,0)</f>
        <v>0</v>
      </c>
      <c r="AW245" s="706">
        <f t="shared" si="52"/>
        <v>295.02999999999997</v>
      </c>
      <c r="AX245" s="707">
        <f t="shared" si="44"/>
        <v>289.15999999999997</v>
      </c>
      <c r="AY245" s="708">
        <f t="shared" si="45"/>
        <v>367.55697133055622</v>
      </c>
      <c r="AZ245" s="708">
        <v>0</v>
      </c>
      <c r="BA245" s="708">
        <f>VLOOKUP(B245,'[9]1st'!B:BH,59,0)</f>
        <v>107.69</v>
      </c>
      <c r="BB245" s="709">
        <f>_xlfn.IFNA(VLOOKUP(B245,[9]Deduct!B:F,6,0),0)</f>
        <v>0</v>
      </c>
      <c r="BC245" s="710">
        <f>_xlfn.IFNA(VLOOKUP(B245,[9]Union!I:J,2,0),0)</f>
        <v>0</v>
      </c>
      <c r="BD245" s="710">
        <f>_xlfn.IFNA(VLOOKUP(B245,[9]Union!M:N,2,0),0)</f>
        <v>0</v>
      </c>
      <c r="BE245" s="710">
        <f>_xlfn.IFNA(VLOOKUP(B245,[9]Union!E:F,2,0),0)</f>
        <v>0.5</v>
      </c>
      <c r="BF245" s="710">
        <f>_xlfn.IFNA(VLOOKUP(B245,[9]Union!A:B,2,0),0)</f>
        <v>0</v>
      </c>
      <c r="BG245" s="711">
        <f t="shared" si="46"/>
        <v>5.87</v>
      </c>
      <c r="BH245" s="708">
        <f t="shared" si="47"/>
        <v>114.06</v>
      </c>
      <c r="BI245" s="712">
        <f t="shared" si="48"/>
        <v>23.61</v>
      </c>
      <c r="BJ245" s="713">
        <f t="shared" si="49"/>
        <v>204.58</v>
      </c>
      <c r="BK245" s="716"/>
      <c r="BL245" s="608" t="e">
        <f>VLOOKUP(B245,[9]ML!A:F,1,0)</f>
        <v>#N/A</v>
      </c>
      <c r="BM245" s="715"/>
      <c r="BN245" s="608" t="e">
        <f>VLOOKUP(B245,'[9]Mon-Fri'!A:A,1,0)</f>
        <v>#N/A</v>
      </c>
    </row>
    <row r="246" spans="1:73" s="608" customFormat="1" ht="35.25" customHeight="1">
      <c r="A246" s="689">
        <f t="shared" si="53"/>
        <v>238</v>
      </c>
      <c r="B246" s="690" t="s">
        <v>1688</v>
      </c>
      <c r="C246" s="690" t="s">
        <v>1689</v>
      </c>
      <c r="D246" s="690" t="s">
        <v>1213</v>
      </c>
      <c r="E246" s="690" t="s">
        <v>1588</v>
      </c>
      <c r="F246" s="691">
        <v>42814</v>
      </c>
      <c r="G246" s="692"/>
      <c r="H246" s="692"/>
      <c r="I246" s="690" t="s">
        <v>1108</v>
      </c>
      <c r="J246" s="693">
        <v>0</v>
      </c>
      <c r="K246" s="693">
        <v>0</v>
      </c>
      <c r="L246" s="693">
        <v>0</v>
      </c>
      <c r="M246" s="693">
        <v>204</v>
      </c>
      <c r="N246" s="694">
        <f t="shared" si="50"/>
        <v>7.8461538461538458</v>
      </c>
      <c r="O246" s="693">
        <v>208</v>
      </c>
      <c r="P246" s="693">
        <v>8</v>
      </c>
      <c r="Q246" s="693">
        <v>226</v>
      </c>
      <c r="R246" s="693">
        <v>8</v>
      </c>
      <c r="S246" s="693">
        <v>0</v>
      </c>
      <c r="T246" s="693">
        <v>8</v>
      </c>
      <c r="U246" s="693">
        <v>26</v>
      </c>
      <c r="V246" s="693">
        <v>0</v>
      </c>
      <c r="W246" s="693">
        <v>26</v>
      </c>
      <c r="X246" s="690">
        <v>107.2</v>
      </c>
      <c r="Y246" s="690">
        <v>7.85</v>
      </c>
      <c r="Z246" s="690">
        <v>12.756119999999999</v>
      </c>
      <c r="AA246" s="690">
        <v>0</v>
      </c>
      <c r="AB246" s="690">
        <v>12.756119999999999</v>
      </c>
      <c r="AC246" s="690">
        <v>0</v>
      </c>
      <c r="AD246" s="690">
        <v>114.56224</v>
      </c>
      <c r="AE246" s="696">
        <f>VLOOKUP(B246,[9]Avg!B:AD,29,0)</f>
        <v>9.4966124260355045</v>
      </c>
      <c r="AF246" s="697">
        <f>_xlfn.IFNA(VLOOKUP(B246,'[9]5%'!B:BC,54,0),0)</f>
        <v>0</v>
      </c>
      <c r="AG246" s="698">
        <f>VLOOKUP(B246,[9]Simperel!B:AH,33,0)</f>
        <v>6.22</v>
      </c>
      <c r="AH246" s="699">
        <f t="shared" si="41"/>
        <v>7.85</v>
      </c>
      <c r="AI246" s="700"/>
      <c r="AJ246" s="697">
        <f>_xlfn.IFNA(VLOOKUP(B246,'[9]Child care'!C:I,7,0),0)</f>
        <v>0</v>
      </c>
      <c r="AK246" s="699">
        <f>VLOOKUP(B246,[9]Att!B:W,22,0)</f>
        <v>9.5652173913043477</v>
      </c>
      <c r="AL246" s="697">
        <f t="shared" si="42"/>
        <v>0</v>
      </c>
      <c r="AM246" s="697">
        <f>_xlfn.IFNA(VLOOKUP(B246,'[9]Health Check'!D:H,5,0),0)</f>
        <v>0</v>
      </c>
      <c r="AN246" s="701"/>
      <c r="AO246" s="697">
        <v>7</v>
      </c>
      <c r="AP246" s="696">
        <f>VLOOKUP(B246,[9]Simperel!B:AJ,35,0)</f>
        <v>7</v>
      </c>
      <c r="AQ246" s="702">
        <f>VLOOKUP(B246,[10]Master!$B:$AQ,42,0)</f>
        <v>0</v>
      </c>
      <c r="AR246" s="697">
        <f>_xlfn.IFNA(VLOOKUP(B246,[9]Bounus!A:B,2,0),0)</f>
        <v>0</v>
      </c>
      <c r="AS246" s="703">
        <f>SUMIF([9]Reimbursment!$B:$B,'PWK '!B:B,[9]Reimbursment!G:G)</f>
        <v>0</v>
      </c>
      <c r="AT246" s="700">
        <f t="shared" si="51"/>
        <v>0</v>
      </c>
      <c r="AU246" s="704">
        <f t="shared" si="43"/>
        <v>242.37</v>
      </c>
      <c r="AV246" s="705">
        <f>VLOOKUP(B246,[9]Att!B:U,20,0)</f>
        <v>0</v>
      </c>
      <c r="AW246" s="706">
        <f t="shared" si="52"/>
        <v>266.77999999999997</v>
      </c>
      <c r="AX246" s="707">
        <f t="shared" si="44"/>
        <v>261.44</v>
      </c>
      <c r="AY246" s="708">
        <f t="shared" si="45"/>
        <v>367.55697133055622</v>
      </c>
      <c r="AZ246" s="708">
        <v>0</v>
      </c>
      <c r="BA246" s="708">
        <f>VLOOKUP(B246,'[9]1st'!B:BH,59,0)</f>
        <v>100</v>
      </c>
      <c r="BB246" s="709">
        <f>_xlfn.IFNA(VLOOKUP(B246,[9]Deduct!B:F,6,0),0)</f>
        <v>0</v>
      </c>
      <c r="BC246" s="710">
        <f>_xlfn.IFNA(VLOOKUP(B246,[9]Union!I:J,2,0),0)</f>
        <v>0</v>
      </c>
      <c r="BD246" s="710">
        <f>_xlfn.IFNA(VLOOKUP(B246,[9]Union!M:N,2,0),0)</f>
        <v>0</v>
      </c>
      <c r="BE246" s="710">
        <f>_xlfn.IFNA(VLOOKUP(B246,[9]Union!E:F,2,0),0)</f>
        <v>0.5</v>
      </c>
      <c r="BF246" s="710">
        <f>_xlfn.IFNA(VLOOKUP(B246,[9]Union!A:B,2,0),0)</f>
        <v>0</v>
      </c>
      <c r="BG246" s="711">
        <f t="shared" si="46"/>
        <v>5.34</v>
      </c>
      <c r="BH246" s="708">
        <f t="shared" si="47"/>
        <v>105.84</v>
      </c>
      <c r="BI246" s="712">
        <f t="shared" si="48"/>
        <v>13.22</v>
      </c>
      <c r="BJ246" s="713">
        <f t="shared" si="49"/>
        <v>174.16</v>
      </c>
      <c r="BK246" s="716"/>
      <c r="BL246" s="608" t="e">
        <f>VLOOKUP(B246,[9]ML!A:F,1,0)</f>
        <v>#N/A</v>
      </c>
      <c r="BM246" s="715"/>
      <c r="BN246" s="608" t="e">
        <f>VLOOKUP(B246,'[9]Mon-Fri'!A:A,1,0)</f>
        <v>#N/A</v>
      </c>
    </row>
    <row r="247" spans="1:73" s="608" customFormat="1" ht="35.25" customHeight="1">
      <c r="A247" s="689">
        <f t="shared" si="53"/>
        <v>239</v>
      </c>
      <c r="B247" s="690" t="s">
        <v>1690</v>
      </c>
      <c r="C247" s="690" t="s">
        <v>1691</v>
      </c>
      <c r="D247" s="690" t="s">
        <v>1365</v>
      </c>
      <c r="E247" s="690" t="s">
        <v>1431</v>
      </c>
      <c r="F247" s="691">
        <v>42814</v>
      </c>
      <c r="G247" s="692"/>
      <c r="H247" s="692"/>
      <c r="I247" s="690" t="s">
        <v>1108</v>
      </c>
      <c r="J247" s="693">
        <v>0</v>
      </c>
      <c r="K247" s="693">
        <v>0</v>
      </c>
      <c r="L247" s="693">
        <v>0</v>
      </c>
      <c r="M247" s="693">
        <v>204</v>
      </c>
      <c r="N247" s="694">
        <f t="shared" si="50"/>
        <v>7.8461538461538458</v>
      </c>
      <c r="O247" s="693">
        <v>208</v>
      </c>
      <c r="P247" s="693">
        <v>8</v>
      </c>
      <c r="Q247" s="693">
        <v>258</v>
      </c>
      <c r="R247" s="693">
        <v>0</v>
      </c>
      <c r="S247" s="693">
        <v>0</v>
      </c>
      <c r="T247" s="693">
        <v>0</v>
      </c>
      <c r="U247" s="693">
        <v>50</v>
      </c>
      <c r="V247" s="693">
        <v>0</v>
      </c>
      <c r="W247" s="693">
        <v>50</v>
      </c>
      <c r="X247" s="690">
        <v>343.35</v>
      </c>
      <c r="Y247" s="690">
        <v>0</v>
      </c>
      <c r="Z247" s="690">
        <v>31.008935999999999</v>
      </c>
      <c r="AA247" s="690">
        <v>0</v>
      </c>
      <c r="AB247" s="690">
        <v>31.008935999999999</v>
      </c>
      <c r="AC247" s="690">
        <v>0</v>
      </c>
      <c r="AD247" s="690">
        <v>0.65365399999999996</v>
      </c>
      <c r="AE247" s="696">
        <f>VLOOKUP(B247,[9]Avg!B:AD,29,0)</f>
        <v>9.7388712576559744</v>
      </c>
      <c r="AF247" s="697">
        <f>_xlfn.IFNA(VLOOKUP(B247,'[9]5%'!B:BC,54,0),0)</f>
        <v>0</v>
      </c>
      <c r="AG247" s="698">
        <f>VLOOKUP(B247,[9]Simperel!B:AH,33,0)</f>
        <v>11.96</v>
      </c>
      <c r="AH247" s="699">
        <f t="shared" si="41"/>
        <v>7.85</v>
      </c>
      <c r="AI247" s="700"/>
      <c r="AJ247" s="697">
        <f>_xlfn.IFNA(VLOOKUP(B247,'[9]Child care'!C:I,7,0),0)</f>
        <v>0</v>
      </c>
      <c r="AK247" s="699">
        <f>VLOOKUP(B247,[9]Att!B:W,22,0)</f>
        <v>10</v>
      </c>
      <c r="AL247" s="697">
        <f t="shared" si="42"/>
        <v>6</v>
      </c>
      <c r="AM247" s="697">
        <f>_xlfn.IFNA(VLOOKUP(B247,'[9]Health Check'!D:H,5,0),0)</f>
        <v>0</v>
      </c>
      <c r="AN247" s="701"/>
      <c r="AO247" s="697">
        <v>7</v>
      </c>
      <c r="AP247" s="696">
        <f>VLOOKUP(B247,[9]Simperel!B:AJ,35,0)</f>
        <v>7</v>
      </c>
      <c r="AQ247" s="702">
        <f>VLOOKUP(B247,[10]Master!$B:$AQ,42,0)</f>
        <v>0</v>
      </c>
      <c r="AR247" s="697">
        <f>_xlfn.IFNA(VLOOKUP(B247,[9]Bounus!A:B,2,0),0)</f>
        <v>0</v>
      </c>
      <c r="AS247" s="703">
        <f>SUMIF([9]Reimbursment!$B:$B,'PWK '!B:B,[9]Reimbursment!G:G)</f>
        <v>58.816774387678372</v>
      </c>
      <c r="AT247" s="700">
        <f t="shared" si="51"/>
        <v>0</v>
      </c>
      <c r="AU247" s="704">
        <f t="shared" si="43"/>
        <v>375.01</v>
      </c>
      <c r="AV247" s="705">
        <f>VLOOKUP(B247,[9]Att!B:U,20,0)</f>
        <v>0</v>
      </c>
      <c r="AW247" s="706">
        <f t="shared" si="52"/>
        <v>464.68</v>
      </c>
      <c r="AX247" s="707">
        <f t="shared" si="44"/>
        <v>458.81</v>
      </c>
      <c r="AY247" s="708">
        <f t="shared" si="45"/>
        <v>367.55697133055622</v>
      </c>
      <c r="AZ247" s="708">
        <v>4.5599999999999996</v>
      </c>
      <c r="BA247" s="708">
        <f>VLOOKUP(B247,'[9]1st'!B:BH,59,0)</f>
        <v>100</v>
      </c>
      <c r="BB247" s="709">
        <f>_xlfn.IFNA(VLOOKUP(B247,[9]Deduct!B:F,6,0),0)</f>
        <v>0</v>
      </c>
      <c r="BC247" s="710">
        <f>_xlfn.IFNA(VLOOKUP(B247,[9]Union!I:J,2,0),0)</f>
        <v>1</v>
      </c>
      <c r="BD247" s="710">
        <f>_xlfn.IFNA(VLOOKUP(B247,[9]Union!M:N,2,0),0)</f>
        <v>0</v>
      </c>
      <c r="BE247" s="710">
        <f>_xlfn.IFNA(VLOOKUP(B247,[9]Union!E:F,2,0),0)</f>
        <v>0</v>
      </c>
      <c r="BF247" s="710">
        <f>_xlfn.IFNA(VLOOKUP(B247,[9]Union!A:B,2,0),0)</f>
        <v>0</v>
      </c>
      <c r="BG247" s="711">
        <f t="shared" si="46"/>
        <v>5.87</v>
      </c>
      <c r="BH247" s="708">
        <f t="shared" si="47"/>
        <v>111.43</v>
      </c>
      <c r="BI247" s="712">
        <f t="shared" si="48"/>
        <v>18.96</v>
      </c>
      <c r="BJ247" s="713">
        <f t="shared" si="49"/>
        <v>372.21</v>
      </c>
      <c r="BK247" s="716"/>
      <c r="BL247" s="608" t="e">
        <f>VLOOKUP(B247,[9]ML!A:F,1,0)</f>
        <v>#N/A</v>
      </c>
      <c r="BM247" s="715"/>
      <c r="BN247" s="608" t="e">
        <f>VLOOKUP(B247,'[9]Mon-Fri'!A:A,1,0)</f>
        <v>#N/A</v>
      </c>
    </row>
    <row r="248" spans="1:73" s="608" customFormat="1" ht="35.25" customHeight="1">
      <c r="A248" s="689">
        <f t="shared" si="53"/>
        <v>240</v>
      </c>
      <c r="B248" s="690" t="s">
        <v>1692</v>
      </c>
      <c r="C248" s="690" t="s">
        <v>1693</v>
      </c>
      <c r="D248" s="690" t="s">
        <v>1213</v>
      </c>
      <c r="E248" s="690" t="s">
        <v>1694</v>
      </c>
      <c r="F248" s="691">
        <v>42823</v>
      </c>
      <c r="G248" s="692"/>
      <c r="H248" s="692"/>
      <c r="I248" s="690" t="s">
        <v>1108</v>
      </c>
      <c r="J248" s="693">
        <v>0</v>
      </c>
      <c r="K248" s="693">
        <v>0</v>
      </c>
      <c r="L248" s="693">
        <v>0</v>
      </c>
      <c r="M248" s="693">
        <v>204</v>
      </c>
      <c r="N248" s="694">
        <f t="shared" si="50"/>
        <v>7.8461538461538458</v>
      </c>
      <c r="O248" s="693">
        <v>208</v>
      </c>
      <c r="P248" s="693">
        <v>8</v>
      </c>
      <c r="Q248" s="693">
        <v>248</v>
      </c>
      <c r="R248" s="693">
        <v>0</v>
      </c>
      <c r="S248" s="693">
        <v>0</v>
      </c>
      <c r="T248" s="693">
        <v>0</v>
      </c>
      <c r="U248" s="693">
        <v>40</v>
      </c>
      <c r="V248" s="693">
        <v>0</v>
      </c>
      <c r="W248" s="693">
        <v>40</v>
      </c>
      <c r="X248" s="690">
        <v>73.06</v>
      </c>
      <c r="Y248" s="690">
        <v>0</v>
      </c>
      <c r="Z248" s="690">
        <v>19.6248</v>
      </c>
      <c r="AA248" s="690">
        <v>0</v>
      </c>
      <c r="AB248" s="690">
        <v>19.6248</v>
      </c>
      <c r="AC248" s="690">
        <v>0</v>
      </c>
      <c r="AD248" s="690">
        <v>170.28960000000001</v>
      </c>
      <c r="AE248" s="696">
        <f>VLOOKUP(B248,[9]Avg!B:AD,29,0)</f>
        <v>10.056494993771413</v>
      </c>
      <c r="AF248" s="697">
        <f>_xlfn.IFNA(VLOOKUP(B248,'[9]5%'!B:BC,54,0),0)</f>
        <v>0</v>
      </c>
      <c r="AG248" s="698">
        <f>VLOOKUP(B248,[9]Simperel!B:AH,33,0)</f>
        <v>9.57</v>
      </c>
      <c r="AH248" s="699">
        <f t="shared" si="41"/>
        <v>7.85</v>
      </c>
      <c r="AI248" s="700"/>
      <c r="AJ248" s="697">
        <f>_xlfn.IFNA(VLOOKUP(B248,'[9]Child care'!C:I,7,0),0)</f>
        <v>0</v>
      </c>
      <c r="AK248" s="699">
        <f>VLOOKUP(B248,[9]Att!B:W,22,0)</f>
        <v>10</v>
      </c>
      <c r="AL248" s="697">
        <f t="shared" si="42"/>
        <v>0</v>
      </c>
      <c r="AM248" s="697">
        <f>_xlfn.IFNA(VLOOKUP(B248,'[9]Health Check'!D:H,5,0),0)</f>
        <v>0</v>
      </c>
      <c r="AN248" s="701"/>
      <c r="AO248" s="697">
        <v>7</v>
      </c>
      <c r="AP248" s="696">
        <f>VLOOKUP(B248,[9]Simperel!B:AJ,35,0)</f>
        <v>7</v>
      </c>
      <c r="AQ248" s="702">
        <f>VLOOKUP(B248,[10]Master!$B:$AQ,42,0)</f>
        <v>0</v>
      </c>
      <c r="AR248" s="697">
        <f>_xlfn.IFNA(VLOOKUP(B248,[9]Bounus!A:B,2,0),0)</f>
        <v>0</v>
      </c>
      <c r="AS248" s="703">
        <f>SUMIF([9]Reimbursment!$B:$B,'PWK '!B:B,[9]Reimbursment!G:G)</f>
        <v>0</v>
      </c>
      <c r="AT248" s="700">
        <f t="shared" si="51"/>
        <v>2.1171568407939847</v>
      </c>
      <c r="AU248" s="704">
        <f t="shared" si="43"/>
        <v>262.97000000000003</v>
      </c>
      <c r="AV248" s="705">
        <f>VLOOKUP(B248,[9]Att!B:U,20,0)</f>
        <v>0.21052631578947401</v>
      </c>
      <c r="AW248" s="706">
        <f t="shared" si="52"/>
        <v>289.94</v>
      </c>
      <c r="AX248" s="707">
        <f t="shared" si="44"/>
        <v>284.14</v>
      </c>
      <c r="AY248" s="708">
        <f t="shared" si="45"/>
        <v>367.55697133055622</v>
      </c>
      <c r="AZ248" s="708">
        <v>0</v>
      </c>
      <c r="BA248" s="708">
        <f>VLOOKUP(B248,'[9]1st'!B:BH,59,0)</f>
        <v>100</v>
      </c>
      <c r="BB248" s="709">
        <f>_xlfn.IFNA(VLOOKUP(B248,[9]Deduct!B:F,6,0),0)</f>
        <v>0</v>
      </c>
      <c r="BC248" s="710">
        <f>_xlfn.IFNA(VLOOKUP(B248,[9]Union!I:J,2,0),0)</f>
        <v>0</v>
      </c>
      <c r="BD248" s="710">
        <f>_xlfn.IFNA(VLOOKUP(B248,[9]Union!M:N,2,0),0)</f>
        <v>0</v>
      </c>
      <c r="BE248" s="710">
        <f>_xlfn.IFNA(VLOOKUP(B248,[9]Union!E:F,2,0),0)</f>
        <v>0.5</v>
      </c>
      <c r="BF248" s="710">
        <f>_xlfn.IFNA(VLOOKUP(B248,[9]Union!A:B,2,0),0)</f>
        <v>0</v>
      </c>
      <c r="BG248" s="711">
        <f t="shared" si="46"/>
        <v>5.8</v>
      </c>
      <c r="BH248" s="708">
        <f t="shared" si="47"/>
        <v>106.3</v>
      </c>
      <c r="BI248" s="712">
        <f t="shared" si="48"/>
        <v>16.57</v>
      </c>
      <c r="BJ248" s="713">
        <f t="shared" si="49"/>
        <v>200.21</v>
      </c>
      <c r="BK248" s="716"/>
      <c r="BL248" s="608" t="e">
        <f>VLOOKUP(B248,[9]ML!A:F,1,0)</f>
        <v>#N/A</v>
      </c>
      <c r="BM248" s="715"/>
      <c r="BN248" s="608" t="e">
        <f>VLOOKUP(B248,'[9]Mon-Fri'!A:A,1,0)</f>
        <v>#N/A</v>
      </c>
    </row>
    <row r="249" spans="1:73" s="608" customFormat="1" ht="35.25" customHeight="1">
      <c r="A249" s="689">
        <f t="shared" si="53"/>
        <v>241</v>
      </c>
      <c r="B249" s="690" t="s">
        <v>1695</v>
      </c>
      <c r="C249" s="690" t="s">
        <v>1696</v>
      </c>
      <c r="D249" s="690" t="s">
        <v>1117</v>
      </c>
      <c r="E249" s="690" t="s">
        <v>1200</v>
      </c>
      <c r="F249" s="691">
        <v>42849</v>
      </c>
      <c r="G249" s="692"/>
      <c r="H249" s="692"/>
      <c r="I249" s="690" t="s">
        <v>1108</v>
      </c>
      <c r="J249" s="693">
        <v>1</v>
      </c>
      <c r="K249" s="693">
        <v>1</v>
      </c>
      <c r="L249" s="693">
        <v>2</v>
      </c>
      <c r="M249" s="693">
        <v>204</v>
      </c>
      <c r="N249" s="694">
        <f t="shared" si="50"/>
        <v>7.8461538461538458</v>
      </c>
      <c r="O249" s="693">
        <v>200</v>
      </c>
      <c r="P249" s="693">
        <v>8</v>
      </c>
      <c r="Q249" s="693">
        <v>198.12</v>
      </c>
      <c r="R249" s="693">
        <v>13.88</v>
      </c>
      <c r="S249" s="693">
        <v>8</v>
      </c>
      <c r="T249" s="693">
        <v>21.883333333300001</v>
      </c>
      <c r="U249" s="693">
        <v>20</v>
      </c>
      <c r="V249" s="693">
        <v>0</v>
      </c>
      <c r="W249" s="693">
        <v>20</v>
      </c>
      <c r="X249" s="690">
        <v>228.34</v>
      </c>
      <c r="Y249" s="690">
        <v>13.62</v>
      </c>
      <c r="Z249" s="690">
        <v>12.867566999999999</v>
      </c>
      <c r="AA249" s="690">
        <v>0</v>
      </c>
      <c r="AB249" s="690">
        <v>12.867566999999999</v>
      </c>
      <c r="AC249" s="690">
        <v>0</v>
      </c>
      <c r="AD249" s="690">
        <v>5.9964940000000002</v>
      </c>
      <c r="AE249" s="696">
        <f>VLOOKUP(B249,[9]Avg!B:AD,29,0)</f>
        <v>9.4013773668639047</v>
      </c>
      <c r="AF249" s="697">
        <f>_xlfn.IFNA(VLOOKUP(B249,'[9]5%'!B:BC,54,0),0)</f>
        <v>0</v>
      </c>
      <c r="AG249" s="698">
        <f>VLOOKUP(B249,[9]Simperel!B:AH,33,0)</f>
        <v>4.78</v>
      </c>
      <c r="AH249" s="699">
        <f t="shared" si="41"/>
        <v>7.85</v>
      </c>
      <c r="AI249" s="700"/>
      <c r="AJ249" s="697">
        <f>_xlfn.IFNA(VLOOKUP(B249,'[9]Child care'!C:I,7,0),0)</f>
        <v>0</v>
      </c>
      <c r="AK249" s="699">
        <f>VLOOKUP(B249,[9]Att!B:W,22,0)</f>
        <v>8.524760898902775</v>
      </c>
      <c r="AL249" s="697">
        <f t="shared" si="42"/>
        <v>6</v>
      </c>
      <c r="AM249" s="697">
        <f>_xlfn.IFNA(VLOOKUP(B249,'[9]Health Check'!D:H,5,0),0)</f>
        <v>0</v>
      </c>
      <c r="AN249" s="701"/>
      <c r="AO249" s="697">
        <v>7</v>
      </c>
      <c r="AP249" s="696">
        <f>VLOOKUP(B249,[9]Simperel!B:AJ,35,0)</f>
        <v>7</v>
      </c>
      <c r="AQ249" s="702">
        <f>VLOOKUP(B249,[10]Master!$B:$AQ,42,0)</f>
        <v>0</v>
      </c>
      <c r="AR249" s="697">
        <f>_xlfn.IFNA(VLOOKUP(B249,[9]Bounus!A:B,2,0),0)</f>
        <v>0</v>
      </c>
      <c r="AS249" s="703">
        <f>SUMIF([9]Reimbursment!$B:$B,'PWK '!B:B,[9]Reimbursment!G:G)</f>
        <v>0</v>
      </c>
      <c r="AT249" s="700">
        <f t="shared" si="51"/>
        <v>9.4013773668639047</v>
      </c>
      <c r="AU249" s="704">
        <f t="shared" si="43"/>
        <v>260.82</v>
      </c>
      <c r="AV249" s="705">
        <f>VLOOKUP(B249,[9]Att!B:U,20,0)</f>
        <v>1</v>
      </c>
      <c r="AW249" s="706">
        <f t="shared" si="52"/>
        <v>299.60000000000002</v>
      </c>
      <c r="AX249" s="707">
        <f t="shared" si="44"/>
        <v>293.73</v>
      </c>
      <c r="AY249" s="708">
        <f t="shared" si="45"/>
        <v>367.55697133055622</v>
      </c>
      <c r="AZ249" s="708">
        <v>0</v>
      </c>
      <c r="BA249" s="708">
        <f>VLOOKUP(B249,'[9]1st'!B:BH,59,0)</f>
        <v>100</v>
      </c>
      <c r="BB249" s="709">
        <f>_xlfn.IFNA(VLOOKUP(B249,[9]Deduct!B:F,6,0),0)</f>
        <v>0</v>
      </c>
      <c r="BC249" s="710">
        <f>_xlfn.IFNA(VLOOKUP(B249,[9]Union!I:J,2,0),0)</f>
        <v>0</v>
      </c>
      <c r="BD249" s="710">
        <f>_xlfn.IFNA(VLOOKUP(B249,[9]Union!M:N,2,0),0)</f>
        <v>0</v>
      </c>
      <c r="BE249" s="710">
        <f>_xlfn.IFNA(VLOOKUP(B249,[9]Union!E:F,2,0),0)</f>
        <v>0</v>
      </c>
      <c r="BF249" s="710">
        <f>_xlfn.IFNA(VLOOKUP(B249,[9]Union!A:B,2,0),0)</f>
        <v>0</v>
      </c>
      <c r="BG249" s="711">
        <f t="shared" si="46"/>
        <v>5.87</v>
      </c>
      <c r="BH249" s="708">
        <f t="shared" si="47"/>
        <v>105.87</v>
      </c>
      <c r="BI249" s="712">
        <f t="shared" si="48"/>
        <v>11.78</v>
      </c>
      <c r="BJ249" s="713">
        <f t="shared" si="49"/>
        <v>205.51</v>
      </c>
      <c r="BK249" s="716"/>
      <c r="BL249" s="608" t="e">
        <f>VLOOKUP(B249,[9]ML!A:F,1,0)</f>
        <v>#N/A</v>
      </c>
      <c r="BM249" s="715"/>
      <c r="BN249" s="608" t="e">
        <f>VLOOKUP(B249,'[9]Mon-Fri'!A:A,1,0)</f>
        <v>#N/A</v>
      </c>
    </row>
    <row r="250" spans="1:73" s="608" customFormat="1" ht="32.25" customHeight="1">
      <c r="A250" s="689">
        <f t="shared" si="53"/>
        <v>242</v>
      </c>
      <c r="B250" s="690" t="s">
        <v>1697</v>
      </c>
      <c r="C250" s="690" t="s">
        <v>1698</v>
      </c>
      <c r="D250" s="690" t="s">
        <v>1117</v>
      </c>
      <c r="E250" s="690" t="s">
        <v>1200</v>
      </c>
      <c r="F250" s="691">
        <v>42849</v>
      </c>
      <c r="G250" s="692"/>
      <c r="H250" s="692"/>
      <c r="I250" s="690" t="s">
        <v>1108</v>
      </c>
      <c r="J250" s="693">
        <v>1</v>
      </c>
      <c r="K250" s="693">
        <v>1</v>
      </c>
      <c r="L250" s="693">
        <v>2</v>
      </c>
      <c r="M250" s="693">
        <v>204</v>
      </c>
      <c r="N250" s="694">
        <f t="shared" si="50"/>
        <v>7.8461538461538458</v>
      </c>
      <c r="O250" s="693">
        <v>208</v>
      </c>
      <c r="P250" s="693">
        <v>8</v>
      </c>
      <c r="Q250" s="693">
        <v>240</v>
      </c>
      <c r="R250" s="693">
        <v>8</v>
      </c>
      <c r="S250" s="693">
        <v>0</v>
      </c>
      <c r="T250" s="693">
        <v>8</v>
      </c>
      <c r="U250" s="693">
        <v>40</v>
      </c>
      <c r="V250" s="693">
        <v>0</v>
      </c>
      <c r="W250" s="693">
        <v>40</v>
      </c>
      <c r="X250" s="690">
        <v>323.67</v>
      </c>
      <c r="Y250" s="690">
        <v>7.85</v>
      </c>
      <c r="Z250" s="690">
        <v>26.555515</v>
      </c>
      <c r="AA250" s="690">
        <v>0</v>
      </c>
      <c r="AB250" s="690">
        <v>26.555515</v>
      </c>
      <c r="AC250" s="690">
        <v>0</v>
      </c>
      <c r="AD250" s="690">
        <v>0.38329200000000002</v>
      </c>
      <c r="AE250" s="696">
        <f>VLOOKUP(B250,[9]Avg!B:AD,29,0)</f>
        <v>9.8414756078811152</v>
      </c>
      <c r="AF250" s="697">
        <f>_xlfn.IFNA(VLOOKUP(B250,'[9]5%'!B:BC,54,0),0)</f>
        <v>0</v>
      </c>
      <c r="AG250" s="698">
        <f>VLOOKUP(B250,[9]Simperel!B:AH,33,0)</f>
        <v>9.57</v>
      </c>
      <c r="AH250" s="699">
        <f t="shared" si="41"/>
        <v>7.85</v>
      </c>
      <c r="AI250" s="700"/>
      <c r="AJ250" s="697">
        <f>_xlfn.IFNA(VLOOKUP(B250,'[9]Child care'!C:I,7,0),0)</f>
        <v>0</v>
      </c>
      <c r="AK250" s="699">
        <f>VLOOKUP(B250,[9]Att!B:W,22,0)</f>
        <v>10</v>
      </c>
      <c r="AL250" s="697">
        <f t="shared" si="42"/>
        <v>6</v>
      </c>
      <c r="AM250" s="697">
        <f>_xlfn.IFNA(VLOOKUP(B250,'[9]Health Check'!D:H,5,0),0)</f>
        <v>0</v>
      </c>
      <c r="AN250" s="701"/>
      <c r="AO250" s="697">
        <v>7</v>
      </c>
      <c r="AP250" s="696">
        <f>VLOOKUP(B250,[9]Simperel!B:AJ,35,0)</f>
        <v>7</v>
      </c>
      <c r="AQ250" s="702">
        <f>VLOOKUP(B250,[10]Master!$B:$AQ,42,0)</f>
        <v>0</v>
      </c>
      <c r="AR250" s="697">
        <f>_xlfn.IFNA(VLOOKUP(B250,[9]Bounus!A:B,2,0),0)</f>
        <v>0</v>
      </c>
      <c r="AS250" s="703">
        <f>SUMIF([9]Reimbursment!$B:$B,'PWK '!B:B,[9]Reimbursment!G:G)</f>
        <v>0</v>
      </c>
      <c r="AT250" s="700">
        <f t="shared" si="51"/>
        <v>0</v>
      </c>
      <c r="AU250" s="704">
        <f t="shared" si="43"/>
        <v>358.46</v>
      </c>
      <c r="AV250" s="705">
        <f>VLOOKUP(B250,[9]Att!B:U,20,0)</f>
        <v>0</v>
      </c>
      <c r="AW250" s="706">
        <f t="shared" si="52"/>
        <v>389.31</v>
      </c>
      <c r="AX250" s="707">
        <f t="shared" si="44"/>
        <v>383.44</v>
      </c>
      <c r="AY250" s="708">
        <f t="shared" si="45"/>
        <v>367.55697133055622</v>
      </c>
      <c r="AZ250" s="708">
        <v>0</v>
      </c>
      <c r="BA250" s="708">
        <f>VLOOKUP(B250,'[9]1st'!B:BH,59,0)</f>
        <v>100</v>
      </c>
      <c r="BB250" s="709">
        <f>_xlfn.IFNA(VLOOKUP(B250,[9]Deduct!B:F,6,0),0)</f>
        <v>0</v>
      </c>
      <c r="BC250" s="710">
        <f>_xlfn.IFNA(VLOOKUP(B250,[9]Union!I:J,2,0),0)</f>
        <v>1</v>
      </c>
      <c r="BD250" s="710">
        <f>_xlfn.IFNA(VLOOKUP(B250,[9]Union!M:N,2,0),0)</f>
        <v>0</v>
      </c>
      <c r="BE250" s="710">
        <f>_xlfn.IFNA(VLOOKUP(B250,[9]Union!E:F,2,0),0)</f>
        <v>0</v>
      </c>
      <c r="BF250" s="710">
        <f>_xlfn.IFNA(VLOOKUP(B250,[9]Union!A:B,2,0),0)</f>
        <v>0</v>
      </c>
      <c r="BG250" s="711">
        <f t="shared" si="46"/>
        <v>5.87</v>
      </c>
      <c r="BH250" s="708">
        <f t="shared" si="47"/>
        <v>106.87</v>
      </c>
      <c r="BI250" s="712">
        <f t="shared" si="48"/>
        <v>16.57</v>
      </c>
      <c r="BJ250" s="713">
        <f t="shared" si="49"/>
        <v>299.01</v>
      </c>
      <c r="BK250" s="716"/>
      <c r="BL250" s="608" t="e">
        <f>VLOOKUP(B250,[9]ML!A:F,1,0)</f>
        <v>#N/A</v>
      </c>
      <c r="BM250" s="715"/>
      <c r="BN250" s="608" t="e">
        <f>VLOOKUP(B250,'[9]Mon-Fri'!A:A,1,0)</f>
        <v>#N/A</v>
      </c>
    </row>
    <row r="251" spans="1:73" s="608" customFormat="1" ht="32.25" customHeight="1">
      <c r="A251" s="689">
        <f t="shared" si="53"/>
        <v>243</v>
      </c>
      <c r="B251" s="690" t="s">
        <v>1699</v>
      </c>
      <c r="C251" s="690" t="s">
        <v>1700</v>
      </c>
      <c r="D251" s="690" t="s">
        <v>1117</v>
      </c>
      <c r="E251" s="690" t="s">
        <v>1200</v>
      </c>
      <c r="F251" s="691">
        <v>42849</v>
      </c>
      <c r="G251" s="692"/>
      <c r="H251" s="692"/>
      <c r="I251" s="690" t="s">
        <v>1108</v>
      </c>
      <c r="J251" s="693">
        <v>1</v>
      </c>
      <c r="K251" s="693">
        <v>2</v>
      </c>
      <c r="L251" s="693">
        <v>3</v>
      </c>
      <c r="M251" s="693">
        <v>204</v>
      </c>
      <c r="N251" s="694">
        <f t="shared" si="50"/>
        <v>7.8461538461538458</v>
      </c>
      <c r="O251" s="693">
        <v>208</v>
      </c>
      <c r="P251" s="693">
        <v>8</v>
      </c>
      <c r="Q251" s="693">
        <v>242</v>
      </c>
      <c r="R251" s="693">
        <v>8</v>
      </c>
      <c r="S251" s="693">
        <v>0</v>
      </c>
      <c r="T251" s="693">
        <v>8</v>
      </c>
      <c r="U251" s="693">
        <v>42</v>
      </c>
      <c r="V251" s="693">
        <v>0</v>
      </c>
      <c r="W251" s="693">
        <v>42</v>
      </c>
      <c r="X251" s="690">
        <v>306.35000000000002</v>
      </c>
      <c r="Y251" s="690">
        <v>7.85</v>
      </c>
      <c r="Z251" s="690">
        <v>27.002616</v>
      </c>
      <c r="AA251" s="690">
        <v>0</v>
      </c>
      <c r="AB251" s="690">
        <v>27.002616</v>
      </c>
      <c r="AC251" s="690">
        <v>0</v>
      </c>
      <c r="AD251" s="690">
        <v>0.24024000000000001</v>
      </c>
      <c r="AE251" s="696">
        <f>VLOOKUP(B251,[9]Avg!B:AD,29,0)</f>
        <v>9.6677340709320525</v>
      </c>
      <c r="AF251" s="697">
        <f>_xlfn.IFNA(VLOOKUP(B251,'[9]5%'!B:BC,54,0),0)</f>
        <v>0</v>
      </c>
      <c r="AG251" s="698">
        <f>VLOOKUP(B251,[9]Simperel!B:AH,33,0)</f>
        <v>10.050000000000001</v>
      </c>
      <c r="AH251" s="699">
        <f t="shared" si="41"/>
        <v>7.85</v>
      </c>
      <c r="AI251" s="700"/>
      <c r="AJ251" s="697">
        <f>_xlfn.IFNA(VLOOKUP(B251,'[9]Child care'!C:I,7,0),0)</f>
        <v>0</v>
      </c>
      <c r="AK251" s="699">
        <f>VLOOKUP(B251,[9]Att!B:W,22,0)</f>
        <v>9.5652173913043477</v>
      </c>
      <c r="AL251" s="697">
        <f t="shared" si="42"/>
        <v>6</v>
      </c>
      <c r="AM251" s="697">
        <f>_xlfn.IFNA(VLOOKUP(B251,'[9]Health Check'!D:H,5,0),0)</f>
        <v>0</v>
      </c>
      <c r="AN251" s="701"/>
      <c r="AO251" s="697">
        <v>7</v>
      </c>
      <c r="AP251" s="696">
        <f>VLOOKUP(B251,[9]Simperel!B:AJ,35,0)</f>
        <v>7</v>
      </c>
      <c r="AQ251" s="702">
        <f>VLOOKUP(B251,[10]Master!$B:$AQ,42,0)</f>
        <v>0</v>
      </c>
      <c r="AR251" s="697">
        <f>_xlfn.IFNA(VLOOKUP(B251,[9]Bounus!A:B,2,0),0)</f>
        <v>0</v>
      </c>
      <c r="AS251" s="703">
        <f>SUMIF([9]Reimbursment!$B:$B,'PWK '!B:B,[9]Reimbursment!G:G)</f>
        <v>0</v>
      </c>
      <c r="AT251" s="700">
        <f t="shared" si="51"/>
        <v>0</v>
      </c>
      <c r="AU251" s="704">
        <f t="shared" si="43"/>
        <v>341.44</v>
      </c>
      <c r="AV251" s="705">
        <f>VLOOKUP(B251,[9]Att!B:U,20,0)</f>
        <v>0</v>
      </c>
      <c r="AW251" s="706">
        <f t="shared" si="52"/>
        <v>371.86</v>
      </c>
      <c r="AX251" s="707">
        <f t="shared" si="44"/>
        <v>365.99</v>
      </c>
      <c r="AY251" s="708">
        <f t="shared" si="45"/>
        <v>367.55697133055622</v>
      </c>
      <c r="AZ251" s="708">
        <v>0</v>
      </c>
      <c r="BA251" s="708">
        <f>VLOOKUP(B251,'[9]1st'!B:BH,59,0)</f>
        <v>100</v>
      </c>
      <c r="BB251" s="709">
        <f>_xlfn.IFNA(VLOOKUP(B251,[9]Deduct!B:F,6,0),0)</f>
        <v>0</v>
      </c>
      <c r="BC251" s="710">
        <f>_xlfn.IFNA(VLOOKUP(B251,[9]Union!I:J,2,0),0)</f>
        <v>0</v>
      </c>
      <c r="BD251" s="710">
        <f>_xlfn.IFNA(VLOOKUP(B251,[9]Union!M:N,2,0),0)</f>
        <v>0</v>
      </c>
      <c r="BE251" s="710">
        <f>_xlfn.IFNA(VLOOKUP(B251,[9]Union!E:F,2,0),0)</f>
        <v>0</v>
      </c>
      <c r="BF251" s="710">
        <f>_xlfn.IFNA(VLOOKUP(B251,[9]Union!A:B,2,0),0)</f>
        <v>0</v>
      </c>
      <c r="BG251" s="711">
        <f t="shared" si="46"/>
        <v>5.87</v>
      </c>
      <c r="BH251" s="708">
        <f t="shared" si="47"/>
        <v>105.87</v>
      </c>
      <c r="BI251" s="712">
        <f t="shared" si="48"/>
        <v>17.05</v>
      </c>
      <c r="BJ251" s="713">
        <f t="shared" si="49"/>
        <v>283.04000000000002</v>
      </c>
      <c r="BK251" s="716"/>
      <c r="BL251" s="608" t="e">
        <f>VLOOKUP(B251,[9]ML!A:F,1,0)</f>
        <v>#N/A</v>
      </c>
      <c r="BM251" s="715"/>
      <c r="BN251" s="608" t="e">
        <f>VLOOKUP(B251,'[9]Mon-Fri'!A:A,1,0)</f>
        <v>#N/A</v>
      </c>
    </row>
    <row r="252" spans="1:73" s="608" customFormat="1" ht="35.25" customHeight="1">
      <c r="A252" s="689">
        <f t="shared" si="53"/>
        <v>244</v>
      </c>
      <c r="B252" s="690" t="s">
        <v>1701</v>
      </c>
      <c r="C252" s="690" t="s">
        <v>1702</v>
      </c>
      <c r="D252" s="690" t="s">
        <v>1196</v>
      </c>
      <c r="E252" s="690" t="s">
        <v>1703</v>
      </c>
      <c r="F252" s="691">
        <v>42857</v>
      </c>
      <c r="G252" s="692"/>
      <c r="H252" s="692"/>
      <c r="I252" s="690" t="s">
        <v>1108</v>
      </c>
      <c r="J252" s="693">
        <v>1</v>
      </c>
      <c r="K252" s="693">
        <v>1</v>
      </c>
      <c r="L252" s="693">
        <v>2</v>
      </c>
      <c r="M252" s="693">
        <v>204</v>
      </c>
      <c r="N252" s="694">
        <f t="shared" si="50"/>
        <v>7.8461538461538458</v>
      </c>
      <c r="O252" s="693">
        <v>200</v>
      </c>
      <c r="P252" s="693">
        <v>8</v>
      </c>
      <c r="Q252" s="693">
        <v>232</v>
      </c>
      <c r="R252" s="693">
        <v>0</v>
      </c>
      <c r="S252" s="693">
        <v>0</v>
      </c>
      <c r="T252" s="693">
        <v>0</v>
      </c>
      <c r="U252" s="693">
        <v>32</v>
      </c>
      <c r="V252" s="693">
        <v>0</v>
      </c>
      <c r="W252" s="693">
        <v>32</v>
      </c>
      <c r="X252" s="690">
        <v>113.62</v>
      </c>
      <c r="Y252" s="690">
        <v>0</v>
      </c>
      <c r="Z252" s="690">
        <v>15.69984</v>
      </c>
      <c r="AA252" s="690">
        <v>0</v>
      </c>
      <c r="AB252" s="690">
        <v>15.69984</v>
      </c>
      <c r="AC252" s="690">
        <v>0</v>
      </c>
      <c r="AD252" s="690">
        <v>114.02968</v>
      </c>
      <c r="AE252" s="696">
        <f>VLOOKUP(B252,[9]Avg!B:AD,29,0)</f>
        <v>9.5226825846881855</v>
      </c>
      <c r="AF252" s="697">
        <f>_xlfn.IFNA(VLOOKUP(B252,'[9]5%'!B:BC,54,0),0)</f>
        <v>0</v>
      </c>
      <c r="AG252" s="698">
        <f>VLOOKUP(B252,[9]Simperel!B:AH,33,0)</f>
        <v>7.65</v>
      </c>
      <c r="AH252" s="699">
        <f t="shared" si="41"/>
        <v>7.85</v>
      </c>
      <c r="AI252" s="700"/>
      <c r="AJ252" s="697">
        <f>_xlfn.IFNA(VLOOKUP(B252,'[9]Child care'!C:I,7,0),0)</f>
        <v>0</v>
      </c>
      <c r="AK252" s="699">
        <f>VLOOKUP(B252,[9]Att!B:W,22,0)</f>
        <v>9.1973244147157178</v>
      </c>
      <c r="AL252" s="697">
        <f t="shared" si="42"/>
        <v>0</v>
      </c>
      <c r="AM252" s="697">
        <f>_xlfn.IFNA(VLOOKUP(B252,'[9]Health Check'!D:H,5,0),0)</f>
        <v>0</v>
      </c>
      <c r="AN252" s="701"/>
      <c r="AO252" s="697">
        <v>7</v>
      </c>
      <c r="AP252" s="696">
        <f>VLOOKUP(B252,[9]Simperel!B:AJ,35,0)</f>
        <v>7</v>
      </c>
      <c r="AQ252" s="702">
        <f>VLOOKUP(B252,[10]Master!$B:$AQ,42,0)</f>
        <v>0</v>
      </c>
      <c r="AR252" s="697">
        <f>_xlfn.IFNA(VLOOKUP(B252,[9]Bounus!A:B,2,0),0)</f>
        <v>0</v>
      </c>
      <c r="AS252" s="703">
        <f>SUMIF([9]Reimbursment!$B:$B,'PWK '!B:B,[9]Reimbursment!G:G)</f>
        <v>0</v>
      </c>
      <c r="AT252" s="700">
        <f t="shared" si="51"/>
        <v>0</v>
      </c>
      <c r="AU252" s="704">
        <f t="shared" si="43"/>
        <v>243.35</v>
      </c>
      <c r="AV252" s="705">
        <f>VLOOKUP(B252,[9]Att!B:U,20,0)</f>
        <v>0</v>
      </c>
      <c r="AW252" s="706">
        <f t="shared" si="52"/>
        <v>267.39999999999998</v>
      </c>
      <c r="AX252" s="707">
        <f t="shared" si="44"/>
        <v>262.04999999999995</v>
      </c>
      <c r="AY252" s="708">
        <f t="shared" si="45"/>
        <v>367.55697133055622</v>
      </c>
      <c r="AZ252" s="708">
        <v>0</v>
      </c>
      <c r="BA252" s="708">
        <f>VLOOKUP(B252,'[9]1st'!B:BH,59,0)</f>
        <v>100</v>
      </c>
      <c r="BB252" s="709">
        <f>_xlfn.IFNA(VLOOKUP(B252,[9]Deduct!B:F,6,0),0)</f>
        <v>0</v>
      </c>
      <c r="BC252" s="710">
        <f>_xlfn.IFNA(VLOOKUP(B252,[9]Union!I:J,2,0),0)</f>
        <v>0</v>
      </c>
      <c r="BD252" s="710">
        <f>_xlfn.IFNA(VLOOKUP(B252,[9]Union!M:N,2,0),0)</f>
        <v>0</v>
      </c>
      <c r="BE252" s="710">
        <f>_xlfn.IFNA(VLOOKUP(B252,[9]Union!E:F,2,0),0)</f>
        <v>0</v>
      </c>
      <c r="BF252" s="710">
        <f>_xlfn.IFNA(VLOOKUP(B252,[9]Union!A:B,2,0),0)</f>
        <v>0</v>
      </c>
      <c r="BG252" s="711">
        <f t="shared" si="46"/>
        <v>5.35</v>
      </c>
      <c r="BH252" s="708">
        <f t="shared" si="47"/>
        <v>105.35</v>
      </c>
      <c r="BI252" s="712">
        <f t="shared" si="48"/>
        <v>14.65</v>
      </c>
      <c r="BJ252" s="713">
        <f t="shared" si="49"/>
        <v>176.7</v>
      </c>
      <c r="BK252" s="716"/>
      <c r="BL252" s="608" t="e">
        <f>VLOOKUP(B252,[9]ML!A:F,1,0)</f>
        <v>#N/A</v>
      </c>
      <c r="BM252" s="715"/>
      <c r="BN252" s="608" t="e">
        <f>VLOOKUP(B252,'[9]Mon-Fri'!A:A,1,0)</f>
        <v>#N/A</v>
      </c>
    </row>
    <row r="253" spans="1:73" s="608" customFormat="1" ht="35.25" customHeight="1">
      <c r="A253" s="689">
        <f t="shared" si="53"/>
        <v>245</v>
      </c>
      <c r="B253" s="690" t="s">
        <v>1704</v>
      </c>
      <c r="C253" s="690" t="s">
        <v>1705</v>
      </c>
      <c r="D253" s="690" t="s">
        <v>1260</v>
      </c>
      <c r="E253" s="690" t="s">
        <v>1656</v>
      </c>
      <c r="F253" s="691">
        <v>42859</v>
      </c>
      <c r="G253" s="692"/>
      <c r="H253" s="692"/>
      <c r="I253" s="690" t="s">
        <v>1108</v>
      </c>
      <c r="J253" s="693">
        <v>1</v>
      </c>
      <c r="K253" s="693">
        <v>2</v>
      </c>
      <c r="L253" s="693">
        <v>3</v>
      </c>
      <c r="M253" s="693">
        <v>204</v>
      </c>
      <c r="N253" s="694">
        <f t="shared" si="50"/>
        <v>7.8461538461538458</v>
      </c>
      <c r="O253" s="693">
        <v>208</v>
      </c>
      <c r="P253" s="693">
        <v>8</v>
      </c>
      <c r="Q253" s="693">
        <v>226</v>
      </c>
      <c r="R253" s="693">
        <v>0</v>
      </c>
      <c r="S253" s="693">
        <v>8</v>
      </c>
      <c r="T253" s="693">
        <v>8</v>
      </c>
      <c r="U253" s="693">
        <v>26</v>
      </c>
      <c r="V253" s="693">
        <v>0</v>
      </c>
      <c r="W253" s="693">
        <v>26</v>
      </c>
      <c r="X253" s="690">
        <v>222.94</v>
      </c>
      <c r="Y253" s="690">
        <v>0</v>
      </c>
      <c r="Z253" s="690">
        <v>14.794335999999999</v>
      </c>
      <c r="AA253" s="690">
        <v>0</v>
      </c>
      <c r="AB253" s="690">
        <v>14.794335999999999</v>
      </c>
      <c r="AC253" s="690">
        <v>0</v>
      </c>
      <c r="AD253" s="690">
        <v>34.930556000000003</v>
      </c>
      <c r="AE253" s="696">
        <f>VLOOKUP(B253,[9]Avg!B:AD,29,0)</f>
        <v>10.638193557940181</v>
      </c>
      <c r="AF253" s="697">
        <f>_xlfn.IFNA(VLOOKUP(B253,'[9]5%'!B:BC,54,0),0)</f>
        <v>0</v>
      </c>
      <c r="AG253" s="698">
        <f>VLOOKUP(B253,[9]Simperel!B:AH,33,0)</f>
        <v>6.22</v>
      </c>
      <c r="AH253" s="699">
        <f t="shared" si="41"/>
        <v>7.85</v>
      </c>
      <c r="AI253" s="700"/>
      <c r="AJ253" s="697">
        <f>_xlfn.IFNA(VLOOKUP(B253,'[9]Child care'!C:I,7,0),0)</f>
        <v>0</v>
      </c>
      <c r="AK253" s="699">
        <f>VLOOKUP(B253,[9]Att!B:W,22,0)</f>
        <v>9.1973244147157178</v>
      </c>
      <c r="AL253" s="697">
        <f t="shared" si="42"/>
        <v>6</v>
      </c>
      <c r="AM253" s="697">
        <f>_xlfn.IFNA(VLOOKUP(B253,'[9]Health Check'!D:H,5,0),0)</f>
        <v>0</v>
      </c>
      <c r="AN253" s="701"/>
      <c r="AO253" s="697">
        <v>7</v>
      </c>
      <c r="AP253" s="696">
        <f>VLOOKUP(B253,[9]Simperel!B:AJ,35,0)</f>
        <v>7</v>
      </c>
      <c r="AQ253" s="702">
        <f>VLOOKUP(B253,[10]Master!$B:$AQ,42,0)</f>
        <v>0</v>
      </c>
      <c r="AR253" s="697">
        <f>_xlfn.IFNA(VLOOKUP(B253,[9]Bounus!A:B,2,0),0)</f>
        <v>0</v>
      </c>
      <c r="AS253" s="703">
        <f>SUMIF([9]Reimbursment!$B:$B,'PWK '!B:B,[9]Reimbursment!G:G)</f>
        <v>0</v>
      </c>
      <c r="AT253" s="700">
        <f t="shared" si="51"/>
        <v>0</v>
      </c>
      <c r="AU253" s="704">
        <f t="shared" si="43"/>
        <v>272.66000000000003</v>
      </c>
      <c r="AV253" s="705">
        <f>VLOOKUP(B253,[9]Att!B:U,20,0)</f>
        <v>0</v>
      </c>
      <c r="AW253" s="706">
        <f t="shared" si="52"/>
        <v>302.70999999999998</v>
      </c>
      <c r="AX253" s="707">
        <f t="shared" si="44"/>
        <v>296.83999999999997</v>
      </c>
      <c r="AY253" s="708">
        <f t="shared" si="45"/>
        <v>367.55697133055622</v>
      </c>
      <c r="AZ253" s="708">
        <v>0</v>
      </c>
      <c r="BA253" s="708">
        <f>VLOOKUP(B253,'[9]1st'!B:BH,59,0)</f>
        <v>100</v>
      </c>
      <c r="BB253" s="709">
        <f>_xlfn.IFNA(VLOOKUP(B253,[9]Deduct!B:F,6,0),0)</f>
        <v>0</v>
      </c>
      <c r="BC253" s="710">
        <f>_xlfn.IFNA(VLOOKUP(B253,[9]Union!I:J,2,0),0)</f>
        <v>0</v>
      </c>
      <c r="BD253" s="710">
        <f>_xlfn.IFNA(VLOOKUP(B253,[9]Union!M:N,2,0),0)</f>
        <v>1</v>
      </c>
      <c r="BE253" s="710">
        <f>_xlfn.IFNA(VLOOKUP(B253,[9]Union!E:F,2,0),0)</f>
        <v>0</v>
      </c>
      <c r="BF253" s="710">
        <f>_xlfn.IFNA(VLOOKUP(B253,[9]Union!A:B,2,0),0)</f>
        <v>0</v>
      </c>
      <c r="BG253" s="711">
        <f t="shared" si="46"/>
        <v>5.87</v>
      </c>
      <c r="BH253" s="708">
        <f t="shared" si="47"/>
        <v>106.87</v>
      </c>
      <c r="BI253" s="712">
        <f t="shared" si="48"/>
        <v>13.22</v>
      </c>
      <c r="BJ253" s="713">
        <f t="shared" si="49"/>
        <v>209.06</v>
      </c>
      <c r="BK253" s="716"/>
      <c r="BL253" s="608" t="e">
        <f>VLOOKUP(B253,[9]ML!A:F,1,0)</f>
        <v>#N/A</v>
      </c>
      <c r="BM253" s="715"/>
      <c r="BN253" s="608" t="e">
        <f>VLOOKUP(B253,'[9]Mon-Fri'!A:A,1,0)</f>
        <v>#N/A</v>
      </c>
    </row>
    <row r="254" spans="1:73" s="608" customFormat="1" ht="32.25" customHeight="1">
      <c r="A254" s="689">
        <f t="shared" si="53"/>
        <v>246</v>
      </c>
      <c r="B254" s="690" t="s">
        <v>1706</v>
      </c>
      <c r="C254" s="690" t="s">
        <v>1707</v>
      </c>
      <c r="D254" s="690" t="s">
        <v>1238</v>
      </c>
      <c r="E254" s="690" t="s">
        <v>1523</v>
      </c>
      <c r="F254" s="691">
        <v>42879</v>
      </c>
      <c r="G254" s="692"/>
      <c r="H254" s="692"/>
      <c r="I254" s="690" t="s">
        <v>1108</v>
      </c>
      <c r="J254" s="693">
        <v>0</v>
      </c>
      <c r="K254" s="693">
        <v>0</v>
      </c>
      <c r="L254" s="693">
        <v>0</v>
      </c>
      <c r="M254" s="693">
        <v>204</v>
      </c>
      <c r="N254" s="694">
        <f t="shared" si="50"/>
        <v>7.8461538461538458</v>
      </c>
      <c r="O254" s="693">
        <v>208</v>
      </c>
      <c r="P254" s="693">
        <v>8</v>
      </c>
      <c r="Q254" s="693">
        <v>252</v>
      </c>
      <c r="R254" s="693">
        <v>0</v>
      </c>
      <c r="S254" s="693">
        <v>0</v>
      </c>
      <c r="T254" s="693">
        <v>0</v>
      </c>
      <c r="U254" s="693">
        <v>44</v>
      </c>
      <c r="V254" s="693">
        <v>0</v>
      </c>
      <c r="W254" s="693">
        <v>44</v>
      </c>
      <c r="X254" s="690">
        <v>285.37</v>
      </c>
      <c r="Y254" s="690">
        <v>0</v>
      </c>
      <c r="Z254" s="690">
        <v>24.319223999999998</v>
      </c>
      <c r="AA254" s="690">
        <v>0</v>
      </c>
      <c r="AB254" s="690">
        <v>24.319223999999998</v>
      </c>
      <c r="AC254" s="690">
        <v>0</v>
      </c>
      <c r="AD254" s="690">
        <v>6.6142599999999998</v>
      </c>
      <c r="AE254" s="696">
        <f>VLOOKUP(B254,[9]Avg!B:AD,29,0)</f>
        <v>10.327925960834506</v>
      </c>
      <c r="AF254" s="697">
        <f>_xlfn.IFNA(VLOOKUP(B254,'[9]5%'!B:BC,54,0),0)</f>
        <v>0</v>
      </c>
      <c r="AG254" s="698">
        <f>VLOOKUP(B254,[9]Simperel!B:AH,33,0)</f>
        <v>10.52</v>
      </c>
      <c r="AH254" s="699">
        <f t="shared" si="41"/>
        <v>7.85</v>
      </c>
      <c r="AI254" s="700"/>
      <c r="AJ254" s="697">
        <f>_xlfn.IFNA(VLOOKUP(B254,'[9]Child care'!C:I,7,0),0)</f>
        <v>0</v>
      </c>
      <c r="AK254" s="699">
        <f>VLOOKUP(B254,[9]Att!B:W,22,0)</f>
        <v>10</v>
      </c>
      <c r="AL254" s="697">
        <f t="shared" si="42"/>
        <v>6</v>
      </c>
      <c r="AM254" s="697">
        <f>_xlfn.IFNA(VLOOKUP(B254,'[9]Health Check'!D:H,5,0),0)</f>
        <v>0</v>
      </c>
      <c r="AN254" s="701"/>
      <c r="AO254" s="697">
        <v>7</v>
      </c>
      <c r="AP254" s="696">
        <f>VLOOKUP(B254,[9]Simperel!B:AJ,35,0)</f>
        <v>7</v>
      </c>
      <c r="AQ254" s="702">
        <f>VLOOKUP(B254,[10]Master!$B:$AQ,42,0)</f>
        <v>0</v>
      </c>
      <c r="AR254" s="697">
        <f>_xlfn.IFNA(VLOOKUP(B254,[9]Bounus!A:B,2,0),0)</f>
        <v>0</v>
      </c>
      <c r="AS254" s="703">
        <f>SUMIF([9]Reimbursment!$B:$B,'PWK '!B:B,[9]Reimbursment!G:G)</f>
        <v>0</v>
      </c>
      <c r="AT254" s="700">
        <f t="shared" si="51"/>
        <v>0</v>
      </c>
      <c r="AU254" s="704">
        <f t="shared" si="43"/>
        <v>316.3</v>
      </c>
      <c r="AV254" s="705">
        <f>VLOOKUP(B254,[9]Att!B:U,20,0)</f>
        <v>0</v>
      </c>
      <c r="AW254" s="706">
        <f t="shared" si="52"/>
        <v>347.15</v>
      </c>
      <c r="AX254" s="707">
        <f t="shared" si="44"/>
        <v>341.28</v>
      </c>
      <c r="AY254" s="708">
        <f t="shared" si="45"/>
        <v>367.55697133055622</v>
      </c>
      <c r="AZ254" s="708">
        <v>0</v>
      </c>
      <c r="BA254" s="708">
        <f>VLOOKUP(B254,'[9]1st'!B:BH,59,0)</f>
        <v>100</v>
      </c>
      <c r="BB254" s="709">
        <f>_xlfn.IFNA(VLOOKUP(B254,[9]Deduct!B:F,6,0),0)</f>
        <v>0</v>
      </c>
      <c r="BC254" s="710">
        <f>_xlfn.IFNA(VLOOKUP(B254,[9]Union!I:J,2,0),0)</f>
        <v>0</v>
      </c>
      <c r="BD254" s="710">
        <f>_xlfn.IFNA(VLOOKUP(B254,[9]Union!M:N,2,0),0)</f>
        <v>0</v>
      </c>
      <c r="BE254" s="710">
        <f>_xlfn.IFNA(VLOOKUP(B254,[9]Union!E:F,2,0),0)</f>
        <v>0</v>
      </c>
      <c r="BF254" s="710">
        <f>_xlfn.IFNA(VLOOKUP(B254,[9]Union!A:B,2,0),0)</f>
        <v>0</v>
      </c>
      <c r="BG254" s="711">
        <f t="shared" si="46"/>
        <v>5.87</v>
      </c>
      <c r="BH254" s="708">
        <f t="shared" si="47"/>
        <v>105.87</v>
      </c>
      <c r="BI254" s="712">
        <f t="shared" si="48"/>
        <v>17.52</v>
      </c>
      <c r="BJ254" s="713">
        <f t="shared" si="49"/>
        <v>258.8</v>
      </c>
      <c r="BK254" s="716"/>
      <c r="BL254" s="608" t="e">
        <f>VLOOKUP(B254,[9]ML!A:F,1,0)</f>
        <v>#N/A</v>
      </c>
      <c r="BM254" s="715"/>
      <c r="BN254" s="608" t="e">
        <f>VLOOKUP(B254,'[9]Mon-Fri'!A:A,1,0)</f>
        <v>#N/A</v>
      </c>
    </row>
    <row r="255" spans="1:73" s="608" customFormat="1" ht="35.25" customHeight="1">
      <c r="A255" s="689">
        <f t="shared" si="53"/>
        <v>247</v>
      </c>
      <c r="B255" s="690" t="s">
        <v>1708</v>
      </c>
      <c r="C255" s="690" t="s">
        <v>1709</v>
      </c>
      <c r="D255" s="690" t="s">
        <v>1203</v>
      </c>
      <c r="E255" s="690" t="s">
        <v>1710</v>
      </c>
      <c r="F255" s="691">
        <v>42892</v>
      </c>
      <c r="G255" s="692"/>
      <c r="H255" s="692"/>
      <c r="I255" s="690" t="s">
        <v>1108</v>
      </c>
      <c r="J255" s="693">
        <v>1</v>
      </c>
      <c r="K255" s="693">
        <v>0</v>
      </c>
      <c r="L255" s="693">
        <v>1</v>
      </c>
      <c r="M255" s="693">
        <v>204</v>
      </c>
      <c r="N255" s="694">
        <f t="shared" si="50"/>
        <v>7.8461538461538458</v>
      </c>
      <c r="O255" s="693">
        <v>208</v>
      </c>
      <c r="P255" s="693">
        <v>8</v>
      </c>
      <c r="Q255" s="693">
        <v>250</v>
      </c>
      <c r="R255" s="693">
        <v>0</v>
      </c>
      <c r="S255" s="693">
        <v>0</v>
      </c>
      <c r="T255" s="693">
        <v>0</v>
      </c>
      <c r="U255" s="693">
        <v>42</v>
      </c>
      <c r="V255" s="693">
        <v>0</v>
      </c>
      <c r="W255" s="693">
        <v>42</v>
      </c>
      <c r="X255" s="690">
        <v>138.35</v>
      </c>
      <c r="Y255" s="690">
        <v>0</v>
      </c>
      <c r="Z255" s="690">
        <v>20.6448</v>
      </c>
      <c r="AA255" s="690">
        <v>0</v>
      </c>
      <c r="AB255" s="690">
        <v>20.6448</v>
      </c>
      <c r="AC255" s="690">
        <v>0</v>
      </c>
      <c r="AD255" s="690">
        <v>107.03959999999999</v>
      </c>
      <c r="AE255" s="696">
        <f>VLOOKUP(B255,[9]Avg!B:AD,29,0)</f>
        <v>9.0005272243728847</v>
      </c>
      <c r="AF255" s="697">
        <f>_xlfn.IFNA(VLOOKUP(B255,'[9]5%'!B:BC,54,0),0)</f>
        <v>0</v>
      </c>
      <c r="AG255" s="698">
        <f>VLOOKUP(B255,[9]Simperel!B:AH,33,0)</f>
        <v>10.050000000000001</v>
      </c>
      <c r="AH255" s="699">
        <f t="shared" si="41"/>
        <v>7.85</v>
      </c>
      <c r="AI255" s="700"/>
      <c r="AJ255" s="697">
        <f>_xlfn.IFNA(VLOOKUP(B255,'[9]Child care'!C:I,7,0),0)</f>
        <v>8</v>
      </c>
      <c r="AK255" s="699">
        <f>VLOOKUP(B255,[9]Att!B:W,22,0)</f>
        <v>9.7482837528604129</v>
      </c>
      <c r="AL255" s="697">
        <f t="shared" si="42"/>
        <v>0</v>
      </c>
      <c r="AM255" s="697">
        <f>_xlfn.IFNA(VLOOKUP(B255,'[9]Health Check'!D:H,5,0),0)</f>
        <v>0</v>
      </c>
      <c r="AN255" s="701"/>
      <c r="AO255" s="697">
        <v>7</v>
      </c>
      <c r="AP255" s="696">
        <f>VLOOKUP(B255,[9]Simperel!B:AJ,35,0)</f>
        <v>7</v>
      </c>
      <c r="AQ255" s="702">
        <f>VLOOKUP(B255,[10]Master!$B:$AQ,42,0)</f>
        <v>0</v>
      </c>
      <c r="AR255" s="697">
        <f>_xlfn.IFNA(VLOOKUP(B255,[9]Bounus!A:B,2,0),0)</f>
        <v>0</v>
      </c>
      <c r="AS255" s="703">
        <f>SUMIF([9]Reimbursment!$B:$B,'PWK '!B:B,[9]Reimbursment!G:G)</f>
        <v>0</v>
      </c>
      <c r="AT255" s="700">
        <f t="shared" si="51"/>
        <v>0.14211358775325583</v>
      </c>
      <c r="AU255" s="704">
        <f t="shared" si="43"/>
        <v>266.02999999999997</v>
      </c>
      <c r="AV255" s="705">
        <f>VLOOKUP(B255,[9]Att!B:U,20,0)</f>
        <v>1.5789473684210499E-2</v>
      </c>
      <c r="AW255" s="706">
        <f t="shared" si="52"/>
        <v>290.77</v>
      </c>
      <c r="AX255" s="707">
        <f t="shared" si="44"/>
        <v>284.95</v>
      </c>
      <c r="AY255" s="708">
        <f t="shared" si="45"/>
        <v>367.55697133055622</v>
      </c>
      <c r="AZ255" s="708">
        <v>0</v>
      </c>
      <c r="BA255" s="708">
        <f>VLOOKUP(B255,'[9]1st'!B:BH,59,0)</f>
        <v>100</v>
      </c>
      <c r="BB255" s="709">
        <f>_xlfn.IFNA(VLOOKUP(B255,[9]Deduct!B:F,6,0),0)</f>
        <v>0</v>
      </c>
      <c r="BC255" s="710">
        <f>_xlfn.IFNA(VLOOKUP(B255,[9]Union!I:J,2,0),0)</f>
        <v>0</v>
      </c>
      <c r="BD255" s="710">
        <f>_xlfn.IFNA(VLOOKUP(B255,[9]Union!M:N,2,0),0)</f>
        <v>0</v>
      </c>
      <c r="BE255" s="710">
        <f>_xlfn.IFNA(VLOOKUP(B255,[9]Union!E:F,2,0),0)</f>
        <v>0</v>
      </c>
      <c r="BF255" s="710">
        <f>_xlfn.IFNA(VLOOKUP(B255,[9]Union!A:B,2,0),0)</f>
        <v>0</v>
      </c>
      <c r="BG255" s="711">
        <f t="shared" si="46"/>
        <v>5.82</v>
      </c>
      <c r="BH255" s="708">
        <f t="shared" si="47"/>
        <v>105.82</v>
      </c>
      <c r="BI255" s="712">
        <f t="shared" si="48"/>
        <v>25.05</v>
      </c>
      <c r="BJ255" s="713">
        <f t="shared" si="49"/>
        <v>210</v>
      </c>
      <c r="BK255" s="716"/>
      <c r="BL255" s="608" t="e">
        <f>VLOOKUP(B255,[9]ML!A:F,1,0)</f>
        <v>#N/A</v>
      </c>
      <c r="BM255" s="715"/>
      <c r="BN255" s="608" t="e">
        <f>VLOOKUP(B255,'[9]Mon-Fri'!A:A,1,0)</f>
        <v>#N/A</v>
      </c>
    </row>
    <row r="256" spans="1:73" s="608" customFormat="1" ht="35.25" customHeight="1">
      <c r="A256" s="689">
        <f t="shared" si="53"/>
        <v>248</v>
      </c>
      <c r="B256" s="690" t="s">
        <v>1711</v>
      </c>
      <c r="C256" s="690" t="s">
        <v>1712</v>
      </c>
      <c r="D256" s="690" t="s">
        <v>1213</v>
      </c>
      <c r="E256" s="690" t="s">
        <v>1535</v>
      </c>
      <c r="F256" s="691">
        <v>42914</v>
      </c>
      <c r="G256" s="692"/>
      <c r="H256" s="692"/>
      <c r="I256" s="690" t="s">
        <v>1108</v>
      </c>
      <c r="J256" s="693">
        <v>0</v>
      </c>
      <c r="K256" s="693">
        <v>0</v>
      </c>
      <c r="L256" s="693">
        <v>0</v>
      </c>
      <c r="M256" s="693">
        <v>204</v>
      </c>
      <c r="N256" s="694">
        <f t="shared" si="50"/>
        <v>7.8461538461538458</v>
      </c>
      <c r="O256" s="693">
        <v>208</v>
      </c>
      <c r="P256" s="693">
        <v>8</v>
      </c>
      <c r="Q256" s="693">
        <v>248</v>
      </c>
      <c r="R256" s="693">
        <v>0</v>
      </c>
      <c r="S256" s="693">
        <v>0</v>
      </c>
      <c r="T256" s="693">
        <v>0</v>
      </c>
      <c r="U256" s="693">
        <v>40</v>
      </c>
      <c r="V256" s="693">
        <v>0</v>
      </c>
      <c r="W256" s="693">
        <v>40</v>
      </c>
      <c r="X256" s="690">
        <v>163.86</v>
      </c>
      <c r="Y256" s="690">
        <v>0</v>
      </c>
      <c r="Z256" s="690">
        <v>20.500679999999999</v>
      </c>
      <c r="AA256" s="690">
        <v>0</v>
      </c>
      <c r="AB256" s="690">
        <v>20.500679999999999</v>
      </c>
      <c r="AC256" s="690">
        <v>24.42</v>
      </c>
      <c r="AD256" s="690">
        <v>58.043439999999997</v>
      </c>
      <c r="AE256" s="696">
        <f>VLOOKUP(B256,[9]Avg!B:AD,29,0)</f>
        <v>10.163021597633135</v>
      </c>
      <c r="AF256" s="697">
        <f>_xlfn.IFNA(VLOOKUP(B256,'[9]5%'!B:BC,54,0),0)</f>
        <v>0</v>
      </c>
      <c r="AG256" s="698">
        <f>VLOOKUP(B256,[9]Simperel!B:AH,33,0)</f>
        <v>9.57</v>
      </c>
      <c r="AH256" s="699">
        <f t="shared" si="41"/>
        <v>7.85</v>
      </c>
      <c r="AI256" s="700"/>
      <c r="AJ256" s="697">
        <f>_xlfn.IFNA(VLOOKUP(B256,'[9]Child care'!C:I,7,0),0)</f>
        <v>0</v>
      </c>
      <c r="AK256" s="699">
        <f>VLOOKUP(B256,[9]Att!B:W,22,0)</f>
        <v>10</v>
      </c>
      <c r="AL256" s="697">
        <f t="shared" si="42"/>
        <v>6</v>
      </c>
      <c r="AM256" s="697">
        <f>_xlfn.IFNA(VLOOKUP(B256,'[9]Health Check'!D:H,5,0),0)</f>
        <v>0</v>
      </c>
      <c r="AN256" s="701"/>
      <c r="AO256" s="697">
        <v>7</v>
      </c>
      <c r="AP256" s="696">
        <f>VLOOKUP(B256,[9]Simperel!B:AJ,35,0)</f>
        <v>7</v>
      </c>
      <c r="AQ256" s="702">
        <f>VLOOKUP(B256,[10]Master!$B:$AQ,42,0)</f>
        <v>0</v>
      </c>
      <c r="AR256" s="697">
        <f>_xlfn.IFNA(VLOOKUP(B256,[9]Bounus!A:B,2,0),0)</f>
        <v>0</v>
      </c>
      <c r="AS256" s="703">
        <f>SUMIF([9]Reimbursment!$B:$B,'PWK '!B:B,[9]Reimbursment!G:G)</f>
        <v>0</v>
      </c>
      <c r="AT256" s="700">
        <f t="shared" si="51"/>
        <v>0</v>
      </c>
      <c r="AU256" s="704">
        <f t="shared" si="43"/>
        <v>266.82</v>
      </c>
      <c r="AV256" s="705">
        <f>VLOOKUP(B256,[9]Att!B:U,20,0)</f>
        <v>0</v>
      </c>
      <c r="AW256" s="706">
        <f t="shared" si="52"/>
        <v>297.67</v>
      </c>
      <c r="AX256" s="707">
        <f t="shared" si="44"/>
        <v>291.8</v>
      </c>
      <c r="AY256" s="708">
        <f t="shared" si="45"/>
        <v>367.55697133055622</v>
      </c>
      <c r="AZ256" s="708">
        <v>0</v>
      </c>
      <c r="BA256" s="708">
        <f>VLOOKUP(B256,'[9]1st'!B:BH,59,0)</f>
        <v>100</v>
      </c>
      <c r="BB256" s="709">
        <f>_xlfn.IFNA(VLOOKUP(B256,[9]Deduct!B:F,6,0),0)</f>
        <v>0</v>
      </c>
      <c r="BC256" s="710">
        <f>_xlfn.IFNA(VLOOKUP(B256,[9]Union!I:J,2,0),0)</f>
        <v>0</v>
      </c>
      <c r="BD256" s="710">
        <f>_xlfn.IFNA(VLOOKUP(B256,[9]Union!M:N,2,0),0)</f>
        <v>0</v>
      </c>
      <c r="BE256" s="710">
        <f>_xlfn.IFNA(VLOOKUP(B256,[9]Union!E:F,2,0),0)</f>
        <v>0.5</v>
      </c>
      <c r="BF256" s="710">
        <f>_xlfn.IFNA(VLOOKUP(B256,[9]Union!A:B,2,0),0)</f>
        <v>0</v>
      </c>
      <c r="BG256" s="711">
        <f t="shared" si="46"/>
        <v>5.87</v>
      </c>
      <c r="BH256" s="708">
        <f t="shared" si="47"/>
        <v>106.37</v>
      </c>
      <c r="BI256" s="712">
        <f t="shared" si="48"/>
        <v>16.57</v>
      </c>
      <c r="BJ256" s="713">
        <f t="shared" si="49"/>
        <v>207.87</v>
      </c>
      <c r="BK256" s="714"/>
      <c r="BL256" s="608" t="e">
        <f>VLOOKUP(B256,[9]ML!A:F,1,0)</f>
        <v>#N/A</v>
      </c>
      <c r="BM256" s="715"/>
      <c r="BN256" s="608" t="e">
        <f>VLOOKUP(B256,'[9]Mon-Fri'!A:A,1,0)</f>
        <v>#N/A</v>
      </c>
    </row>
    <row r="257" spans="1:66" s="608" customFormat="1" ht="35.25" customHeight="1">
      <c r="A257" s="689">
        <f t="shared" si="53"/>
        <v>249</v>
      </c>
      <c r="B257" s="690" t="s">
        <v>1713</v>
      </c>
      <c r="C257" s="690" t="s">
        <v>1714</v>
      </c>
      <c r="D257" s="690" t="s">
        <v>1213</v>
      </c>
      <c r="E257" s="690" t="s">
        <v>1506</v>
      </c>
      <c r="F257" s="691">
        <v>42914</v>
      </c>
      <c r="G257" s="692"/>
      <c r="H257" s="692"/>
      <c r="I257" s="690" t="s">
        <v>1108</v>
      </c>
      <c r="J257" s="693">
        <v>1</v>
      </c>
      <c r="K257" s="693">
        <v>2</v>
      </c>
      <c r="L257" s="693">
        <v>3</v>
      </c>
      <c r="M257" s="693">
        <v>204</v>
      </c>
      <c r="N257" s="694">
        <f t="shared" si="50"/>
        <v>7.8461538461538458</v>
      </c>
      <c r="O257" s="693">
        <v>208</v>
      </c>
      <c r="P257" s="693">
        <v>8</v>
      </c>
      <c r="Q257" s="693">
        <v>238</v>
      </c>
      <c r="R257" s="693">
        <v>0</v>
      </c>
      <c r="S257" s="693">
        <v>0</v>
      </c>
      <c r="T257" s="693">
        <v>0</v>
      </c>
      <c r="U257" s="693">
        <v>30</v>
      </c>
      <c r="V257" s="693">
        <v>0</v>
      </c>
      <c r="W257" s="693">
        <v>30</v>
      </c>
      <c r="X257" s="690">
        <v>117.94</v>
      </c>
      <c r="Y257" s="690">
        <v>0</v>
      </c>
      <c r="Z257" s="690">
        <v>14.7186</v>
      </c>
      <c r="AA257" s="690">
        <v>0</v>
      </c>
      <c r="AB257" s="690">
        <v>14.7186</v>
      </c>
      <c r="AC257" s="690">
        <v>0</v>
      </c>
      <c r="AD257" s="690">
        <v>115.5972</v>
      </c>
      <c r="AE257" s="696">
        <f>VLOOKUP(B257,[9]Avg!B:AD,29,0)</f>
        <v>9.7947423731671126</v>
      </c>
      <c r="AF257" s="697">
        <f>_xlfn.IFNA(VLOOKUP(B257,'[9]5%'!B:BC,54,0),0)</f>
        <v>0</v>
      </c>
      <c r="AG257" s="698">
        <f>VLOOKUP(B257,[9]Simperel!B:AH,33,0)</f>
        <v>7.18</v>
      </c>
      <c r="AH257" s="699">
        <f t="shared" si="41"/>
        <v>7.85</v>
      </c>
      <c r="AI257" s="700"/>
      <c r="AJ257" s="697">
        <f>_xlfn.IFNA(VLOOKUP(B257,'[9]Child care'!C:I,7,0),0)</f>
        <v>0</v>
      </c>
      <c r="AK257" s="699">
        <f>VLOOKUP(B257,[9]Att!B:W,22,0)</f>
        <v>10</v>
      </c>
      <c r="AL257" s="697">
        <f t="shared" si="42"/>
        <v>0</v>
      </c>
      <c r="AM257" s="697">
        <f>_xlfn.IFNA(VLOOKUP(B257,'[9]Health Check'!D:H,5,0),0)</f>
        <v>0</v>
      </c>
      <c r="AN257" s="701"/>
      <c r="AO257" s="697">
        <v>7</v>
      </c>
      <c r="AP257" s="696">
        <f>VLOOKUP(B257,[9]Simperel!B:AJ,35,0)</f>
        <v>7</v>
      </c>
      <c r="AQ257" s="702">
        <f>VLOOKUP(B257,[10]Master!$B:$AQ,42,0)</f>
        <v>0</v>
      </c>
      <c r="AR257" s="697">
        <f>_xlfn.IFNA(VLOOKUP(B257,[9]Bounus!A:B,2,0),0)</f>
        <v>0</v>
      </c>
      <c r="AS257" s="703">
        <f>SUMIF([9]Reimbursment!$B:$B,'PWK '!B:B,[9]Reimbursment!G:G)</f>
        <v>0</v>
      </c>
      <c r="AT257" s="700">
        <f t="shared" si="51"/>
        <v>0</v>
      </c>
      <c r="AU257" s="704">
        <f t="shared" si="43"/>
        <v>248.26</v>
      </c>
      <c r="AV257" s="705">
        <f>VLOOKUP(B257,[9]Att!B:U,20,0)</f>
        <v>0</v>
      </c>
      <c r="AW257" s="706">
        <f t="shared" si="52"/>
        <v>273.11</v>
      </c>
      <c r="AX257" s="707">
        <f t="shared" si="44"/>
        <v>267.65000000000003</v>
      </c>
      <c r="AY257" s="708">
        <f t="shared" si="45"/>
        <v>367.55697133055622</v>
      </c>
      <c r="AZ257" s="708">
        <v>0</v>
      </c>
      <c r="BA257" s="708">
        <f>VLOOKUP(B257,'[9]1st'!B:BH,59,0)</f>
        <v>100</v>
      </c>
      <c r="BB257" s="709">
        <f>_xlfn.IFNA(VLOOKUP(B257,[9]Deduct!B:F,6,0),0)</f>
        <v>0</v>
      </c>
      <c r="BC257" s="710">
        <f>_xlfn.IFNA(VLOOKUP(B257,[9]Union!I:J,2,0),0)</f>
        <v>0</v>
      </c>
      <c r="BD257" s="710">
        <f>_xlfn.IFNA(VLOOKUP(B257,[9]Union!M:N,2,0),0)</f>
        <v>0</v>
      </c>
      <c r="BE257" s="710">
        <f>_xlfn.IFNA(VLOOKUP(B257,[9]Union!E:F,2,0),0)</f>
        <v>0.5</v>
      </c>
      <c r="BF257" s="710">
        <f>_xlfn.IFNA(VLOOKUP(B257,[9]Union!A:B,2,0),0)</f>
        <v>0</v>
      </c>
      <c r="BG257" s="711">
        <f t="shared" si="46"/>
        <v>5.46</v>
      </c>
      <c r="BH257" s="708">
        <f t="shared" si="47"/>
        <v>105.96</v>
      </c>
      <c r="BI257" s="712">
        <f t="shared" si="48"/>
        <v>14.18</v>
      </c>
      <c r="BJ257" s="713">
        <f t="shared" si="49"/>
        <v>181.33</v>
      </c>
      <c r="BK257" s="716"/>
      <c r="BL257" s="608" t="e">
        <f>VLOOKUP(B257,[9]ML!A:F,1,0)</f>
        <v>#N/A</v>
      </c>
      <c r="BM257" s="715"/>
      <c r="BN257" s="608" t="e">
        <f>VLOOKUP(B257,'[9]Mon-Fri'!A:A,1,0)</f>
        <v>#N/A</v>
      </c>
    </row>
    <row r="258" spans="1:66" s="608" customFormat="1" ht="35.25" customHeight="1">
      <c r="A258" s="689">
        <f t="shared" si="53"/>
        <v>250</v>
      </c>
      <c r="B258" s="690" t="s">
        <v>1715</v>
      </c>
      <c r="C258" s="690" t="s">
        <v>1716</v>
      </c>
      <c r="D258" s="690" t="s">
        <v>1260</v>
      </c>
      <c r="E258" s="690" t="s">
        <v>1656</v>
      </c>
      <c r="F258" s="691">
        <v>42914</v>
      </c>
      <c r="G258" s="692"/>
      <c r="H258" s="692"/>
      <c r="I258" s="690" t="s">
        <v>1108</v>
      </c>
      <c r="J258" s="693">
        <v>0</v>
      </c>
      <c r="K258" s="693">
        <v>0</v>
      </c>
      <c r="L258" s="693">
        <v>0</v>
      </c>
      <c r="M258" s="693">
        <v>204</v>
      </c>
      <c r="N258" s="694">
        <f t="shared" si="50"/>
        <v>7.8461538461538458</v>
      </c>
      <c r="O258" s="693">
        <v>208</v>
      </c>
      <c r="P258" s="693">
        <v>8</v>
      </c>
      <c r="Q258" s="693">
        <v>240.5</v>
      </c>
      <c r="R258" s="693">
        <v>3.5</v>
      </c>
      <c r="S258" s="693">
        <v>0</v>
      </c>
      <c r="T258" s="693">
        <v>3.5</v>
      </c>
      <c r="U258" s="693">
        <v>36</v>
      </c>
      <c r="V258" s="693">
        <v>0</v>
      </c>
      <c r="W258" s="693">
        <v>36</v>
      </c>
      <c r="X258" s="690">
        <v>157.83000000000001</v>
      </c>
      <c r="Y258" s="690">
        <v>3.43</v>
      </c>
      <c r="Z258" s="690">
        <v>17.662320000000001</v>
      </c>
      <c r="AA258" s="690">
        <v>0</v>
      </c>
      <c r="AB258" s="690">
        <v>17.662320000000001</v>
      </c>
      <c r="AC258" s="690">
        <v>0</v>
      </c>
      <c r="AD258" s="690">
        <v>78.164640000000006</v>
      </c>
      <c r="AE258" s="696">
        <f>VLOOKUP(B258,[9]Avg!B:AD,29,0)</f>
        <v>9.5906710298884796</v>
      </c>
      <c r="AF258" s="697">
        <f>_xlfn.IFNA(VLOOKUP(B258,'[9]5%'!B:BC,54,0),0)</f>
        <v>0</v>
      </c>
      <c r="AG258" s="698">
        <f>VLOOKUP(B258,[9]Simperel!B:AH,33,0)</f>
        <v>8.61</v>
      </c>
      <c r="AH258" s="699">
        <f t="shared" si="41"/>
        <v>7.85</v>
      </c>
      <c r="AI258" s="700"/>
      <c r="AJ258" s="697">
        <f>_xlfn.IFNA(VLOOKUP(B258,'[9]Child care'!C:I,7,0),0)</f>
        <v>0</v>
      </c>
      <c r="AK258" s="699">
        <f>VLOOKUP(B258,[9]Att!B:W,22,0)</f>
        <v>9.8169336384439347</v>
      </c>
      <c r="AL258" s="697">
        <f t="shared" si="42"/>
        <v>6</v>
      </c>
      <c r="AM258" s="697">
        <f>_xlfn.IFNA(VLOOKUP(B258,'[9]Health Check'!D:H,5,0),0)</f>
        <v>0</v>
      </c>
      <c r="AN258" s="701"/>
      <c r="AO258" s="697">
        <v>7</v>
      </c>
      <c r="AP258" s="696">
        <f>VLOOKUP(B258,[9]Simperel!B:AJ,35,0)</f>
        <v>7</v>
      </c>
      <c r="AQ258" s="702">
        <f>VLOOKUP(B258,[10]Master!$B:$AQ,42,0)</f>
        <v>0</v>
      </c>
      <c r="AR258" s="697">
        <f>_xlfn.IFNA(VLOOKUP(B258,[9]Bounus!A:B,2,0),0)</f>
        <v>0</v>
      </c>
      <c r="AS258" s="703">
        <f>SUMIF([9]Reimbursment!$B:$B,'PWK '!B:B,[9]Reimbursment!G:G)</f>
        <v>0</v>
      </c>
      <c r="AT258" s="700">
        <f t="shared" si="51"/>
        <v>0</v>
      </c>
      <c r="AU258" s="704">
        <f t="shared" si="43"/>
        <v>257.08999999999997</v>
      </c>
      <c r="AV258" s="705">
        <f>VLOOKUP(B258,[9]Att!B:U,20,0)</f>
        <v>0</v>
      </c>
      <c r="AW258" s="706">
        <f t="shared" si="52"/>
        <v>287.75</v>
      </c>
      <c r="AX258" s="707">
        <f t="shared" si="44"/>
        <v>281.99</v>
      </c>
      <c r="AY258" s="708">
        <f t="shared" si="45"/>
        <v>367.55697133055622</v>
      </c>
      <c r="AZ258" s="708">
        <v>0</v>
      </c>
      <c r="BA258" s="708">
        <f>VLOOKUP(B258,'[9]1st'!B:BH,59,0)</f>
        <v>100</v>
      </c>
      <c r="BB258" s="709">
        <f>_xlfn.IFNA(VLOOKUP(B258,[9]Deduct!B:F,6,0),0)</f>
        <v>0</v>
      </c>
      <c r="BC258" s="710">
        <f>_xlfn.IFNA(VLOOKUP(B258,[9]Union!I:J,2,0),0)</f>
        <v>0</v>
      </c>
      <c r="BD258" s="710">
        <f>_xlfn.IFNA(VLOOKUP(B258,[9]Union!M:N,2,0),0)</f>
        <v>1</v>
      </c>
      <c r="BE258" s="710">
        <f>_xlfn.IFNA(VLOOKUP(B258,[9]Union!E:F,2,0),0)</f>
        <v>0</v>
      </c>
      <c r="BF258" s="710">
        <f>_xlfn.IFNA(VLOOKUP(B258,[9]Union!A:B,2,0),0)</f>
        <v>0</v>
      </c>
      <c r="BG258" s="711">
        <f t="shared" si="46"/>
        <v>5.76</v>
      </c>
      <c r="BH258" s="708">
        <f t="shared" si="47"/>
        <v>106.76</v>
      </c>
      <c r="BI258" s="712">
        <f t="shared" si="48"/>
        <v>15.61</v>
      </c>
      <c r="BJ258" s="713">
        <f t="shared" si="49"/>
        <v>196.6</v>
      </c>
      <c r="BK258" s="714"/>
      <c r="BL258" s="608" t="e">
        <f>VLOOKUP(B258,[9]ML!A:F,1,0)</f>
        <v>#N/A</v>
      </c>
      <c r="BM258" s="715"/>
      <c r="BN258" s="608" t="e">
        <f>VLOOKUP(B258,'[9]Mon-Fri'!A:A,1,0)</f>
        <v>#N/A</v>
      </c>
    </row>
    <row r="259" spans="1:66" s="608" customFormat="1" ht="33" customHeight="1">
      <c r="A259" s="689">
        <f t="shared" si="53"/>
        <v>251</v>
      </c>
      <c r="B259" s="690" t="s">
        <v>1717</v>
      </c>
      <c r="C259" s="690" t="s">
        <v>1718</v>
      </c>
      <c r="D259" s="690" t="s">
        <v>1203</v>
      </c>
      <c r="E259" s="690" t="s">
        <v>1659</v>
      </c>
      <c r="F259" s="691">
        <v>42920</v>
      </c>
      <c r="G259" s="692"/>
      <c r="H259" s="692"/>
      <c r="I259" s="690" t="s">
        <v>1108</v>
      </c>
      <c r="J259" s="693">
        <v>0</v>
      </c>
      <c r="K259" s="693">
        <v>0</v>
      </c>
      <c r="L259" s="693">
        <v>0</v>
      </c>
      <c r="M259" s="693">
        <v>207</v>
      </c>
      <c r="N259" s="694">
        <f t="shared" si="50"/>
        <v>7.9615384615384617</v>
      </c>
      <c r="O259" s="693">
        <v>208</v>
      </c>
      <c r="P259" s="693">
        <v>8</v>
      </c>
      <c r="Q259" s="693">
        <v>250</v>
      </c>
      <c r="R259" s="693">
        <v>0</v>
      </c>
      <c r="S259" s="693">
        <v>0</v>
      </c>
      <c r="T259" s="693">
        <v>0</v>
      </c>
      <c r="U259" s="693">
        <v>42</v>
      </c>
      <c r="V259" s="693">
        <v>0</v>
      </c>
      <c r="W259" s="693">
        <v>42</v>
      </c>
      <c r="X259" s="690">
        <v>131.86000000000001</v>
      </c>
      <c r="Y259" s="690">
        <v>0</v>
      </c>
      <c r="Z259" s="690">
        <v>20.894580000000001</v>
      </c>
      <c r="AA259" s="690">
        <v>0</v>
      </c>
      <c r="AB259" s="690">
        <v>20.894580000000001</v>
      </c>
      <c r="AC259" s="690">
        <v>0</v>
      </c>
      <c r="AD259" s="690">
        <v>116.88916</v>
      </c>
      <c r="AE259" s="696">
        <f>VLOOKUP(B259,[9]Avg!B:AD,29,0)</f>
        <v>9.9886896118258903</v>
      </c>
      <c r="AF259" s="697">
        <f>_xlfn.IFNA(VLOOKUP(B259,'[9]5%'!B:BC,54,0),0)</f>
        <v>0</v>
      </c>
      <c r="AG259" s="698">
        <f>VLOOKUP(B259,[9]Simperel!B:AH,33,0)</f>
        <v>10.050000000000001</v>
      </c>
      <c r="AH259" s="699">
        <f t="shared" si="41"/>
        <v>7.96</v>
      </c>
      <c r="AI259" s="700"/>
      <c r="AJ259" s="697">
        <f>_xlfn.IFNA(VLOOKUP(B259,'[9]Child care'!C:I,7,0),0)</f>
        <v>0</v>
      </c>
      <c r="AK259" s="699">
        <f>VLOOKUP(B259,[9]Att!B:W,22,0)</f>
        <v>10</v>
      </c>
      <c r="AL259" s="697">
        <f t="shared" si="42"/>
        <v>0</v>
      </c>
      <c r="AM259" s="697">
        <f>_xlfn.IFNA(VLOOKUP(B259,'[9]Health Check'!D:H,5,0),0)</f>
        <v>0</v>
      </c>
      <c r="AN259" s="701"/>
      <c r="AO259" s="697">
        <v>7</v>
      </c>
      <c r="AP259" s="696">
        <f>VLOOKUP(B259,[9]Simperel!B:AJ,35,0)</f>
        <v>7</v>
      </c>
      <c r="AQ259" s="702">
        <f>VLOOKUP(B259,[10]Master!$B:$AQ,42,0)</f>
        <v>0</v>
      </c>
      <c r="AR259" s="697">
        <f>_xlfn.IFNA(VLOOKUP(B259,[9]Bounus!A:B,2,0),0)</f>
        <v>0</v>
      </c>
      <c r="AS259" s="703">
        <f>SUMIF([9]Reimbursment!$B:$B,'PWK '!B:B,[9]Reimbursment!G:G)</f>
        <v>0</v>
      </c>
      <c r="AT259" s="700">
        <f t="shared" si="51"/>
        <v>0</v>
      </c>
      <c r="AU259" s="704">
        <f t="shared" si="43"/>
        <v>269.64</v>
      </c>
      <c r="AV259" s="705">
        <f>VLOOKUP(B259,[9]Att!B:U,20,0)</f>
        <v>0</v>
      </c>
      <c r="AW259" s="706">
        <f t="shared" si="52"/>
        <v>294.60000000000002</v>
      </c>
      <c r="AX259" s="707">
        <f t="shared" si="44"/>
        <v>288.73</v>
      </c>
      <c r="AY259" s="708">
        <f t="shared" si="45"/>
        <v>367.55697133055622</v>
      </c>
      <c r="AZ259" s="708">
        <v>0</v>
      </c>
      <c r="BA259" s="708">
        <f>VLOOKUP(B259,'[9]1st'!B:BH,59,0)</f>
        <v>100</v>
      </c>
      <c r="BB259" s="709">
        <f>_xlfn.IFNA(VLOOKUP(B259,[9]Deduct!B:F,6,0),0)</f>
        <v>0</v>
      </c>
      <c r="BC259" s="710">
        <f>_xlfn.IFNA(VLOOKUP(B259,[9]Union!I:J,2,0),0)</f>
        <v>0</v>
      </c>
      <c r="BD259" s="710">
        <f>_xlfn.IFNA(VLOOKUP(B259,[9]Union!M:N,2,0),0)</f>
        <v>0</v>
      </c>
      <c r="BE259" s="710">
        <f>_xlfn.IFNA(VLOOKUP(B259,[9]Union!E:F,2,0),0)</f>
        <v>0</v>
      </c>
      <c r="BF259" s="710">
        <f>_xlfn.IFNA(VLOOKUP(B259,[9]Union!A:B,2,0),0)</f>
        <v>0</v>
      </c>
      <c r="BG259" s="711">
        <f t="shared" si="46"/>
        <v>5.87</v>
      </c>
      <c r="BH259" s="708">
        <f t="shared" si="47"/>
        <v>105.87</v>
      </c>
      <c r="BI259" s="712">
        <f t="shared" si="48"/>
        <v>17.05</v>
      </c>
      <c r="BJ259" s="713">
        <f t="shared" si="49"/>
        <v>205.78</v>
      </c>
      <c r="BK259" s="716"/>
      <c r="BL259" s="608" t="e">
        <f>VLOOKUP(B259,[9]ML!A:F,1,0)</f>
        <v>#N/A</v>
      </c>
      <c r="BM259" s="715"/>
      <c r="BN259" s="608" t="e">
        <f>VLOOKUP(B259,'[9]Mon-Fri'!A:A,1,0)</f>
        <v>#N/A</v>
      </c>
    </row>
    <row r="260" spans="1:66" s="608" customFormat="1" ht="35.25" customHeight="1">
      <c r="A260" s="689">
        <f t="shared" si="53"/>
        <v>252</v>
      </c>
      <c r="B260" s="690" t="s">
        <v>1719</v>
      </c>
      <c r="C260" s="690" t="s">
        <v>1720</v>
      </c>
      <c r="D260" s="690" t="s">
        <v>808</v>
      </c>
      <c r="E260" s="690" t="s">
        <v>1235</v>
      </c>
      <c r="F260" s="691">
        <v>42923</v>
      </c>
      <c r="G260" s="692"/>
      <c r="H260" s="692"/>
      <c r="I260" s="690" t="s">
        <v>1108</v>
      </c>
      <c r="J260" s="693">
        <v>1</v>
      </c>
      <c r="K260" s="693">
        <v>2</v>
      </c>
      <c r="L260" s="693">
        <v>3</v>
      </c>
      <c r="M260" s="693">
        <v>231</v>
      </c>
      <c r="N260" s="694">
        <f t="shared" si="50"/>
        <v>8.884615384615385</v>
      </c>
      <c r="O260" s="693">
        <v>192</v>
      </c>
      <c r="P260" s="693">
        <v>8</v>
      </c>
      <c r="Q260" s="693">
        <v>224</v>
      </c>
      <c r="R260" s="693">
        <v>0</v>
      </c>
      <c r="S260" s="693">
        <v>0</v>
      </c>
      <c r="T260" s="693">
        <v>0</v>
      </c>
      <c r="U260" s="693">
        <v>32</v>
      </c>
      <c r="V260" s="693">
        <v>0</v>
      </c>
      <c r="W260" s="693">
        <v>32</v>
      </c>
      <c r="X260" s="690">
        <v>196.48</v>
      </c>
      <c r="Y260" s="690">
        <v>0</v>
      </c>
      <c r="Z260" s="690">
        <v>17.760000000000002</v>
      </c>
      <c r="AA260" s="690">
        <v>0</v>
      </c>
      <c r="AB260" s="690">
        <v>17.760000000000002</v>
      </c>
      <c r="AC260" s="690">
        <v>0</v>
      </c>
      <c r="AD260" s="690">
        <v>53.201298000000001</v>
      </c>
      <c r="AE260" s="696">
        <f>VLOOKUP(B260,[9]Avg!B:AD,29,0)</f>
        <v>11.112412035106679</v>
      </c>
      <c r="AF260" s="697">
        <f>_xlfn.IFNA(VLOOKUP(B260,'[9]5%'!B:BC,54,0),0)</f>
        <v>0</v>
      </c>
      <c r="AG260" s="698">
        <f>VLOOKUP(B260,[9]Simperel!B:AH,33,0)</f>
        <v>7.65</v>
      </c>
      <c r="AH260" s="699">
        <f t="shared" si="41"/>
        <v>8.8800000000000008</v>
      </c>
      <c r="AI260" s="700"/>
      <c r="AJ260" s="697">
        <f>_xlfn.IFNA(VLOOKUP(B260,'[9]Child care'!C:I,7,0),0)</f>
        <v>0</v>
      </c>
      <c r="AK260" s="699">
        <f>VLOOKUP(B260,[9]Att!B:W,22,0)</f>
        <v>8.4280936454849495</v>
      </c>
      <c r="AL260" s="697">
        <f t="shared" si="42"/>
        <v>6</v>
      </c>
      <c r="AM260" s="697">
        <f>_xlfn.IFNA(VLOOKUP(B260,'[9]Health Check'!D:H,5,0),0)</f>
        <v>0</v>
      </c>
      <c r="AN260" s="701"/>
      <c r="AO260" s="697">
        <v>7</v>
      </c>
      <c r="AP260" s="696">
        <f>VLOOKUP(B260,[9]Simperel!B:AJ,35,0)</f>
        <v>7</v>
      </c>
      <c r="AQ260" s="702">
        <f>VLOOKUP(B260,[10]Master!$B:$AQ,42,0)</f>
        <v>0</v>
      </c>
      <c r="AR260" s="697">
        <f>_xlfn.IFNA(VLOOKUP(B260,[9]Bounus!A:B,2,0),0)</f>
        <v>0</v>
      </c>
      <c r="AS260" s="703">
        <f>SUMIF([9]Reimbursment!$B:$B,'PWK '!B:B,[9]Reimbursment!G:G)</f>
        <v>0</v>
      </c>
      <c r="AT260" s="700">
        <f t="shared" si="51"/>
        <v>1.5986276962785044</v>
      </c>
      <c r="AU260" s="704">
        <f t="shared" si="43"/>
        <v>267.44</v>
      </c>
      <c r="AV260" s="705">
        <f>VLOOKUP(B260,[9]Att!B:U,20,0)</f>
        <v>0.14385964912280699</v>
      </c>
      <c r="AW260" s="706">
        <f t="shared" si="52"/>
        <v>299.35000000000002</v>
      </c>
      <c r="AX260" s="707">
        <f t="shared" si="44"/>
        <v>293.48</v>
      </c>
      <c r="AY260" s="708">
        <f t="shared" si="45"/>
        <v>367.55697133055622</v>
      </c>
      <c r="AZ260" s="708">
        <v>0</v>
      </c>
      <c r="BA260" s="708">
        <f>VLOOKUP(B260,'[9]1st'!B:BH,59,0)</f>
        <v>100</v>
      </c>
      <c r="BB260" s="709">
        <f>_xlfn.IFNA(VLOOKUP(B260,[9]Deduct!B:F,6,0),0)</f>
        <v>0</v>
      </c>
      <c r="BC260" s="710">
        <f>_xlfn.IFNA(VLOOKUP(B260,[9]Union!I:J,2,0),0)</f>
        <v>0</v>
      </c>
      <c r="BD260" s="710">
        <f>_xlfn.IFNA(VLOOKUP(B260,[9]Union!M:N,2,0),0)</f>
        <v>1</v>
      </c>
      <c r="BE260" s="710">
        <f>_xlfn.IFNA(VLOOKUP(B260,[9]Union!E:F,2,0),0)</f>
        <v>0</v>
      </c>
      <c r="BF260" s="710">
        <f>_xlfn.IFNA(VLOOKUP(B260,[9]Union!A:B,2,0),0)</f>
        <v>0</v>
      </c>
      <c r="BG260" s="711">
        <f t="shared" si="46"/>
        <v>5.87</v>
      </c>
      <c r="BH260" s="708">
        <f t="shared" si="47"/>
        <v>106.87</v>
      </c>
      <c r="BI260" s="712">
        <f t="shared" si="48"/>
        <v>14.65</v>
      </c>
      <c r="BJ260" s="713">
        <f t="shared" si="49"/>
        <v>207.13</v>
      </c>
      <c r="BK260" s="716"/>
      <c r="BL260" s="608" t="e">
        <f>VLOOKUP(B260,[9]ML!A:F,1,0)</f>
        <v>#N/A</v>
      </c>
      <c r="BM260" s="715"/>
      <c r="BN260" s="608" t="e">
        <f>VLOOKUP(B260,'[9]Mon-Fri'!A:A,1,0)</f>
        <v>#N/A</v>
      </c>
    </row>
    <row r="261" spans="1:66" s="608" customFormat="1" ht="35.25" customHeight="1">
      <c r="A261" s="689">
        <f t="shared" si="53"/>
        <v>253</v>
      </c>
      <c r="B261" s="690" t="s">
        <v>1721</v>
      </c>
      <c r="C261" s="690" t="s">
        <v>1722</v>
      </c>
      <c r="D261" s="690" t="s">
        <v>1203</v>
      </c>
      <c r="E261" s="690" t="s">
        <v>1540</v>
      </c>
      <c r="F261" s="691">
        <v>39387</v>
      </c>
      <c r="G261" s="692"/>
      <c r="H261" s="692"/>
      <c r="I261" s="690" t="s">
        <v>1108</v>
      </c>
      <c r="J261" s="693">
        <v>1</v>
      </c>
      <c r="K261" s="693">
        <v>3</v>
      </c>
      <c r="L261" s="693">
        <v>4</v>
      </c>
      <c r="M261" s="693">
        <v>204</v>
      </c>
      <c r="N261" s="694">
        <f t="shared" si="50"/>
        <v>7.8461538461538458</v>
      </c>
      <c r="O261" s="693">
        <v>208</v>
      </c>
      <c r="P261" s="693">
        <v>8</v>
      </c>
      <c r="Q261" s="693">
        <v>254</v>
      </c>
      <c r="R261" s="693">
        <v>0</v>
      </c>
      <c r="S261" s="693">
        <v>0</v>
      </c>
      <c r="T261" s="693">
        <v>0</v>
      </c>
      <c r="U261" s="693">
        <v>46</v>
      </c>
      <c r="V261" s="693">
        <v>0</v>
      </c>
      <c r="W261" s="693">
        <v>46</v>
      </c>
      <c r="X261" s="690">
        <v>129.4</v>
      </c>
      <c r="Y261" s="690">
        <v>0</v>
      </c>
      <c r="Z261" s="690">
        <v>22.568519999999999</v>
      </c>
      <c r="AA261" s="690">
        <v>0</v>
      </c>
      <c r="AB261" s="690">
        <v>22.568519999999999</v>
      </c>
      <c r="AC261" s="690">
        <v>6.85</v>
      </c>
      <c r="AD261" s="690">
        <v>112.98703999999999</v>
      </c>
      <c r="AE261" s="696">
        <f>VLOOKUP(B261,[9]Avg!B:AD,29,0)</f>
        <v>10.309224621687823</v>
      </c>
      <c r="AF261" s="697">
        <f>_xlfn.IFNA(VLOOKUP(B261,'[9]5%'!B:BC,54,0),0)</f>
        <v>0</v>
      </c>
      <c r="AG261" s="698">
        <f>VLOOKUP(B261,[9]Simperel!B:AH,33,0)</f>
        <v>11</v>
      </c>
      <c r="AH261" s="699">
        <f t="shared" si="41"/>
        <v>7.85</v>
      </c>
      <c r="AI261" s="700"/>
      <c r="AJ261" s="697">
        <f>_xlfn.IFNA(VLOOKUP(B261,'[9]Child care'!C:I,7,0),0)</f>
        <v>0</v>
      </c>
      <c r="AK261" s="699">
        <f>VLOOKUP(B261,[9]Att!B:W,22,0)</f>
        <v>10</v>
      </c>
      <c r="AL261" s="697">
        <f t="shared" si="42"/>
        <v>0</v>
      </c>
      <c r="AM261" s="697">
        <f>_xlfn.IFNA(VLOOKUP(B261,'[9]Health Check'!D:H,5,0),0)</f>
        <v>0</v>
      </c>
      <c r="AN261" s="701"/>
      <c r="AO261" s="697">
        <v>7</v>
      </c>
      <c r="AP261" s="696">
        <f>VLOOKUP(B261,[9]Simperel!B:AJ,35,0)</f>
        <v>11</v>
      </c>
      <c r="AQ261" s="702">
        <f>VLOOKUP(B261,[10]Master!$B:$AQ,42,0)</f>
        <v>0</v>
      </c>
      <c r="AR261" s="697">
        <f>_xlfn.IFNA(VLOOKUP(B261,[9]Bounus!A:B,2,0),0)</f>
        <v>0</v>
      </c>
      <c r="AS261" s="703">
        <f>SUMIF([9]Reimbursment!$B:$B,'PWK '!B:B,[9]Reimbursment!G:G)</f>
        <v>0</v>
      </c>
      <c r="AT261" s="700">
        <f t="shared" si="51"/>
        <v>0</v>
      </c>
      <c r="AU261" s="704">
        <f t="shared" si="43"/>
        <v>271.81</v>
      </c>
      <c r="AV261" s="705">
        <f>VLOOKUP(B261,[9]Att!B:U,20,0)</f>
        <v>0</v>
      </c>
      <c r="AW261" s="706">
        <f t="shared" si="52"/>
        <v>300.66000000000003</v>
      </c>
      <c r="AX261" s="707">
        <f t="shared" si="44"/>
        <v>294.79000000000002</v>
      </c>
      <c r="AY261" s="708">
        <f t="shared" si="45"/>
        <v>367.55697133055622</v>
      </c>
      <c r="AZ261" s="708">
        <v>0</v>
      </c>
      <c r="BA261" s="708">
        <f>VLOOKUP(B261,'[9]1st'!B:BH,59,0)</f>
        <v>100</v>
      </c>
      <c r="BB261" s="709">
        <f>_xlfn.IFNA(VLOOKUP(B261,[9]Deduct!B:F,6,0),0)</f>
        <v>0</v>
      </c>
      <c r="BC261" s="710">
        <f>_xlfn.IFNA(VLOOKUP(B261,[9]Union!I:J,2,0),0)</f>
        <v>0</v>
      </c>
      <c r="BD261" s="710">
        <f>_xlfn.IFNA(VLOOKUP(B261,[9]Union!M:N,2,0),0)</f>
        <v>0</v>
      </c>
      <c r="BE261" s="710">
        <f>_xlfn.IFNA(VLOOKUP(B261,[9]Union!E:F,2,0),0)</f>
        <v>0</v>
      </c>
      <c r="BF261" s="710">
        <f>_xlfn.IFNA(VLOOKUP(B261,[9]Union!A:B,2,0),0)</f>
        <v>0.5</v>
      </c>
      <c r="BG261" s="711">
        <f t="shared" si="46"/>
        <v>5.87</v>
      </c>
      <c r="BH261" s="708">
        <f t="shared" si="47"/>
        <v>106.37</v>
      </c>
      <c r="BI261" s="712">
        <f t="shared" si="48"/>
        <v>18</v>
      </c>
      <c r="BJ261" s="713">
        <f t="shared" si="49"/>
        <v>212.29</v>
      </c>
      <c r="BK261" s="716"/>
      <c r="BL261" s="608" t="e">
        <f>VLOOKUP(B261,[9]ML!A:F,1,0)</f>
        <v>#N/A</v>
      </c>
      <c r="BM261" s="715"/>
      <c r="BN261" s="608" t="e">
        <f>VLOOKUP(B261,'[9]Mon-Fri'!A:A,1,0)</f>
        <v>#N/A</v>
      </c>
    </row>
    <row r="262" spans="1:66" s="608" customFormat="1" ht="35.25" customHeight="1">
      <c r="A262" s="689">
        <f t="shared" si="53"/>
        <v>254</v>
      </c>
      <c r="B262" s="690" t="s">
        <v>1723</v>
      </c>
      <c r="C262" s="690" t="s">
        <v>1724</v>
      </c>
      <c r="D262" s="690" t="s">
        <v>1238</v>
      </c>
      <c r="E262" s="690" t="s">
        <v>1535</v>
      </c>
      <c r="F262" s="691">
        <v>42928</v>
      </c>
      <c r="G262" s="692"/>
      <c r="H262" s="692"/>
      <c r="I262" s="690" t="s">
        <v>1108</v>
      </c>
      <c r="J262" s="693">
        <v>0</v>
      </c>
      <c r="K262" s="693">
        <v>0</v>
      </c>
      <c r="L262" s="693">
        <v>0</v>
      </c>
      <c r="M262" s="693">
        <v>204</v>
      </c>
      <c r="N262" s="694">
        <f t="shared" si="50"/>
        <v>7.8461538461538458</v>
      </c>
      <c r="O262" s="693">
        <v>208</v>
      </c>
      <c r="P262" s="693">
        <v>8</v>
      </c>
      <c r="Q262" s="693">
        <v>248</v>
      </c>
      <c r="R262" s="693">
        <v>0</v>
      </c>
      <c r="S262" s="693">
        <v>0</v>
      </c>
      <c r="T262" s="693">
        <v>0</v>
      </c>
      <c r="U262" s="693">
        <v>40</v>
      </c>
      <c r="V262" s="693">
        <v>0</v>
      </c>
      <c r="W262" s="693">
        <v>40</v>
      </c>
      <c r="X262" s="690">
        <v>280.51</v>
      </c>
      <c r="Y262" s="690">
        <v>0</v>
      </c>
      <c r="Z262" s="690">
        <v>21.524657999999999</v>
      </c>
      <c r="AA262" s="690">
        <v>0</v>
      </c>
      <c r="AB262" s="690">
        <v>21.524657999999999</v>
      </c>
      <c r="AC262" s="690">
        <v>0</v>
      </c>
      <c r="AD262" s="690">
        <v>3.7978960000000002</v>
      </c>
      <c r="AE262" s="696">
        <f>VLOOKUP(B262,[9]Avg!B:AD,29,0)</f>
        <v>10.775836533271049</v>
      </c>
      <c r="AF262" s="697">
        <f>_xlfn.IFNA(VLOOKUP(B262,'[9]5%'!B:BC,54,0),0)</f>
        <v>0</v>
      </c>
      <c r="AG262" s="698">
        <f>VLOOKUP(B262,[9]Simperel!B:AH,33,0)</f>
        <v>9.57</v>
      </c>
      <c r="AH262" s="699">
        <f t="shared" si="41"/>
        <v>7.85</v>
      </c>
      <c r="AI262" s="700"/>
      <c r="AJ262" s="697">
        <f>_xlfn.IFNA(VLOOKUP(B262,'[9]Child care'!C:I,7,0),0)</f>
        <v>8</v>
      </c>
      <c r="AK262" s="699">
        <f>VLOOKUP(B262,[9]Att!B:W,22,0)</f>
        <v>10</v>
      </c>
      <c r="AL262" s="697">
        <f t="shared" si="42"/>
        <v>6</v>
      </c>
      <c r="AM262" s="697">
        <f>_xlfn.IFNA(VLOOKUP(B262,'[9]Health Check'!D:H,5,0),0)</f>
        <v>0</v>
      </c>
      <c r="AN262" s="701"/>
      <c r="AO262" s="697">
        <v>7</v>
      </c>
      <c r="AP262" s="696">
        <f>VLOOKUP(B262,[9]Simperel!B:AJ,35,0)</f>
        <v>7</v>
      </c>
      <c r="AQ262" s="702">
        <f>VLOOKUP(B262,[10]Master!$B:$AQ,42,0)</f>
        <v>0</v>
      </c>
      <c r="AR262" s="697">
        <f>_xlfn.IFNA(VLOOKUP(B262,[9]Bounus!A:B,2,0),0)</f>
        <v>0</v>
      </c>
      <c r="AS262" s="703">
        <f>SUMIF([9]Reimbursment!$B:$B,'PWK '!B:B,[9]Reimbursment!G:G)</f>
        <v>0</v>
      </c>
      <c r="AT262" s="700">
        <f t="shared" si="51"/>
        <v>0</v>
      </c>
      <c r="AU262" s="704">
        <f t="shared" si="43"/>
        <v>305.83</v>
      </c>
      <c r="AV262" s="705">
        <f>VLOOKUP(B262,[9]Att!B:U,20,0)</f>
        <v>0</v>
      </c>
      <c r="AW262" s="706">
        <f t="shared" si="52"/>
        <v>336.68</v>
      </c>
      <c r="AX262" s="707">
        <f t="shared" si="44"/>
        <v>330.81</v>
      </c>
      <c r="AY262" s="708">
        <f t="shared" si="45"/>
        <v>367.55697133055622</v>
      </c>
      <c r="AZ262" s="708">
        <v>0</v>
      </c>
      <c r="BA262" s="708">
        <f>VLOOKUP(B262,'[9]1st'!B:BH,59,0)</f>
        <v>100</v>
      </c>
      <c r="BB262" s="709">
        <f>_xlfn.IFNA(VLOOKUP(B262,[9]Deduct!B:F,6,0),0)</f>
        <v>0</v>
      </c>
      <c r="BC262" s="710">
        <f>_xlfn.IFNA(VLOOKUP(B262,[9]Union!I:J,2,0),0)</f>
        <v>0</v>
      </c>
      <c r="BD262" s="710">
        <f>_xlfn.IFNA(VLOOKUP(B262,[9]Union!M:N,2,0),0)</f>
        <v>1</v>
      </c>
      <c r="BE262" s="710">
        <f>_xlfn.IFNA(VLOOKUP(B262,[9]Union!E:F,2,0),0)</f>
        <v>0</v>
      </c>
      <c r="BF262" s="710">
        <f>_xlfn.IFNA(VLOOKUP(B262,[9]Union!A:B,2,0),0)</f>
        <v>0</v>
      </c>
      <c r="BG262" s="711">
        <f t="shared" si="46"/>
        <v>5.87</v>
      </c>
      <c r="BH262" s="708">
        <f t="shared" si="47"/>
        <v>106.87</v>
      </c>
      <c r="BI262" s="712">
        <f t="shared" si="48"/>
        <v>24.57</v>
      </c>
      <c r="BJ262" s="713">
        <f t="shared" si="49"/>
        <v>254.38</v>
      </c>
      <c r="BK262" s="716"/>
      <c r="BL262" s="608" t="e">
        <f>VLOOKUP(B262,[9]ML!A:F,1,0)</f>
        <v>#N/A</v>
      </c>
      <c r="BM262" s="715"/>
      <c r="BN262" s="608" t="e">
        <f>VLOOKUP(B262,'[9]Mon-Fri'!A:A,1,0)</f>
        <v>#N/A</v>
      </c>
    </row>
    <row r="263" spans="1:66" s="608" customFormat="1" ht="35.25" customHeight="1">
      <c r="A263" s="689">
        <f t="shared" si="53"/>
        <v>255</v>
      </c>
      <c r="B263" s="690" t="s">
        <v>1725</v>
      </c>
      <c r="C263" s="690" t="s">
        <v>1726</v>
      </c>
      <c r="D263" s="690" t="s">
        <v>1127</v>
      </c>
      <c r="E263" s="690" t="s">
        <v>1124</v>
      </c>
      <c r="F263" s="691">
        <v>42933</v>
      </c>
      <c r="G263" s="692"/>
      <c r="H263" s="692"/>
      <c r="I263" s="690" t="s">
        <v>1108</v>
      </c>
      <c r="J263" s="693">
        <v>1</v>
      </c>
      <c r="K263" s="693">
        <v>0</v>
      </c>
      <c r="L263" s="693">
        <v>1</v>
      </c>
      <c r="M263" s="693">
        <v>213</v>
      </c>
      <c r="N263" s="694">
        <f t="shared" si="50"/>
        <v>8.1923076923076916</v>
      </c>
      <c r="O263" s="693">
        <v>208</v>
      </c>
      <c r="P263" s="693">
        <v>8</v>
      </c>
      <c r="Q263" s="693">
        <v>250</v>
      </c>
      <c r="R263" s="693">
        <v>0</v>
      </c>
      <c r="S263" s="693">
        <v>0</v>
      </c>
      <c r="T263" s="693">
        <v>0</v>
      </c>
      <c r="U263" s="693">
        <v>42</v>
      </c>
      <c r="V263" s="693">
        <v>0</v>
      </c>
      <c r="W263" s="693">
        <v>42</v>
      </c>
      <c r="X263" s="690">
        <v>351.8</v>
      </c>
      <c r="Y263" s="690">
        <v>45.22</v>
      </c>
      <c r="Z263" s="690">
        <v>21.524999999999999</v>
      </c>
      <c r="AA263" s="690">
        <v>0</v>
      </c>
      <c r="AB263" s="690">
        <v>21.524999999999999</v>
      </c>
      <c r="AC263" s="690">
        <v>0</v>
      </c>
      <c r="AD263" s="690">
        <v>6.02</v>
      </c>
      <c r="AE263" s="696">
        <f>VLOOKUP(B263,[9]Avg!B:AD,29,0)</f>
        <v>10.537230654174884</v>
      </c>
      <c r="AF263" s="697">
        <f>_xlfn.IFNA(VLOOKUP(B263,'[9]5%'!B:BC,54,0),0)</f>
        <v>0</v>
      </c>
      <c r="AG263" s="698">
        <f>VLOOKUP(B263,[9]Simperel!B:AH,33,0)</f>
        <v>10.050000000000001</v>
      </c>
      <c r="AH263" s="699">
        <f t="shared" si="41"/>
        <v>8.19</v>
      </c>
      <c r="AI263" s="700"/>
      <c r="AJ263" s="697">
        <f>_xlfn.IFNA(VLOOKUP(B263,'[9]Child care'!C:I,7,0),0)</f>
        <v>0</v>
      </c>
      <c r="AK263" s="699">
        <f>VLOOKUP(B263,[9]Att!B:W,22,0)</f>
        <v>10</v>
      </c>
      <c r="AL263" s="697">
        <f t="shared" si="42"/>
        <v>6</v>
      </c>
      <c r="AM263" s="697">
        <f>_xlfn.IFNA(VLOOKUP(B263,'[9]Health Check'!D:H,5,0),0)</f>
        <v>0</v>
      </c>
      <c r="AN263" s="701"/>
      <c r="AO263" s="697">
        <v>7</v>
      </c>
      <c r="AP263" s="696">
        <f>VLOOKUP(B263,[9]Simperel!B:AJ,35,0)</f>
        <v>7</v>
      </c>
      <c r="AQ263" s="702">
        <f>VLOOKUP(B263,[10]Master!$B:$AQ,42,0)</f>
        <v>0</v>
      </c>
      <c r="AR263" s="697">
        <f>_xlfn.IFNA(VLOOKUP(B263,[9]Bounus!A:B,2,0),0)</f>
        <v>0</v>
      </c>
      <c r="AS263" s="703">
        <f>SUMIF([9]Reimbursment!$B:$B,'PWK '!B:B,[9]Reimbursment!G:G)</f>
        <v>0</v>
      </c>
      <c r="AT263" s="700">
        <f t="shared" si="51"/>
        <v>0</v>
      </c>
      <c r="AU263" s="704">
        <f t="shared" si="43"/>
        <v>424.57</v>
      </c>
      <c r="AV263" s="705">
        <f>VLOOKUP(B263,[9]Att!B:U,20,0)</f>
        <v>0</v>
      </c>
      <c r="AW263" s="706">
        <f t="shared" si="52"/>
        <v>455.76</v>
      </c>
      <c r="AX263" s="707">
        <f t="shared" si="44"/>
        <v>449.89</v>
      </c>
      <c r="AY263" s="708">
        <f t="shared" si="45"/>
        <v>367.55697133055622</v>
      </c>
      <c r="AZ263" s="708">
        <v>2.2799999999999998</v>
      </c>
      <c r="BA263" s="708">
        <f>VLOOKUP(B263,'[9]1st'!B:BH,59,0)</f>
        <v>100</v>
      </c>
      <c r="BB263" s="709">
        <f>_xlfn.IFNA(VLOOKUP(B263,[9]Deduct!B:F,6,0),0)</f>
        <v>0</v>
      </c>
      <c r="BC263" s="710">
        <f>_xlfn.IFNA(VLOOKUP(B263,[9]Union!I:J,2,0),0)</f>
        <v>0</v>
      </c>
      <c r="BD263" s="710">
        <f>_xlfn.IFNA(VLOOKUP(B263,[9]Union!M:N,2,0),0)</f>
        <v>0</v>
      </c>
      <c r="BE263" s="710">
        <f>_xlfn.IFNA(VLOOKUP(B263,[9]Union!E:F,2,0),0)</f>
        <v>0</v>
      </c>
      <c r="BF263" s="710">
        <f>_xlfn.IFNA(VLOOKUP(B263,[9]Union!A:B,2,0),0)</f>
        <v>0</v>
      </c>
      <c r="BG263" s="711">
        <f t="shared" ref="BG263:BG292" si="54">ROUND(IF(H838&gt;60,0,IF(AW263&lt;=0,0,IF((AW263*$BK$3)&gt;1200000,(1200000/$BK$3)*0.02,IF((AW263*$BK$3)&gt;400000,((AW263*$BK$3)/$BK$3)*0.02,IF((AW263*$BK$3)&lt;=400000,(400000/$BK$3)*0.02))))),2)</f>
        <v>5.87</v>
      </c>
      <c r="BH263" s="708">
        <f t="shared" si="47"/>
        <v>108.15</v>
      </c>
      <c r="BI263" s="712">
        <f t="shared" si="48"/>
        <v>17.05</v>
      </c>
      <c r="BJ263" s="713">
        <f t="shared" si="49"/>
        <v>364.66</v>
      </c>
      <c r="BK263" s="716"/>
      <c r="BL263" s="608" t="e">
        <f>VLOOKUP(B263,[9]ML!A:F,1,0)</f>
        <v>#N/A</v>
      </c>
      <c r="BM263" s="715"/>
      <c r="BN263" s="608" t="e">
        <f>VLOOKUP(B263,'[9]Mon-Fri'!A:A,1,0)</f>
        <v>#N/A</v>
      </c>
    </row>
    <row r="264" spans="1:66" s="608" customFormat="1" ht="32.25" customHeight="1">
      <c r="A264" s="689">
        <f t="shared" si="53"/>
        <v>256</v>
      </c>
      <c r="B264" s="690" t="s">
        <v>1727</v>
      </c>
      <c r="C264" s="690" t="s">
        <v>1728</v>
      </c>
      <c r="D264" s="690" t="s">
        <v>1203</v>
      </c>
      <c r="E264" s="690" t="s">
        <v>1444</v>
      </c>
      <c r="F264" s="691">
        <v>42935</v>
      </c>
      <c r="G264" s="692"/>
      <c r="H264" s="692"/>
      <c r="I264" s="690" t="s">
        <v>1108</v>
      </c>
      <c r="J264" s="693">
        <v>1</v>
      </c>
      <c r="K264" s="693">
        <v>3</v>
      </c>
      <c r="L264" s="693">
        <v>4</v>
      </c>
      <c r="M264" s="693">
        <v>204</v>
      </c>
      <c r="N264" s="694">
        <f t="shared" si="50"/>
        <v>7.8461538461538458</v>
      </c>
      <c r="O264" s="693">
        <v>208</v>
      </c>
      <c r="P264" s="693">
        <v>8</v>
      </c>
      <c r="Q264" s="693">
        <v>236</v>
      </c>
      <c r="R264" s="693">
        <v>0</v>
      </c>
      <c r="S264" s="693">
        <v>0</v>
      </c>
      <c r="T264" s="693">
        <v>0</v>
      </c>
      <c r="U264" s="693">
        <v>28</v>
      </c>
      <c r="V264" s="693">
        <v>0</v>
      </c>
      <c r="W264" s="693">
        <v>28</v>
      </c>
      <c r="X264" s="690">
        <v>125.82</v>
      </c>
      <c r="Y264" s="690">
        <v>0</v>
      </c>
      <c r="Z264" s="690">
        <v>13.737360000000001</v>
      </c>
      <c r="AA264" s="690">
        <v>0</v>
      </c>
      <c r="AB264" s="690">
        <v>13.737360000000001</v>
      </c>
      <c r="AC264" s="690">
        <v>0</v>
      </c>
      <c r="AD264" s="690">
        <v>105.75472000000001</v>
      </c>
      <c r="AE264" s="696">
        <f>VLOOKUP(B264,[9]Avg!B:AD,29,0)</f>
        <v>9.7255400651287722</v>
      </c>
      <c r="AF264" s="697">
        <f>_xlfn.IFNA(VLOOKUP(B264,'[9]5%'!B:BC,54,0),0)</f>
        <v>0</v>
      </c>
      <c r="AG264" s="698">
        <f>VLOOKUP(B264,[9]Simperel!B:AH,33,0)</f>
        <v>6.7</v>
      </c>
      <c r="AH264" s="699">
        <f t="shared" si="41"/>
        <v>7.85</v>
      </c>
      <c r="AI264" s="700"/>
      <c r="AJ264" s="697">
        <f>_xlfn.IFNA(VLOOKUP(B264,'[9]Child care'!C:I,7,0),0)</f>
        <v>0</v>
      </c>
      <c r="AK264" s="699">
        <f>VLOOKUP(B264,[9]Att!B:W,22,0)</f>
        <v>10</v>
      </c>
      <c r="AL264" s="697">
        <f t="shared" si="42"/>
        <v>0</v>
      </c>
      <c r="AM264" s="697">
        <f>_xlfn.IFNA(VLOOKUP(B264,'[9]Health Check'!D:H,5,0),0)</f>
        <v>0</v>
      </c>
      <c r="AN264" s="701"/>
      <c r="AO264" s="697">
        <v>7</v>
      </c>
      <c r="AP264" s="696">
        <f>VLOOKUP(B264,[9]Simperel!B:AJ,35,0)</f>
        <v>7</v>
      </c>
      <c r="AQ264" s="702">
        <f>VLOOKUP(B264,[10]Master!$B:$AQ,42,0)</f>
        <v>0</v>
      </c>
      <c r="AR264" s="697">
        <f>_xlfn.IFNA(VLOOKUP(B264,[9]Bounus!A:B,2,0),0)</f>
        <v>0</v>
      </c>
      <c r="AS264" s="703">
        <f>SUMIF([9]Reimbursment!$B:$B,'PWK '!B:B,[9]Reimbursment!G:G)</f>
        <v>0</v>
      </c>
      <c r="AT264" s="700">
        <f t="shared" si="51"/>
        <v>0</v>
      </c>
      <c r="AU264" s="704">
        <f t="shared" si="43"/>
        <v>245.31</v>
      </c>
      <c r="AV264" s="705">
        <f>VLOOKUP(B264,[9]Att!B:U,20,0)</f>
        <v>0</v>
      </c>
      <c r="AW264" s="706">
        <f t="shared" si="52"/>
        <v>270.16000000000003</v>
      </c>
      <c r="AX264" s="707">
        <f t="shared" si="44"/>
        <v>264.76000000000005</v>
      </c>
      <c r="AY264" s="708">
        <f t="shared" si="45"/>
        <v>367.55697133055622</v>
      </c>
      <c r="AZ264" s="708">
        <v>0</v>
      </c>
      <c r="BA264" s="708">
        <f>VLOOKUP(B264,'[9]1st'!B:BH,59,0)</f>
        <v>100</v>
      </c>
      <c r="BB264" s="709">
        <f>_xlfn.IFNA(VLOOKUP(B264,[9]Deduct!B:F,6,0),0)</f>
        <v>0</v>
      </c>
      <c r="BC264" s="710">
        <f>_xlfn.IFNA(VLOOKUP(B264,[9]Union!I:J,2,0),0)</f>
        <v>0</v>
      </c>
      <c r="BD264" s="710">
        <f>_xlfn.IFNA(VLOOKUP(B264,[9]Union!M:N,2,0),0)</f>
        <v>0</v>
      </c>
      <c r="BE264" s="710">
        <f>_xlfn.IFNA(VLOOKUP(B264,[9]Union!E:F,2,0),0)</f>
        <v>0</v>
      </c>
      <c r="BF264" s="710">
        <f>_xlfn.IFNA(VLOOKUP(B264,[9]Union!A:B,2,0),0)</f>
        <v>0.5</v>
      </c>
      <c r="BG264" s="711">
        <f t="shared" si="54"/>
        <v>5.4</v>
      </c>
      <c r="BH264" s="708">
        <f t="shared" ref="BH264:BH327" si="55">ROUND(SUM(AZ264:BG264),2)</f>
        <v>105.9</v>
      </c>
      <c r="BI264" s="712">
        <f t="shared" si="48"/>
        <v>13.7</v>
      </c>
      <c r="BJ264" s="713">
        <f t="shared" si="49"/>
        <v>177.96</v>
      </c>
      <c r="BK264" s="716"/>
      <c r="BL264" s="608" t="e">
        <f>VLOOKUP(B264,[9]ML!A:F,1,0)</f>
        <v>#N/A</v>
      </c>
      <c r="BM264" s="715"/>
      <c r="BN264" s="608" t="e">
        <f>VLOOKUP(B264,'[9]Mon-Fri'!A:A,1,0)</f>
        <v>#N/A</v>
      </c>
    </row>
    <row r="265" spans="1:66" s="608" customFormat="1" ht="35.25" customHeight="1">
      <c r="A265" s="689">
        <f t="shared" si="53"/>
        <v>257</v>
      </c>
      <c r="B265" s="690" t="s">
        <v>1729</v>
      </c>
      <c r="C265" s="690" t="s">
        <v>1730</v>
      </c>
      <c r="D265" s="690" t="s">
        <v>1213</v>
      </c>
      <c r="E265" s="690" t="s">
        <v>1447</v>
      </c>
      <c r="F265" s="691">
        <v>42936</v>
      </c>
      <c r="G265" s="692"/>
      <c r="H265" s="692"/>
      <c r="I265" s="690" t="s">
        <v>1108</v>
      </c>
      <c r="J265" s="693">
        <v>1</v>
      </c>
      <c r="K265" s="693">
        <v>0</v>
      </c>
      <c r="L265" s="693">
        <v>1</v>
      </c>
      <c r="M265" s="693">
        <v>204</v>
      </c>
      <c r="N265" s="694">
        <f t="shared" si="50"/>
        <v>7.8461538461538458</v>
      </c>
      <c r="O265" s="693">
        <v>200</v>
      </c>
      <c r="P265" s="693">
        <v>8</v>
      </c>
      <c r="Q265" s="693">
        <v>230</v>
      </c>
      <c r="R265" s="693">
        <v>8</v>
      </c>
      <c r="S265" s="693">
        <v>0</v>
      </c>
      <c r="T265" s="693">
        <v>8</v>
      </c>
      <c r="U265" s="693">
        <v>38</v>
      </c>
      <c r="V265" s="693">
        <v>0</v>
      </c>
      <c r="W265" s="693">
        <v>38</v>
      </c>
      <c r="X265" s="690">
        <v>175.63</v>
      </c>
      <c r="Y265" s="690">
        <v>7.85</v>
      </c>
      <c r="Z265" s="690">
        <v>20.448376</v>
      </c>
      <c r="AA265" s="690">
        <v>0</v>
      </c>
      <c r="AB265" s="690">
        <v>20.448376</v>
      </c>
      <c r="AC265" s="690">
        <v>1.36</v>
      </c>
      <c r="AD265" s="690">
        <v>70.933936000000003</v>
      </c>
      <c r="AE265" s="696">
        <f>VLOOKUP(B265,[9]Avg!B:AD,29,0)</f>
        <v>9.6201353683551751</v>
      </c>
      <c r="AF265" s="697">
        <f>_xlfn.IFNA(VLOOKUP(B265,'[9]5%'!B:BC,54,0),0)</f>
        <v>0</v>
      </c>
      <c r="AG265" s="698">
        <f>VLOOKUP(B265,[9]Simperel!B:AH,33,0)</f>
        <v>9.09</v>
      </c>
      <c r="AH265" s="699">
        <f t="shared" ref="AH265:AH328" si="56">ROUND(M265/26/8*P265,2)</f>
        <v>7.85</v>
      </c>
      <c r="AI265" s="700"/>
      <c r="AJ265" s="697">
        <f>_xlfn.IFNA(VLOOKUP(B265,'[9]Child care'!C:I,7,0),0)</f>
        <v>0</v>
      </c>
      <c r="AK265" s="699">
        <f>VLOOKUP(B265,[9]Att!B:W,22,0)</f>
        <v>8.4280936454849495</v>
      </c>
      <c r="AL265" s="697">
        <f t="shared" ref="AL265:AL328" si="57">IF(AND(ROUND(X265+Y265+AH265,2)&gt;=158,(ROUND(X265+Y265+AC265+AH265,2)&lt;158)),0,IF((ROUND(X265+Y265+AH265,2)&gt;=158),6,0))</f>
        <v>6</v>
      </c>
      <c r="AM265" s="697">
        <f>_xlfn.IFNA(VLOOKUP(B265,'[9]Health Check'!D:H,5,0),0)</f>
        <v>0</v>
      </c>
      <c r="AN265" s="701"/>
      <c r="AO265" s="697">
        <v>7</v>
      </c>
      <c r="AP265" s="696">
        <f>VLOOKUP(B265,[9]Simperel!B:AJ,35,0)</f>
        <v>7</v>
      </c>
      <c r="AQ265" s="702">
        <f>VLOOKUP(B265,[10]Master!$B:$AQ,42,0)</f>
        <v>0</v>
      </c>
      <c r="AR265" s="697">
        <f>_xlfn.IFNA(VLOOKUP(B265,[9]Bounus!A:B,2,0),0)</f>
        <v>0</v>
      </c>
      <c r="AS265" s="703">
        <f>SUMIF([9]Reimbursment!$B:$B,'PWK '!B:B,[9]Reimbursment!G:G)</f>
        <v>0</v>
      </c>
      <c r="AT265" s="700">
        <f t="shared" si="51"/>
        <v>0</v>
      </c>
      <c r="AU265" s="704">
        <f t="shared" ref="AU265:AU328" si="58">ROUND(SUM(X265:Y265,AC265:AD265,AB265),2)</f>
        <v>276.22000000000003</v>
      </c>
      <c r="AV265" s="705">
        <f>VLOOKUP(B265,[9]Att!B:U,20,0)</f>
        <v>0</v>
      </c>
      <c r="AW265" s="706">
        <f t="shared" si="52"/>
        <v>305.5</v>
      </c>
      <c r="AX265" s="707">
        <f t="shared" ref="AX265:AX328" si="59">AW265-BG265</f>
        <v>299.63</v>
      </c>
      <c r="AY265" s="708">
        <f t="shared" ref="AY265:AY328" si="60">1500000/$BK$2</f>
        <v>367.55697133055622</v>
      </c>
      <c r="AZ265" s="708">
        <v>0</v>
      </c>
      <c r="BA265" s="708">
        <f>VLOOKUP(B265,'[9]1st'!B:BH,59,0)</f>
        <v>100</v>
      </c>
      <c r="BB265" s="709">
        <f>_xlfn.IFNA(VLOOKUP(B265,[9]Deduct!B:F,6,0),0)</f>
        <v>0</v>
      </c>
      <c r="BC265" s="710">
        <f>_xlfn.IFNA(VLOOKUP(B265,[9]Union!I:J,2,0),0)</f>
        <v>0</v>
      </c>
      <c r="BD265" s="710">
        <f>_xlfn.IFNA(VLOOKUP(B265,[9]Union!M:N,2,0),0)</f>
        <v>0</v>
      </c>
      <c r="BE265" s="710">
        <f>_xlfn.IFNA(VLOOKUP(B265,[9]Union!E:F,2,0),0)</f>
        <v>0</v>
      </c>
      <c r="BF265" s="710">
        <f>_xlfn.IFNA(VLOOKUP(B265,[9]Union!A:B,2,0),0)</f>
        <v>0.5</v>
      </c>
      <c r="BG265" s="711">
        <f t="shared" si="54"/>
        <v>5.87</v>
      </c>
      <c r="BH265" s="708">
        <f t="shared" si="55"/>
        <v>106.37</v>
      </c>
      <c r="BI265" s="712">
        <f t="shared" ref="BI265:BI328" si="61">ROUND(AF265+AJ265+AM265+AG265+AO265,2)</f>
        <v>16.09</v>
      </c>
      <c r="BJ265" s="713">
        <f t="shared" ref="BJ265:BJ328" si="62">ROUND((AW265-BH265)+BI265,2)</f>
        <v>215.22</v>
      </c>
      <c r="BK265" s="716"/>
      <c r="BL265" s="608" t="e">
        <f>VLOOKUP(B265,[9]ML!A:F,1,0)</f>
        <v>#N/A</v>
      </c>
      <c r="BM265" s="715"/>
      <c r="BN265" s="608" t="e">
        <f>VLOOKUP(B265,'[9]Mon-Fri'!A:A,1,0)</f>
        <v>#N/A</v>
      </c>
    </row>
    <row r="266" spans="1:66" s="608" customFormat="1" ht="35.25" customHeight="1">
      <c r="A266" s="689">
        <f t="shared" si="53"/>
        <v>258</v>
      </c>
      <c r="B266" s="690" t="s">
        <v>1731</v>
      </c>
      <c r="C266" s="690" t="s">
        <v>1732</v>
      </c>
      <c r="D266" s="690" t="s">
        <v>1231</v>
      </c>
      <c r="E266" s="690" t="s">
        <v>1428</v>
      </c>
      <c r="F266" s="691">
        <v>42940</v>
      </c>
      <c r="G266" s="692"/>
      <c r="H266" s="692"/>
      <c r="I266" s="690" t="s">
        <v>1108</v>
      </c>
      <c r="J266" s="693">
        <v>1</v>
      </c>
      <c r="K266" s="693">
        <v>1</v>
      </c>
      <c r="L266" s="693">
        <v>2</v>
      </c>
      <c r="M266" s="693">
        <v>204</v>
      </c>
      <c r="N266" s="694">
        <f t="shared" ref="N266:N329" si="63">M266/26</f>
        <v>7.8461538461538458</v>
      </c>
      <c r="O266" s="693">
        <v>208</v>
      </c>
      <c r="P266" s="693">
        <v>8</v>
      </c>
      <c r="Q266" s="693">
        <v>256</v>
      </c>
      <c r="R266" s="693">
        <v>0</v>
      </c>
      <c r="S266" s="693">
        <v>0</v>
      </c>
      <c r="T266" s="693">
        <v>0</v>
      </c>
      <c r="U266" s="693">
        <v>48</v>
      </c>
      <c r="V266" s="693">
        <v>0</v>
      </c>
      <c r="W266" s="693">
        <v>48</v>
      </c>
      <c r="X266" s="690">
        <v>132.44</v>
      </c>
      <c r="Y266" s="690">
        <v>0</v>
      </c>
      <c r="Z266" s="690">
        <v>23.651759999999999</v>
      </c>
      <c r="AA266" s="690">
        <v>0</v>
      </c>
      <c r="AB266" s="690">
        <v>23.651759999999999</v>
      </c>
      <c r="AC266" s="690">
        <v>0</v>
      </c>
      <c r="AD266" s="690">
        <v>118.96352</v>
      </c>
      <c r="AE266" s="696">
        <f>VLOOKUP(B266,[9]Avg!B:AD,29,0)</f>
        <v>9.9527616385396165</v>
      </c>
      <c r="AF266" s="697">
        <f>_xlfn.IFNA(VLOOKUP(B266,'[9]5%'!B:BC,54,0),0)</f>
        <v>0</v>
      </c>
      <c r="AG266" s="698">
        <f>VLOOKUP(B266,[9]Simperel!B:AH,33,0)</f>
        <v>11.48</v>
      </c>
      <c r="AH266" s="699">
        <f t="shared" si="56"/>
        <v>7.85</v>
      </c>
      <c r="AI266" s="700"/>
      <c r="AJ266" s="697">
        <f>_xlfn.IFNA(VLOOKUP(B266,'[9]Child care'!C:I,7,0),0)</f>
        <v>0</v>
      </c>
      <c r="AK266" s="699">
        <f>VLOOKUP(B266,[9]Att!B:W,22,0)</f>
        <v>10</v>
      </c>
      <c r="AL266" s="697">
        <f t="shared" si="57"/>
        <v>0</v>
      </c>
      <c r="AM266" s="697">
        <f>_xlfn.IFNA(VLOOKUP(B266,'[9]Health Check'!D:H,5,0),0)</f>
        <v>0</v>
      </c>
      <c r="AN266" s="701"/>
      <c r="AO266" s="697">
        <v>7</v>
      </c>
      <c r="AP266" s="696">
        <f>VLOOKUP(B266,[9]Simperel!B:AJ,35,0)</f>
        <v>7</v>
      </c>
      <c r="AQ266" s="702">
        <f>VLOOKUP(B266,[10]Master!$B:$AQ,42,0)</f>
        <v>0</v>
      </c>
      <c r="AR266" s="697">
        <f>_xlfn.IFNA(VLOOKUP(B266,[9]Bounus!A:B,2,0),0)</f>
        <v>0</v>
      </c>
      <c r="AS266" s="703">
        <f>SUMIF([9]Reimbursment!$B:$B,'PWK '!B:B,[9]Reimbursment!G:G)</f>
        <v>3.430075961774075</v>
      </c>
      <c r="AT266" s="700">
        <f t="shared" ref="AT266:AT329" si="64">AV266*AE266</f>
        <v>0</v>
      </c>
      <c r="AU266" s="704">
        <f t="shared" si="58"/>
        <v>275.06</v>
      </c>
      <c r="AV266" s="705">
        <f>VLOOKUP(B266,[9]Att!B:U,20,0)</f>
        <v>0</v>
      </c>
      <c r="AW266" s="706">
        <f t="shared" ref="AW266:AW329" si="65">ROUND(SUM(X266,Y266,AB266,AC266,AD266,AH266,AK266,AL266,AP266,AR266,AS266,AT266,AQ266),2)+AN266</f>
        <v>303.33999999999997</v>
      </c>
      <c r="AX266" s="707">
        <f t="shared" si="59"/>
        <v>297.46999999999997</v>
      </c>
      <c r="AY266" s="708">
        <f t="shared" si="60"/>
        <v>367.55697133055622</v>
      </c>
      <c r="AZ266" s="708">
        <v>0</v>
      </c>
      <c r="BA266" s="708">
        <f>VLOOKUP(B266,'[9]1st'!B:BH,59,0)</f>
        <v>100</v>
      </c>
      <c r="BB266" s="709">
        <f>_xlfn.IFNA(VLOOKUP(B266,[9]Deduct!B:F,6,0),0)</f>
        <v>0</v>
      </c>
      <c r="BC266" s="710">
        <f>_xlfn.IFNA(VLOOKUP(B266,[9]Union!I:J,2,0),0)</f>
        <v>1</v>
      </c>
      <c r="BD266" s="710">
        <f>_xlfn.IFNA(VLOOKUP(B266,[9]Union!M:N,2,0),0)</f>
        <v>0</v>
      </c>
      <c r="BE266" s="710">
        <f>_xlfn.IFNA(VLOOKUP(B266,[9]Union!E:F,2,0),0)</f>
        <v>0</v>
      </c>
      <c r="BF266" s="710">
        <f>_xlfn.IFNA(VLOOKUP(B266,[9]Union!A:B,2,0),0)</f>
        <v>0</v>
      </c>
      <c r="BG266" s="711">
        <f t="shared" si="54"/>
        <v>5.87</v>
      </c>
      <c r="BH266" s="708">
        <f t="shared" si="55"/>
        <v>106.87</v>
      </c>
      <c r="BI266" s="712">
        <f t="shared" si="61"/>
        <v>18.48</v>
      </c>
      <c r="BJ266" s="713">
        <f t="shared" si="62"/>
        <v>214.95</v>
      </c>
      <c r="BK266" s="732"/>
      <c r="BL266" s="608" t="e">
        <f>VLOOKUP(B266,[9]ML!A:F,1,0)</f>
        <v>#N/A</v>
      </c>
      <c r="BM266" s="715"/>
      <c r="BN266" s="608" t="e">
        <f>VLOOKUP(B266,'[9]Mon-Fri'!A:A,1,0)</f>
        <v>#N/A</v>
      </c>
    </row>
    <row r="267" spans="1:66" s="608" customFormat="1" ht="35.25" customHeight="1">
      <c r="A267" s="689">
        <f t="shared" ref="A267:A330" si="66">A266+1</f>
        <v>259</v>
      </c>
      <c r="B267" s="690" t="s">
        <v>1733</v>
      </c>
      <c r="C267" s="690" t="s">
        <v>1734</v>
      </c>
      <c r="D267" s="690" t="s">
        <v>1231</v>
      </c>
      <c r="E267" s="690" t="s">
        <v>1428</v>
      </c>
      <c r="F267" s="691">
        <v>42941</v>
      </c>
      <c r="G267" s="692"/>
      <c r="H267" s="692"/>
      <c r="I267" s="690" t="s">
        <v>1108</v>
      </c>
      <c r="J267" s="693">
        <v>0</v>
      </c>
      <c r="K267" s="693">
        <v>0</v>
      </c>
      <c r="L267" s="693">
        <v>0</v>
      </c>
      <c r="M267" s="693">
        <v>204</v>
      </c>
      <c r="N267" s="694">
        <f t="shared" si="63"/>
        <v>7.8461538461538458</v>
      </c>
      <c r="O267" s="693">
        <v>208</v>
      </c>
      <c r="P267" s="693">
        <v>8</v>
      </c>
      <c r="Q267" s="693">
        <v>238</v>
      </c>
      <c r="R267" s="693">
        <v>0</v>
      </c>
      <c r="S267" s="693">
        <v>8</v>
      </c>
      <c r="T267" s="693">
        <v>8</v>
      </c>
      <c r="U267" s="693">
        <v>38</v>
      </c>
      <c r="V267" s="693">
        <v>0</v>
      </c>
      <c r="W267" s="693">
        <v>38</v>
      </c>
      <c r="X267" s="690">
        <v>139.41</v>
      </c>
      <c r="Y267" s="690">
        <v>0</v>
      </c>
      <c r="Z267" s="690">
        <v>18.643560000000001</v>
      </c>
      <c r="AA267" s="690">
        <v>0</v>
      </c>
      <c r="AB267" s="690">
        <v>18.643560000000001</v>
      </c>
      <c r="AC267" s="690">
        <v>0</v>
      </c>
      <c r="AD267" s="690">
        <v>94.127120000000005</v>
      </c>
      <c r="AE267" s="696">
        <f>VLOOKUP(B267,[9]Avg!B:AD,29,0)</f>
        <v>9.6499254437869837</v>
      </c>
      <c r="AF267" s="697">
        <f>_xlfn.IFNA(VLOOKUP(B267,'[9]5%'!B:BC,54,0),0)</f>
        <v>0</v>
      </c>
      <c r="AG267" s="698">
        <f>VLOOKUP(B267,[9]Simperel!B:AH,33,0)</f>
        <v>9.09</v>
      </c>
      <c r="AH267" s="699">
        <f t="shared" si="56"/>
        <v>7.85</v>
      </c>
      <c r="AI267" s="700"/>
      <c r="AJ267" s="697">
        <f>_xlfn.IFNA(VLOOKUP(B267,'[9]Child care'!C:I,7,0),0)</f>
        <v>0</v>
      </c>
      <c r="AK267" s="699">
        <f>VLOOKUP(B267,[9]Att!B:W,22,0)</f>
        <v>9.1973244147157178</v>
      </c>
      <c r="AL267" s="697">
        <f t="shared" si="57"/>
        <v>0</v>
      </c>
      <c r="AM267" s="697">
        <f>_xlfn.IFNA(VLOOKUP(B267,'[9]Health Check'!D:H,5,0),0)</f>
        <v>0</v>
      </c>
      <c r="AN267" s="701"/>
      <c r="AO267" s="697">
        <v>7</v>
      </c>
      <c r="AP267" s="696">
        <f>VLOOKUP(B267,[9]Simperel!B:AJ,35,0)</f>
        <v>7</v>
      </c>
      <c r="AQ267" s="702">
        <f>VLOOKUP(B267,[10]Master!$B:$AQ,42,0)</f>
        <v>0</v>
      </c>
      <c r="AR267" s="697">
        <f>_xlfn.IFNA(VLOOKUP(B267,[9]Bounus!A:B,2,0),0)</f>
        <v>0</v>
      </c>
      <c r="AS267" s="703">
        <f>SUMIF([9]Reimbursment!$B:$B,'PWK '!B:B,[9]Reimbursment!G:G)</f>
        <v>0</v>
      </c>
      <c r="AT267" s="700">
        <f t="shared" si="64"/>
        <v>0</v>
      </c>
      <c r="AU267" s="704">
        <f t="shared" si="58"/>
        <v>252.18</v>
      </c>
      <c r="AV267" s="705">
        <f>VLOOKUP(B267,[9]Att!B:U,20,0)</f>
        <v>0</v>
      </c>
      <c r="AW267" s="706">
        <f t="shared" si="65"/>
        <v>276.23</v>
      </c>
      <c r="AX267" s="707">
        <f t="shared" si="59"/>
        <v>270.71000000000004</v>
      </c>
      <c r="AY267" s="708">
        <f t="shared" si="60"/>
        <v>367.55697133055622</v>
      </c>
      <c r="AZ267" s="708">
        <v>0</v>
      </c>
      <c r="BA267" s="708">
        <f>VLOOKUP(B267,'[9]1st'!B:BH,59,0)</f>
        <v>100</v>
      </c>
      <c r="BB267" s="709">
        <f>_xlfn.IFNA(VLOOKUP(B267,[9]Deduct!B:F,6,0),0)</f>
        <v>0</v>
      </c>
      <c r="BC267" s="710">
        <f>_xlfn.IFNA(VLOOKUP(B267,[9]Union!I:J,2,0),0)</f>
        <v>1</v>
      </c>
      <c r="BD267" s="710">
        <f>_xlfn.IFNA(VLOOKUP(B267,[9]Union!M:N,2,0),0)</f>
        <v>0</v>
      </c>
      <c r="BE267" s="710">
        <f>_xlfn.IFNA(VLOOKUP(B267,[9]Union!E:F,2,0),0)</f>
        <v>0</v>
      </c>
      <c r="BF267" s="710">
        <f>_xlfn.IFNA(VLOOKUP(B267,[9]Union!A:B,2,0),0)</f>
        <v>0</v>
      </c>
      <c r="BG267" s="711">
        <f t="shared" si="54"/>
        <v>5.52</v>
      </c>
      <c r="BH267" s="708">
        <f t="shared" si="55"/>
        <v>106.52</v>
      </c>
      <c r="BI267" s="712">
        <f t="shared" si="61"/>
        <v>16.09</v>
      </c>
      <c r="BJ267" s="713">
        <f t="shared" si="62"/>
        <v>185.8</v>
      </c>
      <c r="BK267" s="716"/>
      <c r="BL267" s="608" t="e">
        <f>VLOOKUP(B267,[9]ML!A:F,1,0)</f>
        <v>#N/A</v>
      </c>
      <c r="BM267" s="715"/>
      <c r="BN267" s="608" t="e">
        <f>VLOOKUP(B267,'[9]Mon-Fri'!A:A,1,0)</f>
        <v>#N/A</v>
      </c>
    </row>
    <row r="268" spans="1:66" s="608" customFormat="1" ht="35.25" customHeight="1">
      <c r="A268" s="689">
        <f t="shared" si="66"/>
        <v>260</v>
      </c>
      <c r="B268" s="690" t="s">
        <v>1735</v>
      </c>
      <c r="C268" s="690" t="s">
        <v>1736</v>
      </c>
      <c r="D268" s="690" t="s">
        <v>1289</v>
      </c>
      <c r="E268" s="690" t="s">
        <v>1311</v>
      </c>
      <c r="F268" s="691">
        <v>42942</v>
      </c>
      <c r="G268" s="692"/>
      <c r="H268" s="692"/>
      <c r="I268" s="690" t="s">
        <v>1108</v>
      </c>
      <c r="J268" s="693">
        <v>1</v>
      </c>
      <c r="K268" s="693">
        <v>2</v>
      </c>
      <c r="L268" s="693">
        <v>3</v>
      </c>
      <c r="M268" s="693">
        <v>204</v>
      </c>
      <c r="N268" s="694">
        <f t="shared" si="63"/>
        <v>7.8461538461538458</v>
      </c>
      <c r="O268" s="693">
        <v>208</v>
      </c>
      <c r="P268" s="693">
        <v>8</v>
      </c>
      <c r="Q268" s="693">
        <v>234</v>
      </c>
      <c r="R268" s="693">
        <v>0</v>
      </c>
      <c r="S268" s="693">
        <v>0</v>
      </c>
      <c r="T268" s="693">
        <v>0</v>
      </c>
      <c r="U268" s="693">
        <v>26</v>
      </c>
      <c r="V268" s="693">
        <v>0</v>
      </c>
      <c r="W268" s="693">
        <v>26</v>
      </c>
      <c r="X268" s="690">
        <v>175.08</v>
      </c>
      <c r="Y268" s="690">
        <v>0</v>
      </c>
      <c r="Z268" s="690">
        <v>13.422435999999999</v>
      </c>
      <c r="AA268" s="690">
        <v>0</v>
      </c>
      <c r="AB268" s="690">
        <v>13.422435999999999</v>
      </c>
      <c r="AC268" s="690">
        <v>0</v>
      </c>
      <c r="AD268" s="690">
        <v>62.110934</v>
      </c>
      <c r="AE268" s="696">
        <f>VLOOKUP(B268,[9]Avg!B:AD,29,0)</f>
        <v>9.7800455251362788</v>
      </c>
      <c r="AF268" s="697">
        <f>_xlfn.IFNA(VLOOKUP(B268,'[9]5%'!B:BC,54,0),0)</f>
        <v>0</v>
      </c>
      <c r="AG268" s="698">
        <f>VLOOKUP(B268,[9]Simperel!B:AH,33,0)</f>
        <v>6.22</v>
      </c>
      <c r="AH268" s="699">
        <f t="shared" si="56"/>
        <v>7.85</v>
      </c>
      <c r="AI268" s="700"/>
      <c r="AJ268" s="697">
        <f>_xlfn.IFNA(VLOOKUP(B268,'[9]Child care'!C:I,7,0),0)</f>
        <v>8</v>
      </c>
      <c r="AK268" s="699">
        <f>VLOOKUP(B268,[9]Att!B:W,22,0)</f>
        <v>10</v>
      </c>
      <c r="AL268" s="697">
        <f t="shared" si="57"/>
        <v>6</v>
      </c>
      <c r="AM268" s="697">
        <f>_xlfn.IFNA(VLOOKUP(B268,'[9]Health Check'!D:H,5,0),0)</f>
        <v>0</v>
      </c>
      <c r="AN268" s="701"/>
      <c r="AO268" s="697">
        <v>7</v>
      </c>
      <c r="AP268" s="696">
        <f>VLOOKUP(B268,[9]Simperel!B:AJ,35,0)</f>
        <v>7</v>
      </c>
      <c r="AQ268" s="702">
        <f>VLOOKUP(B268,[10]Master!$B:$AQ,42,0)</f>
        <v>0</v>
      </c>
      <c r="AR268" s="697">
        <f>_xlfn.IFNA(VLOOKUP(B268,[9]Bounus!A:B,2,0),0)</f>
        <v>0</v>
      </c>
      <c r="AS268" s="703">
        <f>SUMIF([9]Reimbursment!$B:$B,'PWK '!B:B,[9]Reimbursment!G:G)</f>
        <v>0</v>
      </c>
      <c r="AT268" s="700">
        <f t="shared" si="64"/>
        <v>0</v>
      </c>
      <c r="AU268" s="704">
        <f t="shared" si="58"/>
        <v>250.61</v>
      </c>
      <c r="AV268" s="705">
        <f>VLOOKUP(B268,[9]Att!B:U,20,0)</f>
        <v>0</v>
      </c>
      <c r="AW268" s="706">
        <f t="shared" si="65"/>
        <v>281.45999999999998</v>
      </c>
      <c r="AX268" s="707">
        <f t="shared" si="59"/>
        <v>275.83</v>
      </c>
      <c r="AY268" s="708">
        <f t="shared" si="60"/>
        <v>367.55697133055622</v>
      </c>
      <c r="AZ268" s="708">
        <v>0</v>
      </c>
      <c r="BA268" s="708">
        <f>VLOOKUP(B268,'[9]1st'!B:BH,59,0)</f>
        <v>100</v>
      </c>
      <c r="BB268" s="709">
        <f>_xlfn.IFNA(VLOOKUP(B268,[9]Deduct!B:F,6,0),0)</f>
        <v>0</v>
      </c>
      <c r="BC268" s="710">
        <f>_xlfn.IFNA(VLOOKUP(B268,[9]Union!I:J,2,0),0)</f>
        <v>1</v>
      </c>
      <c r="BD268" s="710">
        <f>_xlfn.IFNA(VLOOKUP(B268,[9]Union!M:N,2,0),0)</f>
        <v>0</v>
      </c>
      <c r="BE268" s="710">
        <f>_xlfn.IFNA(VLOOKUP(B268,[9]Union!E:F,2,0),0)</f>
        <v>0</v>
      </c>
      <c r="BF268" s="710">
        <f>_xlfn.IFNA(VLOOKUP(B268,[9]Union!A:B,2,0),0)</f>
        <v>0</v>
      </c>
      <c r="BG268" s="711">
        <f t="shared" si="54"/>
        <v>5.63</v>
      </c>
      <c r="BH268" s="708">
        <f t="shared" si="55"/>
        <v>106.63</v>
      </c>
      <c r="BI268" s="712">
        <f t="shared" si="61"/>
        <v>21.22</v>
      </c>
      <c r="BJ268" s="713">
        <f t="shared" si="62"/>
        <v>196.05</v>
      </c>
      <c r="BK268" s="716"/>
      <c r="BL268" s="608" t="e">
        <f>VLOOKUP(B268,[9]ML!A:F,1,0)</f>
        <v>#N/A</v>
      </c>
      <c r="BM268" s="715"/>
      <c r="BN268" s="608" t="e">
        <f>VLOOKUP(B268,'[9]Mon-Fri'!A:A,1,0)</f>
        <v>#N/A</v>
      </c>
    </row>
    <row r="269" spans="1:66" s="608" customFormat="1" ht="35.25" customHeight="1">
      <c r="A269" s="689">
        <f t="shared" si="66"/>
        <v>261</v>
      </c>
      <c r="B269" s="690" t="s">
        <v>1737</v>
      </c>
      <c r="C269" s="690" t="s">
        <v>1738</v>
      </c>
      <c r="D269" s="690" t="s">
        <v>1260</v>
      </c>
      <c r="E269" s="690" t="s">
        <v>1425</v>
      </c>
      <c r="F269" s="691">
        <v>42944</v>
      </c>
      <c r="G269" s="692"/>
      <c r="H269" s="692"/>
      <c r="I269" s="690" t="s">
        <v>1108</v>
      </c>
      <c r="J269" s="693">
        <v>0</v>
      </c>
      <c r="K269" s="693">
        <v>0</v>
      </c>
      <c r="L269" s="693">
        <v>0</v>
      </c>
      <c r="M269" s="693">
        <v>204</v>
      </c>
      <c r="N269" s="694">
        <f t="shared" si="63"/>
        <v>7.8461538461538458</v>
      </c>
      <c r="O269" s="693">
        <v>208</v>
      </c>
      <c r="P269" s="693">
        <v>8</v>
      </c>
      <c r="Q269" s="693">
        <v>240</v>
      </c>
      <c r="R269" s="693">
        <v>0</v>
      </c>
      <c r="S269" s="693">
        <v>0</v>
      </c>
      <c r="T269" s="693">
        <v>0</v>
      </c>
      <c r="U269" s="693">
        <v>32</v>
      </c>
      <c r="V269" s="693">
        <v>0</v>
      </c>
      <c r="W269" s="693">
        <v>32</v>
      </c>
      <c r="X269" s="690">
        <v>294.68</v>
      </c>
      <c r="Y269" s="690">
        <v>0</v>
      </c>
      <c r="Z269" s="690">
        <v>18.941953999999999</v>
      </c>
      <c r="AA269" s="690">
        <v>0</v>
      </c>
      <c r="AB269" s="690">
        <v>18.941953999999999</v>
      </c>
      <c r="AC269" s="690">
        <v>0</v>
      </c>
      <c r="AD269" s="690">
        <v>1.964594</v>
      </c>
      <c r="AE269" s="696">
        <f>VLOOKUP(B269,[9]Avg!B:AD,29,0)</f>
        <v>9.6004770871710559</v>
      </c>
      <c r="AF269" s="697">
        <f>_xlfn.IFNA(VLOOKUP(B269,'[9]5%'!B:BC,54,0),0)</f>
        <v>0</v>
      </c>
      <c r="AG269" s="698">
        <f>VLOOKUP(B269,[9]Simperel!B:AH,33,0)</f>
        <v>7.65</v>
      </c>
      <c r="AH269" s="699">
        <f t="shared" si="56"/>
        <v>7.85</v>
      </c>
      <c r="AI269" s="700"/>
      <c r="AJ269" s="697">
        <f>_xlfn.IFNA(VLOOKUP(B269,'[9]Child care'!C:I,7,0),0)</f>
        <v>0</v>
      </c>
      <c r="AK269" s="699">
        <f>VLOOKUP(B269,[9]Att!B:W,22,0)</f>
        <v>10</v>
      </c>
      <c r="AL269" s="697">
        <f t="shared" si="57"/>
        <v>6</v>
      </c>
      <c r="AM269" s="697">
        <f>_xlfn.IFNA(VLOOKUP(B269,'[9]Health Check'!D:H,5,0),0)</f>
        <v>0</v>
      </c>
      <c r="AN269" s="701"/>
      <c r="AO269" s="697">
        <v>7</v>
      </c>
      <c r="AP269" s="696">
        <f>VLOOKUP(B269,[9]Simperel!B:AJ,35,0)</f>
        <v>7</v>
      </c>
      <c r="AQ269" s="702">
        <f>VLOOKUP(B269,[10]Master!$B:$AQ,42,0)</f>
        <v>0</v>
      </c>
      <c r="AR269" s="697">
        <f>_xlfn.IFNA(VLOOKUP(B269,[9]Bounus!A:B,2,0),0)</f>
        <v>0</v>
      </c>
      <c r="AS269" s="703">
        <f>SUMIF([9]Reimbursment!$B:$B,'PWK '!B:B,[9]Reimbursment!G:G)</f>
        <v>0</v>
      </c>
      <c r="AT269" s="700">
        <f t="shared" si="64"/>
        <v>0</v>
      </c>
      <c r="AU269" s="704">
        <f t="shared" si="58"/>
        <v>315.58999999999997</v>
      </c>
      <c r="AV269" s="705">
        <f>VLOOKUP(B269,[9]Att!B:U,20,0)</f>
        <v>0</v>
      </c>
      <c r="AW269" s="706">
        <f t="shared" si="65"/>
        <v>346.44</v>
      </c>
      <c r="AX269" s="707">
        <f t="shared" si="59"/>
        <v>340.57</v>
      </c>
      <c r="AY269" s="708">
        <f t="shared" si="60"/>
        <v>367.55697133055622</v>
      </c>
      <c r="AZ269" s="708">
        <v>0</v>
      </c>
      <c r="BA269" s="708">
        <f>VLOOKUP(B269,'[9]1st'!B:BH,59,0)</f>
        <v>100</v>
      </c>
      <c r="BB269" s="709">
        <f>_xlfn.IFNA(VLOOKUP(B269,[9]Deduct!B:F,6,0),0)</f>
        <v>0</v>
      </c>
      <c r="BC269" s="710">
        <f>_xlfn.IFNA(VLOOKUP(B269,[9]Union!I:J,2,0),0)</f>
        <v>0</v>
      </c>
      <c r="BD269" s="710">
        <f>_xlfn.IFNA(VLOOKUP(B269,[9]Union!M:N,2,0),0)</f>
        <v>0</v>
      </c>
      <c r="BE269" s="710">
        <f>_xlfn.IFNA(VLOOKUP(B269,[9]Union!E:F,2,0),0)</f>
        <v>0</v>
      </c>
      <c r="BF269" s="710">
        <f>_xlfn.IFNA(VLOOKUP(B269,[9]Union!A:B,2,0),0)</f>
        <v>0</v>
      </c>
      <c r="BG269" s="711">
        <f t="shared" si="54"/>
        <v>5.87</v>
      </c>
      <c r="BH269" s="708">
        <f t="shared" si="55"/>
        <v>105.87</v>
      </c>
      <c r="BI269" s="712">
        <f t="shared" si="61"/>
        <v>14.65</v>
      </c>
      <c r="BJ269" s="713">
        <f t="shared" si="62"/>
        <v>255.22</v>
      </c>
      <c r="BK269" s="716"/>
      <c r="BL269" s="608" t="e">
        <f>VLOOKUP(B269,[9]ML!A:F,1,0)</f>
        <v>#N/A</v>
      </c>
      <c r="BM269" s="715"/>
      <c r="BN269" s="608" t="e">
        <f>VLOOKUP(B269,'[9]Mon-Fri'!A:A,1,0)</f>
        <v>#N/A</v>
      </c>
    </row>
    <row r="270" spans="1:66" s="608" customFormat="1" ht="31.5" customHeight="1">
      <c r="A270" s="689">
        <f t="shared" si="66"/>
        <v>262</v>
      </c>
      <c r="B270" s="690" t="s">
        <v>1739</v>
      </c>
      <c r="C270" s="690" t="s">
        <v>1740</v>
      </c>
      <c r="D270" s="690" t="s">
        <v>1203</v>
      </c>
      <c r="E270" s="690" t="s">
        <v>1741</v>
      </c>
      <c r="F270" s="691">
        <v>42957</v>
      </c>
      <c r="G270" s="692"/>
      <c r="H270" s="692"/>
      <c r="I270" s="690" t="s">
        <v>1108</v>
      </c>
      <c r="J270" s="693">
        <v>1</v>
      </c>
      <c r="K270" s="693">
        <v>2</v>
      </c>
      <c r="L270" s="693">
        <v>3</v>
      </c>
      <c r="M270" s="693">
        <v>204</v>
      </c>
      <c r="N270" s="694">
        <f t="shared" si="63"/>
        <v>7.8461538461538458</v>
      </c>
      <c r="O270" s="693">
        <v>208</v>
      </c>
      <c r="P270" s="693">
        <v>8</v>
      </c>
      <c r="Q270" s="693">
        <v>248</v>
      </c>
      <c r="R270" s="693">
        <v>0</v>
      </c>
      <c r="S270" s="693">
        <v>0</v>
      </c>
      <c r="T270" s="693">
        <v>0</v>
      </c>
      <c r="U270" s="693">
        <v>40</v>
      </c>
      <c r="V270" s="693">
        <v>0</v>
      </c>
      <c r="W270" s="693">
        <v>40</v>
      </c>
      <c r="X270" s="690">
        <v>142.75</v>
      </c>
      <c r="Y270" s="690">
        <v>0</v>
      </c>
      <c r="Z270" s="690">
        <v>19.6248</v>
      </c>
      <c r="AA270" s="690">
        <v>0</v>
      </c>
      <c r="AB270" s="690">
        <v>19.6248</v>
      </c>
      <c r="AC270" s="690">
        <v>0</v>
      </c>
      <c r="AD270" s="690">
        <v>100.5996</v>
      </c>
      <c r="AE270" s="696">
        <f>VLOOKUP(B270,[9]Avg!B:AD,29,0)</f>
        <v>9.9263200846050061</v>
      </c>
      <c r="AF270" s="697">
        <f>_xlfn.IFNA(VLOOKUP(B270,'[9]5%'!B:BC,54,0),0)</f>
        <v>0</v>
      </c>
      <c r="AG270" s="698">
        <f>VLOOKUP(B270,[9]Simperel!B:AH,33,0)</f>
        <v>9.57</v>
      </c>
      <c r="AH270" s="699">
        <f t="shared" si="56"/>
        <v>7.85</v>
      </c>
      <c r="AI270" s="700"/>
      <c r="AJ270" s="697">
        <f>_xlfn.IFNA(VLOOKUP(B270,'[9]Child care'!C:I,7,0),0)</f>
        <v>0</v>
      </c>
      <c r="AK270" s="699">
        <f>VLOOKUP(B270,[9]Att!B:W,22,0)</f>
        <v>10</v>
      </c>
      <c r="AL270" s="697">
        <f t="shared" si="57"/>
        <v>0</v>
      </c>
      <c r="AM270" s="697">
        <f>_xlfn.IFNA(VLOOKUP(B270,'[9]Health Check'!D:H,5,0),0)</f>
        <v>0</v>
      </c>
      <c r="AN270" s="701"/>
      <c r="AO270" s="697">
        <v>7</v>
      </c>
      <c r="AP270" s="696">
        <f>VLOOKUP(B270,[9]Simperel!B:AJ,35,0)</f>
        <v>7</v>
      </c>
      <c r="AQ270" s="702">
        <f>VLOOKUP(B270,[10]Master!$B:$AQ,42,0)</f>
        <v>0</v>
      </c>
      <c r="AR270" s="697">
        <f>_xlfn.IFNA(VLOOKUP(B270,[9]Bounus!A:B,2,0),0)</f>
        <v>0</v>
      </c>
      <c r="AS270" s="703">
        <f>SUMIF([9]Reimbursment!$B:$B,'PWK '!B:B,[9]Reimbursment!G:G)</f>
        <v>0</v>
      </c>
      <c r="AT270" s="700">
        <f t="shared" si="64"/>
        <v>0</v>
      </c>
      <c r="AU270" s="704">
        <f t="shared" si="58"/>
        <v>262.97000000000003</v>
      </c>
      <c r="AV270" s="705">
        <f>VLOOKUP(B270,[9]Att!B:U,20,0)</f>
        <v>0</v>
      </c>
      <c r="AW270" s="706">
        <f t="shared" si="65"/>
        <v>287.82</v>
      </c>
      <c r="AX270" s="707">
        <f t="shared" si="59"/>
        <v>282.06</v>
      </c>
      <c r="AY270" s="708">
        <f t="shared" si="60"/>
        <v>367.55697133055622</v>
      </c>
      <c r="AZ270" s="708">
        <v>0</v>
      </c>
      <c r="BA270" s="708">
        <f>VLOOKUP(B270,'[9]1st'!B:BH,59,0)</f>
        <v>100</v>
      </c>
      <c r="BB270" s="709">
        <f>_xlfn.IFNA(VLOOKUP(B270,[9]Deduct!B:F,6,0),0)</f>
        <v>0</v>
      </c>
      <c r="BC270" s="710">
        <f>_xlfn.IFNA(VLOOKUP(B270,[9]Union!I:J,2,0),0)</f>
        <v>0</v>
      </c>
      <c r="BD270" s="710">
        <f>_xlfn.IFNA(VLOOKUP(B270,[9]Union!M:N,2,0),0)</f>
        <v>1</v>
      </c>
      <c r="BE270" s="710">
        <f>_xlfn.IFNA(VLOOKUP(B270,[9]Union!E:F,2,0),0)</f>
        <v>0</v>
      </c>
      <c r="BF270" s="710">
        <f>_xlfn.IFNA(VLOOKUP(B270,[9]Union!A:B,2,0),0)</f>
        <v>0</v>
      </c>
      <c r="BG270" s="711">
        <f t="shared" si="54"/>
        <v>5.76</v>
      </c>
      <c r="BH270" s="708">
        <f t="shared" si="55"/>
        <v>106.76</v>
      </c>
      <c r="BI270" s="712">
        <f t="shared" si="61"/>
        <v>16.57</v>
      </c>
      <c r="BJ270" s="713">
        <f t="shared" si="62"/>
        <v>197.63</v>
      </c>
      <c r="BK270" s="716"/>
      <c r="BL270" s="608" t="e">
        <f>VLOOKUP(B270,[9]ML!A:F,1,0)</f>
        <v>#N/A</v>
      </c>
      <c r="BM270" s="715"/>
      <c r="BN270" s="608" t="e">
        <f>VLOOKUP(B270,'[9]Mon-Fri'!A:A,1,0)</f>
        <v>#N/A</v>
      </c>
    </row>
    <row r="271" spans="1:66" s="608" customFormat="1" ht="33" customHeight="1">
      <c r="A271" s="689">
        <f t="shared" si="66"/>
        <v>263</v>
      </c>
      <c r="B271" s="690" t="s">
        <v>1742</v>
      </c>
      <c r="C271" s="690" t="s">
        <v>1743</v>
      </c>
      <c r="D271" s="690" t="s">
        <v>1138</v>
      </c>
      <c r="E271" s="690" t="s">
        <v>1744</v>
      </c>
      <c r="F271" s="691">
        <v>42957</v>
      </c>
      <c r="G271" s="692"/>
      <c r="H271" s="692"/>
      <c r="I271" s="690" t="s">
        <v>1108</v>
      </c>
      <c r="J271" s="693">
        <v>1</v>
      </c>
      <c r="K271" s="693">
        <v>3</v>
      </c>
      <c r="L271" s="693">
        <v>4</v>
      </c>
      <c r="M271" s="693">
        <v>204</v>
      </c>
      <c r="N271" s="694">
        <f t="shared" si="63"/>
        <v>7.8461538461538458</v>
      </c>
      <c r="O271" s="693">
        <v>208</v>
      </c>
      <c r="P271" s="693">
        <v>8</v>
      </c>
      <c r="Q271" s="693">
        <v>256</v>
      </c>
      <c r="R271" s="693">
        <v>0</v>
      </c>
      <c r="S271" s="693">
        <v>0</v>
      </c>
      <c r="T271" s="693">
        <v>0</v>
      </c>
      <c r="U271" s="693">
        <v>48</v>
      </c>
      <c r="V271" s="693">
        <v>0</v>
      </c>
      <c r="W271" s="693">
        <v>48</v>
      </c>
      <c r="X271" s="690">
        <v>306.69</v>
      </c>
      <c r="Y271" s="690">
        <v>25.15</v>
      </c>
      <c r="Z271" s="690">
        <v>30.545909999999999</v>
      </c>
      <c r="AA271" s="690">
        <v>0</v>
      </c>
      <c r="AB271" s="690">
        <v>30.545909999999999</v>
      </c>
      <c r="AC271" s="690">
        <v>0</v>
      </c>
      <c r="AD271" s="690">
        <v>27.8324</v>
      </c>
      <c r="AE271" s="696">
        <f>VLOOKUP(B271,[9]Avg!B:AD,29,0)</f>
        <v>11.088812174634398</v>
      </c>
      <c r="AF271" s="697">
        <f>_xlfn.IFNA(VLOOKUP(B271,'[9]5%'!B:BC,54,0),0)</f>
        <v>0</v>
      </c>
      <c r="AG271" s="698">
        <f>VLOOKUP(B271,[9]Simperel!B:AH,33,0)</f>
        <v>11.48</v>
      </c>
      <c r="AH271" s="699">
        <f t="shared" si="56"/>
        <v>7.85</v>
      </c>
      <c r="AI271" s="700"/>
      <c r="AJ271" s="697">
        <f>_xlfn.IFNA(VLOOKUP(B271,'[9]Child care'!C:I,7,0),0)</f>
        <v>0</v>
      </c>
      <c r="AK271" s="699">
        <f>VLOOKUP(B271,[9]Att!B:W,22,0)</f>
        <v>10</v>
      </c>
      <c r="AL271" s="697">
        <f t="shared" si="57"/>
        <v>6</v>
      </c>
      <c r="AM271" s="697">
        <f>_xlfn.IFNA(VLOOKUP(B271,'[9]Health Check'!D:H,5,0),0)</f>
        <v>0</v>
      </c>
      <c r="AN271" s="701"/>
      <c r="AO271" s="697">
        <v>7</v>
      </c>
      <c r="AP271" s="696">
        <f>VLOOKUP(B271,[9]Simperel!B:AJ,35,0)</f>
        <v>7</v>
      </c>
      <c r="AQ271" s="702">
        <f>VLOOKUP(B271,[10]Master!$B:$AQ,42,0)</f>
        <v>0</v>
      </c>
      <c r="AR271" s="697">
        <f>_xlfn.IFNA(VLOOKUP(B271,[9]Bounus!A:B,2,0),0)</f>
        <v>0</v>
      </c>
      <c r="AS271" s="703">
        <f>SUMIF([9]Reimbursment!$B:$B,'PWK '!B:B,[9]Reimbursment!G:G)</f>
        <v>15.714242885322225</v>
      </c>
      <c r="AT271" s="700">
        <f t="shared" si="64"/>
        <v>0</v>
      </c>
      <c r="AU271" s="704">
        <f t="shared" si="58"/>
        <v>390.22</v>
      </c>
      <c r="AV271" s="705">
        <f>VLOOKUP(B271,[9]Att!B:U,20,0)</f>
        <v>0</v>
      </c>
      <c r="AW271" s="706">
        <f t="shared" si="65"/>
        <v>436.78</v>
      </c>
      <c r="AX271" s="707">
        <f t="shared" si="59"/>
        <v>430.90999999999997</v>
      </c>
      <c r="AY271" s="708">
        <f t="shared" si="60"/>
        <v>367.55697133055622</v>
      </c>
      <c r="AZ271" s="708">
        <v>0</v>
      </c>
      <c r="BA271" s="708">
        <f>VLOOKUP(B271,'[9]1st'!B:BH,59,0)</f>
        <v>100</v>
      </c>
      <c r="BB271" s="709">
        <f>_xlfn.IFNA(VLOOKUP(B271,[9]Deduct!B:F,6,0),0)</f>
        <v>0</v>
      </c>
      <c r="BC271" s="710">
        <f>_xlfn.IFNA(VLOOKUP(B271,[9]Union!I:J,2,0),0)</f>
        <v>0</v>
      </c>
      <c r="BD271" s="710">
        <f>_xlfn.IFNA(VLOOKUP(B271,[9]Union!M:N,2,0),0)</f>
        <v>0</v>
      </c>
      <c r="BE271" s="710">
        <f>_xlfn.IFNA(VLOOKUP(B271,[9]Union!E:F,2,0),0)</f>
        <v>0</v>
      </c>
      <c r="BF271" s="710">
        <f>_xlfn.IFNA(VLOOKUP(B271,[9]Union!A:B,2,0),0)</f>
        <v>0</v>
      </c>
      <c r="BG271" s="711">
        <f t="shared" si="54"/>
        <v>5.87</v>
      </c>
      <c r="BH271" s="708">
        <f t="shared" si="55"/>
        <v>105.87</v>
      </c>
      <c r="BI271" s="712">
        <f t="shared" si="61"/>
        <v>18.48</v>
      </c>
      <c r="BJ271" s="713">
        <f t="shared" si="62"/>
        <v>349.39</v>
      </c>
      <c r="BK271" s="716"/>
      <c r="BL271" s="608" t="e">
        <f>VLOOKUP(B271,[9]ML!A:F,1,0)</f>
        <v>#N/A</v>
      </c>
      <c r="BM271" s="715"/>
      <c r="BN271" s="608" t="e">
        <f>VLOOKUP(B271,'[9]Mon-Fri'!A:A,1,0)</f>
        <v>#N/A</v>
      </c>
    </row>
    <row r="272" spans="1:66" s="608" customFormat="1" ht="35.25" customHeight="1">
      <c r="A272" s="689">
        <f t="shared" si="66"/>
        <v>264</v>
      </c>
      <c r="B272" s="690" t="s">
        <v>1745</v>
      </c>
      <c r="C272" s="690" t="s">
        <v>1746</v>
      </c>
      <c r="D272" s="690" t="s">
        <v>1260</v>
      </c>
      <c r="E272" s="690" t="s">
        <v>1558</v>
      </c>
      <c r="F272" s="691">
        <v>42963</v>
      </c>
      <c r="G272" s="692"/>
      <c r="H272" s="692"/>
      <c r="I272" s="690" t="s">
        <v>1108</v>
      </c>
      <c r="J272" s="693">
        <v>1</v>
      </c>
      <c r="K272" s="693">
        <v>2</v>
      </c>
      <c r="L272" s="693">
        <v>3</v>
      </c>
      <c r="M272" s="693">
        <v>204</v>
      </c>
      <c r="N272" s="694">
        <f t="shared" si="63"/>
        <v>7.8461538461538458</v>
      </c>
      <c r="O272" s="693">
        <v>208</v>
      </c>
      <c r="P272" s="693">
        <v>8</v>
      </c>
      <c r="Q272" s="693">
        <v>256</v>
      </c>
      <c r="R272" s="693">
        <v>0</v>
      </c>
      <c r="S272" s="693">
        <v>0</v>
      </c>
      <c r="T272" s="693">
        <v>0</v>
      </c>
      <c r="U272" s="695">
        <v>48</v>
      </c>
      <c r="V272" s="693">
        <v>0</v>
      </c>
      <c r="W272" s="693">
        <v>48</v>
      </c>
      <c r="X272" s="690">
        <v>462.27</v>
      </c>
      <c r="Y272" s="690">
        <v>0</v>
      </c>
      <c r="Z272" s="690">
        <v>36.781418000000002</v>
      </c>
      <c r="AA272" s="690">
        <v>0</v>
      </c>
      <c r="AB272" s="690">
        <v>36.781418000000002</v>
      </c>
      <c r="AC272" s="690">
        <v>0</v>
      </c>
      <c r="AD272" s="690">
        <v>2.255512</v>
      </c>
      <c r="AE272" s="696">
        <f>VLOOKUP(B272,[9]Avg!B:AD,29,0)</f>
        <v>12.208060005265109</v>
      </c>
      <c r="AF272" s="697">
        <f>_xlfn.IFNA(VLOOKUP(B272,'[9]5%'!B:BC,54,0),0)</f>
        <v>0</v>
      </c>
      <c r="AG272" s="698">
        <f>VLOOKUP(B272,[9]Simperel!B:AH,33,0)</f>
        <v>11.48</v>
      </c>
      <c r="AH272" s="699">
        <f t="shared" si="56"/>
        <v>7.85</v>
      </c>
      <c r="AI272" s="700"/>
      <c r="AJ272" s="697">
        <f>_xlfn.IFNA(VLOOKUP(B272,'[9]Child care'!C:I,7,0),0)</f>
        <v>0</v>
      </c>
      <c r="AK272" s="699">
        <f>VLOOKUP(B272,[9]Att!B:W,22,0)</f>
        <v>10</v>
      </c>
      <c r="AL272" s="697">
        <f t="shared" si="57"/>
        <v>6</v>
      </c>
      <c r="AM272" s="697">
        <f>_xlfn.IFNA(VLOOKUP(B272,'[9]Health Check'!D:H,5,0),0)</f>
        <v>0</v>
      </c>
      <c r="AN272" s="701"/>
      <c r="AO272" s="697">
        <v>7</v>
      </c>
      <c r="AP272" s="696">
        <f>VLOOKUP(B272,[9]Simperel!B:AJ,35,0)</f>
        <v>7</v>
      </c>
      <c r="AQ272" s="702">
        <f>VLOOKUP(B272,[10]Master!$B:$AQ,42,0)</f>
        <v>0</v>
      </c>
      <c r="AR272" s="697">
        <f>_xlfn.IFNA(VLOOKUP(B272,[9]Bounus!A:B,2,0),0)</f>
        <v>0</v>
      </c>
      <c r="AS272" s="703">
        <f>SUMIF([9]Reimbursment!$B:$B,'PWK '!B:B,[9]Reimbursment!G:G)</f>
        <v>0</v>
      </c>
      <c r="AT272" s="700">
        <f t="shared" si="64"/>
        <v>0</v>
      </c>
      <c r="AU272" s="704">
        <f t="shared" si="58"/>
        <v>501.31</v>
      </c>
      <c r="AV272" s="705">
        <f>VLOOKUP(B272,[9]Att!B:U,20,0)</f>
        <v>0</v>
      </c>
      <c r="AW272" s="706">
        <f t="shared" si="65"/>
        <v>532.16</v>
      </c>
      <c r="AX272" s="707">
        <f t="shared" si="59"/>
        <v>526.29</v>
      </c>
      <c r="AY272" s="708">
        <f t="shared" si="60"/>
        <v>367.55697133055622</v>
      </c>
      <c r="AZ272" s="708">
        <v>2.42</v>
      </c>
      <c r="BA272" s="708">
        <f>VLOOKUP(B272,'[9]1st'!B:BH,59,0)</f>
        <v>100</v>
      </c>
      <c r="BB272" s="709">
        <f>_xlfn.IFNA(VLOOKUP(B272,[9]Deduct!B:F,6,0),0)</f>
        <v>0</v>
      </c>
      <c r="BC272" s="710">
        <f>_xlfn.IFNA(VLOOKUP(B272,[9]Union!I:J,2,0),0)</f>
        <v>0</v>
      </c>
      <c r="BD272" s="710">
        <f>_xlfn.IFNA(VLOOKUP(B272,[9]Union!M:N,2,0),0)</f>
        <v>1</v>
      </c>
      <c r="BE272" s="710">
        <f>_xlfn.IFNA(VLOOKUP(B272,[9]Union!E:F,2,0),0)</f>
        <v>0</v>
      </c>
      <c r="BF272" s="710">
        <f>_xlfn.IFNA(VLOOKUP(B272,[9]Union!A:B,2,0),0)</f>
        <v>0</v>
      </c>
      <c r="BG272" s="711">
        <f t="shared" si="54"/>
        <v>5.87</v>
      </c>
      <c r="BH272" s="708">
        <f t="shared" si="55"/>
        <v>109.29</v>
      </c>
      <c r="BI272" s="712">
        <f t="shared" si="61"/>
        <v>18.48</v>
      </c>
      <c r="BJ272" s="713">
        <f t="shared" si="62"/>
        <v>441.35</v>
      </c>
      <c r="BK272" s="716"/>
      <c r="BL272" s="608" t="e">
        <f>VLOOKUP(B272,[9]ML!A:F,1,0)</f>
        <v>#N/A</v>
      </c>
      <c r="BM272" s="715"/>
      <c r="BN272" s="608" t="e">
        <f>VLOOKUP(B272,'[9]Mon-Fri'!A:A,1,0)</f>
        <v>#N/A</v>
      </c>
    </row>
    <row r="273" spans="1:73" s="608" customFormat="1" ht="32.25" customHeight="1">
      <c r="A273" s="689">
        <f t="shared" si="66"/>
        <v>265</v>
      </c>
      <c r="B273" s="690" t="s">
        <v>1747</v>
      </c>
      <c r="C273" s="690" t="s">
        <v>1748</v>
      </c>
      <c r="D273" s="690" t="s">
        <v>1224</v>
      </c>
      <c r="E273" s="690" t="s">
        <v>1523</v>
      </c>
      <c r="F273" s="691">
        <v>42975</v>
      </c>
      <c r="G273" s="692"/>
      <c r="H273" s="692"/>
      <c r="I273" s="690" t="s">
        <v>1108</v>
      </c>
      <c r="J273" s="693">
        <v>0</v>
      </c>
      <c r="K273" s="693">
        <v>0</v>
      </c>
      <c r="L273" s="693">
        <v>0</v>
      </c>
      <c r="M273" s="693">
        <v>204</v>
      </c>
      <c r="N273" s="694">
        <f t="shared" si="63"/>
        <v>7.8461538461538458</v>
      </c>
      <c r="O273" s="693">
        <v>208</v>
      </c>
      <c r="P273" s="693">
        <v>8</v>
      </c>
      <c r="Q273" s="693">
        <v>258</v>
      </c>
      <c r="R273" s="693">
        <v>0</v>
      </c>
      <c r="S273" s="693">
        <v>0</v>
      </c>
      <c r="T273" s="693">
        <v>0</v>
      </c>
      <c r="U273" s="693">
        <v>50</v>
      </c>
      <c r="V273" s="693">
        <v>0</v>
      </c>
      <c r="W273" s="693">
        <v>50</v>
      </c>
      <c r="X273" s="690">
        <v>166.67</v>
      </c>
      <c r="Y273" s="690">
        <v>0</v>
      </c>
      <c r="Z273" s="690">
        <v>24.768281000000002</v>
      </c>
      <c r="AA273" s="690">
        <v>0</v>
      </c>
      <c r="AB273" s="690">
        <v>24.768281000000002</v>
      </c>
      <c r="AC273" s="690">
        <v>0</v>
      </c>
      <c r="AD273" s="690">
        <v>86.966561999999996</v>
      </c>
      <c r="AE273" s="696">
        <f>VLOOKUP(B273,[9]Avg!B:AD,29,0)</f>
        <v>9.9526433509810026</v>
      </c>
      <c r="AF273" s="697">
        <f>_xlfn.IFNA(VLOOKUP(B273,'[9]5%'!B:BC,54,0),0)</f>
        <v>0</v>
      </c>
      <c r="AG273" s="698">
        <f>VLOOKUP(B273,[9]Simperel!B:AH,33,0)</f>
        <v>11.96</v>
      </c>
      <c r="AH273" s="699">
        <f t="shared" si="56"/>
        <v>7.85</v>
      </c>
      <c r="AI273" s="700"/>
      <c r="AJ273" s="697">
        <f>_xlfn.IFNA(VLOOKUP(B273,'[9]Child care'!C:I,7,0),0)</f>
        <v>0</v>
      </c>
      <c r="AK273" s="699">
        <f>VLOOKUP(B273,[9]Att!B:W,22,0)</f>
        <v>10</v>
      </c>
      <c r="AL273" s="697">
        <f t="shared" si="57"/>
        <v>6</v>
      </c>
      <c r="AM273" s="697">
        <f>_xlfn.IFNA(VLOOKUP(B273,'[9]Health Check'!D:H,5,0),0)</f>
        <v>0</v>
      </c>
      <c r="AN273" s="701"/>
      <c r="AO273" s="697">
        <v>7</v>
      </c>
      <c r="AP273" s="696">
        <f>VLOOKUP(B273,[9]Simperel!B:AJ,35,0)</f>
        <v>7</v>
      </c>
      <c r="AQ273" s="702">
        <f>VLOOKUP(B273,[10]Master!$B:$AQ,42,0)</f>
        <v>0</v>
      </c>
      <c r="AR273" s="697">
        <f>_xlfn.IFNA(VLOOKUP(B273,[9]Bounus!A:B,2,0),0)</f>
        <v>0</v>
      </c>
      <c r="AS273" s="703">
        <f>SUMIF([9]Reimbursment!$B:$B,'PWK '!B:B,[9]Reimbursment!G:G)</f>
        <v>0</v>
      </c>
      <c r="AT273" s="700">
        <f t="shared" si="64"/>
        <v>0</v>
      </c>
      <c r="AU273" s="704">
        <f t="shared" si="58"/>
        <v>278.39999999999998</v>
      </c>
      <c r="AV273" s="705">
        <f>VLOOKUP(B273,[9]Att!B:U,20,0)</f>
        <v>0</v>
      </c>
      <c r="AW273" s="706">
        <f t="shared" si="65"/>
        <v>309.25</v>
      </c>
      <c r="AX273" s="707">
        <f t="shared" si="59"/>
        <v>303.38</v>
      </c>
      <c r="AY273" s="708">
        <f t="shared" si="60"/>
        <v>367.55697133055622</v>
      </c>
      <c r="AZ273" s="708">
        <v>0</v>
      </c>
      <c r="BA273" s="708">
        <f>VLOOKUP(B273,'[9]1st'!B:BH,59,0)</f>
        <v>100</v>
      </c>
      <c r="BB273" s="709">
        <f>_xlfn.IFNA(VLOOKUP(B273,[9]Deduct!B:F,6,0),0)</f>
        <v>0</v>
      </c>
      <c r="BC273" s="710">
        <f>_xlfn.IFNA(VLOOKUP(B273,[9]Union!I:J,2,0),0)</f>
        <v>0</v>
      </c>
      <c r="BD273" s="710">
        <f>_xlfn.IFNA(VLOOKUP(B273,[9]Union!M:N,2,0),0)</f>
        <v>1</v>
      </c>
      <c r="BE273" s="710">
        <f>_xlfn.IFNA(VLOOKUP(B273,[9]Union!E:F,2,0),0)</f>
        <v>0</v>
      </c>
      <c r="BF273" s="710">
        <f>_xlfn.IFNA(VLOOKUP(B273,[9]Union!A:B,2,0),0)</f>
        <v>0</v>
      </c>
      <c r="BG273" s="711">
        <f t="shared" si="54"/>
        <v>5.87</v>
      </c>
      <c r="BH273" s="708">
        <f t="shared" si="55"/>
        <v>106.87</v>
      </c>
      <c r="BI273" s="712">
        <f t="shared" si="61"/>
        <v>18.96</v>
      </c>
      <c r="BJ273" s="713">
        <f t="shared" si="62"/>
        <v>221.34</v>
      </c>
      <c r="BK273" s="716"/>
      <c r="BL273" s="608" t="e">
        <f>VLOOKUP(B273,[9]ML!A:F,1,0)</f>
        <v>#N/A</v>
      </c>
      <c r="BM273" s="715"/>
      <c r="BN273" s="608" t="e">
        <f>VLOOKUP(B273,'[9]Mon-Fri'!A:A,1,0)</f>
        <v>#N/A</v>
      </c>
    </row>
    <row r="274" spans="1:73" s="608" customFormat="1" ht="32.25" customHeight="1">
      <c r="A274" s="689">
        <f t="shared" si="66"/>
        <v>266</v>
      </c>
      <c r="B274" s="690" t="s">
        <v>1749</v>
      </c>
      <c r="C274" s="690" t="s">
        <v>1750</v>
      </c>
      <c r="D274" s="690" t="s">
        <v>1231</v>
      </c>
      <c r="E274" s="690" t="s">
        <v>1751</v>
      </c>
      <c r="F274" s="691">
        <v>42984</v>
      </c>
      <c r="G274" s="692"/>
      <c r="H274" s="692"/>
      <c r="I274" s="690" t="s">
        <v>1108</v>
      </c>
      <c r="J274" s="693">
        <v>1</v>
      </c>
      <c r="K274" s="693">
        <v>1</v>
      </c>
      <c r="L274" s="693">
        <v>2</v>
      </c>
      <c r="M274" s="693">
        <v>204</v>
      </c>
      <c r="N274" s="694">
        <f t="shared" si="63"/>
        <v>7.8461538461538458</v>
      </c>
      <c r="O274" s="693">
        <v>208</v>
      </c>
      <c r="P274" s="693">
        <v>8</v>
      </c>
      <c r="Q274" s="693">
        <v>218</v>
      </c>
      <c r="R274" s="693">
        <v>8</v>
      </c>
      <c r="S274" s="693">
        <v>0</v>
      </c>
      <c r="T274" s="693">
        <v>8</v>
      </c>
      <c r="U274" s="693">
        <v>18</v>
      </c>
      <c r="V274" s="693">
        <v>0</v>
      </c>
      <c r="W274" s="693">
        <v>18</v>
      </c>
      <c r="X274" s="690">
        <v>147.69</v>
      </c>
      <c r="Y274" s="690">
        <v>7.85</v>
      </c>
      <c r="Z274" s="690">
        <v>9.0468600000000006</v>
      </c>
      <c r="AA274" s="690">
        <v>0</v>
      </c>
      <c r="AB274" s="690">
        <v>9.0468600000000006</v>
      </c>
      <c r="AC274" s="690">
        <v>0</v>
      </c>
      <c r="AD274" s="690">
        <v>77.047359999999998</v>
      </c>
      <c r="AE274" s="696">
        <f>VLOOKUP(B274,[9]Avg!B:AD,29,0)</f>
        <v>9.6069060678004572</v>
      </c>
      <c r="AF274" s="697">
        <f>_xlfn.IFNA(VLOOKUP(B274,'[9]5%'!B:BC,54,0),0)</f>
        <v>0</v>
      </c>
      <c r="AG274" s="698">
        <f>VLOOKUP(B274,[9]Simperel!B:AH,33,0)</f>
        <v>4.3099999999999996</v>
      </c>
      <c r="AH274" s="699">
        <f t="shared" si="56"/>
        <v>7.85</v>
      </c>
      <c r="AI274" s="700"/>
      <c r="AJ274" s="697">
        <f>_xlfn.IFNA(VLOOKUP(B274,'[9]Child care'!C:I,7,0),0)</f>
        <v>8</v>
      </c>
      <c r="AK274" s="699">
        <f>VLOOKUP(B274,[9]Att!B:W,22,0)</f>
        <v>10</v>
      </c>
      <c r="AL274" s="697">
        <f t="shared" si="57"/>
        <v>6</v>
      </c>
      <c r="AM274" s="697">
        <f>_xlfn.IFNA(VLOOKUP(B274,'[9]Health Check'!D:H,5,0),0)</f>
        <v>0</v>
      </c>
      <c r="AN274" s="701"/>
      <c r="AO274" s="697">
        <v>7</v>
      </c>
      <c r="AP274" s="696">
        <f>VLOOKUP(B274,[9]Simperel!B:AJ,35,0)</f>
        <v>7</v>
      </c>
      <c r="AQ274" s="702">
        <f>VLOOKUP(B274,[10]Master!$B:$AQ,42,0)</f>
        <v>0</v>
      </c>
      <c r="AR274" s="697">
        <f>_xlfn.IFNA(VLOOKUP(B274,[9]Bounus!A:B,2,0),0)</f>
        <v>0</v>
      </c>
      <c r="AS274" s="703">
        <f>SUMIF([9]Reimbursment!$B:$B,'PWK '!B:B,[9]Reimbursment!G:G)</f>
        <v>0</v>
      </c>
      <c r="AT274" s="700">
        <f t="shared" si="64"/>
        <v>0</v>
      </c>
      <c r="AU274" s="704">
        <f t="shared" si="58"/>
        <v>241.63</v>
      </c>
      <c r="AV274" s="705">
        <f>VLOOKUP(B274,[9]Att!B:U,20,0)</f>
        <v>0</v>
      </c>
      <c r="AW274" s="706">
        <f t="shared" si="65"/>
        <v>272.48</v>
      </c>
      <c r="AX274" s="707">
        <f t="shared" si="59"/>
        <v>267.03000000000003</v>
      </c>
      <c r="AY274" s="708">
        <f t="shared" si="60"/>
        <v>367.55697133055622</v>
      </c>
      <c r="AZ274" s="708">
        <v>0</v>
      </c>
      <c r="BA274" s="708">
        <f>VLOOKUP(B274,'[9]1st'!B:BH,59,0)</f>
        <v>100</v>
      </c>
      <c r="BB274" s="709">
        <f>_xlfn.IFNA(VLOOKUP(B274,[9]Deduct!B:F,6,0),0)</f>
        <v>0</v>
      </c>
      <c r="BC274" s="710">
        <f>_xlfn.IFNA(VLOOKUP(B274,[9]Union!I:J,2,0),0)</f>
        <v>0</v>
      </c>
      <c r="BD274" s="710">
        <f>_xlfn.IFNA(VLOOKUP(B274,[9]Union!M:N,2,0),0)</f>
        <v>0</v>
      </c>
      <c r="BE274" s="710">
        <f>_xlfn.IFNA(VLOOKUP(B274,[9]Union!E:F,2,0),0)</f>
        <v>0</v>
      </c>
      <c r="BF274" s="710">
        <f>_xlfn.IFNA(VLOOKUP(B274,[9]Union!A:B,2,0),0)</f>
        <v>0.5</v>
      </c>
      <c r="BG274" s="711">
        <f t="shared" si="54"/>
        <v>5.45</v>
      </c>
      <c r="BH274" s="708">
        <f t="shared" si="55"/>
        <v>105.95</v>
      </c>
      <c r="BI274" s="712">
        <f t="shared" si="61"/>
        <v>19.309999999999999</v>
      </c>
      <c r="BJ274" s="713">
        <f t="shared" si="62"/>
        <v>185.84</v>
      </c>
      <c r="BK274" s="716"/>
      <c r="BL274" s="608" t="e">
        <f>VLOOKUP(B274,[9]ML!A:F,1,0)</f>
        <v>#N/A</v>
      </c>
      <c r="BM274" s="715"/>
      <c r="BN274" s="608" t="e">
        <f>VLOOKUP(B274,'[9]Mon-Fri'!A:A,1,0)</f>
        <v>#N/A</v>
      </c>
    </row>
    <row r="275" spans="1:73" s="608" customFormat="1" ht="35.25" customHeight="1">
      <c r="A275" s="689">
        <f t="shared" si="66"/>
        <v>267</v>
      </c>
      <c r="B275" s="690" t="s">
        <v>1752</v>
      </c>
      <c r="C275" s="690" t="s">
        <v>1753</v>
      </c>
      <c r="D275" s="690" t="s">
        <v>1203</v>
      </c>
      <c r="E275" s="690" t="s">
        <v>1754</v>
      </c>
      <c r="F275" s="691">
        <v>42989</v>
      </c>
      <c r="G275" s="692"/>
      <c r="H275" s="692"/>
      <c r="I275" s="690" t="s">
        <v>1108</v>
      </c>
      <c r="J275" s="693">
        <v>1</v>
      </c>
      <c r="K275" s="693">
        <v>2</v>
      </c>
      <c r="L275" s="693">
        <v>3</v>
      </c>
      <c r="M275" s="693">
        <v>204</v>
      </c>
      <c r="N275" s="694">
        <f t="shared" si="63"/>
        <v>7.8461538461538458</v>
      </c>
      <c r="O275" s="693">
        <v>208</v>
      </c>
      <c r="P275" s="693">
        <v>8</v>
      </c>
      <c r="Q275" s="693">
        <v>246</v>
      </c>
      <c r="R275" s="693">
        <v>4</v>
      </c>
      <c r="S275" s="693">
        <v>0</v>
      </c>
      <c r="T275" s="693">
        <v>4</v>
      </c>
      <c r="U275" s="693">
        <v>42</v>
      </c>
      <c r="V275" s="693">
        <v>0</v>
      </c>
      <c r="W275" s="693">
        <v>42</v>
      </c>
      <c r="X275" s="690">
        <v>97.87</v>
      </c>
      <c r="Y275" s="690">
        <v>3.92</v>
      </c>
      <c r="Z275" s="690">
        <v>20.60604</v>
      </c>
      <c r="AA275" s="690">
        <v>0</v>
      </c>
      <c r="AB275" s="690">
        <v>20.60604</v>
      </c>
      <c r="AC275" s="690">
        <v>34.42</v>
      </c>
      <c r="AD275" s="690">
        <v>109.10208</v>
      </c>
      <c r="AE275" s="696">
        <f>VLOOKUP(B275,[9]Avg!B:AD,29,0)</f>
        <v>9.6623824299164802</v>
      </c>
      <c r="AF275" s="697">
        <f>_xlfn.IFNA(VLOOKUP(B275,'[9]5%'!B:BC,54,0),0)</f>
        <v>0</v>
      </c>
      <c r="AG275" s="698">
        <f>VLOOKUP(B275,[9]Simperel!B:AH,33,0)</f>
        <v>10.050000000000001</v>
      </c>
      <c r="AH275" s="699">
        <f t="shared" si="56"/>
        <v>7.85</v>
      </c>
      <c r="AI275" s="700"/>
      <c r="AJ275" s="697">
        <f>_xlfn.IFNA(VLOOKUP(B275,'[9]Child care'!C:I,7,0),0)</f>
        <v>0</v>
      </c>
      <c r="AK275" s="699">
        <f>VLOOKUP(B275,[9]Att!B:W,22,0)</f>
        <v>9.7940503432494275</v>
      </c>
      <c r="AL275" s="697">
        <f t="shared" si="57"/>
        <v>0</v>
      </c>
      <c r="AM275" s="697">
        <f>_xlfn.IFNA(VLOOKUP(B275,'[9]Health Check'!D:H,5,0),0)</f>
        <v>0</v>
      </c>
      <c r="AN275" s="701"/>
      <c r="AO275" s="697">
        <v>7</v>
      </c>
      <c r="AP275" s="696">
        <f>VLOOKUP(B275,[9]Simperel!B:AJ,35,0)</f>
        <v>7</v>
      </c>
      <c r="AQ275" s="702">
        <f>VLOOKUP(B275,[10]Master!$B:$AQ,42,0)</f>
        <v>0</v>
      </c>
      <c r="AR275" s="697">
        <f>_xlfn.IFNA(VLOOKUP(B275,[9]Bounus!A:B,2,0),0)</f>
        <v>0</v>
      </c>
      <c r="AS275" s="703">
        <f>SUMIF([9]Reimbursment!$B:$B,'PWK '!B:B,[9]Reimbursment!G:G)</f>
        <v>0</v>
      </c>
      <c r="AT275" s="700">
        <f t="shared" si="64"/>
        <v>0</v>
      </c>
      <c r="AU275" s="704">
        <f t="shared" si="58"/>
        <v>265.92</v>
      </c>
      <c r="AV275" s="705">
        <f>VLOOKUP(B275,[9]Att!B:U,20,0)</f>
        <v>0</v>
      </c>
      <c r="AW275" s="706">
        <f t="shared" si="65"/>
        <v>290.56</v>
      </c>
      <c r="AX275" s="707">
        <f t="shared" si="59"/>
        <v>284.75</v>
      </c>
      <c r="AY275" s="708">
        <f t="shared" si="60"/>
        <v>367.55697133055622</v>
      </c>
      <c r="AZ275" s="708">
        <v>0</v>
      </c>
      <c r="BA275" s="708">
        <f>VLOOKUP(B275,'[9]1st'!B:BH,59,0)</f>
        <v>100</v>
      </c>
      <c r="BB275" s="709">
        <f>_xlfn.IFNA(VLOOKUP(B275,[9]Deduct!B:F,6,0),0)</f>
        <v>0</v>
      </c>
      <c r="BC275" s="710">
        <f>_xlfn.IFNA(VLOOKUP(B275,[9]Union!I:J,2,0),0)</f>
        <v>1</v>
      </c>
      <c r="BD275" s="710">
        <f>_xlfn.IFNA(VLOOKUP(B275,[9]Union!M:N,2,0),0)</f>
        <v>0</v>
      </c>
      <c r="BE275" s="710">
        <f>_xlfn.IFNA(VLOOKUP(B275,[9]Union!E:F,2,0),0)</f>
        <v>0</v>
      </c>
      <c r="BF275" s="710">
        <f>_xlfn.IFNA(VLOOKUP(B275,[9]Union!A:B,2,0),0)</f>
        <v>0</v>
      </c>
      <c r="BG275" s="711">
        <f t="shared" si="54"/>
        <v>5.81</v>
      </c>
      <c r="BH275" s="708">
        <f t="shared" si="55"/>
        <v>106.81</v>
      </c>
      <c r="BI275" s="712">
        <f t="shared" si="61"/>
        <v>17.05</v>
      </c>
      <c r="BJ275" s="713">
        <f t="shared" si="62"/>
        <v>200.8</v>
      </c>
      <c r="BK275" s="716"/>
      <c r="BL275" s="608" t="e">
        <f>VLOOKUP(B275,[9]ML!A:F,1,0)</f>
        <v>#N/A</v>
      </c>
      <c r="BM275" s="715"/>
      <c r="BN275" s="608" t="e">
        <f>VLOOKUP(B275,'[9]Mon-Fri'!A:A,1,0)</f>
        <v>#N/A</v>
      </c>
    </row>
    <row r="276" spans="1:73" s="608" customFormat="1" ht="28.5" customHeight="1">
      <c r="A276" s="689">
        <f t="shared" si="66"/>
        <v>268</v>
      </c>
      <c r="B276" s="690" t="s">
        <v>1755</v>
      </c>
      <c r="C276" s="690" t="s">
        <v>1756</v>
      </c>
      <c r="D276" s="690" t="s">
        <v>1260</v>
      </c>
      <c r="E276" s="690" t="s">
        <v>1574</v>
      </c>
      <c r="F276" s="691">
        <v>43005</v>
      </c>
      <c r="G276" s="692"/>
      <c r="H276" s="692"/>
      <c r="I276" s="690" t="s">
        <v>1108</v>
      </c>
      <c r="J276" s="693">
        <v>0</v>
      </c>
      <c r="K276" s="693">
        <v>2</v>
      </c>
      <c r="L276" s="693">
        <v>2</v>
      </c>
      <c r="M276" s="693">
        <v>204</v>
      </c>
      <c r="N276" s="694">
        <f t="shared" si="63"/>
        <v>7.8461538461538458</v>
      </c>
      <c r="O276" s="693">
        <v>208</v>
      </c>
      <c r="P276" s="693">
        <v>8</v>
      </c>
      <c r="Q276" s="693">
        <v>240</v>
      </c>
      <c r="R276" s="693">
        <v>8</v>
      </c>
      <c r="S276" s="693">
        <v>0</v>
      </c>
      <c r="T276" s="693">
        <v>8</v>
      </c>
      <c r="U276" s="693">
        <v>40</v>
      </c>
      <c r="V276" s="693">
        <v>0</v>
      </c>
      <c r="W276" s="693">
        <v>40</v>
      </c>
      <c r="X276" s="690">
        <v>227.62</v>
      </c>
      <c r="Y276" s="690">
        <v>7.85</v>
      </c>
      <c r="Z276" s="690">
        <v>20.479571</v>
      </c>
      <c r="AA276" s="690">
        <v>0</v>
      </c>
      <c r="AB276" s="690">
        <v>20.479571</v>
      </c>
      <c r="AC276" s="690">
        <v>0</v>
      </c>
      <c r="AD276" s="690">
        <v>27.594553999999999</v>
      </c>
      <c r="AE276" s="696">
        <f>VLOOKUP(B276,[9]Avg!B:AD,29,0)</f>
        <v>10.028058577880078</v>
      </c>
      <c r="AF276" s="697">
        <f>_xlfn.IFNA(VLOOKUP(B276,'[9]5%'!B:BC,54,0),0)</f>
        <v>0</v>
      </c>
      <c r="AG276" s="698">
        <f>VLOOKUP(B276,[9]Simperel!B:AH,33,0)</f>
        <v>9.57</v>
      </c>
      <c r="AH276" s="699">
        <f t="shared" si="56"/>
        <v>7.85</v>
      </c>
      <c r="AI276" s="700"/>
      <c r="AJ276" s="697">
        <f>_xlfn.IFNA(VLOOKUP(B276,'[9]Child care'!C:I,7,0),0)</f>
        <v>8</v>
      </c>
      <c r="AK276" s="699">
        <f>VLOOKUP(B276,[9]Att!B:W,22,0)</f>
        <v>9.5652173913043477</v>
      </c>
      <c r="AL276" s="697">
        <f t="shared" si="57"/>
        <v>6</v>
      </c>
      <c r="AM276" s="697">
        <f>_xlfn.IFNA(VLOOKUP(B276,'[9]Health Check'!D:H,5,0),0)</f>
        <v>0</v>
      </c>
      <c r="AN276" s="701"/>
      <c r="AO276" s="697">
        <v>7</v>
      </c>
      <c r="AP276" s="696">
        <f>VLOOKUP(B276,[9]Simperel!B:AJ,35,0)</f>
        <v>7</v>
      </c>
      <c r="AQ276" s="702">
        <f>VLOOKUP(B276,[10]Master!$B:$AQ,42,0)</f>
        <v>0</v>
      </c>
      <c r="AR276" s="697">
        <f>_xlfn.IFNA(VLOOKUP(B276,[9]Bounus!A:B,2,0),0)</f>
        <v>0</v>
      </c>
      <c r="AS276" s="703">
        <f>SUMIF([9]Reimbursment!$B:$B,'PWK '!B:B,[9]Reimbursment!G:G)</f>
        <v>0</v>
      </c>
      <c r="AT276" s="700">
        <f t="shared" si="64"/>
        <v>0</v>
      </c>
      <c r="AU276" s="704">
        <f t="shared" si="58"/>
        <v>283.54000000000002</v>
      </c>
      <c r="AV276" s="705">
        <f>VLOOKUP(B276,[9]Att!B:U,20,0)</f>
        <v>0</v>
      </c>
      <c r="AW276" s="706">
        <f t="shared" si="65"/>
        <v>313.95999999999998</v>
      </c>
      <c r="AX276" s="707">
        <f t="shared" si="59"/>
        <v>308.08999999999997</v>
      </c>
      <c r="AY276" s="708">
        <f t="shared" si="60"/>
        <v>367.55697133055622</v>
      </c>
      <c r="AZ276" s="708">
        <v>0</v>
      </c>
      <c r="BA276" s="708">
        <f>VLOOKUP(B276,'[9]1st'!B:BH,59,0)</f>
        <v>100</v>
      </c>
      <c r="BB276" s="709">
        <f>_xlfn.IFNA(VLOOKUP(B276,[9]Deduct!B:F,6,0),0)</f>
        <v>0</v>
      </c>
      <c r="BC276" s="710">
        <f>_xlfn.IFNA(VLOOKUP(B276,[9]Union!I:J,2,0),0)</f>
        <v>0</v>
      </c>
      <c r="BD276" s="710">
        <f>_xlfn.IFNA(VLOOKUP(B276,[9]Union!M:N,2,0),0)</f>
        <v>0</v>
      </c>
      <c r="BE276" s="710">
        <f>_xlfn.IFNA(VLOOKUP(B276,[9]Union!E:F,2,0),0)</f>
        <v>0</v>
      </c>
      <c r="BF276" s="710">
        <f>_xlfn.IFNA(VLOOKUP(B276,[9]Union!A:B,2,0),0)</f>
        <v>0</v>
      </c>
      <c r="BG276" s="711">
        <f t="shared" si="54"/>
        <v>5.87</v>
      </c>
      <c r="BH276" s="708">
        <f t="shared" si="55"/>
        <v>105.87</v>
      </c>
      <c r="BI276" s="712">
        <f t="shared" si="61"/>
        <v>24.57</v>
      </c>
      <c r="BJ276" s="713">
        <f t="shared" si="62"/>
        <v>232.66</v>
      </c>
      <c r="BK276" s="716"/>
      <c r="BL276" s="608" t="e">
        <f>VLOOKUP(B276,[9]ML!A:F,1,0)</f>
        <v>#N/A</v>
      </c>
      <c r="BM276" s="715"/>
      <c r="BN276" s="608" t="e">
        <f>VLOOKUP(B276,'[9]Mon-Fri'!A:A,1,0)</f>
        <v>#N/A</v>
      </c>
    </row>
    <row r="277" spans="1:73" s="733" customFormat="1" ht="35.25" customHeight="1">
      <c r="A277" s="689">
        <f t="shared" si="66"/>
        <v>269</v>
      </c>
      <c r="B277" s="690" t="s">
        <v>1757</v>
      </c>
      <c r="C277" s="690" t="s">
        <v>1758</v>
      </c>
      <c r="D277" s="690" t="s">
        <v>1224</v>
      </c>
      <c r="E277" s="690" t="s">
        <v>1759</v>
      </c>
      <c r="F277" s="691">
        <v>43010</v>
      </c>
      <c r="G277" s="692"/>
      <c r="H277" s="692"/>
      <c r="I277" s="690" t="s">
        <v>1108</v>
      </c>
      <c r="J277" s="693">
        <v>1</v>
      </c>
      <c r="K277" s="693">
        <v>2</v>
      </c>
      <c r="L277" s="693">
        <v>3</v>
      </c>
      <c r="M277" s="693">
        <v>204</v>
      </c>
      <c r="N277" s="694">
        <f t="shared" si="63"/>
        <v>7.8461538461538458</v>
      </c>
      <c r="O277" s="693">
        <v>208</v>
      </c>
      <c r="P277" s="693">
        <v>8</v>
      </c>
      <c r="Q277" s="693">
        <v>256</v>
      </c>
      <c r="R277" s="693">
        <v>0</v>
      </c>
      <c r="S277" s="693">
        <v>0</v>
      </c>
      <c r="T277" s="693">
        <v>0</v>
      </c>
      <c r="U277" s="693">
        <v>48</v>
      </c>
      <c r="V277" s="693">
        <v>0</v>
      </c>
      <c r="W277" s="693">
        <v>48</v>
      </c>
      <c r="X277" s="690">
        <v>204.03</v>
      </c>
      <c r="Y277" s="690">
        <v>0</v>
      </c>
      <c r="Z277" s="690">
        <v>24.337547000000001</v>
      </c>
      <c r="AA277" s="690">
        <v>0</v>
      </c>
      <c r="AB277" s="690">
        <v>24.337547000000001</v>
      </c>
      <c r="AC277" s="690">
        <v>0</v>
      </c>
      <c r="AD277" s="690">
        <v>78.817176000000003</v>
      </c>
      <c r="AE277" s="696">
        <f>VLOOKUP(B277,[9]Avg!B:AD,29,0)</f>
        <v>10.029416367076937</v>
      </c>
      <c r="AF277" s="697">
        <f>_xlfn.IFNA(VLOOKUP(B277,'[9]5%'!B:BC,54,0),0)</f>
        <v>0</v>
      </c>
      <c r="AG277" s="698">
        <f>VLOOKUP(B277,[9]Simperel!B:AH,33,0)</f>
        <v>11.48</v>
      </c>
      <c r="AH277" s="699">
        <f t="shared" si="56"/>
        <v>7.85</v>
      </c>
      <c r="AI277" s="700"/>
      <c r="AJ277" s="697">
        <f>_xlfn.IFNA(VLOOKUP(B277,'[9]Child care'!C:I,7,0),0)</f>
        <v>0</v>
      </c>
      <c r="AK277" s="699">
        <f>VLOOKUP(B277,[9]Att!B:W,22,0)</f>
        <v>10</v>
      </c>
      <c r="AL277" s="697">
        <f t="shared" si="57"/>
        <v>6</v>
      </c>
      <c r="AM277" s="697">
        <f>_xlfn.IFNA(VLOOKUP(B277,'[9]Health Check'!D:H,5,0),0)</f>
        <v>0</v>
      </c>
      <c r="AN277" s="701"/>
      <c r="AO277" s="697">
        <v>7</v>
      </c>
      <c r="AP277" s="696">
        <f>VLOOKUP(B277,[9]Simperel!B:AJ,35,0)</f>
        <v>7</v>
      </c>
      <c r="AQ277" s="702">
        <f>VLOOKUP(B277,[10]Master!$B:$AQ,42,0)</f>
        <v>0</v>
      </c>
      <c r="AR277" s="697">
        <f>_xlfn.IFNA(VLOOKUP(B277,[9]Bounus!A:B,2,0),0)</f>
        <v>0</v>
      </c>
      <c r="AS277" s="703">
        <f>SUMIF([9]Reimbursment!$B:$B,'PWK '!B:B,[9]Reimbursment!G:G)</f>
        <v>0</v>
      </c>
      <c r="AT277" s="700">
        <f t="shared" si="64"/>
        <v>0</v>
      </c>
      <c r="AU277" s="704">
        <f t="shared" si="58"/>
        <v>307.18</v>
      </c>
      <c r="AV277" s="705">
        <f>VLOOKUP(B277,[9]Att!B:U,20,0)</f>
        <v>0</v>
      </c>
      <c r="AW277" s="706">
        <f t="shared" si="65"/>
        <v>338.03</v>
      </c>
      <c r="AX277" s="707">
        <f t="shared" si="59"/>
        <v>332.15999999999997</v>
      </c>
      <c r="AY277" s="708">
        <f t="shared" si="60"/>
        <v>367.55697133055622</v>
      </c>
      <c r="AZ277" s="708">
        <v>0</v>
      </c>
      <c r="BA277" s="708">
        <f>VLOOKUP(B277,'[9]1st'!B:BH,59,0)</f>
        <v>100</v>
      </c>
      <c r="BB277" s="709">
        <f>_xlfn.IFNA(VLOOKUP(B277,[9]Deduct!B:F,6,0),0)</f>
        <v>0</v>
      </c>
      <c r="BC277" s="710">
        <f>_xlfn.IFNA(VLOOKUP(B277,[9]Union!I:J,2,0),0)</f>
        <v>0</v>
      </c>
      <c r="BD277" s="710">
        <f>_xlfn.IFNA(VLOOKUP(B277,[9]Union!M:N,2,0),0)</f>
        <v>0</v>
      </c>
      <c r="BE277" s="710">
        <f>_xlfn.IFNA(VLOOKUP(B277,[9]Union!E:F,2,0),0)</f>
        <v>0</v>
      </c>
      <c r="BF277" s="710">
        <f>_xlfn.IFNA(VLOOKUP(B277,[9]Union!A:B,2,0),0)</f>
        <v>0</v>
      </c>
      <c r="BG277" s="711">
        <f t="shared" si="54"/>
        <v>5.87</v>
      </c>
      <c r="BH277" s="708">
        <f t="shared" si="55"/>
        <v>105.87</v>
      </c>
      <c r="BI277" s="712">
        <f t="shared" si="61"/>
        <v>18.48</v>
      </c>
      <c r="BJ277" s="713">
        <f t="shared" si="62"/>
        <v>250.64</v>
      </c>
      <c r="BK277" s="716"/>
      <c r="BL277" s="608" t="e">
        <f>VLOOKUP(B277,[9]ML!A:F,1,0)</f>
        <v>#N/A</v>
      </c>
      <c r="BM277" s="715"/>
      <c r="BN277" s="608" t="e">
        <f>VLOOKUP(B277,'[9]Mon-Fri'!A:A,1,0)</f>
        <v>#N/A</v>
      </c>
      <c r="BO277" s="608"/>
      <c r="BP277" s="608"/>
      <c r="BQ277" s="608"/>
      <c r="BR277" s="608"/>
      <c r="BS277" s="608"/>
      <c r="BT277" s="608"/>
      <c r="BU277" s="608"/>
    </row>
    <row r="278" spans="1:73" s="608" customFormat="1" ht="35.25" customHeight="1">
      <c r="A278" s="689">
        <f t="shared" si="66"/>
        <v>270</v>
      </c>
      <c r="B278" s="690" t="s">
        <v>1760</v>
      </c>
      <c r="C278" s="690" t="s">
        <v>1761</v>
      </c>
      <c r="D278" s="690" t="s">
        <v>1213</v>
      </c>
      <c r="E278" s="690" t="s">
        <v>1475</v>
      </c>
      <c r="F278" s="691">
        <v>43010</v>
      </c>
      <c r="G278" s="692"/>
      <c r="H278" s="692"/>
      <c r="I278" s="690" t="s">
        <v>1108</v>
      </c>
      <c r="J278" s="693">
        <v>1</v>
      </c>
      <c r="K278" s="693">
        <v>1</v>
      </c>
      <c r="L278" s="693">
        <v>2</v>
      </c>
      <c r="M278" s="693">
        <v>204</v>
      </c>
      <c r="N278" s="694">
        <f t="shared" si="63"/>
        <v>7.8461538461538458</v>
      </c>
      <c r="O278" s="693">
        <v>208</v>
      </c>
      <c r="P278" s="693">
        <v>8</v>
      </c>
      <c r="Q278" s="693">
        <v>236</v>
      </c>
      <c r="R278" s="693">
        <v>0</v>
      </c>
      <c r="S278" s="693">
        <v>8</v>
      </c>
      <c r="T278" s="693">
        <v>8</v>
      </c>
      <c r="U278" s="693">
        <v>36</v>
      </c>
      <c r="V278" s="693">
        <v>0</v>
      </c>
      <c r="W278" s="693">
        <v>36</v>
      </c>
      <c r="X278" s="690">
        <v>174.5</v>
      </c>
      <c r="Y278" s="690">
        <v>0</v>
      </c>
      <c r="Z278" s="690">
        <v>19.023540000000001</v>
      </c>
      <c r="AA278" s="690">
        <v>0</v>
      </c>
      <c r="AB278" s="690">
        <v>19.023540000000001</v>
      </c>
      <c r="AC278" s="690">
        <v>29.21</v>
      </c>
      <c r="AD278" s="690">
        <v>44.708080000000002</v>
      </c>
      <c r="AE278" s="696">
        <f>VLOOKUP(B278,[9]Avg!B:AD,29,0)</f>
        <v>9.930773668639052</v>
      </c>
      <c r="AF278" s="697">
        <f>_xlfn.IFNA(VLOOKUP(B278,'[9]5%'!B:BC,54,0),0)</f>
        <v>0</v>
      </c>
      <c r="AG278" s="698">
        <f>VLOOKUP(B278,[9]Simperel!B:AH,33,0)</f>
        <v>8.61</v>
      </c>
      <c r="AH278" s="699">
        <f t="shared" si="56"/>
        <v>7.85</v>
      </c>
      <c r="AI278" s="700"/>
      <c r="AJ278" s="697">
        <f>_xlfn.IFNA(VLOOKUP(B278,'[9]Child care'!C:I,7,0),0)</f>
        <v>0</v>
      </c>
      <c r="AK278" s="699">
        <f>VLOOKUP(B278,[9]Att!B:W,22,0)</f>
        <v>9.1973244147157178</v>
      </c>
      <c r="AL278" s="697">
        <f t="shared" si="57"/>
        <v>6</v>
      </c>
      <c r="AM278" s="697">
        <f>_xlfn.IFNA(VLOOKUP(B278,'[9]Health Check'!D:H,5,0),0)</f>
        <v>0</v>
      </c>
      <c r="AN278" s="701"/>
      <c r="AO278" s="697">
        <v>7</v>
      </c>
      <c r="AP278" s="696">
        <f>VLOOKUP(B278,[9]Simperel!B:AJ,35,0)</f>
        <v>7</v>
      </c>
      <c r="AQ278" s="702">
        <f>VLOOKUP(B278,[10]Master!$B:$AQ,42,0)</f>
        <v>0</v>
      </c>
      <c r="AR278" s="697">
        <f>_xlfn.IFNA(VLOOKUP(B278,[9]Bounus!A:B,2,0),0)</f>
        <v>0</v>
      </c>
      <c r="AS278" s="703">
        <f>SUMIF([9]Reimbursment!$B:$B,'PWK '!B:B,[9]Reimbursment!G:G)</f>
        <v>0</v>
      </c>
      <c r="AT278" s="700">
        <f t="shared" si="64"/>
        <v>0</v>
      </c>
      <c r="AU278" s="704">
        <f t="shared" si="58"/>
        <v>267.44</v>
      </c>
      <c r="AV278" s="705">
        <f>VLOOKUP(B278,[9]Att!B:U,20,0)</f>
        <v>0</v>
      </c>
      <c r="AW278" s="706">
        <f t="shared" si="65"/>
        <v>297.49</v>
      </c>
      <c r="AX278" s="707">
        <f t="shared" si="59"/>
        <v>291.62</v>
      </c>
      <c r="AY278" s="708">
        <f t="shared" si="60"/>
        <v>367.55697133055622</v>
      </c>
      <c r="AZ278" s="708">
        <v>0</v>
      </c>
      <c r="BA278" s="708">
        <f>VLOOKUP(B278,'[9]1st'!B:BH,59,0)</f>
        <v>100</v>
      </c>
      <c r="BB278" s="709">
        <f>_xlfn.IFNA(VLOOKUP(B278,[9]Deduct!B:F,6,0),0)</f>
        <v>0</v>
      </c>
      <c r="BC278" s="710">
        <f>_xlfn.IFNA(VLOOKUP(B278,[9]Union!I:J,2,0),0)</f>
        <v>0</v>
      </c>
      <c r="BD278" s="710">
        <f>_xlfn.IFNA(VLOOKUP(B278,[9]Union!M:N,2,0),0)</f>
        <v>0</v>
      </c>
      <c r="BE278" s="710">
        <f>_xlfn.IFNA(VLOOKUP(B278,[9]Union!E:F,2,0),0)</f>
        <v>0</v>
      </c>
      <c r="BF278" s="710">
        <f>_xlfn.IFNA(VLOOKUP(B278,[9]Union!A:B,2,0),0)</f>
        <v>0.5</v>
      </c>
      <c r="BG278" s="711">
        <f t="shared" si="54"/>
        <v>5.87</v>
      </c>
      <c r="BH278" s="708">
        <f t="shared" si="55"/>
        <v>106.37</v>
      </c>
      <c r="BI278" s="712">
        <f t="shared" si="61"/>
        <v>15.61</v>
      </c>
      <c r="BJ278" s="713">
        <f t="shared" si="62"/>
        <v>206.73</v>
      </c>
      <c r="BK278" s="716"/>
      <c r="BL278" s="608" t="e">
        <f>VLOOKUP(B278,[9]ML!A:F,1,0)</f>
        <v>#N/A</v>
      </c>
      <c r="BM278" s="715"/>
      <c r="BN278" s="608" t="e">
        <f>VLOOKUP(B278,'[9]Mon-Fri'!A:A,1,0)</f>
        <v>#N/A</v>
      </c>
    </row>
    <row r="279" spans="1:73" s="608" customFormat="1" ht="32.25" customHeight="1">
      <c r="A279" s="689">
        <f t="shared" si="66"/>
        <v>271</v>
      </c>
      <c r="B279" s="690" t="s">
        <v>1762</v>
      </c>
      <c r="C279" s="690" t="s">
        <v>1763</v>
      </c>
      <c r="D279" s="690" t="s">
        <v>1224</v>
      </c>
      <c r="E279" s="690" t="s">
        <v>1656</v>
      </c>
      <c r="F279" s="691">
        <v>43010</v>
      </c>
      <c r="G279" s="692"/>
      <c r="H279" s="692"/>
      <c r="I279" s="690" t="s">
        <v>1108</v>
      </c>
      <c r="J279" s="693">
        <v>1</v>
      </c>
      <c r="K279" s="693">
        <v>0</v>
      </c>
      <c r="L279" s="693">
        <v>1</v>
      </c>
      <c r="M279" s="693">
        <v>204</v>
      </c>
      <c r="N279" s="694">
        <f t="shared" si="63"/>
        <v>7.8461538461538458</v>
      </c>
      <c r="O279" s="693">
        <v>206</v>
      </c>
      <c r="P279" s="693">
        <v>8</v>
      </c>
      <c r="Q279" s="693">
        <v>226</v>
      </c>
      <c r="R279" s="693">
        <v>0</v>
      </c>
      <c r="S279" s="693">
        <v>16</v>
      </c>
      <c r="T279" s="693">
        <v>16</v>
      </c>
      <c r="U279" s="693">
        <v>36</v>
      </c>
      <c r="V279" s="693">
        <v>0</v>
      </c>
      <c r="W279" s="693">
        <v>36</v>
      </c>
      <c r="X279" s="690">
        <v>171.6</v>
      </c>
      <c r="Y279" s="690">
        <v>0</v>
      </c>
      <c r="Z279" s="690">
        <v>18.001152000000001</v>
      </c>
      <c r="AA279" s="690">
        <v>0</v>
      </c>
      <c r="AB279" s="690">
        <v>18.001152000000001</v>
      </c>
      <c r="AC279" s="690">
        <v>0</v>
      </c>
      <c r="AD279" s="690">
        <v>56.307200000000002</v>
      </c>
      <c r="AE279" s="696">
        <f>VLOOKUP(B279,[9]Avg!B:AD,29,0)</f>
        <v>9.81588442909257</v>
      </c>
      <c r="AF279" s="697">
        <f>_xlfn.IFNA(VLOOKUP(B279,'[9]5%'!B:BC,54,0),0)</f>
        <v>0</v>
      </c>
      <c r="AG279" s="698">
        <f>VLOOKUP(B279,[9]Simperel!B:AH,33,0)</f>
        <v>8.61</v>
      </c>
      <c r="AH279" s="699">
        <f t="shared" si="56"/>
        <v>7.85</v>
      </c>
      <c r="AI279" s="700"/>
      <c r="AJ279" s="697">
        <f>_xlfn.IFNA(VLOOKUP(B279,'[9]Child care'!C:I,7,0),0)</f>
        <v>0</v>
      </c>
      <c r="AK279" s="699">
        <f>VLOOKUP(B279,[9]Att!B:W,22,0)</f>
        <v>8.2704119919584222</v>
      </c>
      <c r="AL279" s="697">
        <f t="shared" si="57"/>
        <v>6</v>
      </c>
      <c r="AM279" s="697">
        <f>_xlfn.IFNA(VLOOKUP(B279,'[9]Health Check'!D:H,5,0),0)</f>
        <v>0</v>
      </c>
      <c r="AN279" s="701"/>
      <c r="AO279" s="697">
        <v>7</v>
      </c>
      <c r="AP279" s="696">
        <f>VLOOKUP(B279,[9]Simperel!B:AJ,35,0)</f>
        <v>7</v>
      </c>
      <c r="AQ279" s="702">
        <f>VLOOKUP(B279,[10]Master!$B:$AQ,42,0)</f>
        <v>0</v>
      </c>
      <c r="AR279" s="697">
        <f>_xlfn.IFNA(VLOOKUP(B279,[9]Bounus!A:B,2,0),0)</f>
        <v>0</v>
      </c>
      <c r="AS279" s="703">
        <f>SUMIF([9]Reimbursment!$B:$B,'PWK '!B:B,[9]Reimbursment!G:G)</f>
        <v>0</v>
      </c>
      <c r="AT279" s="700">
        <f t="shared" si="64"/>
        <v>0</v>
      </c>
      <c r="AU279" s="704">
        <f t="shared" si="58"/>
        <v>245.91</v>
      </c>
      <c r="AV279" s="705">
        <f>VLOOKUP(B279,[9]Att!B:U,20,0)</f>
        <v>0</v>
      </c>
      <c r="AW279" s="706">
        <f t="shared" si="65"/>
        <v>275.02999999999997</v>
      </c>
      <c r="AX279" s="707">
        <f t="shared" si="59"/>
        <v>269.52999999999997</v>
      </c>
      <c r="AY279" s="708">
        <f t="shared" si="60"/>
        <v>367.55697133055622</v>
      </c>
      <c r="AZ279" s="708">
        <v>0</v>
      </c>
      <c r="BA279" s="708">
        <f>VLOOKUP(B279,'[9]1st'!B:BH,59,0)</f>
        <v>100</v>
      </c>
      <c r="BB279" s="709">
        <f>_xlfn.IFNA(VLOOKUP(B279,[9]Deduct!B:F,6,0),0)</f>
        <v>0</v>
      </c>
      <c r="BC279" s="710">
        <f>_xlfn.IFNA(VLOOKUP(B279,[9]Union!I:J,2,0),0)</f>
        <v>0</v>
      </c>
      <c r="BD279" s="710">
        <f>_xlfn.IFNA(VLOOKUP(B279,[9]Union!M:N,2,0),0)</f>
        <v>0</v>
      </c>
      <c r="BE279" s="710">
        <f>_xlfn.IFNA(VLOOKUP(B279,[9]Union!E:F,2,0),0)</f>
        <v>0</v>
      </c>
      <c r="BF279" s="710">
        <f>_xlfn.IFNA(VLOOKUP(B279,[9]Union!A:B,2,0),0)</f>
        <v>0</v>
      </c>
      <c r="BG279" s="711">
        <f t="shared" si="54"/>
        <v>5.5</v>
      </c>
      <c r="BH279" s="708">
        <f t="shared" si="55"/>
        <v>105.5</v>
      </c>
      <c r="BI279" s="712">
        <f t="shared" si="61"/>
        <v>15.61</v>
      </c>
      <c r="BJ279" s="713">
        <f t="shared" si="62"/>
        <v>185.14</v>
      </c>
      <c r="BK279" s="716"/>
      <c r="BL279" s="608" t="e">
        <f>VLOOKUP(B279,[9]ML!A:F,1,0)</f>
        <v>#N/A</v>
      </c>
      <c r="BM279" s="715"/>
      <c r="BN279" s="608" t="e">
        <f>VLOOKUP(B279,'[9]Mon-Fri'!A:A,1,0)</f>
        <v>#N/A</v>
      </c>
    </row>
    <row r="280" spans="1:73" s="608" customFormat="1" ht="31.5" customHeight="1">
      <c r="A280" s="689">
        <f t="shared" si="66"/>
        <v>272</v>
      </c>
      <c r="B280" s="690" t="s">
        <v>1764</v>
      </c>
      <c r="C280" s="690" t="s">
        <v>1765</v>
      </c>
      <c r="D280" s="690" t="s">
        <v>1224</v>
      </c>
      <c r="E280" s="690" t="s">
        <v>1235</v>
      </c>
      <c r="F280" s="691">
        <v>39419</v>
      </c>
      <c r="G280" s="692"/>
      <c r="H280" s="692"/>
      <c r="I280" s="690" t="s">
        <v>1108</v>
      </c>
      <c r="J280" s="693">
        <v>1</v>
      </c>
      <c r="K280" s="693">
        <v>0</v>
      </c>
      <c r="L280" s="693">
        <v>1</v>
      </c>
      <c r="M280" s="693">
        <v>204</v>
      </c>
      <c r="N280" s="694">
        <f t="shared" si="63"/>
        <v>7.8461538461538458</v>
      </c>
      <c r="O280" s="693">
        <v>24</v>
      </c>
      <c r="P280" s="693"/>
      <c r="Q280" s="693">
        <v>24</v>
      </c>
      <c r="R280" s="693">
        <v>0</v>
      </c>
      <c r="S280" s="693">
        <v>0</v>
      </c>
      <c r="T280" s="693">
        <v>0</v>
      </c>
      <c r="U280" s="693">
        <v>0</v>
      </c>
      <c r="V280" s="693">
        <v>0</v>
      </c>
      <c r="W280" s="693">
        <v>0</v>
      </c>
      <c r="X280" s="690">
        <v>0</v>
      </c>
      <c r="Y280" s="690">
        <v>0</v>
      </c>
      <c r="Z280" s="690">
        <v>0</v>
      </c>
      <c r="AA280" s="690">
        <v>0</v>
      </c>
      <c r="AB280" s="690">
        <v>0</v>
      </c>
      <c r="AC280" s="690">
        <v>0</v>
      </c>
      <c r="AD280" s="690">
        <v>23.55</v>
      </c>
      <c r="AE280" s="696">
        <f>VLOOKUP(B280,[9]Avg!B:AD,29,0)</f>
        <v>9.8843424060155485</v>
      </c>
      <c r="AF280" s="697">
        <f>_xlfn.IFNA(VLOOKUP(B280,'[9]5%'!B:BC,54,0),0)</f>
        <v>0</v>
      </c>
      <c r="AG280" s="698">
        <f>VLOOKUP(B280,[9]Simperel!B:AH,33,0)</f>
        <v>0</v>
      </c>
      <c r="AH280" s="699">
        <f t="shared" si="56"/>
        <v>0</v>
      </c>
      <c r="AI280" s="700"/>
      <c r="AJ280" s="697">
        <f>_xlfn.IFNA(VLOOKUP(B280,'[9]Child care'!C:I,7,0),0)</f>
        <v>0</v>
      </c>
      <c r="AK280" s="699">
        <f>VLOOKUP(B280,[9]Att!B:W,22,0)</f>
        <v>0</v>
      </c>
      <c r="AL280" s="697">
        <f t="shared" si="57"/>
        <v>0</v>
      </c>
      <c r="AM280" s="697">
        <f>_xlfn.IFNA(VLOOKUP(B280,'[9]Health Check'!D:H,5,0),0)</f>
        <v>0</v>
      </c>
      <c r="AN280" s="701"/>
      <c r="AO280" s="697">
        <v>7</v>
      </c>
      <c r="AP280" s="696">
        <f>VLOOKUP(B280,[9]Simperel!B:AJ,35,0)</f>
        <v>11</v>
      </c>
      <c r="AQ280" s="702">
        <f>VLOOKUP(B280,[10]Master!$B:$AQ,42,0)</f>
        <v>0</v>
      </c>
      <c r="AR280" s="697">
        <f>_xlfn.IFNA(VLOOKUP(B280,[9]Bounus!A:B,2,0),0)</f>
        <v>0</v>
      </c>
      <c r="AS280" s="703">
        <f>SUMIF([9]Reimbursment!$B:$B,'PWK '!B:B,[9]Reimbursment!G:G)</f>
        <v>0</v>
      </c>
      <c r="AT280" s="700">
        <f t="shared" si="64"/>
        <v>0</v>
      </c>
      <c r="AU280" s="704">
        <f t="shared" si="58"/>
        <v>23.55</v>
      </c>
      <c r="AV280" s="705">
        <f>VLOOKUP(B280,[9]Att!B:U,20,0)</f>
        <v>0</v>
      </c>
      <c r="AW280" s="706">
        <f t="shared" si="65"/>
        <v>34.549999999999997</v>
      </c>
      <c r="AX280" s="707">
        <f t="shared" si="59"/>
        <v>32.589999999999996</v>
      </c>
      <c r="AY280" s="708">
        <f t="shared" si="60"/>
        <v>367.55697133055622</v>
      </c>
      <c r="AZ280" s="708">
        <v>0</v>
      </c>
      <c r="BA280" s="708">
        <f>VLOOKUP(B280,'[9]1st'!B:BH,59,0)</f>
        <v>0</v>
      </c>
      <c r="BB280" s="709">
        <f>_xlfn.IFNA(VLOOKUP(B280,[9]Deduct!B:F,6,0),0)</f>
        <v>0</v>
      </c>
      <c r="BC280" s="710">
        <f>_xlfn.IFNA(VLOOKUP(B280,[9]Union!I:J,2,0),0)</f>
        <v>0</v>
      </c>
      <c r="BD280" s="710" t="str">
        <f>_xlfn.IFNA(VLOOKUP(B280,[9]Union!M:N,2,0),0)</f>
        <v>ML</v>
      </c>
      <c r="BE280" s="710">
        <f>_xlfn.IFNA(VLOOKUP(B280,[9]Union!E:F,2,0),0)</f>
        <v>0</v>
      </c>
      <c r="BF280" s="710" t="str">
        <f>_xlfn.IFNA(VLOOKUP(B280,[9]Union!A:B,2,0),0)</f>
        <v>ML</v>
      </c>
      <c r="BG280" s="711">
        <f t="shared" si="54"/>
        <v>1.96</v>
      </c>
      <c r="BH280" s="708">
        <f t="shared" si="55"/>
        <v>1.96</v>
      </c>
      <c r="BI280" s="712">
        <f t="shared" si="61"/>
        <v>7</v>
      </c>
      <c r="BJ280" s="713">
        <f t="shared" si="62"/>
        <v>39.590000000000003</v>
      </c>
      <c r="BK280" s="716"/>
      <c r="BL280" s="608" t="str">
        <f>VLOOKUP(B280,[9]ML!A:F,1,0)</f>
        <v>PO1757</v>
      </c>
      <c r="BM280" s="715"/>
      <c r="BN280" s="608" t="e">
        <f>VLOOKUP(B280,'[9]Mon-Fri'!A:A,1,0)</f>
        <v>#N/A</v>
      </c>
    </row>
    <row r="281" spans="1:73" s="608" customFormat="1" ht="32.25" customHeight="1">
      <c r="A281" s="689">
        <f t="shared" si="66"/>
        <v>273</v>
      </c>
      <c r="B281" s="690" t="s">
        <v>1766</v>
      </c>
      <c r="C281" s="690" t="s">
        <v>1767</v>
      </c>
      <c r="D281" s="690" t="s">
        <v>1238</v>
      </c>
      <c r="E281" s="690" t="s">
        <v>1422</v>
      </c>
      <c r="F281" s="691">
        <v>43010</v>
      </c>
      <c r="G281" s="692"/>
      <c r="H281" s="692"/>
      <c r="I281" s="690" t="s">
        <v>1108</v>
      </c>
      <c r="J281" s="693">
        <v>1</v>
      </c>
      <c r="K281" s="693">
        <v>2</v>
      </c>
      <c r="L281" s="693">
        <v>3</v>
      </c>
      <c r="M281" s="693">
        <v>204</v>
      </c>
      <c r="N281" s="694">
        <f t="shared" si="63"/>
        <v>7.8461538461538458</v>
      </c>
      <c r="O281" s="693">
        <v>208</v>
      </c>
      <c r="P281" s="693">
        <v>8</v>
      </c>
      <c r="Q281" s="693">
        <v>222.08</v>
      </c>
      <c r="R281" s="693">
        <v>8</v>
      </c>
      <c r="S281" s="693">
        <v>3.9166666665999998</v>
      </c>
      <c r="T281" s="693">
        <v>11.916666666599999</v>
      </c>
      <c r="U281" s="693">
        <v>26</v>
      </c>
      <c r="V281" s="693">
        <v>0</v>
      </c>
      <c r="W281" s="693">
        <v>26</v>
      </c>
      <c r="X281" s="690">
        <v>173.59</v>
      </c>
      <c r="Y281" s="690">
        <v>7.85</v>
      </c>
      <c r="Z281" s="690">
        <v>13.006231</v>
      </c>
      <c r="AA281" s="690">
        <v>0</v>
      </c>
      <c r="AB281" s="690">
        <v>13.006231</v>
      </c>
      <c r="AC281" s="690">
        <v>0</v>
      </c>
      <c r="AD281" s="690">
        <v>44.832462</v>
      </c>
      <c r="AE281" s="696">
        <f>VLOOKUP(B281,[9]Avg!B:AD,29,0)</f>
        <v>9.6686058948110709</v>
      </c>
      <c r="AF281" s="697">
        <f>_xlfn.IFNA(VLOOKUP(B281,'[9]5%'!B:BC,54,0),0)</f>
        <v>0</v>
      </c>
      <c r="AG281" s="698">
        <f>VLOOKUP(B281,[9]Simperel!B:AH,33,0)</f>
        <v>6.22</v>
      </c>
      <c r="AH281" s="699">
        <f t="shared" si="56"/>
        <v>7.85</v>
      </c>
      <c r="AI281" s="700"/>
      <c r="AJ281" s="697">
        <f>_xlfn.IFNA(VLOOKUP(B281,'[9]Child care'!C:I,7,0),0)</f>
        <v>8</v>
      </c>
      <c r="AK281" s="699">
        <f>VLOOKUP(B281,[9]Att!B:W,22,0)</f>
        <v>10</v>
      </c>
      <c r="AL281" s="697">
        <f t="shared" si="57"/>
        <v>6</v>
      </c>
      <c r="AM281" s="697">
        <f>_xlfn.IFNA(VLOOKUP(B281,'[9]Health Check'!D:H,5,0),0)</f>
        <v>0</v>
      </c>
      <c r="AN281" s="701"/>
      <c r="AO281" s="697">
        <v>7</v>
      </c>
      <c r="AP281" s="696">
        <f>VLOOKUP(B281,[9]Simperel!B:AJ,35,0)</f>
        <v>7</v>
      </c>
      <c r="AQ281" s="702">
        <f>VLOOKUP(B281,[10]Master!$B:$AQ,42,0)</f>
        <v>0</v>
      </c>
      <c r="AR281" s="697">
        <f>_xlfn.IFNA(VLOOKUP(B281,[9]Bounus!A:B,2,0),0)</f>
        <v>0</v>
      </c>
      <c r="AS281" s="703">
        <f>SUMIF([9]Reimbursment!$B:$B,'PWK '!B:B,[9]Reimbursment!G:G)</f>
        <v>0</v>
      </c>
      <c r="AT281" s="700">
        <f t="shared" si="64"/>
        <v>0</v>
      </c>
      <c r="AU281" s="704">
        <f t="shared" si="58"/>
        <v>239.28</v>
      </c>
      <c r="AV281" s="705">
        <f>VLOOKUP(B281,[9]Att!B:U,20,0)</f>
        <v>0</v>
      </c>
      <c r="AW281" s="706">
        <f t="shared" si="65"/>
        <v>270.13</v>
      </c>
      <c r="AX281" s="707">
        <f t="shared" si="59"/>
        <v>264.73</v>
      </c>
      <c r="AY281" s="708">
        <f t="shared" si="60"/>
        <v>367.55697133055622</v>
      </c>
      <c r="AZ281" s="708">
        <v>0</v>
      </c>
      <c r="BA281" s="708">
        <f>VLOOKUP(B281,'[9]1st'!B:BH,59,0)</f>
        <v>100</v>
      </c>
      <c r="BB281" s="709">
        <f>_xlfn.IFNA(VLOOKUP(B281,[9]Deduct!B:F,6,0),0)</f>
        <v>0</v>
      </c>
      <c r="BC281" s="710">
        <f>_xlfn.IFNA(VLOOKUP(B281,[9]Union!I:J,2,0),0)</f>
        <v>1</v>
      </c>
      <c r="BD281" s="710">
        <f>_xlfn.IFNA(VLOOKUP(B281,[9]Union!M:N,2,0),0)</f>
        <v>0</v>
      </c>
      <c r="BE281" s="710">
        <f>_xlfn.IFNA(VLOOKUP(B281,[9]Union!E:F,2,0),0)</f>
        <v>0</v>
      </c>
      <c r="BF281" s="710">
        <f>_xlfn.IFNA(VLOOKUP(B281,[9]Union!A:B,2,0),0)</f>
        <v>0</v>
      </c>
      <c r="BG281" s="711">
        <f t="shared" si="54"/>
        <v>5.4</v>
      </c>
      <c r="BH281" s="708">
        <f t="shared" si="55"/>
        <v>106.4</v>
      </c>
      <c r="BI281" s="712">
        <f t="shared" si="61"/>
        <v>21.22</v>
      </c>
      <c r="BJ281" s="713">
        <f t="shared" si="62"/>
        <v>184.95</v>
      </c>
      <c r="BK281" s="716"/>
      <c r="BL281" s="608" t="e">
        <f>VLOOKUP(B281,[9]ML!A:F,1,0)</f>
        <v>#N/A</v>
      </c>
      <c r="BM281" s="715"/>
      <c r="BN281" s="608" t="e">
        <f>VLOOKUP(B281,'[9]Mon-Fri'!A:A,1,0)</f>
        <v>#N/A</v>
      </c>
    </row>
    <row r="282" spans="1:73" s="608" customFormat="1" ht="35.25" customHeight="1">
      <c r="A282" s="689">
        <f t="shared" si="66"/>
        <v>274</v>
      </c>
      <c r="B282" s="690" t="s">
        <v>1768</v>
      </c>
      <c r="C282" s="690" t="s">
        <v>1769</v>
      </c>
      <c r="D282" s="690" t="s">
        <v>1213</v>
      </c>
      <c r="E282" s="690" t="s">
        <v>1273</v>
      </c>
      <c r="F282" s="691">
        <v>43010</v>
      </c>
      <c r="G282" s="692"/>
      <c r="H282" s="692"/>
      <c r="I282" s="690" t="s">
        <v>1108</v>
      </c>
      <c r="J282" s="693">
        <v>1</v>
      </c>
      <c r="K282" s="693">
        <v>1</v>
      </c>
      <c r="L282" s="693">
        <v>2</v>
      </c>
      <c r="M282" s="693">
        <v>204</v>
      </c>
      <c r="N282" s="694">
        <f t="shared" si="63"/>
        <v>7.8461538461538458</v>
      </c>
      <c r="O282" s="693">
        <v>208</v>
      </c>
      <c r="P282" s="693">
        <v>8</v>
      </c>
      <c r="Q282" s="693">
        <v>246</v>
      </c>
      <c r="R282" s="693">
        <v>0</v>
      </c>
      <c r="S282" s="693">
        <v>0</v>
      </c>
      <c r="T282" s="693">
        <v>0</v>
      </c>
      <c r="U282" s="693">
        <v>38</v>
      </c>
      <c r="V282" s="693">
        <v>0</v>
      </c>
      <c r="W282" s="693">
        <v>38</v>
      </c>
      <c r="X282" s="690">
        <v>172.96</v>
      </c>
      <c r="Y282" s="690">
        <v>0</v>
      </c>
      <c r="Z282" s="690">
        <v>19.671212000000001</v>
      </c>
      <c r="AA282" s="690">
        <v>0</v>
      </c>
      <c r="AB282" s="690">
        <v>19.671212000000001</v>
      </c>
      <c r="AC282" s="690">
        <v>0</v>
      </c>
      <c r="AD282" s="690">
        <v>83.777023999999997</v>
      </c>
      <c r="AE282" s="696">
        <f>VLOOKUP(B282,[9]Avg!B:AD,29,0)</f>
        <v>10.339812055509061</v>
      </c>
      <c r="AF282" s="697">
        <f>_xlfn.IFNA(VLOOKUP(B282,'[9]5%'!B:BC,54,0),0)</f>
        <v>0</v>
      </c>
      <c r="AG282" s="698">
        <f>VLOOKUP(B282,[9]Simperel!B:AH,33,0)</f>
        <v>9.09</v>
      </c>
      <c r="AH282" s="699">
        <f t="shared" si="56"/>
        <v>7.85</v>
      </c>
      <c r="AI282" s="700"/>
      <c r="AJ282" s="697">
        <f>_xlfn.IFNA(VLOOKUP(B282,'[9]Child care'!C:I,7,0),0)</f>
        <v>8</v>
      </c>
      <c r="AK282" s="699">
        <f>VLOOKUP(B282,[9]Att!B:W,22,0)</f>
        <v>10</v>
      </c>
      <c r="AL282" s="697">
        <f t="shared" si="57"/>
        <v>6</v>
      </c>
      <c r="AM282" s="697">
        <f>_xlfn.IFNA(VLOOKUP(B282,'[9]Health Check'!D:H,5,0),0)</f>
        <v>0</v>
      </c>
      <c r="AN282" s="701"/>
      <c r="AO282" s="697">
        <v>7</v>
      </c>
      <c r="AP282" s="696">
        <f>VLOOKUP(B282,[9]Simperel!B:AJ,35,0)</f>
        <v>7</v>
      </c>
      <c r="AQ282" s="702">
        <f>VLOOKUP(B282,[10]Master!$B:$AQ,42,0)</f>
        <v>0</v>
      </c>
      <c r="AR282" s="697">
        <f>_xlfn.IFNA(VLOOKUP(B282,[9]Bounus!A:B,2,0),0)</f>
        <v>0</v>
      </c>
      <c r="AS282" s="703">
        <f>SUMIF([9]Reimbursment!$B:$B,'PWK '!B:B,[9]Reimbursment!G:G)</f>
        <v>8</v>
      </c>
      <c r="AT282" s="700">
        <f t="shared" si="64"/>
        <v>0</v>
      </c>
      <c r="AU282" s="704">
        <f t="shared" si="58"/>
        <v>276.41000000000003</v>
      </c>
      <c r="AV282" s="705">
        <f>VLOOKUP(B282,[9]Att!B:U,20,0)</f>
        <v>0</v>
      </c>
      <c r="AW282" s="706">
        <f t="shared" si="65"/>
        <v>315.26</v>
      </c>
      <c r="AX282" s="707">
        <f t="shared" si="59"/>
        <v>309.39</v>
      </c>
      <c r="AY282" s="708">
        <f t="shared" si="60"/>
        <v>367.55697133055622</v>
      </c>
      <c r="AZ282" s="708">
        <v>0</v>
      </c>
      <c r="BA282" s="708">
        <f>VLOOKUP(B282,'[9]1st'!B:BH,59,0)</f>
        <v>100</v>
      </c>
      <c r="BB282" s="709">
        <f>_xlfn.IFNA(VLOOKUP(B282,[9]Deduct!B:F,6,0),0)</f>
        <v>0</v>
      </c>
      <c r="BC282" s="710">
        <f>_xlfn.IFNA(VLOOKUP(B282,[9]Union!I:J,2,0),0)</f>
        <v>0</v>
      </c>
      <c r="BD282" s="710">
        <f>_xlfn.IFNA(VLOOKUP(B282,[9]Union!M:N,2,0),0)</f>
        <v>0</v>
      </c>
      <c r="BE282" s="710">
        <f>_xlfn.IFNA(VLOOKUP(B282,[9]Union!E:F,2,0),0)</f>
        <v>0</v>
      </c>
      <c r="BF282" s="710">
        <f>_xlfn.IFNA(VLOOKUP(B282,[9]Union!A:B,2,0),0)</f>
        <v>0</v>
      </c>
      <c r="BG282" s="711">
        <f t="shared" si="54"/>
        <v>5.87</v>
      </c>
      <c r="BH282" s="708">
        <f t="shared" si="55"/>
        <v>105.87</v>
      </c>
      <c r="BI282" s="712">
        <f t="shared" si="61"/>
        <v>24.09</v>
      </c>
      <c r="BJ282" s="713">
        <f t="shared" si="62"/>
        <v>233.48</v>
      </c>
      <c r="BK282" s="716"/>
      <c r="BL282" s="608" t="e">
        <f>VLOOKUP(B282,[9]ML!A:F,1,0)</f>
        <v>#N/A</v>
      </c>
      <c r="BM282" s="715"/>
      <c r="BN282" s="608" t="e">
        <f>VLOOKUP(B282,'[9]Mon-Fri'!A:A,1,0)</f>
        <v>#N/A</v>
      </c>
    </row>
    <row r="283" spans="1:73" s="608" customFormat="1" ht="35.25" customHeight="1">
      <c r="A283" s="689">
        <f t="shared" si="66"/>
        <v>275</v>
      </c>
      <c r="B283" s="690" t="s">
        <v>1770</v>
      </c>
      <c r="C283" s="690" t="s">
        <v>1771</v>
      </c>
      <c r="D283" s="690" t="s">
        <v>1213</v>
      </c>
      <c r="E283" s="690" t="s">
        <v>1506</v>
      </c>
      <c r="F283" s="691">
        <v>43010</v>
      </c>
      <c r="G283" s="692"/>
      <c r="H283" s="692"/>
      <c r="I283" s="690" t="s">
        <v>1108</v>
      </c>
      <c r="J283" s="693">
        <v>1</v>
      </c>
      <c r="K283" s="693">
        <v>1</v>
      </c>
      <c r="L283" s="693">
        <v>2</v>
      </c>
      <c r="M283" s="693">
        <v>204</v>
      </c>
      <c r="N283" s="694">
        <f t="shared" si="63"/>
        <v>7.8461538461538458</v>
      </c>
      <c r="O283" s="693">
        <v>200</v>
      </c>
      <c r="P283" s="693">
        <v>8</v>
      </c>
      <c r="Q283" s="693">
        <v>197</v>
      </c>
      <c r="R283" s="693">
        <v>16</v>
      </c>
      <c r="S283" s="693">
        <v>7</v>
      </c>
      <c r="T283" s="693">
        <v>23</v>
      </c>
      <c r="U283" s="693">
        <v>20</v>
      </c>
      <c r="V283" s="693">
        <v>0</v>
      </c>
      <c r="W283" s="693">
        <v>20</v>
      </c>
      <c r="X283" s="690">
        <v>150.5</v>
      </c>
      <c r="Y283" s="690">
        <v>15.7</v>
      </c>
      <c r="Z283" s="690">
        <v>10.611726000000001</v>
      </c>
      <c r="AA283" s="690">
        <v>0</v>
      </c>
      <c r="AB283" s="690">
        <v>10.611726000000001</v>
      </c>
      <c r="AC283" s="690">
        <v>0</v>
      </c>
      <c r="AD283" s="690">
        <v>54.423451999999997</v>
      </c>
      <c r="AE283" s="696">
        <f>VLOOKUP(B283,[9]Avg!B:AD,29,0)</f>
        <v>10.433452849579568</v>
      </c>
      <c r="AF283" s="697">
        <f>_xlfn.IFNA(VLOOKUP(B283,'[9]5%'!B:BC,54,0),0)</f>
        <v>0</v>
      </c>
      <c r="AG283" s="698">
        <f>VLOOKUP(B283,[9]Simperel!B:AH,33,0)</f>
        <v>4.78</v>
      </c>
      <c r="AH283" s="699">
        <f t="shared" si="56"/>
        <v>7.85</v>
      </c>
      <c r="AI283" s="700"/>
      <c r="AJ283" s="697">
        <f>_xlfn.IFNA(VLOOKUP(B283,'[9]Child care'!C:I,7,0),0)</f>
        <v>0</v>
      </c>
      <c r="AK283" s="699">
        <f>VLOOKUP(B283,[9]Att!B:W,22,0)</f>
        <v>8.695652173913043</v>
      </c>
      <c r="AL283" s="697">
        <f t="shared" si="57"/>
        <v>6</v>
      </c>
      <c r="AM283" s="697">
        <f>_xlfn.IFNA(VLOOKUP(B283,'[9]Health Check'!D:H,5,0),0)</f>
        <v>0</v>
      </c>
      <c r="AN283" s="701"/>
      <c r="AO283" s="697">
        <v>7</v>
      </c>
      <c r="AP283" s="696">
        <f>VLOOKUP(B283,[9]Simperel!B:AJ,35,0)</f>
        <v>7</v>
      </c>
      <c r="AQ283" s="702">
        <f>VLOOKUP(B283,[10]Master!$B:$AQ,42,0)</f>
        <v>0</v>
      </c>
      <c r="AR283" s="697">
        <f>_xlfn.IFNA(VLOOKUP(B283,[9]Bounus!A:B,2,0),0)</f>
        <v>0</v>
      </c>
      <c r="AS283" s="703">
        <f>SUMIF([9]Reimbursment!$B:$B,'PWK '!B:B,[9]Reimbursment!G:G)</f>
        <v>0</v>
      </c>
      <c r="AT283" s="700">
        <f t="shared" si="64"/>
        <v>0</v>
      </c>
      <c r="AU283" s="704">
        <f t="shared" si="58"/>
        <v>231.24</v>
      </c>
      <c r="AV283" s="705">
        <f>VLOOKUP(B283,[9]Att!B:U,20,0)</f>
        <v>0</v>
      </c>
      <c r="AW283" s="706">
        <f t="shared" si="65"/>
        <v>260.77999999999997</v>
      </c>
      <c r="AX283" s="707">
        <f t="shared" si="59"/>
        <v>255.55999999999997</v>
      </c>
      <c r="AY283" s="708">
        <f t="shared" si="60"/>
        <v>367.55697133055622</v>
      </c>
      <c r="AZ283" s="708">
        <v>0</v>
      </c>
      <c r="BA283" s="708">
        <f>VLOOKUP(B283,'[9]1st'!B:BH,59,0)</f>
        <v>100</v>
      </c>
      <c r="BB283" s="709">
        <f>_xlfn.IFNA(VLOOKUP(B283,[9]Deduct!B:F,6,0),0)</f>
        <v>0</v>
      </c>
      <c r="BC283" s="710">
        <f>_xlfn.IFNA(VLOOKUP(B283,[9]Union!I:J,2,0),0)</f>
        <v>0</v>
      </c>
      <c r="BD283" s="710">
        <f>_xlfn.IFNA(VLOOKUP(B283,[9]Union!M:N,2,0),0)</f>
        <v>0</v>
      </c>
      <c r="BE283" s="710">
        <f>_xlfn.IFNA(VLOOKUP(B283,[9]Union!E:F,2,0),0)</f>
        <v>0.5</v>
      </c>
      <c r="BF283" s="710">
        <f>_xlfn.IFNA(VLOOKUP(B283,[9]Union!A:B,2,0),0)</f>
        <v>0</v>
      </c>
      <c r="BG283" s="711">
        <f t="shared" si="54"/>
        <v>5.22</v>
      </c>
      <c r="BH283" s="708">
        <f t="shared" si="55"/>
        <v>105.72</v>
      </c>
      <c r="BI283" s="712">
        <f t="shared" si="61"/>
        <v>11.78</v>
      </c>
      <c r="BJ283" s="713">
        <f t="shared" si="62"/>
        <v>166.84</v>
      </c>
      <c r="BK283" s="716"/>
      <c r="BL283" s="608" t="e">
        <f>VLOOKUP(B283,[9]ML!A:F,1,0)</f>
        <v>#N/A</v>
      </c>
      <c r="BM283" s="715"/>
      <c r="BN283" s="608" t="e">
        <f>VLOOKUP(B283,'[9]Mon-Fri'!A:A,1,0)</f>
        <v>#N/A</v>
      </c>
    </row>
    <row r="284" spans="1:73" s="608" customFormat="1" ht="31.5" customHeight="1">
      <c r="A284" s="689">
        <f t="shared" si="66"/>
        <v>276</v>
      </c>
      <c r="B284" s="690" t="s">
        <v>1772</v>
      </c>
      <c r="C284" s="690" t="s">
        <v>1773</v>
      </c>
      <c r="D284" s="690" t="s">
        <v>1238</v>
      </c>
      <c r="E284" s="690" t="s">
        <v>1422</v>
      </c>
      <c r="F284" s="691">
        <v>43012</v>
      </c>
      <c r="G284" s="692"/>
      <c r="H284" s="692"/>
      <c r="I284" s="690" t="s">
        <v>1108</v>
      </c>
      <c r="J284" s="693">
        <v>1</v>
      </c>
      <c r="K284" s="693">
        <v>2</v>
      </c>
      <c r="L284" s="693">
        <v>3</v>
      </c>
      <c r="M284" s="693">
        <v>204</v>
      </c>
      <c r="N284" s="694">
        <f t="shared" si="63"/>
        <v>7.8461538461538458</v>
      </c>
      <c r="O284" s="693">
        <v>200</v>
      </c>
      <c r="P284" s="693">
        <v>8</v>
      </c>
      <c r="Q284" s="693">
        <v>188</v>
      </c>
      <c r="R284" s="693">
        <v>8</v>
      </c>
      <c r="S284" s="693">
        <v>24</v>
      </c>
      <c r="T284" s="693">
        <v>32</v>
      </c>
      <c r="U284" s="693">
        <v>20</v>
      </c>
      <c r="V284" s="693">
        <v>0</v>
      </c>
      <c r="W284" s="693">
        <v>20</v>
      </c>
      <c r="X284" s="690">
        <v>131.49</v>
      </c>
      <c r="Y284" s="690">
        <v>7.85</v>
      </c>
      <c r="Z284" s="690">
        <v>10.456859</v>
      </c>
      <c r="AA284" s="690">
        <v>0</v>
      </c>
      <c r="AB284" s="690">
        <v>10.456859</v>
      </c>
      <c r="AC284" s="690">
        <v>5.78</v>
      </c>
      <c r="AD284" s="690">
        <v>61.574854000000002</v>
      </c>
      <c r="AE284" s="696">
        <f>VLOOKUP(B284,[9]Avg!B:AD,29,0)</f>
        <v>9.4608683810425962</v>
      </c>
      <c r="AF284" s="697">
        <f>_xlfn.IFNA(VLOOKUP(B284,'[9]5%'!B:BC,54,0),0)</f>
        <v>0</v>
      </c>
      <c r="AG284" s="698">
        <f>VLOOKUP(B284,[9]Simperel!B:AH,33,0)</f>
        <v>4.78</v>
      </c>
      <c r="AH284" s="699">
        <f t="shared" si="56"/>
        <v>7.85</v>
      </c>
      <c r="AI284" s="700"/>
      <c r="AJ284" s="697">
        <f>_xlfn.IFNA(VLOOKUP(B284,'[9]Child care'!C:I,7,0),0)</f>
        <v>8</v>
      </c>
      <c r="AK284" s="699">
        <f>VLOOKUP(B284,[9]Att!B:W,22,0)</f>
        <v>6.2541806020066888</v>
      </c>
      <c r="AL284" s="697">
        <f t="shared" si="57"/>
        <v>0</v>
      </c>
      <c r="AM284" s="697">
        <f>_xlfn.IFNA(VLOOKUP(B284,'[9]Health Check'!D:H,5,0),0)</f>
        <v>0</v>
      </c>
      <c r="AN284" s="701"/>
      <c r="AO284" s="697">
        <v>7</v>
      </c>
      <c r="AP284" s="696">
        <f>VLOOKUP(B284,[9]Simperel!B:AJ,35,0)</f>
        <v>7</v>
      </c>
      <c r="AQ284" s="702">
        <f>VLOOKUP(B284,[10]Master!$B:$AQ,42,0)</f>
        <v>0</v>
      </c>
      <c r="AR284" s="697">
        <f>_xlfn.IFNA(VLOOKUP(B284,[9]Bounus!A:B,2,0),0)</f>
        <v>0</v>
      </c>
      <c r="AS284" s="703">
        <f>SUMIF([9]Reimbursment!$B:$B,'PWK '!B:B,[9]Reimbursment!G:G)</f>
        <v>0</v>
      </c>
      <c r="AT284" s="700">
        <f t="shared" si="64"/>
        <v>0</v>
      </c>
      <c r="AU284" s="704">
        <f t="shared" si="58"/>
        <v>217.15</v>
      </c>
      <c r="AV284" s="705">
        <f>VLOOKUP(B284,[9]Att!B:U,20,0)</f>
        <v>0</v>
      </c>
      <c r="AW284" s="706">
        <f t="shared" si="65"/>
        <v>238.26</v>
      </c>
      <c r="AX284" s="707">
        <f t="shared" si="59"/>
        <v>233.48999999999998</v>
      </c>
      <c r="AY284" s="708">
        <f t="shared" si="60"/>
        <v>367.55697133055622</v>
      </c>
      <c r="AZ284" s="708">
        <v>0</v>
      </c>
      <c r="BA284" s="708">
        <f>VLOOKUP(B284,'[9]1st'!B:BH,59,0)</f>
        <v>100</v>
      </c>
      <c r="BB284" s="709">
        <f>_xlfn.IFNA(VLOOKUP(B284,[9]Deduct!B:F,6,0),0)</f>
        <v>0</v>
      </c>
      <c r="BC284" s="710">
        <f>_xlfn.IFNA(VLOOKUP(B284,[9]Union!I:J,2,0),0)</f>
        <v>0</v>
      </c>
      <c r="BD284" s="710">
        <f>_xlfn.IFNA(VLOOKUP(B284,[9]Union!M:N,2,0),0)</f>
        <v>1</v>
      </c>
      <c r="BE284" s="710">
        <f>_xlfn.IFNA(VLOOKUP(B284,[9]Union!E:F,2,0),0)</f>
        <v>0</v>
      </c>
      <c r="BF284" s="710">
        <f>_xlfn.IFNA(VLOOKUP(B284,[9]Union!A:B,2,0),0)</f>
        <v>0</v>
      </c>
      <c r="BG284" s="711">
        <f t="shared" si="54"/>
        <v>4.7699999999999996</v>
      </c>
      <c r="BH284" s="708">
        <f t="shared" si="55"/>
        <v>105.77</v>
      </c>
      <c r="BI284" s="712">
        <f t="shared" si="61"/>
        <v>19.78</v>
      </c>
      <c r="BJ284" s="713">
        <f t="shared" si="62"/>
        <v>152.27000000000001</v>
      </c>
      <c r="BK284" s="732"/>
      <c r="BL284" s="608" t="e">
        <f>VLOOKUP(B284,[9]ML!A:F,1,0)</f>
        <v>#N/A</v>
      </c>
      <c r="BM284" s="715"/>
      <c r="BN284" s="608" t="e">
        <f>VLOOKUP(B284,'[9]Mon-Fri'!A:A,1,0)</f>
        <v>#N/A</v>
      </c>
    </row>
    <row r="285" spans="1:73" s="608" customFormat="1" ht="35.25" customHeight="1">
      <c r="A285" s="689">
        <f t="shared" si="66"/>
        <v>277</v>
      </c>
      <c r="B285" s="690" t="s">
        <v>1774</v>
      </c>
      <c r="C285" s="690" t="s">
        <v>1775</v>
      </c>
      <c r="D285" s="690" t="s">
        <v>1217</v>
      </c>
      <c r="E285" s="690" t="s">
        <v>1204</v>
      </c>
      <c r="F285" s="691">
        <v>43012</v>
      </c>
      <c r="G285" s="692"/>
      <c r="H285" s="692"/>
      <c r="I285" s="690" t="s">
        <v>1108</v>
      </c>
      <c r="J285" s="693">
        <v>1</v>
      </c>
      <c r="K285" s="693">
        <v>2</v>
      </c>
      <c r="L285" s="693">
        <v>3</v>
      </c>
      <c r="M285" s="693">
        <v>204</v>
      </c>
      <c r="N285" s="694">
        <f t="shared" si="63"/>
        <v>7.8461538461538458</v>
      </c>
      <c r="O285" s="693">
        <v>208</v>
      </c>
      <c r="P285" s="693">
        <v>8</v>
      </c>
      <c r="Q285" s="693">
        <v>260</v>
      </c>
      <c r="R285" s="693">
        <v>0</v>
      </c>
      <c r="S285" s="693">
        <v>0</v>
      </c>
      <c r="T285" s="693">
        <v>0</v>
      </c>
      <c r="U285" s="693">
        <v>52</v>
      </c>
      <c r="V285" s="693">
        <v>0</v>
      </c>
      <c r="W285" s="693">
        <v>52</v>
      </c>
      <c r="X285" s="690">
        <v>201.63</v>
      </c>
      <c r="Y285" s="690">
        <v>0</v>
      </c>
      <c r="Z285" s="690">
        <v>25.512239999999998</v>
      </c>
      <c r="AA285" s="690">
        <v>0</v>
      </c>
      <c r="AB285" s="690">
        <v>25.512239999999998</v>
      </c>
      <c r="AC285" s="690">
        <v>0</v>
      </c>
      <c r="AD285" s="690">
        <v>53.494480000000003</v>
      </c>
      <c r="AE285" s="696">
        <f>VLOOKUP(B285,[9]Avg!B:AD,29,0)</f>
        <v>9.4385833722620145</v>
      </c>
      <c r="AF285" s="697">
        <f>_xlfn.IFNA(VLOOKUP(B285,'[9]5%'!B:BC,54,0),0)</f>
        <v>0</v>
      </c>
      <c r="AG285" s="698">
        <f>VLOOKUP(B285,[9]Simperel!B:AH,33,0)</f>
        <v>12.44</v>
      </c>
      <c r="AH285" s="699">
        <f t="shared" si="56"/>
        <v>7.85</v>
      </c>
      <c r="AI285" s="700"/>
      <c r="AJ285" s="697">
        <f>_xlfn.IFNA(VLOOKUP(B285,'[9]Child care'!C:I,7,0),0)</f>
        <v>0</v>
      </c>
      <c r="AK285" s="699">
        <f>VLOOKUP(B285,[9]Att!B:W,22,0)</f>
        <v>10</v>
      </c>
      <c r="AL285" s="697">
        <f t="shared" si="57"/>
        <v>6</v>
      </c>
      <c r="AM285" s="697">
        <f>_xlfn.IFNA(VLOOKUP(B285,'[9]Health Check'!D:H,5,0),0)</f>
        <v>0</v>
      </c>
      <c r="AN285" s="701"/>
      <c r="AO285" s="697">
        <v>7</v>
      </c>
      <c r="AP285" s="696">
        <f>VLOOKUP(B285,[9]Simperel!B:AJ,35,0)</f>
        <v>7</v>
      </c>
      <c r="AQ285" s="702">
        <f>VLOOKUP(B285,[10]Master!$B:$AQ,42,0)</f>
        <v>0</v>
      </c>
      <c r="AR285" s="697">
        <f>_xlfn.IFNA(VLOOKUP(B285,[9]Bounus!A:B,2,0),0)</f>
        <v>0</v>
      </c>
      <c r="AS285" s="703">
        <f>SUMIF([9]Reimbursment!$B:$B,'PWK '!B:B,[9]Reimbursment!G:G)</f>
        <v>37.724775002356139</v>
      </c>
      <c r="AT285" s="700">
        <f t="shared" si="64"/>
        <v>0</v>
      </c>
      <c r="AU285" s="704">
        <f t="shared" si="58"/>
        <v>280.64</v>
      </c>
      <c r="AV285" s="705">
        <f>VLOOKUP(B285,[9]Att!B:U,20,0)</f>
        <v>0</v>
      </c>
      <c r="AW285" s="706">
        <f t="shared" si="65"/>
        <v>349.21</v>
      </c>
      <c r="AX285" s="707">
        <f t="shared" si="59"/>
        <v>343.34</v>
      </c>
      <c r="AY285" s="708">
        <f t="shared" si="60"/>
        <v>367.55697133055622</v>
      </c>
      <c r="AZ285" s="708">
        <v>0</v>
      </c>
      <c r="BA285" s="708">
        <f>VLOOKUP(B285,'[9]1st'!B:BH,59,0)</f>
        <v>100</v>
      </c>
      <c r="BB285" s="709">
        <f>_xlfn.IFNA(VLOOKUP(B285,[9]Deduct!B:F,6,0),0)</f>
        <v>0</v>
      </c>
      <c r="BC285" s="710">
        <f>_xlfn.IFNA(VLOOKUP(B285,[9]Union!I:J,2,0),0)</f>
        <v>0</v>
      </c>
      <c r="BD285" s="710">
        <f>_xlfn.IFNA(VLOOKUP(B285,[9]Union!M:N,2,0),0)</f>
        <v>0</v>
      </c>
      <c r="BE285" s="710">
        <f>_xlfn.IFNA(VLOOKUP(B285,[9]Union!E:F,2,0),0)</f>
        <v>0</v>
      </c>
      <c r="BF285" s="710">
        <f>_xlfn.IFNA(VLOOKUP(B285,[9]Union!A:B,2,0),0)</f>
        <v>0.5</v>
      </c>
      <c r="BG285" s="711">
        <f t="shared" si="54"/>
        <v>5.87</v>
      </c>
      <c r="BH285" s="708">
        <f t="shared" si="55"/>
        <v>106.37</v>
      </c>
      <c r="BI285" s="712">
        <f t="shared" si="61"/>
        <v>19.440000000000001</v>
      </c>
      <c r="BJ285" s="713">
        <f t="shared" si="62"/>
        <v>262.27999999999997</v>
      </c>
      <c r="BK285" s="716"/>
      <c r="BL285" s="608" t="e">
        <f>VLOOKUP(B285,[9]ML!A:F,1,0)</f>
        <v>#N/A</v>
      </c>
      <c r="BM285" s="715"/>
      <c r="BN285" s="608" t="e">
        <f>VLOOKUP(B285,'[9]Mon-Fri'!A:A,1,0)</f>
        <v>#N/A</v>
      </c>
    </row>
    <row r="286" spans="1:73" s="608" customFormat="1" ht="28.5" customHeight="1">
      <c r="A286" s="689">
        <f t="shared" si="66"/>
        <v>278</v>
      </c>
      <c r="B286" s="690" t="s">
        <v>1776</v>
      </c>
      <c r="C286" s="690" t="s">
        <v>1777</v>
      </c>
      <c r="D286" s="690" t="s">
        <v>1213</v>
      </c>
      <c r="E286" s="690" t="s">
        <v>1422</v>
      </c>
      <c r="F286" s="691">
        <v>43012</v>
      </c>
      <c r="G286" s="692"/>
      <c r="H286" s="692"/>
      <c r="I286" s="690" t="s">
        <v>1108</v>
      </c>
      <c r="J286" s="693">
        <v>1</v>
      </c>
      <c r="K286" s="693">
        <v>1</v>
      </c>
      <c r="L286" s="693">
        <v>2</v>
      </c>
      <c r="M286" s="693">
        <v>204</v>
      </c>
      <c r="N286" s="694">
        <f t="shared" si="63"/>
        <v>7.8461538461538458</v>
      </c>
      <c r="O286" s="693">
        <v>208</v>
      </c>
      <c r="P286" s="693">
        <v>8</v>
      </c>
      <c r="Q286" s="693">
        <v>228</v>
      </c>
      <c r="R286" s="693">
        <v>8</v>
      </c>
      <c r="S286" s="693">
        <v>0</v>
      </c>
      <c r="T286" s="693">
        <v>8</v>
      </c>
      <c r="U286" s="693">
        <v>28</v>
      </c>
      <c r="V286" s="693">
        <v>0</v>
      </c>
      <c r="W286" s="693">
        <v>28</v>
      </c>
      <c r="X286" s="690">
        <v>158.65</v>
      </c>
      <c r="Y286" s="690">
        <v>7.85</v>
      </c>
      <c r="Z286" s="690">
        <v>14.270042</v>
      </c>
      <c r="AA286" s="690">
        <v>0</v>
      </c>
      <c r="AB286" s="690">
        <v>14.270042</v>
      </c>
      <c r="AC286" s="690">
        <v>0</v>
      </c>
      <c r="AD286" s="690">
        <v>70.577280000000002</v>
      </c>
      <c r="AE286" s="696">
        <f>VLOOKUP(B286,[9]Avg!B:AD,29,0)</f>
        <v>9.493824084495385</v>
      </c>
      <c r="AF286" s="697">
        <f>_xlfn.IFNA(VLOOKUP(B286,'[9]5%'!B:BC,54,0),0)</f>
        <v>0</v>
      </c>
      <c r="AG286" s="698">
        <f>VLOOKUP(B286,[9]Simperel!B:AH,33,0)</f>
        <v>6.7</v>
      </c>
      <c r="AH286" s="699">
        <f t="shared" si="56"/>
        <v>7.85</v>
      </c>
      <c r="AI286" s="700"/>
      <c r="AJ286" s="697">
        <f>_xlfn.IFNA(VLOOKUP(B286,'[9]Child care'!C:I,7,0),0)</f>
        <v>0</v>
      </c>
      <c r="AK286" s="699">
        <f>VLOOKUP(B286,[9]Att!B:W,22,0)</f>
        <v>9.5652173913043477</v>
      </c>
      <c r="AL286" s="697">
        <f t="shared" si="57"/>
        <v>6</v>
      </c>
      <c r="AM286" s="697">
        <f>_xlfn.IFNA(VLOOKUP(B286,'[9]Health Check'!D:H,5,0),0)</f>
        <v>0</v>
      </c>
      <c r="AN286" s="701"/>
      <c r="AO286" s="697">
        <v>7</v>
      </c>
      <c r="AP286" s="696">
        <f>VLOOKUP(B286,[9]Simperel!B:AJ,35,0)</f>
        <v>7</v>
      </c>
      <c r="AQ286" s="702">
        <f>VLOOKUP(B286,[10]Master!$B:$AQ,42,0)</f>
        <v>0</v>
      </c>
      <c r="AR286" s="697">
        <f>_xlfn.IFNA(VLOOKUP(B286,[9]Bounus!A:B,2,0),0)</f>
        <v>0</v>
      </c>
      <c r="AS286" s="703">
        <f>SUMIF([9]Reimbursment!$B:$B,'PWK '!B:B,[9]Reimbursment!G:G)</f>
        <v>0</v>
      </c>
      <c r="AT286" s="700">
        <f t="shared" si="64"/>
        <v>0</v>
      </c>
      <c r="AU286" s="704">
        <f t="shared" si="58"/>
        <v>251.35</v>
      </c>
      <c r="AV286" s="705">
        <f>VLOOKUP(B286,[9]Att!B:U,20,0)</f>
        <v>0</v>
      </c>
      <c r="AW286" s="706">
        <f t="shared" si="65"/>
        <v>281.76</v>
      </c>
      <c r="AX286" s="707">
        <f t="shared" si="59"/>
        <v>276.12</v>
      </c>
      <c r="AY286" s="708">
        <f t="shared" si="60"/>
        <v>367.55697133055622</v>
      </c>
      <c r="AZ286" s="708">
        <v>0</v>
      </c>
      <c r="BA286" s="708">
        <f>VLOOKUP(B286,'[9]1st'!B:BH,59,0)</f>
        <v>100</v>
      </c>
      <c r="BB286" s="709">
        <f>_xlfn.IFNA(VLOOKUP(B286,[9]Deduct!B:F,6,0),0)</f>
        <v>0</v>
      </c>
      <c r="BC286" s="710">
        <f>_xlfn.IFNA(VLOOKUP(B286,[9]Union!I:J,2,0),0)</f>
        <v>0</v>
      </c>
      <c r="BD286" s="710">
        <f>_xlfn.IFNA(VLOOKUP(B286,[9]Union!M:N,2,0),0)</f>
        <v>1</v>
      </c>
      <c r="BE286" s="710">
        <f>_xlfn.IFNA(VLOOKUP(B286,[9]Union!E:F,2,0),0)</f>
        <v>0</v>
      </c>
      <c r="BF286" s="710">
        <f>_xlfn.IFNA(VLOOKUP(B286,[9]Union!A:B,2,0),0)</f>
        <v>0</v>
      </c>
      <c r="BG286" s="711">
        <f t="shared" si="54"/>
        <v>5.64</v>
      </c>
      <c r="BH286" s="708">
        <f t="shared" si="55"/>
        <v>106.64</v>
      </c>
      <c r="BI286" s="712">
        <f t="shared" si="61"/>
        <v>13.7</v>
      </c>
      <c r="BJ286" s="713">
        <f t="shared" si="62"/>
        <v>188.82</v>
      </c>
      <c r="BK286" s="716"/>
      <c r="BL286" s="608" t="e">
        <f>VLOOKUP(B286,[9]ML!A:F,1,0)</f>
        <v>#N/A</v>
      </c>
      <c r="BM286" s="715"/>
      <c r="BN286" s="608" t="e">
        <f>VLOOKUP(B286,'[9]Mon-Fri'!A:A,1,0)</f>
        <v>#N/A</v>
      </c>
    </row>
    <row r="287" spans="1:73" s="608" customFormat="1" ht="35.25" customHeight="1">
      <c r="A287" s="689">
        <f t="shared" si="66"/>
        <v>279</v>
      </c>
      <c r="B287" s="690" t="s">
        <v>1778</v>
      </c>
      <c r="C287" s="690" t="s">
        <v>1779</v>
      </c>
      <c r="D287" s="690" t="s">
        <v>1213</v>
      </c>
      <c r="E287" s="690" t="s">
        <v>1252</v>
      </c>
      <c r="F287" s="691">
        <v>43017</v>
      </c>
      <c r="G287" s="692"/>
      <c r="H287" s="692"/>
      <c r="I287" s="690" t="s">
        <v>1108</v>
      </c>
      <c r="J287" s="693">
        <v>0</v>
      </c>
      <c r="K287" s="693">
        <v>0</v>
      </c>
      <c r="L287" s="693">
        <v>0</v>
      </c>
      <c r="M287" s="693">
        <v>204</v>
      </c>
      <c r="N287" s="694">
        <f t="shared" si="63"/>
        <v>7.8461538461538458</v>
      </c>
      <c r="O287" s="693">
        <v>208</v>
      </c>
      <c r="P287" s="693">
        <v>8</v>
      </c>
      <c r="Q287" s="693">
        <v>240</v>
      </c>
      <c r="R287" s="693">
        <v>0</v>
      </c>
      <c r="S287" s="693">
        <v>0</v>
      </c>
      <c r="T287" s="693">
        <v>0</v>
      </c>
      <c r="U287" s="693">
        <v>32</v>
      </c>
      <c r="V287" s="693">
        <v>0</v>
      </c>
      <c r="W287" s="693">
        <v>32</v>
      </c>
      <c r="X287" s="690">
        <v>205.03</v>
      </c>
      <c r="Y287" s="690">
        <v>0</v>
      </c>
      <c r="Z287" s="690">
        <v>16.859448</v>
      </c>
      <c r="AA287" s="690">
        <v>0</v>
      </c>
      <c r="AB287" s="690">
        <v>16.859448</v>
      </c>
      <c r="AC287" s="690">
        <v>0</v>
      </c>
      <c r="AD287" s="690">
        <v>53.584719999999997</v>
      </c>
      <c r="AE287" s="696">
        <f>VLOOKUP(B287,[9]Avg!B:AD,29,0)</f>
        <v>10.485930000766684</v>
      </c>
      <c r="AF287" s="697">
        <f>_xlfn.IFNA(VLOOKUP(B287,'[9]5%'!B:BC,54,0),0)</f>
        <v>0</v>
      </c>
      <c r="AG287" s="698">
        <f>VLOOKUP(B287,[9]Simperel!B:AH,33,0)</f>
        <v>7.65</v>
      </c>
      <c r="AH287" s="699">
        <f t="shared" si="56"/>
        <v>7.85</v>
      </c>
      <c r="AI287" s="700"/>
      <c r="AJ287" s="697">
        <f>_xlfn.IFNA(VLOOKUP(B287,'[9]Child care'!C:I,7,0),0)</f>
        <v>0</v>
      </c>
      <c r="AK287" s="699">
        <f>VLOOKUP(B287,[9]Att!B:W,22,0)</f>
        <v>10</v>
      </c>
      <c r="AL287" s="697">
        <f t="shared" si="57"/>
        <v>6</v>
      </c>
      <c r="AM287" s="697">
        <f>_xlfn.IFNA(VLOOKUP(B287,'[9]Health Check'!D:H,5,0),0)</f>
        <v>0</v>
      </c>
      <c r="AN287" s="701"/>
      <c r="AO287" s="697">
        <v>7</v>
      </c>
      <c r="AP287" s="696">
        <f>VLOOKUP(B287,[9]Simperel!B:AJ,35,0)</f>
        <v>7</v>
      </c>
      <c r="AQ287" s="702">
        <f>VLOOKUP(B287,[10]Master!$B:$AQ,42,0)</f>
        <v>0</v>
      </c>
      <c r="AR287" s="697">
        <f>_xlfn.IFNA(VLOOKUP(B287,[9]Bounus!A:B,2,0),0)</f>
        <v>0</v>
      </c>
      <c r="AS287" s="703">
        <f>SUMIF([9]Reimbursment!$B:$B,'PWK '!B:B,[9]Reimbursment!G:G)</f>
        <v>4.640075961774075</v>
      </c>
      <c r="AT287" s="700">
        <f t="shared" si="64"/>
        <v>0</v>
      </c>
      <c r="AU287" s="704">
        <f t="shared" si="58"/>
        <v>275.47000000000003</v>
      </c>
      <c r="AV287" s="705">
        <f>VLOOKUP(B287,[9]Att!B:U,20,0)</f>
        <v>0</v>
      </c>
      <c r="AW287" s="706">
        <f t="shared" si="65"/>
        <v>310.95999999999998</v>
      </c>
      <c r="AX287" s="707">
        <f t="shared" si="59"/>
        <v>305.08999999999997</v>
      </c>
      <c r="AY287" s="708">
        <f t="shared" si="60"/>
        <v>367.55697133055622</v>
      </c>
      <c r="AZ287" s="708">
        <v>0</v>
      </c>
      <c r="BA287" s="708">
        <f>VLOOKUP(B287,'[9]1st'!B:BH,59,0)</f>
        <v>100</v>
      </c>
      <c r="BB287" s="709">
        <f>_xlfn.IFNA(VLOOKUP(B287,[9]Deduct!B:F,6,0),0)</f>
        <v>0</v>
      </c>
      <c r="BC287" s="710">
        <f>_xlfn.IFNA(VLOOKUP(B287,[9]Union!I:J,2,0),0)</f>
        <v>0</v>
      </c>
      <c r="BD287" s="710">
        <f>_xlfn.IFNA(VLOOKUP(B287,[9]Union!M:N,2,0),0)</f>
        <v>0</v>
      </c>
      <c r="BE287" s="710">
        <f>_xlfn.IFNA(VLOOKUP(B287,[9]Union!E:F,2,0),0)</f>
        <v>0.5</v>
      </c>
      <c r="BF287" s="710">
        <f>_xlfn.IFNA(VLOOKUP(B287,[9]Union!A:B,2,0),0)</f>
        <v>0</v>
      </c>
      <c r="BG287" s="711">
        <f t="shared" si="54"/>
        <v>5.87</v>
      </c>
      <c r="BH287" s="708">
        <f t="shared" si="55"/>
        <v>106.37</v>
      </c>
      <c r="BI287" s="712">
        <f t="shared" si="61"/>
        <v>14.65</v>
      </c>
      <c r="BJ287" s="713">
        <f t="shared" si="62"/>
        <v>219.24</v>
      </c>
      <c r="BK287" s="716"/>
      <c r="BL287" s="608" t="e">
        <f>VLOOKUP(B287,[9]ML!A:F,1,0)</f>
        <v>#N/A</v>
      </c>
      <c r="BM287" s="715"/>
      <c r="BN287" s="608" t="e">
        <f>VLOOKUP(B287,'[9]Mon-Fri'!A:A,1,0)</f>
        <v>#N/A</v>
      </c>
    </row>
    <row r="288" spans="1:73" s="608" customFormat="1" ht="32.25" customHeight="1">
      <c r="A288" s="689">
        <f t="shared" si="66"/>
        <v>280</v>
      </c>
      <c r="B288" s="734" t="s">
        <v>1780</v>
      </c>
      <c r="C288" s="734" t="s">
        <v>1781</v>
      </c>
      <c r="D288" s="690" t="s">
        <v>1203</v>
      </c>
      <c r="E288" s="734" t="s">
        <v>1499</v>
      </c>
      <c r="F288" s="735">
        <v>43017</v>
      </c>
      <c r="G288" s="736"/>
      <c r="H288" s="736"/>
      <c r="I288" s="734" t="s">
        <v>1108</v>
      </c>
      <c r="J288" s="737">
        <v>1</v>
      </c>
      <c r="K288" s="737">
        <v>2</v>
      </c>
      <c r="L288" s="737">
        <v>3</v>
      </c>
      <c r="M288" s="737">
        <v>204</v>
      </c>
      <c r="N288" s="694">
        <f t="shared" si="63"/>
        <v>7.8461538461538458</v>
      </c>
      <c r="O288" s="737">
        <v>208</v>
      </c>
      <c r="P288" s="693">
        <v>8</v>
      </c>
      <c r="Q288" s="737">
        <v>240</v>
      </c>
      <c r="R288" s="737">
        <v>0</v>
      </c>
      <c r="S288" s="737">
        <v>0</v>
      </c>
      <c r="T288" s="737">
        <v>0</v>
      </c>
      <c r="U288" s="737">
        <v>32</v>
      </c>
      <c r="V288" s="737">
        <v>0</v>
      </c>
      <c r="W288" s="737">
        <v>32</v>
      </c>
      <c r="X288" s="734">
        <v>177.42</v>
      </c>
      <c r="Y288" s="734">
        <v>0</v>
      </c>
      <c r="Z288" s="734">
        <v>15.845025</v>
      </c>
      <c r="AA288" s="734">
        <v>0</v>
      </c>
      <c r="AB288" s="734">
        <v>15.845025</v>
      </c>
      <c r="AC288" s="690">
        <v>0</v>
      </c>
      <c r="AD288" s="690">
        <v>58.370049999999999</v>
      </c>
      <c r="AE288" s="696">
        <f>VLOOKUP(B288,[9]Avg!B:AD,29,0)</f>
        <v>9.9112088783348913</v>
      </c>
      <c r="AF288" s="697">
        <f>_xlfn.IFNA(VLOOKUP(B288,'[9]5%'!B:BC,54,0),0)</f>
        <v>0</v>
      </c>
      <c r="AG288" s="698">
        <f>VLOOKUP(B288,[9]Simperel!B:AH,33,0)</f>
        <v>7.65</v>
      </c>
      <c r="AH288" s="699">
        <f t="shared" si="56"/>
        <v>7.85</v>
      </c>
      <c r="AI288" s="700"/>
      <c r="AJ288" s="697">
        <f>_xlfn.IFNA(VLOOKUP(B288,'[9]Child care'!C:I,7,0),0)</f>
        <v>0</v>
      </c>
      <c r="AK288" s="699">
        <f>VLOOKUP(B288,[9]Att!B:W,22,0)</f>
        <v>10</v>
      </c>
      <c r="AL288" s="697">
        <f t="shared" si="57"/>
        <v>6</v>
      </c>
      <c r="AM288" s="697">
        <f>_xlfn.IFNA(VLOOKUP(B288,'[9]Health Check'!D:H,5,0),0)</f>
        <v>0</v>
      </c>
      <c r="AN288" s="701"/>
      <c r="AO288" s="697">
        <v>7</v>
      </c>
      <c r="AP288" s="696">
        <f>VLOOKUP(B288,[9]Simperel!B:AJ,35,0)</f>
        <v>7</v>
      </c>
      <c r="AQ288" s="702">
        <f>VLOOKUP(B288,[10]Master!$B:$AQ,42,0)</f>
        <v>0</v>
      </c>
      <c r="AR288" s="697">
        <f>_xlfn.IFNA(VLOOKUP(B288,[9]Bounus!A:B,2,0),0)</f>
        <v>0</v>
      </c>
      <c r="AS288" s="703">
        <f>SUMIF([9]Reimbursment!$B:$B,'PWK '!B:B,[9]Reimbursment!G:G)</f>
        <v>0</v>
      </c>
      <c r="AT288" s="700">
        <f t="shared" si="64"/>
        <v>0</v>
      </c>
      <c r="AU288" s="704">
        <f t="shared" si="58"/>
        <v>251.64</v>
      </c>
      <c r="AV288" s="705">
        <f>VLOOKUP(B288,[9]Att!B:U,20,0)</f>
        <v>0</v>
      </c>
      <c r="AW288" s="706">
        <f t="shared" si="65"/>
        <v>282.49</v>
      </c>
      <c r="AX288" s="707">
        <f t="shared" si="59"/>
        <v>276.84000000000003</v>
      </c>
      <c r="AY288" s="708">
        <f t="shared" si="60"/>
        <v>367.55697133055622</v>
      </c>
      <c r="AZ288" s="708">
        <v>0</v>
      </c>
      <c r="BA288" s="708">
        <f>VLOOKUP(B288,'[9]1st'!B:BH,59,0)</f>
        <v>100</v>
      </c>
      <c r="BB288" s="709">
        <f>_xlfn.IFNA(VLOOKUP(B288,[9]Deduct!B:F,6,0),0)</f>
        <v>0</v>
      </c>
      <c r="BC288" s="710">
        <f>_xlfn.IFNA(VLOOKUP(B288,[9]Union!I:J,2,0),0)</f>
        <v>0</v>
      </c>
      <c r="BD288" s="710">
        <f>_xlfn.IFNA(VLOOKUP(B288,[9]Union!M:N,2,0),0)</f>
        <v>0</v>
      </c>
      <c r="BE288" s="710">
        <f>_xlfn.IFNA(VLOOKUP(B288,[9]Union!E:F,2,0),0)</f>
        <v>0.5</v>
      </c>
      <c r="BF288" s="710">
        <f>_xlfn.IFNA(VLOOKUP(B288,[9]Union!A:B,2,0),0)</f>
        <v>0</v>
      </c>
      <c r="BG288" s="711">
        <f t="shared" si="54"/>
        <v>5.65</v>
      </c>
      <c r="BH288" s="708">
        <f t="shared" si="55"/>
        <v>106.15</v>
      </c>
      <c r="BI288" s="712">
        <f t="shared" si="61"/>
        <v>14.65</v>
      </c>
      <c r="BJ288" s="713">
        <f t="shared" si="62"/>
        <v>190.99</v>
      </c>
      <c r="BK288" s="716"/>
      <c r="BL288" s="608" t="e">
        <f>VLOOKUP(B288,[9]ML!A:F,1,0)</f>
        <v>#N/A</v>
      </c>
      <c r="BM288" s="715"/>
      <c r="BN288" s="608" t="e">
        <f>VLOOKUP(B288,'[9]Mon-Fri'!A:A,1,0)</f>
        <v>#N/A</v>
      </c>
    </row>
    <row r="289" spans="1:73" s="608" customFormat="1" ht="28.5" customHeight="1">
      <c r="A289" s="689">
        <f t="shared" si="66"/>
        <v>281</v>
      </c>
      <c r="B289" s="690" t="s">
        <v>1782</v>
      </c>
      <c r="C289" s="690" t="s">
        <v>1783</v>
      </c>
      <c r="D289" s="690" t="s">
        <v>1203</v>
      </c>
      <c r="E289" s="690" t="s">
        <v>1784</v>
      </c>
      <c r="F289" s="691">
        <v>43017</v>
      </c>
      <c r="G289" s="692"/>
      <c r="H289" s="692"/>
      <c r="I289" s="690" t="s">
        <v>1108</v>
      </c>
      <c r="J289" s="693">
        <v>0</v>
      </c>
      <c r="K289" s="693">
        <v>0</v>
      </c>
      <c r="L289" s="693">
        <v>0</v>
      </c>
      <c r="M289" s="693">
        <v>204</v>
      </c>
      <c r="N289" s="694">
        <f t="shared" si="63"/>
        <v>7.8461538461538458</v>
      </c>
      <c r="O289" s="693">
        <v>208</v>
      </c>
      <c r="P289" s="693">
        <v>8</v>
      </c>
      <c r="Q289" s="693">
        <v>232.5</v>
      </c>
      <c r="R289" s="693">
        <v>19.5</v>
      </c>
      <c r="S289" s="693">
        <v>0</v>
      </c>
      <c r="T289" s="693">
        <v>19.5</v>
      </c>
      <c r="U289" s="693">
        <v>44</v>
      </c>
      <c r="V289" s="693">
        <v>0</v>
      </c>
      <c r="W289" s="693">
        <v>44</v>
      </c>
      <c r="X289" s="690">
        <v>198.31</v>
      </c>
      <c r="Y289" s="690">
        <v>19.11</v>
      </c>
      <c r="Z289" s="690">
        <v>22.819253</v>
      </c>
      <c r="AA289" s="690">
        <v>0</v>
      </c>
      <c r="AB289" s="690">
        <v>22.819253</v>
      </c>
      <c r="AC289" s="690">
        <v>8.08</v>
      </c>
      <c r="AD289" s="690">
        <v>33.773020000000002</v>
      </c>
      <c r="AE289" s="696">
        <f>VLOOKUP(B289,[9]Avg!B:AD,29,0)</f>
        <v>8.6735821398858537</v>
      </c>
      <c r="AF289" s="697">
        <f>_xlfn.IFNA(VLOOKUP(B289,'[9]5%'!B:BC,54,0),0)</f>
        <v>0</v>
      </c>
      <c r="AG289" s="698">
        <f>VLOOKUP(B289,[9]Simperel!B:AH,33,0)</f>
        <v>10.52</v>
      </c>
      <c r="AH289" s="699">
        <f t="shared" si="56"/>
        <v>7.85</v>
      </c>
      <c r="AI289" s="700"/>
      <c r="AJ289" s="697">
        <f>_xlfn.IFNA(VLOOKUP(B289,'[9]Child care'!C:I,7,0),0)</f>
        <v>0</v>
      </c>
      <c r="AK289" s="699">
        <f>VLOOKUP(B289,[9]Att!B:W,22,0)</f>
        <v>9.8398169336384438</v>
      </c>
      <c r="AL289" s="697">
        <f t="shared" si="57"/>
        <v>6</v>
      </c>
      <c r="AM289" s="697">
        <f>_xlfn.IFNA(VLOOKUP(B289,'[9]Health Check'!D:H,5,0),0)</f>
        <v>0</v>
      </c>
      <c r="AN289" s="701"/>
      <c r="AO289" s="697">
        <v>7</v>
      </c>
      <c r="AP289" s="696">
        <f>VLOOKUP(B289,[9]Simperel!B:AJ,35,0)</f>
        <v>7</v>
      </c>
      <c r="AQ289" s="702">
        <f>VLOOKUP(B289,[10]Master!$B:$AQ,42,0)</f>
        <v>0</v>
      </c>
      <c r="AR289" s="697">
        <f>_xlfn.IFNA(VLOOKUP(B289,[9]Bounus!A:B,2,0),0)</f>
        <v>0</v>
      </c>
      <c r="AS289" s="703">
        <f>SUMIF([9]Reimbursment!$B:$B,'PWK '!B:B,[9]Reimbursment!G:G)</f>
        <v>1.26</v>
      </c>
      <c r="AT289" s="700">
        <f t="shared" si="64"/>
        <v>0</v>
      </c>
      <c r="AU289" s="704">
        <f t="shared" si="58"/>
        <v>282.08999999999997</v>
      </c>
      <c r="AV289" s="705">
        <f>VLOOKUP(B289,[9]Att!B:U,20,0)</f>
        <v>0</v>
      </c>
      <c r="AW289" s="706">
        <f t="shared" si="65"/>
        <v>314.04000000000002</v>
      </c>
      <c r="AX289" s="707">
        <f t="shared" si="59"/>
        <v>308.17</v>
      </c>
      <c r="AY289" s="708">
        <f t="shared" si="60"/>
        <v>367.55697133055622</v>
      </c>
      <c r="AZ289" s="708">
        <v>0</v>
      </c>
      <c r="BA289" s="708">
        <f>VLOOKUP(B289,'[9]1st'!B:BH,59,0)</f>
        <v>101.26</v>
      </c>
      <c r="BB289" s="709">
        <f>_xlfn.IFNA(VLOOKUP(B289,[9]Deduct!B:F,6,0),0)</f>
        <v>0</v>
      </c>
      <c r="BC289" s="710">
        <f>_xlfn.IFNA(VLOOKUP(B289,[9]Union!I:J,2,0),0)</f>
        <v>0</v>
      </c>
      <c r="BD289" s="710">
        <f>_xlfn.IFNA(VLOOKUP(B289,[9]Union!M:N,2,0),0)</f>
        <v>0</v>
      </c>
      <c r="BE289" s="710">
        <f>_xlfn.IFNA(VLOOKUP(B289,[9]Union!E:F,2,0),0)</f>
        <v>0</v>
      </c>
      <c r="BF289" s="710">
        <f>_xlfn.IFNA(VLOOKUP(B289,[9]Union!A:B,2,0),0)</f>
        <v>0</v>
      </c>
      <c r="BG289" s="711">
        <f t="shared" si="54"/>
        <v>5.87</v>
      </c>
      <c r="BH289" s="708">
        <f t="shared" si="55"/>
        <v>107.13</v>
      </c>
      <c r="BI289" s="712">
        <f t="shared" si="61"/>
        <v>17.52</v>
      </c>
      <c r="BJ289" s="713">
        <f t="shared" si="62"/>
        <v>224.43</v>
      </c>
      <c r="BK289" s="716"/>
      <c r="BL289" s="608" t="e">
        <f>VLOOKUP(B289,[9]ML!A:F,1,0)</f>
        <v>#N/A</v>
      </c>
      <c r="BM289" s="715"/>
      <c r="BN289" s="608" t="e">
        <f>VLOOKUP(B289,'[9]Mon-Fri'!A:A,1,0)</f>
        <v>#N/A</v>
      </c>
      <c r="BO289" s="722"/>
      <c r="BP289" s="722"/>
      <c r="BQ289" s="722"/>
      <c r="BR289" s="722"/>
      <c r="BS289" s="722"/>
      <c r="BT289" s="722"/>
      <c r="BU289" s="722"/>
    </row>
    <row r="290" spans="1:73" s="608" customFormat="1" ht="32.25" customHeight="1">
      <c r="A290" s="689">
        <f t="shared" si="66"/>
        <v>282</v>
      </c>
      <c r="B290" s="690" t="s">
        <v>1785</v>
      </c>
      <c r="C290" s="690" t="s">
        <v>1786</v>
      </c>
      <c r="D290" s="690" t="s">
        <v>808</v>
      </c>
      <c r="E290" s="690" t="s">
        <v>1317</v>
      </c>
      <c r="F290" s="691">
        <v>43017</v>
      </c>
      <c r="G290" s="692"/>
      <c r="H290" s="692"/>
      <c r="I290" s="690" t="s">
        <v>1108</v>
      </c>
      <c r="J290" s="693">
        <v>0</v>
      </c>
      <c r="K290" s="693">
        <v>0</v>
      </c>
      <c r="L290" s="693">
        <v>0</v>
      </c>
      <c r="M290" s="693">
        <v>231</v>
      </c>
      <c r="N290" s="694">
        <f t="shared" si="63"/>
        <v>8.884615384615385</v>
      </c>
      <c r="O290" s="693">
        <v>208</v>
      </c>
      <c r="P290" s="693">
        <v>8</v>
      </c>
      <c r="Q290" s="693">
        <v>258</v>
      </c>
      <c r="R290" s="693">
        <v>0</v>
      </c>
      <c r="S290" s="693">
        <v>0</v>
      </c>
      <c r="T290" s="693">
        <v>0</v>
      </c>
      <c r="U290" s="693">
        <v>50</v>
      </c>
      <c r="V290" s="693">
        <v>0</v>
      </c>
      <c r="W290" s="693">
        <v>50</v>
      </c>
      <c r="X290" s="690">
        <v>200.86</v>
      </c>
      <c r="Y290" s="690">
        <v>0</v>
      </c>
      <c r="Z290" s="690">
        <v>27.75</v>
      </c>
      <c r="AA290" s="690">
        <v>0</v>
      </c>
      <c r="AB290" s="690">
        <v>27.75</v>
      </c>
      <c r="AC290" s="690">
        <v>0</v>
      </c>
      <c r="AD290" s="690">
        <v>87.988560000000007</v>
      </c>
      <c r="AE290" s="696">
        <f>VLOOKUP(B290,[9]Avg!B:AD,29,0)</f>
        <v>10.7632058678501</v>
      </c>
      <c r="AF290" s="697">
        <f>_xlfn.IFNA(VLOOKUP(B290,'[9]5%'!B:BC,54,0),0)</f>
        <v>0</v>
      </c>
      <c r="AG290" s="698">
        <f>VLOOKUP(B290,[9]Simperel!B:AH,33,0)</f>
        <v>11.96</v>
      </c>
      <c r="AH290" s="699">
        <f t="shared" si="56"/>
        <v>8.8800000000000008</v>
      </c>
      <c r="AI290" s="700"/>
      <c r="AJ290" s="697">
        <f>_xlfn.IFNA(VLOOKUP(B290,'[9]Child care'!C:I,7,0),0)</f>
        <v>0</v>
      </c>
      <c r="AK290" s="699">
        <f>VLOOKUP(B290,[9]Att!B:W,22,0)</f>
        <v>10</v>
      </c>
      <c r="AL290" s="697">
        <f t="shared" si="57"/>
        <v>6</v>
      </c>
      <c r="AM290" s="697">
        <f>_xlfn.IFNA(VLOOKUP(B290,'[9]Health Check'!D:H,5,0),0)</f>
        <v>0</v>
      </c>
      <c r="AN290" s="701"/>
      <c r="AO290" s="697">
        <v>7</v>
      </c>
      <c r="AP290" s="696">
        <f>VLOOKUP(B290,[9]Simperel!B:AJ,35,0)</f>
        <v>7</v>
      </c>
      <c r="AQ290" s="702">
        <f>VLOOKUP(B290,[10]Master!$B:$AQ,42,0)</f>
        <v>0</v>
      </c>
      <c r="AR290" s="697">
        <f>_xlfn.IFNA(VLOOKUP(B290,[9]Bounus!A:B,2,0),0)</f>
        <v>0</v>
      </c>
      <c r="AS290" s="703">
        <f>SUMIF([9]Reimbursment!$B:$B,'PWK '!B:B,[9]Reimbursment!G:G)</f>
        <v>0</v>
      </c>
      <c r="AT290" s="700">
        <f t="shared" si="64"/>
        <v>0</v>
      </c>
      <c r="AU290" s="704">
        <f t="shared" si="58"/>
        <v>316.60000000000002</v>
      </c>
      <c r="AV290" s="705">
        <f>VLOOKUP(B290,[9]Att!B:U,20,0)</f>
        <v>0</v>
      </c>
      <c r="AW290" s="706">
        <f t="shared" si="65"/>
        <v>348.48</v>
      </c>
      <c r="AX290" s="707">
        <f t="shared" si="59"/>
        <v>342.61</v>
      </c>
      <c r="AY290" s="708">
        <f t="shared" si="60"/>
        <v>367.55697133055622</v>
      </c>
      <c r="AZ290" s="708">
        <v>0</v>
      </c>
      <c r="BA290" s="708">
        <f>VLOOKUP(B290,'[9]1st'!B:BH,59,0)</f>
        <v>100</v>
      </c>
      <c r="BB290" s="709">
        <f>_xlfn.IFNA(VLOOKUP(B290,[9]Deduct!B:F,6,0),0)</f>
        <v>0</v>
      </c>
      <c r="BC290" s="710">
        <f>_xlfn.IFNA(VLOOKUP(B290,[9]Union!I:J,2,0),0)</f>
        <v>0</v>
      </c>
      <c r="BD290" s="710">
        <f>_xlfn.IFNA(VLOOKUP(B290,[9]Union!M:N,2,0),0)</f>
        <v>1</v>
      </c>
      <c r="BE290" s="710">
        <f>_xlfn.IFNA(VLOOKUP(B290,[9]Union!E:F,2,0),0)</f>
        <v>0</v>
      </c>
      <c r="BF290" s="710">
        <f>_xlfn.IFNA(VLOOKUP(B290,[9]Union!A:B,2,0),0)</f>
        <v>0</v>
      </c>
      <c r="BG290" s="711">
        <f t="shared" si="54"/>
        <v>5.87</v>
      </c>
      <c r="BH290" s="708">
        <f t="shared" si="55"/>
        <v>106.87</v>
      </c>
      <c r="BI290" s="712">
        <f t="shared" si="61"/>
        <v>18.96</v>
      </c>
      <c r="BJ290" s="713">
        <f t="shared" si="62"/>
        <v>260.57</v>
      </c>
      <c r="BK290" s="716"/>
      <c r="BL290" s="608" t="e">
        <f>VLOOKUP(B290,[9]ML!A:F,1,0)</f>
        <v>#N/A</v>
      </c>
      <c r="BM290" s="715"/>
      <c r="BN290" s="608" t="e">
        <f>VLOOKUP(B290,'[9]Mon-Fri'!A:A,1,0)</f>
        <v>#N/A</v>
      </c>
      <c r="BO290" s="722"/>
      <c r="BP290" s="722"/>
      <c r="BQ290" s="722"/>
      <c r="BR290" s="722"/>
      <c r="BS290" s="722"/>
      <c r="BT290" s="722"/>
      <c r="BU290" s="722"/>
    </row>
    <row r="291" spans="1:73" s="608" customFormat="1" ht="35.25" customHeight="1">
      <c r="A291" s="689">
        <f t="shared" si="66"/>
        <v>283</v>
      </c>
      <c r="B291" s="690" t="s">
        <v>1787</v>
      </c>
      <c r="C291" s="690" t="s">
        <v>1788</v>
      </c>
      <c r="D291" s="690" t="s">
        <v>1196</v>
      </c>
      <c r="E291" s="690" t="s">
        <v>1204</v>
      </c>
      <c r="F291" s="691">
        <v>43017</v>
      </c>
      <c r="G291" s="692"/>
      <c r="H291" s="692"/>
      <c r="I291" s="690" t="s">
        <v>1108</v>
      </c>
      <c r="J291" s="693">
        <v>1</v>
      </c>
      <c r="K291" s="693">
        <v>1</v>
      </c>
      <c r="L291" s="693">
        <v>2</v>
      </c>
      <c r="M291" s="693">
        <v>204</v>
      </c>
      <c r="N291" s="694">
        <f t="shared" si="63"/>
        <v>7.8461538461538458</v>
      </c>
      <c r="O291" s="693">
        <v>208</v>
      </c>
      <c r="P291" s="693">
        <v>8</v>
      </c>
      <c r="Q291" s="693">
        <v>258</v>
      </c>
      <c r="R291" s="693">
        <v>0</v>
      </c>
      <c r="S291" s="693">
        <v>0</v>
      </c>
      <c r="T291" s="693">
        <v>0</v>
      </c>
      <c r="U291" s="693">
        <v>50</v>
      </c>
      <c r="V291" s="693">
        <v>0</v>
      </c>
      <c r="W291" s="693">
        <v>50</v>
      </c>
      <c r="X291" s="690">
        <v>194.41</v>
      </c>
      <c r="Y291" s="690">
        <v>0</v>
      </c>
      <c r="Z291" s="690">
        <v>24.946653000000001</v>
      </c>
      <c r="AA291" s="690">
        <v>0</v>
      </c>
      <c r="AB291" s="690">
        <v>24.946653000000001</v>
      </c>
      <c r="AC291" s="690">
        <v>0</v>
      </c>
      <c r="AD291" s="690">
        <v>59.583306</v>
      </c>
      <c r="AE291" s="696">
        <f>VLOOKUP(B291,[9]Avg!B:AD,29,0)</f>
        <v>9.9816382028789938</v>
      </c>
      <c r="AF291" s="697">
        <f>_xlfn.IFNA(VLOOKUP(B291,'[9]5%'!B:BC,54,0),0)</f>
        <v>0</v>
      </c>
      <c r="AG291" s="698">
        <f>VLOOKUP(B291,[9]Simperel!B:AH,33,0)</f>
        <v>11.96</v>
      </c>
      <c r="AH291" s="699">
        <f t="shared" si="56"/>
        <v>7.85</v>
      </c>
      <c r="AI291" s="700"/>
      <c r="AJ291" s="697">
        <f>_xlfn.IFNA(VLOOKUP(B291,'[9]Child care'!C:I,7,0),0)</f>
        <v>0</v>
      </c>
      <c r="AK291" s="699">
        <f>VLOOKUP(B291,[9]Att!B:W,22,0)</f>
        <v>10</v>
      </c>
      <c r="AL291" s="697">
        <f t="shared" si="57"/>
        <v>6</v>
      </c>
      <c r="AM291" s="697">
        <f>_xlfn.IFNA(VLOOKUP(B291,'[9]Health Check'!D:H,5,0),0)</f>
        <v>0</v>
      </c>
      <c r="AN291" s="701"/>
      <c r="AO291" s="697">
        <v>7</v>
      </c>
      <c r="AP291" s="696">
        <f>VLOOKUP(B291,[9]Simperel!B:AJ,35,0)</f>
        <v>7</v>
      </c>
      <c r="AQ291" s="702">
        <f>VLOOKUP(B291,[10]Master!$B:$AQ,42,0)</f>
        <v>0</v>
      </c>
      <c r="AR291" s="697">
        <f>_xlfn.IFNA(VLOOKUP(B291,[9]Bounus!A:B,2,0),0)</f>
        <v>0</v>
      </c>
      <c r="AS291" s="703">
        <f>SUMIF([9]Reimbursment!$B:$B,'PWK '!B:B,[9]Reimbursment!G:G)</f>
        <v>0</v>
      </c>
      <c r="AT291" s="700">
        <f t="shared" si="64"/>
        <v>0</v>
      </c>
      <c r="AU291" s="704">
        <f t="shared" si="58"/>
        <v>278.94</v>
      </c>
      <c r="AV291" s="705">
        <f>VLOOKUP(B291,[9]Att!B:U,20,0)</f>
        <v>0</v>
      </c>
      <c r="AW291" s="706">
        <f t="shared" si="65"/>
        <v>309.79000000000002</v>
      </c>
      <c r="AX291" s="707">
        <f t="shared" si="59"/>
        <v>303.92</v>
      </c>
      <c r="AY291" s="708">
        <f t="shared" si="60"/>
        <v>367.55697133055622</v>
      </c>
      <c r="AZ291" s="708">
        <v>0</v>
      </c>
      <c r="BA291" s="708">
        <f>VLOOKUP(B291,'[9]1st'!B:BH,59,0)</f>
        <v>100</v>
      </c>
      <c r="BB291" s="709">
        <f>_xlfn.IFNA(VLOOKUP(B291,[9]Deduct!B:F,6,0),0)</f>
        <v>0</v>
      </c>
      <c r="BC291" s="710">
        <f>_xlfn.IFNA(VLOOKUP(B291,[9]Union!I:J,2,0),0)</f>
        <v>0</v>
      </c>
      <c r="BD291" s="710">
        <f>_xlfn.IFNA(VLOOKUP(B291,[9]Union!M:N,2,0),0)</f>
        <v>1</v>
      </c>
      <c r="BE291" s="710">
        <f>_xlfn.IFNA(VLOOKUP(B291,[9]Union!E:F,2,0),0)</f>
        <v>0</v>
      </c>
      <c r="BF291" s="710">
        <f>_xlfn.IFNA(VLOOKUP(B291,[9]Union!A:B,2,0),0)</f>
        <v>0</v>
      </c>
      <c r="BG291" s="711">
        <f t="shared" si="54"/>
        <v>5.87</v>
      </c>
      <c r="BH291" s="708">
        <f t="shared" si="55"/>
        <v>106.87</v>
      </c>
      <c r="BI291" s="712">
        <f t="shared" si="61"/>
        <v>18.96</v>
      </c>
      <c r="BJ291" s="713">
        <f t="shared" si="62"/>
        <v>221.88</v>
      </c>
      <c r="BK291" s="716"/>
      <c r="BL291" s="608" t="e">
        <f>VLOOKUP(B291,[9]ML!A:F,1,0)</f>
        <v>#N/A</v>
      </c>
      <c r="BM291" s="715"/>
      <c r="BN291" s="608" t="e">
        <f>VLOOKUP(B291,'[9]Mon-Fri'!A:A,1,0)</f>
        <v>#N/A</v>
      </c>
    </row>
    <row r="292" spans="1:73" s="608" customFormat="1" ht="35.25" customHeight="1">
      <c r="A292" s="689">
        <f t="shared" si="66"/>
        <v>284</v>
      </c>
      <c r="B292" s="690" t="s">
        <v>1789</v>
      </c>
      <c r="C292" s="690" t="s">
        <v>1790</v>
      </c>
      <c r="D292" s="690" t="s">
        <v>1231</v>
      </c>
      <c r="E292" s="690" t="s">
        <v>1546</v>
      </c>
      <c r="F292" s="691">
        <v>43025</v>
      </c>
      <c r="G292" s="692"/>
      <c r="H292" s="692"/>
      <c r="I292" s="690" t="s">
        <v>1108</v>
      </c>
      <c r="J292" s="693">
        <v>1</v>
      </c>
      <c r="K292" s="693">
        <v>4</v>
      </c>
      <c r="L292" s="693">
        <v>5</v>
      </c>
      <c r="M292" s="693">
        <v>204</v>
      </c>
      <c r="N292" s="694">
        <f t="shared" si="63"/>
        <v>7.8461538461538458</v>
      </c>
      <c r="O292" s="693">
        <v>200</v>
      </c>
      <c r="P292" s="693">
        <v>8</v>
      </c>
      <c r="Q292" s="693">
        <v>230</v>
      </c>
      <c r="R292" s="693">
        <v>0</v>
      </c>
      <c r="S292" s="693">
        <v>0</v>
      </c>
      <c r="T292" s="693">
        <v>0</v>
      </c>
      <c r="U292" s="693">
        <v>30</v>
      </c>
      <c r="V292" s="693">
        <v>0</v>
      </c>
      <c r="W292" s="693">
        <v>30</v>
      </c>
      <c r="X292" s="690">
        <v>176.43</v>
      </c>
      <c r="Y292" s="690">
        <v>0</v>
      </c>
      <c r="Z292" s="690">
        <v>14.7186</v>
      </c>
      <c r="AA292" s="690">
        <v>0</v>
      </c>
      <c r="AB292" s="690">
        <v>14.7186</v>
      </c>
      <c r="AC292" s="690">
        <v>0</v>
      </c>
      <c r="AD292" s="690">
        <v>51.668703999999998</v>
      </c>
      <c r="AE292" s="696">
        <f>VLOOKUP(B292,[9]Avg!B:AD,29,0)</f>
        <v>10.313792261684929</v>
      </c>
      <c r="AF292" s="697">
        <f>_xlfn.IFNA(VLOOKUP(B292,'[9]5%'!B:BC,54,0),0)</f>
        <v>0</v>
      </c>
      <c r="AG292" s="698">
        <f>VLOOKUP(B292,[9]Simperel!B:AH,33,0)</f>
        <v>7.18</v>
      </c>
      <c r="AH292" s="699">
        <f t="shared" si="56"/>
        <v>7.85</v>
      </c>
      <c r="AI292" s="700"/>
      <c r="AJ292" s="697">
        <f>_xlfn.IFNA(VLOOKUP(B292,'[9]Child care'!C:I,7,0),0)</f>
        <v>0</v>
      </c>
      <c r="AK292" s="699">
        <f>VLOOKUP(B292,[9]Att!B:W,22,0)</f>
        <v>10</v>
      </c>
      <c r="AL292" s="697">
        <f t="shared" si="57"/>
        <v>6</v>
      </c>
      <c r="AM292" s="697">
        <f>_xlfn.IFNA(VLOOKUP(B292,'[9]Health Check'!D:H,5,0),0)</f>
        <v>0</v>
      </c>
      <c r="AN292" s="701"/>
      <c r="AO292" s="697">
        <v>7</v>
      </c>
      <c r="AP292" s="696">
        <f>VLOOKUP(B292,[9]Simperel!B:AJ,35,0)</f>
        <v>7</v>
      </c>
      <c r="AQ292" s="702">
        <f>VLOOKUP(B292,[10]Master!$B:$AQ,42,0)</f>
        <v>0</v>
      </c>
      <c r="AR292" s="697">
        <f>_xlfn.IFNA(VLOOKUP(B292,[9]Bounus!A:B,2,0),0)</f>
        <v>0</v>
      </c>
      <c r="AS292" s="703">
        <f>SUMIF([9]Reimbursment!$B:$B,'PWK '!B:B,[9]Reimbursment!G:G)</f>
        <v>0</v>
      </c>
      <c r="AT292" s="700">
        <f t="shared" si="64"/>
        <v>10.313792261684929</v>
      </c>
      <c r="AU292" s="704">
        <f t="shared" si="58"/>
        <v>242.82</v>
      </c>
      <c r="AV292" s="705">
        <f>VLOOKUP(B292,[9]Att!B:U,20,0)</f>
        <v>1</v>
      </c>
      <c r="AW292" s="706">
        <f t="shared" si="65"/>
        <v>283.98</v>
      </c>
      <c r="AX292" s="707">
        <f t="shared" si="59"/>
        <v>278.3</v>
      </c>
      <c r="AY292" s="708">
        <f t="shared" si="60"/>
        <v>367.55697133055622</v>
      </c>
      <c r="AZ292" s="708">
        <v>0</v>
      </c>
      <c r="BA292" s="708">
        <f>VLOOKUP(B292,'[9]1st'!B:BH,59,0)</f>
        <v>100</v>
      </c>
      <c r="BB292" s="709">
        <f>_xlfn.IFNA(VLOOKUP(B292,[9]Deduct!B:F,6,0),0)</f>
        <v>0</v>
      </c>
      <c r="BC292" s="710">
        <f>_xlfn.IFNA(VLOOKUP(B292,[9]Union!I:J,2,0),0)</f>
        <v>0</v>
      </c>
      <c r="BD292" s="710">
        <f>_xlfn.IFNA(VLOOKUP(B292,[9]Union!M:N,2,0),0)</f>
        <v>0</v>
      </c>
      <c r="BE292" s="710">
        <f>_xlfn.IFNA(VLOOKUP(B292,[9]Union!E:F,2,0),0)</f>
        <v>0</v>
      </c>
      <c r="BF292" s="710">
        <f>_xlfn.IFNA(VLOOKUP(B292,[9]Union!A:B,2,0),0)</f>
        <v>0</v>
      </c>
      <c r="BG292" s="711">
        <f t="shared" si="54"/>
        <v>5.68</v>
      </c>
      <c r="BH292" s="708">
        <f t="shared" si="55"/>
        <v>105.68</v>
      </c>
      <c r="BI292" s="712">
        <f t="shared" si="61"/>
        <v>14.18</v>
      </c>
      <c r="BJ292" s="713">
        <f t="shared" si="62"/>
        <v>192.48</v>
      </c>
      <c r="BK292" s="716"/>
      <c r="BL292" s="608" t="e">
        <f>VLOOKUP(B292,[9]ML!A:F,1,0)</f>
        <v>#N/A</v>
      </c>
      <c r="BM292" s="715"/>
      <c r="BN292" s="608" t="e">
        <f>VLOOKUP(B292,'[9]Mon-Fri'!A:A,1,0)</f>
        <v>#N/A</v>
      </c>
    </row>
    <row r="293" spans="1:73" s="608" customFormat="1" ht="35.25" customHeight="1">
      <c r="A293" s="689">
        <f t="shared" si="66"/>
        <v>285</v>
      </c>
      <c r="B293" s="690" t="s">
        <v>1791</v>
      </c>
      <c r="C293" s="690" t="s">
        <v>1792</v>
      </c>
      <c r="D293" s="690" t="s">
        <v>1260</v>
      </c>
      <c r="E293" s="690" t="s">
        <v>1656</v>
      </c>
      <c r="F293" s="691">
        <v>43025</v>
      </c>
      <c r="G293" s="692"/>
      <c r="H293" s="692"/>
      <c r="I293" s="690" t="s">
        <v>1108</v>
      </c>
      <c r="J293" s="693">
        <v>1</v>
      </c>
      <c r="K293" s="693">
        <v>1</v>
      </c>
      <c r="L293" s="693">
        <v>2</v>
      </c>
      <c r="M293" s="693">
        <v>204</v>
      </c>
      <c r="N293" s="694">
        <f t="shared" si="63"/>
        <v>7.8461538461538458</v>
      </c>
      <c r="O293" s="693">
        <v>208</v>
      </c>
      <c r="P293" s="693">
        <v>8</v>
      </c>
      <c r="Q293" s="693">
        <v>244</v>
      </c>
      <c r="R293" s="693">
        <v>0</v>
      </c>
      <c r="S293" s="693">
        <v>0</v>
      </c>
      <c r="T293" s="693">
        <v>0</v>
      </c>
      <c r="U293" s="693">
        <v>36</v>
      </c>
      <c r="V293" s="693">
        <v>0</v>
      </c>
      <c r="W293" s="693">
        <v>36</v>
      </c>
      <c r="X293" s="690">
        <v>253.08</v>
      </c>
      <c r="Y293" s="690">
        <v>0</v>
      </c>
      <c r="Z293" s="690">
        <v>18.873719000000001</v>
      </c>
      <c r="AA293" s="690">
        <v>0</v>
      </c>
      <c r="AB293" s="690">
        <v>18.873719000000001</v>
      </c>
      <c r="AC293" s="690">
        <v>10.83</v>
      </c>
      <c r="AD293" s="690">
        <v>14.295494</v>
      </c>
      <c r="AE293" s="696">
        <f>VLOOKUP(B293,[9]Avg!B:AD,29,0)</f>
        <v>10.343120085198668</v>
      </c>
      <c r="AF293" s="697">
        <f>_xlfn.IFNA(VLOOKUP(B293,'[9]5%'!B:BC,54,0),0)</f>
        <v>0</v>
      </c>
      <c r="AG293" s="698">
        <f>VLOOKUP(B293,[9]Simperel!B:AH,33,0)</f>
        <v>8.61</v>
      </c>
      <c r="AH293" s="699">
        <f t="shared" si="56"/>
        <v>7.85</v>
      </c>
      <c r="AI293" s="700"/>
      <c r="AJ293" s="697">
        <f>_xlfn.IFNA(VLOOKUP(B293,'[9]Child care'!C:I,7,0),0)</f>
        <v>0</v>
      </c>
      <c r="AK293" s="699">
        <f>VLOOKUP(B293,[9]Att!B:W,22,0)</f>
        <v>10</v>
      </c>
      <c r="AL293" s="697">
        <f t="shared" si="57"/>
        <v>6</v>
      </c>
      <c r="AM293" s="697">
        <f>_xlfn.IFNA(VLOOKUP(B293,'[9]Health Check'!D:H,5,0),0)</f>
        <v>0</v>
      </c>
      <c r="AN293" s="701"/>
      <c r="AO293" s="697">
        <v>7</v>
      </c>
      <c r="AP293" s="696">
        <f>VLOOKUP(B293,[9]Simperel!B:AJ,35,0)</f>
        <v>7</v>
      </c>
      <c r="AQ293" s="702">
        <f>VLOOKUP(B293,[10]Master!$B:$AQ,42,0)</f>
        <v>0</v>
      </c>
      <c r="AR293" s="697">
        <f>_xlfn.IFNA(VLOOKUP(B293,[9]Bounus!A:B,2,0),0)</f>
        <v>0</v>
      </c>
      <c r="AS293" s="703">
        <f>SUMIF([9]Reimbursment!$B:$B,'PWK '!B:B,[9]Reimbursment!G:G)</f>
        <v>0</v>
      </c>
      <c r="AT293" s="700">
        <f t="shared" si="64"/>
        <v>0</v>
      </c>
      <c r="AU293" s="704">
        <f t="shared" si="58"/>
        <v>297.08</v>
      </c>
      <c r="AV293" s="705">
        <f>VLOOKUP(B293,[9]Att!B:U,20,0)</f>
        <v>0</v>
      </c>
      <c r="AW293" s="706">
        <f t="shared" si="65"/>
        <v>327.93</v>
      </c>
      <c r="AX293" s="707">
        <f t="shared" si="59"/>
        <v>322.06</v>
      </c>
      <c r="AY293" s="708">
        <f t="shared" si="60"/>
        <v>367.55697133055622</v>
      </c>
      <c r="AZ293" s="708">
        <v>0</v>
      </c>
      <c r="BA293" s="708">
        <f>VLOOKUP(B293,'[9]1st'!B:BH,59,0)</f>
        <v>100</v>
      </c>
      <c r="BB293" s="709">
        <f>_xlfn.IFNA(VLOOKUP(B293,[9]Deduct!B:F,6,0),0)</f>
        <v>0</v>
      </c>
      <c r="BC293" s="710">
        <f>_xlfn.IFNA(VLOOKUP(B293,[9]Union!I:J,2,0),0)</f>
        <v>0</v>
      </c>
      <c r="BD293" s="710">
        <f>_xlfn.IFNA(VLOOKUP(B293,[9]Union!M:N,2,0),0)</f>
        <v>1</v>
      </c>
      <c r="BE293" s="710">
        <f>_xlfn.IFNA(VLOOKUP(B293,[9]Union!E:F,2,0),0)</f>
        <v>0</v>
      </c>
      <c r="BF293" s="710">
        <f>_xlfn.IFNA(VLOOKUP(B293,[9]Union!A:B,2,0),0)</f>
        <v>0</v>
      </c>
      <c r="BG293" s="711">
        <f>ROUND(IF(H869&gt;60,0,IF(AW293&lt;=0,0,IF((AW293*$BK$3)&gt;1200000,(1200000/$BK$3)*0.02,IF((AW293*$BK$3)&gt;400000,((AW293*$BK$3)/$BK$3)*0.02,IF((AW293*$BK$3)&lt;=400000,(400000/$BK$3)*0.02))))),2)</f>
        <v>5.87</v>
      </c>
      <c r="BH293" s="708">
        <f t="shared" si="55"/>
        <v>106.87</v>
      </c>
      <c r="BI293" s="712">
        <f t="shared" si="61"/>
        <v>15.61</v>
      </c>
      <c r="BJ293" s="713">
        <f t="shared" si="62"/>
        <v>236.67</v>
      </c>
      <c r="BK293" s="716"/>
      <c r="BL293" s="608" t="e">
        <f>VLOOKUP(B293,[9]ML!A:F,1,0)</f>
        <v>#N/A</v>
      </c>
      <c r="BM293" s="715"/>
      <c r="BN293" s="608" t="e">
        <f>VLOOKUP(B293,'[9]Mon-Fri'!A:A,1,0)</f>
        <v>#N/A</v>
      </c>
    </row>
    <row r="294" spans="1:73" s="608" customFormat="1" ht="35.25" customHeight="1">
      <c r="A294" s="689">
        <f t="shared" si="66"/>
        <v>286</v>
      </c>
      <c r="B294" s="725" t="s">
        <v>1793</v>
      </c>
      <c r="C294" s="690" t="s">
        <v>1794</v>
      </c>
      <c r="D294" s="690" t="s">
        <v>1622</v>
      </c>
      <c r="E294" s="690" t="s">
        <v>1255</v>
      </c>
      <c r="F294" s="691">
        <v>39455</v>
      </c>
      <c r="G294" s="692"/>
      <c r="H294" s="692"/>
      <c r="I294" s="690" t="s">
        <v>1108</v>
      </c>
      <c r="J294" s="693">
        <v>1</v>
      </c>
      <c r="K294" s="693">
        <v>3</v>
      </c>
      <c r="L294" s="693">
        <v>4</v>
      </c>
      <c r="M294" s="693">
        <v>204</v>
      </c>
      <c r="N294" s="694">
        <f t="shared" si="63"/>
        <v>7.8461538461538458</v>
      </c>
      <c r="O294" s="693">
        <v>208</v>
      </c>
      <c r="P294" s="693">
        <v>8</v>
      </c>
      <c r="Q294" s="693">
        <v>252</v>
      </c>
      <c r="R294" s="693">
        <v>0</v>
      </c>
      <c r="S294" s="693">
        <v>0</v>
      </c>
      <c r="T294" s="693">
        <v>0</v>
      </c>
      <c r="U294" s="693">
        <v>44</v>
      </c>
      <c r="V294" s="693">
        <v>0</v>
      </c>
      <c r="W294" s="693">
        <v>44</v>
      </c>
      <c r="X294" s="690">
        <v>106.8</v>
      </c>
      <c r="Y294" s="690">
        <v>0</v>
      </c>
      <c r="Z294" s="690">
        <v>21.58728</v>
      </c>
      <c r="AA294" s="690">
        <v>0</v>
      </c>
      <c r="AB294" s="690">
        <v>21.58728</v>
      </c>
      <c r="AC294" s="690">
        <v>0</v>
      </c>
      <c r="AD294" s="690">
        <v>140.47456</v>
      </c>
      <c r="AE294" s="696">
        <f>VLOOKUP(B294,[9]Avg!B:AD,29,0)</f>
        <v>10.166498835328431</v>
      </c>
      <c r="AF294" s="697">
        <f>_xlfn.IFNA(VLOOKUP(B294,'[9]5%'!B:BC,54,0),0)</f>
        <v>0</v>
      </c>
      <c r="AG294" s="698">
        <f>VLOOKUP(B294,[9]Simperel!B:AH,33,0)</f>
        <v>10.52</v>
      </c>
      <c r="AH294" s="699">
        <f t="shared" si="56"/>
        <v>7.85</v>
      </c>
      <c r="AI294" s="700"/>
      <c r="AJ294" s="697">
        <f>_xlfn.IFNA(VLOOKUP(B294,'[9]Child care'!C:I,7,0),0)</f>
        <v>0</v>
      </c>
      <c r="AK294" s="699">
        <f>VLOOKUP(B294,[9]Att!B:W,22,0)</f>
        <v>10</v>
      </c>
      <c r="AL294" s="697">
        <f t="shared" si="57"/>
        <v>0</v>
      </c>
      <c r="AM294" s="697">
        <f>_xlfn.IFNA(VLOOKUP(B294,'[9]Health Check'!D:H,5,0),0)</f>
        <v>0</v>
      </c>
      <c r="AN294" s="701"/>
      <c r="AO294" s="697">
        <v>7</v>
      </c>
      <c r="AP294" s="696">
        <f>VLOOKUP(B294,[9]Simperel!B:AJ,35,0)</f>
        <v>11</v>
      </c>
      <c r="AQ294" s="702">
        <f>VLOOKUP(B294,[10]Master!$B:$AQ,42,0)</f>
        <v>0</v>
      </c>
      <c r="AR294" s="697">
        <f>_xlfn.IFNA(VLOOKUP(B294,[9]Bounus!A:B,2,0),0)</f>
        <v>0</v>
      </c>
      <c r="AS294" s="703">
        <f>SUMIF([9]Reimbursment!$B:$B,'PWK '!B:B,[9]Reimbursment!G:G)</f>
        <v>0</v>
      </c>
      <c r="AT294" s="700">
        <f t="shared" si="64"/>
        <v>0</v>
      </c>
      <c r="AU294" s="704">
        <f t="shared" si="58"/>
        <v>268.86</v>
      </c>
      <c r="AV294" s="705">
        <f>VLOOKUP(B294,[9]Att!B:U,20,0)</f>
        <v>0</v>
      </c>
      <c r="AW294" s="706">
        <f t="shared" si="65"/>
        <v>297.70999999999998</v>
      </c>
      <c r="AX294" s="707">
        <f t="shared" si="59"/>
        <v>291.83999999999997</v>
      </c>
      <c r="AY294" s="708">
        <f t="shared" si="60"/>
        <v>367.55697133055622</v>
      </c>
      <c r="AZ294" s="708">
        <v>0</v>
      </c>
      <c r="BA294" s="708">
        <f>VLOOKUP(B294,'[9]1st'!B:BH,59,0)</f>
        <v>100</v>
      </c>
      <c r="BB294" s="709">
        <f>_xlfn.IFNA(VLOOKUP(B294,[9]Deduct!B:F,6,0),0)</f>
        <v>0</v>
      </c>
      <c r="BC294" s="710">
        <f>_xlfn.IFNA(VLOOKUP(B294,[9]Union!I:J,2,0),0)</f>
        <v>0</v>
      </c>
      <c r="BD294" s="710">
        <f>_xlfn.IFNA(VLOOKUP(B294,[9]Union!M:N,2,0),0)</f>
        <v>0</v>
      </c>
      <c r="BE294" s="710">
        <f>_xlfn.IFNA(VLOOKUP(B294,[9]Union!E:F,2,0),0)</f>
        <v>0</v>
      </c>
      <c r="BF294" s="710">
        <f>_xlfn.IFNA(VLOOKUP(B294,[9]Union!A:B,2,0),0)</f>
        <v>0.5</v>
      </c>
      <c r="BG294" s="711">
        <f t="shared" ref="BG294:BG307" si="67">ROUND(IF(H871&gt;60,0,IF(AW294&lt;=0,0,IF((AW294*$BK$3)&gt;1200000,(1200000/$BK$3)*0.02,IF((AW294*$BK$3)&gt;400000,((AW294*$BK$3)/$BK$3)*0.02,IF((AW294*$BK$3)&lt;=400000,(400000/$BK$3)*0.02))))),2)</f>
        <v>5.87</v>
      </c>
      <c r="BH294" s="708">
        <f t="shared" si="55"/>
        <v>106.37</v>
      </c>
      <c r="BI294" s="712">
        <f t="shared" si="61"/>
        <v>17.52</v>
      </c>
      <c r="BJ294" s="713">
        <f t="shared" si="62"/>
        <v>208.86</v>
      </c>
      <c r="BK294" s="716"/>
      <c r="BL294" s="608" t="e">
        <f>VLOOKUP(B294,[9]ML!A:F,1,0)</f>
        <v>#N/A</v>
      </c>
      <c r="BM294" s="715"/>
      <c r="BN294" s="608" t="e">
        <f>VLOOKUP(B294,'[9]Mon-Fri'!A:A,1,0)</f>
        <v>#N/A</v>
      </c>
    </row>
    <row r="295" spans="1:73" s="608" customFormat="1" ht="35.25" customHeight="1">
      <c r="A295" s="689">
        <f t="shared" si="66"/>
        <v>287</v>
      </c>
      <c r="B295" s="690" t="s">
        <v>1795</v>
      </c>
      <c r="C295" s="690" t="s">
        <v>1796</v>
      </c>
      <c r="D295" s="690" t="s">
        <v>1117</v>
      </c>
      <c r="E295" s="690" t="s">
        <v>1797</v>
      </c>
      <c r="F295" s="691">
        <v>43052</v>
      </c>
      <c r="G295" s="692"/>
      <c r="H295" s="692"/>
      <c r="I295" s="690" t="s">
        <v>1108</v>
      </c>
      <c r="J295" s="693">
        <v>0</v>
      </c>
      <c r="K295" s="693">
        <v>0</v>
      </c>
      <c r="L295" s="693">
        <v>0</v>
      </c>
      <c r="M295" s="693">
        <v>213</v>
      </c>
      <c r="N295" s="694">
        <f t="shared" si="63"/>
        <v>8.1923076923076916</v>
      </c>
      <c r="O295" s="693">
        <v>200</v>
      </c>
      <c r="P295" s="693">
        <v>8</v>
      </c>
      <c r="Q295" s="693">
        <v>230</v>
      </c>
      <c r="R295" s="693">
        <v>0</v>
      </c>
      <c r="S295" s="693">
        <v>0</v>
      </c>
      <c r="T295" s="693">
        <v>0</v>
      </c>
      <c r="U295" s="693">
        <v>30</v>
      </c>
      <c r="V295" s="693">
        <v>0</v>
      </c>
      <c r="W295" s="693">
        <v>30</v>
      </c>
      <c r="X295" s="690">
        <v>174.36</v>
      </c>
      <c r="Y295" s="690">
        <v>0</v>
      </c>
      <c r="Z295" s="690">
        <v>15.3567</v>
      </c>
      <c r="AA295" s="690">
        <v>0</v>
      </c>
      <c r="AB295" s="690">
        <v>15.3567</v>
      </c>
      <c r="AC295" s="690">
        <v>0</v>
      </c>
      <c r="AD295" s="690">
        <v>61.103400000000001</v>
      </c>
      <c r="AE295" s="696">
        <f>VLOOKUP(B295,[9]Avg!B:AD,29,0)</f>
        <v>9.7715799800047183</v>
      </c>
      <c r="AF295" s="697">
        <f>_xlfn.IFNA(VLOOKUP(B295,'[9]5%'!B:BC,54,0),0)</f>
        <v>0</v>
      </c>
      <c r="AG295" s="698">
        <f>VLOOKUP(B295,[9]Simperel!B:AH,33,0)</f>
        <v>7.18</v>
      </c>
      <c r="AH295" s="699">
        <f t="shared" si="56"/>
        <v>8.19</v>
      </c>
      <c r="AI295" s="700"/>
      <c r="AJ295" s="697">
        <f>_xlfn.IFNA(VLOOKUP(B295,'[9]Child care'!C:I,7,0),0)</f>
        <v>0</v>
      </c>
      <c r="AK295" s="699">
        <f>VLOOKUP(B295,[9]Att!B:W,22,0)</f>
        <v>10</v>
      </c>
      <c r="AL295" s="697">
        <f t="shared" si="57"/>
        <v>6</v>
      </c>
      <c r="AM295" s="697">
        <f>_xlfn.IFNA(VLOOKUP(B295,'[9]Health Check'!D:H,5,0),0)</f>
        <v>0</v>
      </c>
      <c r="AN295" s="701"/>
      <c r="AO295" s="697">
        <v>7</v>
      </c>
      <c r="AP295" s="696">
        <f>VLOOKUP(B295,[9]Simperel!B:AJ,35,0)</f>
        <v>7</v>
      </c>
      <c r="AQ295" s="702">
        <f>VLOOKUP(B295,[10]Master!$B:$AQ,42,0)</f>
        <v>0</v>
      </c>
      <c r="AR295" s="697">
        <f>_xlfn.IFNA(VLOOKUP(B295,[9]Bounus!A:B,2,0),0)</f>
        <v>0</v>
      </c>
      <c r="AS295" s="703">
        <f>SUMIF([9]Reimbursment!$B:$B,'PWK '!B:B,[9]Reimbursment!G:G)</f>
        <v>0</v>
      </c>
      <c r="AT295" s="700">
        <f t="shared" si="64"/>
        <v>9.7715799800047183</v>
      </c>
      <c r="AU295" s="704">
        <f t="shared" si="58"/>
        <v>250.82</v>
      </c>
      <c r="AV295" s="705">
        <f>VLOOKUP(B295,[9]Att!B:U,20,0)</f>
        <v>1</v>
      </c>
      <c r="AW295" s="706">
        <f t="shared" si="65"/>
        <v>291.77999999999997</v>
      </c>
      <c r="AX295" s="707">
        <f t="shared" si="59"/>
        <v>285.94</v>
      </c>
      <c r="AY295" s="708">
        <f t="shared" si="60"/>
        <v>367.55697133055622</v>
      </c>
      <c r="AZ295" s="708">
        <v>0</v>
      </c>
      <c r="BA295" s="708">
        <f>VLOOKUP(B295,'[9]1st'!B:BH,59,0)</f>
        <v>100</v>
      </c>
      <c r="BB295" s="709">
        <f>_xlfn.IFNA(VLOOKUP(B295,[9]Deduct!B:F,6,0),0)</f>
        <v>0</v>
      </c>
      <c r="BC295" s="710">
        <f>_xlfn.IFNA(VLOOKUP(B295,[9]Union!I:J,2,0),0)</f>
        <v>0</v>
      </c>
      <c r="BD295" s="710">
        <f>_xlfn.IFNA(VLOOKUP(B295,[9]Union!M:N,2,0),0)</f>
        <v>1</v>
      </c>
      <c r="BE295" s="710">
        <f>_xlfn.IFNA(VLOOKUP(B295,[9]Union!E:F,2,0),0)</f>
        <v>0</v>
      </c>
      <c r="BF295" s="710">
        <f>_xlfn.IFNA(VLOOKUP(B295,[9]Union!A:B,2,0),0)</f>
        <v>0</v>
      </c>
      <c r="BG295" s="711">
        <f t="shared" si="67"/>
        <v>5.84</v>
      </c>
      <c r="BH295" s="708">
        <f t="shared" si="55"/>
        <v>106.84</v>
      </c>
      <c r="BI295" s="712">
        <f t="shared" si="61"/>
        <v>14.18</v>
      </c>
      <c r="BJ295" s="713">
        <f t="shared" si="62"/>
        <v>199.12</v>
      </c>
      <c r="BK295" s="716"/>
      <c r="BL295" s="608" t="e">
        <f>VLOOKUP(B295,[9]ML!A:F,1,0)</f>
        <v>#N/A</v>
      </c>
      <c r="BM295" s="715"/>
      <c r="BN295" s="608" t="e">
        <f>VLOOKUP(B295,'[9]Mon-Fri'!A:A,1,0)</f>
        <v>#N/A</v>
      </c>
    </row>
    <row r="296" spans="1:73" s="608" customFormat="1" ht="28.5" customHeight="1">
      <c r="A296" s="689">
        <f t="shared" si="66"/>
        <v>288</v>
      </c>
      <c r="B296" s="690" t="s">
        <v>1798</v>
      </c>
      <c r="C296" s="690" t="s">
        <v>1799</v>
      </c>
      <c r="D296" s="690" t="s">
        <v>1138</v>
      </c>
      <c r="E296" s="690" t="s">
        <v>1800</v>
      </c>
      <c r="F296" s="691">
        <v>43052</v>
      </c>
      <c r="G296" s="692"/>
      <c r="H296" s="692"/>
      <c r="I296" s="690" t="s">
        <v>1108</v>
      </c>
      <c r="J296" s="693">
        <v>1</v>
      </c>
      <c r="K296" s="693">
        <v>1</v>
      </c>
      <c r="L296" s="693">
        <v>2</v>
      </c>
      <c r="M296" s="693">
        <v>204</v>
      </c>
      <c r="N296" s="694">
        <f t="shared" si="63"/>
        <v>7.8461538461538458</v>
      </c>
      <c r="O296" s="693">
        <v>175.5</v>
      </c>
      <c r="P296" s="693">
        <v>9</v>
      </c>
      <c r="Q296" s="693">
        <v>167.5</v>
      </c>
      <c r="R296" s="693">
        <v>8</v>
      </c>
      <c r="S296" s="693">
        <v>0</v>
      </c>
      <c r="T296" s="693">
        <v>8</v>
      </c>
      <c r="U296" s="693">
        <v>0</v>
      </c>
      <c r="V296" s="693">
        <v>0</v>
      </c>
      <c r="W296" s="693">
        <v>0</v>
      </c>
      <c r="X296" s="690">
        <v>288.08</v>
      </c>
      <c r="Y296" s="690">
        <v>7.85</v>
      </c>
      <c r="Z296" s="690">
        <v>0</v>
      </c>
      <c r="AA296" s="690">
        <v>0</v>
      </c>
      <c r="AB296" s="690">
        <v>0</v>
      </c>
      <c r="AC296" s="690">
        <v>1.02</v>
      </c>
      <c r="AD296" s="690">
        <v>0</v>
      </c>
      <c r="AE296" s="696">
        <f>VLOOKUP(B296,[9]Avg!B:AD,29,0)</f>
        <v>11.914308388436451</v>
      </c>
      <c r="AF296" s="697">
        <f>_xlfn.IFNA(VLOOKUP(B296,'[9]5%'!B:BC,54,0),0)</f>
        <v>0</v>
      </c>
      <c r="AG296" s="698">
        <f>VLOOKUP(B296,[9]Simperel!B:AH,33,0)</f>
        <v>0</v>
      </c>
      <c r="AH296" s="699">
        <f>ROUND(M296/23/9*P296,2)</f>
        <v>8.8699999999999992</v>
      </c>
      <c r="AI296" s="700"/>
      <c r="AJ296" s="697">
        <f>_xlfn.IFNA(VLOOKUP(B296,'[9]Child care'!C:I,7,0),0)</f>
        <v>10</v>
      </c>
      <c r="AK296" s="699">
        <f>VLOOKUP(B296,[9]Att!B:W,22,0)</f>
        <v>9.5652173913043477</v>
      </c>
      <c r="AL296" s="697">
        <f t="shared" si="57"/>
        <v>6</v>
      </c>
      <c r="AM296" s="697">
        <f>_xlfn.IFNA(VLOOKUP(B296,'[9]Health Check'!D:H,5,0),0)</f>
        <v>0</v>
      </c>
      <c r="AN296" s="701"/>
      <c r="AO296" s="697">
        <v>7</v>
      </c>
      <c r="AP296" s="696">
        <f>VLOOKUP(B296,[9]Simperel!B:AJ,35,0)</f>
        <v>7</v>
      </c>
      <c r="AQ296" s="702">
        <v>5.5</v>
      </c>
      <c r="AR296" s="697">
        <f>_xlfn.IFNA(VLOOKUP(B296,[9]Bounus!A:B,2,0),0)</f>
        <v>0</v>
      </c>
      <c r="AS296" s="703">
        <f>SUMIF([9]Reimbursment!$B:$B,'PWK '!B:B,[9]Reimbursment!G:G)</f>
        <v>1.5</v>
      </c>
      <c r="AT296" s="700">
        <f t="shared" si="64"/>
        <v>1.651281338046457</v>
      </c>
      <c r="AU296" s="704">
        <f t="shared" si="58"/>
        <v>296.95</v>
      </c>
      <c r="AV296" s="705">
        <f>VLOOKUP(B296,[9]Att!B:U,20,0)</f>
        <v>0.1385964912280703</v>
      </c>
      <c r="AW296" s="706">
        <f t="shared" si="65"/>
        <v>337.04</v>
      </c>
      <c r="AX296" s="707">
        <f t="shared" si="59"/>
        <v>331.17</v>
      </c>
      <c r="AY296" s="708">
        <f t="shared" si="60"/>
        <v>367.55697133055622</v>
      </c>
      <c r="AZ296" s="708">
        <v>0</v>
      </c>
      <c r="BA296" s="708">
        <f>VLOOKUP(B296,'[9]1st'!B:BH,59,0)</f>
        <v>100</v>
      </c>
      <c r="BB296" s="709">
        <f>_xlfn.IFNA(VLOOKUP(B296,[9]Deduct!B:F,6,0),0)</f>
        <v>0</v>
      </c>
      <c r="BC296" s="710">
        <f>_xlfn.IFNA(VLOOKUP(B296,[9]Union!I:J,2,0),0)</f>
        <v>0</v>
      </c>
      <c r="BD296" s="710">
        <f>_xlfn.IFNA(VLOOKUP(B296,[9]Union!M:N,2,0),0)</f>
        <v>1</v>
      </c>
      <c r="BE296" s="710">
        <f>_xlfn.IFNA(VLOOKUP(B296,[9]Union!E:F,2,0),0)</f>
        <v>0</v>
      </c>
      <c r="BF296" s="710">
        <f>_xlfn.IFNA(VLOOKUP(B296,[9]Union!A:B,2,0),0)</f>
        <v>0</v>
      </c>
      <c r="BG296" s="711">
        <f t="shared" si="67"/>
        <v>5.87</v>
      </c>
      <c r="BH296" s="708">
        <f t="shared" si="55"/>
        <v>106.87</v>
      </c>
      <c r="BI296" s="712">
        <f t="shared" si="61"/>
        <v>17</v>
      </c>
      <c r="BJ296" s="713">
        <f t="shared" si="62"/>
        <v>247.17</v>
      </c>
      <c r="BK296" s="716"/>
      <c r="BL296" s="608" t="e">
        <f>VLOOKUP(B296,[9]ML!A:F,1,0)</f>
        <v>#N/A</v>
      </c>
      <c r="BM296" s="715"/>
      <c r="BN296" s="608" t="str">
        <f>VLOOKUP(B296,'[9]Mon-Fri'!A:A,1,0)</f>
        <v>PO17803</v>
      </c>
      <c r="BO296" s="722"/>
      <c r="BP296" s="722"/>
      <c r="BQ296" s="722"/>
      <c r="BR296" s="722"/>
      <c r="BS296" s="722"/>
      <c r="BT296" s="722"/>
      <c r="BU296" s="722"/>
    </row>
    <row r="297" spans="1:73" s="608" customFormat="1" ht="35.25" customHeight="1">
      <c r="A297" s="689">
        <f t="shared" si="66"/>
        <v>289</v>
      </c>
      <c r="B297" s="690" t="s">
        <v>1801</v>
      </c>
      <c r="C297" s="690" t="s">
        <v>1802</v>
      </c>
      <c r="D297" s="690" t="s">
        <v>1238</v>
      </c>
      <c r="E297" s="690" t="s">
        <v>1300</v>
      </c>
      <c r="F297" s="691">
        <v>43052</v>
      </c>
      <c r="G297" s="692"/>
      <c r="H297" s="692"/>
      <c r="I297" s="690" t="s">
        <v>1108</v>
      </c>
      <c r="J297" s="693">
        <v>1</v>
      </c>
      <c r="K297" s="693">
        <v>2</v>
      </c>
      <c r="L297" s="693">
        <v>3</v>
      </c>
      <c r="M297" s="693">
        <v>204</v>
      </c>
      <c r="N297" s="694">
        <f t="shared" si="63"/>
        <v>7.8461538461538458</v>
      </c>
      <c r="O297" s="693">
        <v>208</v>
      </c>
      <c r="P297" s="693">
        <v>8</v>
      </c>
      <c r="Q297" s="693">
        <v>246</v>
      </c>
      <c r="R297" s="693">
        <v>0</v>
      </c>
      <c r="S297" s="693">
        <v>0</v>
      </c>
      <c r="T297" s="693">
        <v>0</v>
      </c>
      <c r="U297" s="693">
        <v>38</v>
      </c>
      <c r="V297" s="693">
        <v>0</v>
      </c>
      <c r="W297" s="693">
        <v>38</v>
      </c>
      <c r="X297" s="690">
        <v>325.3</v>
      </c>
      <c r="Y297" s="690">
        <v>0</v>
      </c>
      <c r="Z297" s="690">
        <v>22.638393000000001</v>
      </c>
      <c r="AA297" s="690">
        <v>0</v>
      </c>
      <c r="AB297" s="690">
        <v>22.638393000000001</v>
      </c>
      <c r="AC297" s="690">
        <v>0</v>
      </c>
      <c r="AD297" s="690">
        <v>2.2007340000000002</v>
      </c>
      <c r="AE297" s="696">
        <f>VLOOKUP(B297,[9]Avg!B:AD,29,0)</f>
        <v>12.157481525040881</v>
      </c>
      <c r="AF297" s="697">
        <f>_xlfn.IFNA(VLOOKUP(B297,'[9]5%'!B:BC,54,0),0)</f>
        <v>0</v>
      </c>
      <c r="AG297" s="698">
        <f>VLOOKUP(B297,[9]Simperel!B:AH,33,0)</f>
        <v>9.09</v>
      </c>
      <c r="AH297" s="699">
        <f t="shared" si="56"/>
        <v>7.85</v>
      </c>
      <c r="AI297" s="700"/>
      <c r="AJ297" s="697">
        <f>_xlfn.IFNA(VLOOKUP(B297,'[9]Child care'!C:I,7,0),0)</f>
        <v>0</v>
      </c>
      <c r="AK297" s="699">
        <f>VLOOKUP(B297,[9]Att!B:W,22,0)</f>
        <v>10</v>
      </c>
      <c r="AL297" s="697">
        <f t="shared" si="57"/>
        <v>6</v>
      </c>
      <c r="AM297" s="697">
        <f>_xlfn.IFNA(VLOOKUP(B297,'[9]Health Check'!D:H,5,0),0)</f>
        <v>0</v>
      </c>
      <c r="AN297" s="701"/>
      <c r="AO297" s="697">
        <v>7</v>
      </c>
      <c r="AP297" s="696">
        <f>VLOOKUP(B297,[9]Simperel!B:AJ,35,0)</f>
        <v>7</v>
      </c>
      <c r="AQ297" s="702">
        <f>VLOOKUP(B297,[10]Master!$B:$AQ,42,0)</f>
        <v>0</v>
      </c>
      <c r="AR297" s="697">
        <f>_xlfn.IFNA(VLOOKUP(B297,[9]Bounus!A:B,2,0),0)</f>
        <v>0</v>
      </c>
      <c r="AS297" s="703">
        <f>SUMIF([9]Reimbursment!$B:$B,'PWK '!B:B,[9]Reimbursment!G:G)</f>
        <v>0</v>
      </c>
      <c r="AT297" s="700">
        <f t="shared" si="64"/>
        <v>0</v>
      </c>
      <c r="AU297" s="704">
        <f t="shared" si="58"/>
        <v>350.14</v>
      </c>
      <c r="AV297" s="705">
        <f>VLOOKUP(B297,[9]Att!B:U,20,0)</f>
        <v>0</v>
      </c>
      <c r="AW297" s="706">
        <f t="shared" si="65"/>
        <v>380.99</v>
      </c>
      <c r="AX297" s="707">
        <f t="shared" si="59"/>
        <v>375.12</v>
      </c>
      <c r="AY297" s="708">
        <f t="shared" si="60"/>
        <v>367.55697133055622</v>
      </c>
      <c r="AZ297" s="708">
        <v>0</v>
      </c>
      <c r="BA297" s="708">
        <f>VLOOKUP(B297,'[9]1st'!B:BH,59,0)</f>
        <v>100</v>
      </c>
      <c r="BB297" s="709">
        <f>_xlfn.IFNA(VLOOKUP(B297,[9]Deduct!B:F,6,0),0)</f>
        <v>0</v>
      </c>
      <c r="BC297" s="710">
        <f>_xlfn.IFNA(VLOOKUP(B297,[9]Union!I:J,2,0),0)</f>
        <v>0</v>
      </c>
      <c r="BD297" s="710">
        <f>_xlfn.IFNA(VLOOKUP(B297,[9]Union!M:N,2,0),0)</f>
        <v>0</v>
      </c>
      <c r="BE297" s="710">
        <f>_xlfn.IFNA(VLOOKUP(B297,[9]Union!E:F,2,0),0)</f>
        <v>0</v>
      </c>
      <c r="BF297" s="710">
        <f>_xlfn.IFNA(VLOOKUP(B297,[9]Union!A:B,2,0),0)</f>
        <v>0</v>
      </c>
      <c r="BG297" s="711">
        <f t="shared" si="67"/>
        <v>5.87</v>
      </c>
      <c r="BH297" s="708">
        <f t="shared" si="55"/>
        <v>105.87</v>
      </c>
      <c r="BI297" s="712">
        <f t="shared" si="61"/>
        <v>16.09</v>
      </c>
      <c r="BJ297" s="713">
        <f t="shared" si="62"/>
        <v>291.20999999999998</v>
      </c>
      <c r="BK297" s="716"/>
      <c r="BL297" s="608" t="e">
        <f>VLOOKUP(B297,[9]ML!A:F,1,0)</f>
        <v>#N/A</v>
      </c>
      <c r="BM297" s="715"/>
      <c r="BN297" s="608" t="e">
        <f>VLOOKUP(B297,'[9]Mon-Fri'!A:A,1,0)</f>
        <v>#N/A</v>
      </c>
    </row>
    <row r="298" spans="1:73" s="608" customFormat="1" ht="35.25" customHeight="1">
      <c r="A298" s="689">
        <f t="shared" si="66"/>
        <v>290</v>
      </c>
      <c r="B298" s="690" t="s">
        <v>1803</v>
      </c>
      <c r="C298" s="690" t="s">
        <v>1804</v>
      </c>
      <c r="D298" s="690" t="s">
        <v>1203</v>
      </c>
      <c r="E298" s="690" t="s">
        <v>1805</v>
      </c>
      <c r="F298" s="691">
        <v>43052</v>
      </c>
      <c r="G298" s="692"/>
      <c r="H298" s="692"/>
      <c r="I298" s="690" t="s">
        <v>1108</v>
      </c>
      <c r="J298" s="693">
        <v>1</v>
      </c>
      <c r="K298" s="693">
        <v>2</v>
      </c>
      <c r="L298" s="693">
        <v>3</v>
      </c>
      <c r="M298" s="693">
        <v>204</v>
      </c>
      <c r="N298" s="694">
        <f t="shared" si="63"/>
        <v>7.8461538461538458</v>
      </c>
      <c r="O298" s="693">
        <v>208</v>
      </c>
      <c r="P298" s="693">
        <v>8</v>
      </c>
      <c r="Q298" s="693">
        <v>246</v>
      </c>
      <c r="R298" s="693">
        <v>0</v>
      </c>
      <c r="S298" s="693">
        <v>4</v>
      </c>
      <c r="T298" s="693">
        <v>4</v>
      </c>
      <c r="U298" s="693">
        <v>42</v>
      </c>
      <c r="V298" s="693">
        <v>0</v>
      </c>
      <c r="W298" s="693">
        <v>42</v>
      </c>
      <c r="X298" s="690">
        <v>213.11</v>
      </c>
      <c r="Y298" s="690">
        <v>0</v>
      </c>
      <c r="Z298" s="690">
        <v>22.927990000000001</v>
      </c>
      <c r="AA298" s="690">
        <v>0</v>
      </c>
      <c r="AB298" s="690">
        <v>22.927990000000001</v>
      </c>
      <c r="AC298" s="690">
        <v>0</v>
      </c>
      <c r="AD298" s="690">
        <v>56.522737999999997</v>
      </c>
      <c r="AE298" s="696">
        <f>VLOOKUP(B298,[9]Avg!B:AD,29,0)</f>
        <v>10.281259561965813</v>
      </c>
      <c r="AF298" s="697">
        <f>_xlfn.IFNA(VLOOKUP(B298,'[9]5%'!B:BC,54,0),0)</f>
        <v>0</v>
      </c>
      <c r="AG298" s="698">
        <f>VLOOKUP(B298,[9]Simperel!B:AH,33,0)</f>
        <v>10.050000000000001</v>
      </c>
      <c r="AH298" s="699">
        <f t="shared" si="56"/>
        <v>7.85</v>
      </c>
      <c r="AI298" s="700"/>
      <c r="AJ298" s="697">
        <f>_xlfn.IFNA(VLOOKUP(B298,'[9]Child care'!C:I,7,0),0)</f>
        <v>8</v>
      </c>
      <c r="AK298" s="699">
        <f>VLOOKUP(B298,[9]Att!B:W,22,0)</f>
        <v>9.6579549560399833</v>
      </c>
      <c r="AL298" s="697">
        <f t="shared" si="57"/>
        <v>6</v>
      </c>
      <c r="AM298" s="697">
        <f>_xlfn.IFNA(VLOOKUP(B298,'[9]Health Check'!D:H,5,0),0)</f>
        <v>0</v>
      </c>
      <c r="AN298" s="701"/>
      <c r="AO298" s="697">
        <v>7</v>
      </c>
      <c r="AP298" s="696">
        <f>VLOOKUP(B298,[9]Simperel!B:AJ,35,0)</f>
        <v>7</v>
      </c>
      <c r="AQ298" s="702">
        <v>4</v>
      </c>
      <c r="AR298" s="697">
        <f>_xlfn.IFNA(VLOOKUP(B298,[9]Bounus!A:B,2,0),0)</f>
        <v>0</v>
      </c>
      <c r="AS298" s="703">
        <f>SUMIF([9]Reimbursment!$B:$B,'PWK '!B:B,[9]Reimbursment!G:G)</f>
        <v>0</v>
      </c>
      <c r="AT298" s="700">
        <f t="shared" si="64"/>
        <v>0</v>
      </c>
      <c r="AU298" s="704">
        <f t="shared" si="58"/>
        <v>292.56</v>
      </c>
      <c r="AV298" s="705">
        <f>VLOOKUP(B298,[9]Att!B:U,20,0)</f>
        <v>0</v>
      </c>
      <c r="AW298" s="706">
        <f t="shared" si="65"/>
        <v>327.07</v>
      </c>
      <c r="AX298" s="707">
        <f t="shared" si="59"/>
        <v>321.2</v>
      </c>
      <c r="AY298" s="708">
        <f t="shared" si="60"/>
        <v>367.55697133055622</v>
      </c>
      <c r="AZ298" s="708">
        <v>0</v>
      </c>
      <c r="BA298" s="708">
        <f>VLOOKUP(B298,'[9]1st'!B:BH,59,0)</f>
        <v>100</v>
      </c>
      <c r="BB298" s="709">
        <f>_xlfn.IFNA(VLOOKUP(B298,[9]Deduct!B:F,6,0),0)</f>
        <v>0</v>
      </c>
      <c r="BC298" s="710">
        <f>_xlfn.IFNA(VLOOKUP(B298,[9]Union!I:J,2,0),0)</f>
        <v>0</v>
      </c>
      <c r="BD298" s="710">
        <f>_xlfn.IFNA(VLOOKUP(B298,[9]Union!M:N,2,0),0)</f>
        <v>0</v>
      </c>
      <c r="BE298" s="710">
        <f>_xlfn.IFNA(VLOOKUP(B298,[9]Union!E:F,2,0),0)</f>
        <v>0.5</v>
      </c>
      <c r="BF298" s="710">
        <f>_xlfn.IFNA(VLOOKUP(B298,[9]Union!A:B,2,0),0)</f>
        <v>0</v>
      </c>
      <c r="BG298" s="711">
        <f t="shared" si="67"/>
        <v>5.87</v>
      </c>
      <c r="BH298" s="708">
        <f t="shared" si="55"/>
        <v>106.37</v>
      </c>
      <c r="BI298" s="712">
        <f t="shared" si="61"/>
        <v>25.05</v>
      </c>
      <c r="BJ298" s="713">
        <f t="shared" si="62"/>
        <v>245.75</v>
      </c>
      <c r="BK298" s="716"/>
      <c r="BL298" s="608" t="e">
        <f>VLOOKUP(B298,[9]ML!A:F,1,0)</f>
        <v>#N/A</v>
      </c>
      <c r="BM298" s="715"/>
      <c r="BN298" s="608" t="e">
        <f>VLOOKUP(B298,'[9]Mon-Fri'!A:A,1,0)</f>
        <v>#N/A</v>
      </c>
    </row>
    <row r="299" spans="1:73" s="608" customFormat="1" ht="35.25" customHeight="1">
      <c r="A299" s="689">
        <f t="shared" si="66"/>
        <v>291</v>
      </c>
      <c r="B299" s="690" t="s">
        <v>1806</v>
      </c>
      <c r="C299" s="690" t="s">
        <v>1807</v>
      </c>
      <c r="D299" s="690" t="s">
        <v>1213</v>
      </c>
      <c r="E299" s="690" t="s">
        <v>1410</v>
      </c>
      <c r="F299" s="691">
        <v>43052</v>
      </c>
      <c r="G299" s="692"/>
      <c r="H299" s="692"/>
      <c r="I299" s="690" t="s">
        <v>1108</v>
      </c>
      <c r="J299" s="693">
        <v>0</v>
      </c>
      <c r="K299" s="693">
        <v>0</v>
      </c>
      <c r="L299" s="693">
        <v>0</v>
      </c>
      <c r="M299" s="693">
        <v>204</v>
      </c>
      <c r="N299" s="694">
        <f t="shared" si="63"/>
        <v>7.8461538461538458</v>
      </c>
      <c r="O299" s="693">
        <v>208</v>
      </c>
      <c r="P299" s="693">
        <v>8</v>
      </c>
      <c r="Q299" s="693">
        <v>222</v>
      </c>
      <c r="R299" s="693">
        <v>8</v>
      </c>
      <c r="S299" s="693">
        <v>0</v>
      </c>
      <c r="T299" s="693">
        <v>8</v>
      </c>
      <c r="U299" s="693">
        <v>22</v>
      </c>
      <c r="V299" s="693">
        <v>0</v>
      </c>
      <c r="W299" s="693">
        <v>22</v>
      </c>
      <c r="X299" s="690">
        <v>106.47</v>
      </c>
      <c r="Y299" s="690">
        <v>7.85</v>
      </c>
      <c r="Z299" s="690">
        <v>10.79364</v>
      </c>
      <c r="AA299" s="690">
        <v>0</v>
      </c>
      <c r="AB299" s="690">
        <v>10.79364</v>
      </c>
      <c r="AC299" s="690">
        <v>23.46</v>
      </c>
      <c r="AD299" s="690">
        <v>87.90728</v>
      </c>
      <c r="AE299" s="696">
        <f>VLOOKUP(B299,[9]Avg!B:AD,29,0)</f>
        <v>9.4845354455917636</v>
      </c>
      <c r="AF299" s="697">
        <f>_xlfn.IFNA(VLOOKUP(B299,'[9]5%'!B:BC,54,0),0)</f>
        <v>0</v>
      </c>
      <c r="AG299" s="698">
        <f>VLOOKUP(B299,[9]Simperel!B:AH,33,0)</f>
        <v>5.26</v>
      </c>
      <c r="AH299" s="699">
        <f t="shared" si="56"/>
        <v>7.85</v>
      </c>
      <c r="AI299" s="700"/>
      <c r="AJ299" s="697">
        <f>_xlfn.IFNA(VLOOKUP(B299,'[9]Child care'!C:I,7,0),0)</f>
        <v>0</v>
      </c>
      <c r="AK299" s="699">
        <f>VLOOKUP(B299,[9]Att!B:W,22,0)</f>
        <v>10</v>
      </c>
      <c r="AL299" s="697">
        <f t="shared" si="57"/>
        <v>0</v>
      </c>
      <c r="AM299" s="697">
        <f>_xlfn.IFNA(VLOOKUP(B299,'[9]Health Check'!D:H,5,0),0)</f>
        <v>0</v>
      </c>
      <c r="AN299" s="701"/>
      <c r="AO299" s="697">
        <v>7</v>
      </c>
      <c r="AP299" s="696">
        <f>VLOOKUP(B299,[9]Simperel!B:AJ,35,0)</f>
        <v>7</v>
      </c>
      <c r="AQ299" s="702">
        <f>VLOOKUP(B299,[10]Master!$B:$AQ,42,0)</f>
        <v>0</v>
      </c>
      <c r="AR299" s="697">
        <f>_xlfn.IFNA(VLOOKUP(B299,[9]Bounus!A:B,2,0),0)</f>
        <v>0</v>
      </c>
      <c r="AS299" s="703">
        <f>SUMIF([9]Reimbursment!$B:$B,'PWK '!B:B,[9]Reimbursment!G:G)</f>
        <v>0</v>
      </c>
      <c r="AT299" s="700">
        <f t="shared" si="64"/>
        <v>0</v>
      </c>
      <c r="AU299" s="704">
        <f t="shared" si="58"/>
        <v>236.48</v>
      </c>
      <c r="AV299" s="705">
        <f>VLOOKUP(B299,[9]Att!B:U,20,0)</f>
        <v>0</v>
      </c>
      <c r="AW299" s="706">
        <f t="shared" si="65"/>
        <v>261.33</v>
      </c>
      <c r="AX299" s="707">
        <f t="shared" si="59"/>
        <v>256.09999999999997</v>
      </c>
      <c r="AY299" s="708">
        <f t="shared" si="60"/>
        <v>367.55697133055622</v>
      </c>
      <c r="AZ299" s="708">
        <v>0</v>
      </c>
      <c r="BA299" s="708">
        <f>VLOOKUP(B299,'[9]1st'!B:BH,59,0)</f>
        <v>100</v>
      </c>
      <c r="BB299" s="709">
        <f>_xlfn.IFNA(VLOOKUP(B299,[9]Deduct!B:F,6,0),0)</f>
        <v>0</v>
      </c>
      <c r="BC299" s="710">
        <f>_xlfn.IFNA(VLOOKUP(B299,[9]Union!I:J,2,0),0)</f>
        <v>0</v>
      </c>
      <c r="BD299" s="710">
        <f>_xlfn.IFNA(VLOOKUP(B299,[9]Union!M:N,2,0),0)</f>
        <v>0</v>
      </c>
      <c r="BE299" s="710">
        <f>_xlfn.IFNA(VLOOKUP(B299,[9]Union!E:F,2,0),0)</f>
        <v>0.5</v>
      </c>
      <c r="BF299" s="710">
        <f>_xlfn.IFNA(VLOOKUP(B299,[9]Union!A:B,2,0),0)</f>
        <v>0</v>
      </c>
      <c r="BG299" s="711">
        <f t="shared" si="67"/>
        <v>5.23</v>
      </c>
      <c r="BH299" s="708">
        <f t="shared" si="55"/>
        <v>105.73</v>
      </c>
      <c r="BI299" s="712">
        <f t="shared" si="61"/>
        <v>12.26</v>
      </c>
      <c r="BJ299" s="713">
        <f t="shared" si="62"/>
        <v>167.86</v>
      </c>
      <c r="BK299" s="716"/>
      <c r="BL299" s="608" t="e">
        <f>VLOOKUP(B299,[9]ML!A:F,1,0)</f>
        <v>#N/A</v>
      </c>
      <c r="BM299" s="715"/>
      <c r="BN299" s="608" t="e">
        <f>VLOOKUP(B299,'[9]Mon-Fri'!A:A,1,0)</f>
        <v>#N/A</v>
      </c>
    </row>
    <row r="300" spans="1:73" s="608" customFormat="1" ht="35.25" customHeight="1">
      <c r="A300" s="689">
        <f t="shared" si="66"/>
        <v>292</v>
      </c>
      <c r="B300" s="690" t="s">
        <v>1808</v>
      </c>
      <c r="C300" s="690" t="s">
        <v>1809</v>
      </c>
      <c r="D300" s="690" t="s">
        <v>1289</v>
      </c>
      <c r="E300" s="690" t="s">
        <v>1759</v>
      </c>
      <c r="F300" s="691">
        <v>43052</v>
      </c>
      <c r="G300" s="692"/>
      <c r="H300" s="692"/>
      <c r="I300" s="690" t="s">
        <v>1108</v>
      </c>
      <c r="J300" s="693">
        <v>1</v>
      </c>
      <c r="K300" s="693">
        <v>1</v>
      </c>
      <c r="L300" s="693">
        <v>2</v>
      </c>
      <c r="M300" s="693">
        <v>204</v>
      </c>
      <c r="N300" s="694">
        <f t="shared" si="63"/>
        <v>7.8461538461538458</v>
      </c>
      <c r="O300" s="693">
        <v>208</v>
      </c>
      <c r="P300" s="693">
        <v>8</v>
      </c>
      <c r="Q300" s="693">
        <v>240</v>
      </c>
      <c r="R300" s="693">
        <v>0</v>
      </c>
      <c r="S300" s="693">
        <v>0</v>
      </c>
      <c r="T300" s="693">
        <v>0</v>
      </c>
      <c r="U300" s="693">
        <v>32</v>
      </c>
      <c r="V300" s="693">
        <v>0</v>
      </c>
      <c r="W300" s="693">
        <v>32</v>
      </c>
      <c r="X300" s="690">
        <v>154.16</v>
      </c>
      <c r="Y300" s="690">
        <v>0</v>
      </c>
      <c r="Z300" s="690">
        <v>16.019058000000001</v>
      </c>
      <c r="AA300" s="690">
        <v>0</v>
      </c>
      <c r="AB300" s="690">
        <v>16.019058000000001</v>
      </c>
      <c r="AC300" s="690">
        <v>0</v>
      </c>
      <c r="AD300" s="690">
        <v>84.880364</v>
      </c>
      <c r="AE300" s="696">
        <f>VLOOKUP(B300,[9]Avg!B:AD,29,0)</f>
        <v>9.9496294361396576</v>
      </c>
      <c r="AF300" s="697">
        <f>_xlfn.IFNA(VLOOKUP(B300,'[9]5%'!B:BC,54,0),0)</f>
        <v>0</v>
      </c>
      <c r="AG300" s="698">
        <f>VLOOKUP(B300,[9]Simperel!B:AH,33,0)</f>
        <v>7.65</v>
      </c>
      <c r="AH300" s="699">
        <f t="shared" si="56"/>
        <v>7.85</v>
      </c>
      <c r="AI300" s="700"/>
      <c r="AJ300" s="697">
        <f>_xlfn.IFNA(VLOOKUP(B300,'[9]Child care'!C:I,7,0),0)</f>
        <v>0</v>
      </c>
      <c r="AK300" s="699">
        <f>VLOOKUP(B300,[9]Att!B:W,22,0)</f>
        <v>9.5652173913043477</v>
      </c>
      <c r="AL300" s="697">
        <f t="shared" si="57"/>
        <v>6</v>
      </c>
      <c r="AM300" s="697">
        <f>_xlfn.IFNA(VLOOKUP(B300,'[9]Health Check'!D:H,5,0),0)</f>
        <v>0</v>
      </c>
      <c r="AN300" s="701"/>
      <c r="AO300" s="697">
        <v>7</v>
      </c>
      <c r="AP300" s="696">
        <f>VLOOKUP(B300,[9]Simperel!B:AJ,35,0)</f>
        <v>7</v>
      </c>
      <c r="AQ300" s="702">
        <f>VLOOKUP(B300,[10]Master!$B:$AQ,42,0)</f>
        <v>0</v>
      </c>
      <c r="AR300" s="697">
        <f>_xlfn.IFNA(VLOOKUP(B300,[9]Bounus!A:B,2,0),0)</f>
        <v>0</v>
      </c>
      <c r="AS300" s="703">
        <f>SUMIF([9]Reimbursment!$B:$B,'PWK '!B:B,[9]Reimbursment!G:G)</f>
        <v>0</v>
      </c>
      <c r="AT300" s="700">
        <f t="shared" si="64"/>
        <v>0</v>
      </c>
      <c r="AU300" s="704">
        <f t="shared" si="58"/>
        <v>255.06</v>
      </c>
      <c r="AV300" s="705">
        <f>VLOOKUP(B300,[9]Att!B:U,20,0)</f>
        <v>0</v>
      </c>
      <c r="AW300" s="706">
        <f t="shared" si="65"/>
        <v>285.47000000000003</v>
      </c>
      <c r="AX300" s="707">
        <f t="shared" si="59"/>
        <v>279.76000000000005</v>
      </c>
      <c r="AY300" s="708">
        <f t="shared" si="60"/>
        <v>367.55697133055622</v>
      </c>
      <c r="AZ300" s="708">
        <v>0</v>
      </c>
      <c r="BA300" s="708">
        <f>VLOOKUP(B300,'[9]1st'!B:BH,59,0)</f>
        <v>100</v>
      </c>
      <c r="BB300" s="709">
        <f>_xlfn.IFNA(VLOOKUP(B300,[9]Deduct!B:F,6,0),0)</f>
        <v>0</v>
      </c>
      <c r="BC300" s="710">
        <f>_xlfn.IFNA(VLOOKUP(B300,[9]Union!I:J,2,0),0)</f>
        <v>0</v>
      </c>
      <c r="BD300" s="710">
        <f>_xlfn.IFNA(VLOOKUP(B300,[9]Union!M:N,2,0),0)</f>
        <v>1</v>
      </c>
      <c r="BE300" s="710">
        <f>_xlfn.IFNA(VLOOKUP(B300,[9]Union!E:F,2,0),0)</f>
        <v>0</v>
      </c>
      <c r="BF300" s="710">
        <f>_xlfn.IFNA(VLOOKUP(B300,[9]Union!A:B,2,0),0)</f>
        <v>0</v>
      </c>
      <c r="BG300" s="711">
        <f t="shared" si="67"/>
        <v>5.71</v>
      </c>
      <c r="BH300" s="708">
        <f t="shared" si="55"/>
        <v>106.71</v>
      </c>
      <c r="BI300" s="712">
        <f t="shared" si="61"/>
        <v>14.65</v>
      </c>
      <c r="BJ300" s="713">
        <f t="shared" si="62"/>
        <v>193.41</v>
      </c>
      <c r="BK300" s="716"/>
      <c r="BL300" s="608" t="e">
        <f>VLOOKUP(B300,[9]ML!A:F,1,0)</f>
        <v>#N/A</v>
      </c>
      <c r="BM300" s="715"/>
      <c r="BN300" s="608" t="e">
        <f>VLOOKUP(B300,'[9]Mon-Fri'!A:A,1,0)</f>
        <v>#N/A</v>
      </c>
    </row>
    <row r="301" spans="1:73" s="608" customFormat="1" ht="32.25" customHeight="1">
      <c r="A301" s="689">
        <f t="shared" si="66"/>
        <v>293</v>
      </c>
      <c r="B301" s="690" t="s">
        <v>1810</v>
      </c>
      <c r="C301" s="690" t="s">
        <v>1811</v>
      </c>
      <c r="D301" s="690" t="s">
        <v>1203</v>
      </c>
      <c r="E301" s="690" t="s">
        <v>1207</v>
      </c>
      <c r="F301" s="691">
        <v>43054</v>
      </c>
      <c r="G301" s="692"/>
      <c r="H301" s="692"/>
      <c r="I301" s="690" t="s">
        <v>1108</v>
      </c>
      <c r="J301" s="693">
        <v>0</v>
      </c>
      <c r="K301" s="693">
        <v>1</v>
      </c>
      <c r="L301" s="693">
        <v>1</v>
      </c>
      <c r="M301" s="693">
        <v>204</v>
      </c>
      <c r="N301" s="694">
        <f t="shared" si="63"/>
        <v>7.8461538461538458</v>
      </c>
      <c r="O301" s="693">
        <v>200</v>
      </c>
      <c r="P301" s="693">
        <v>8</v>
      </c>
      <c r="Q301" s="693">
        <v>248</v>
      </c>
      <c r="R301" s="693">
        <v>0</v>
      </c>
      <c r="S301" s="693">
        <v>0</v>
      </c>
      <c r="T301" s="693">
        <v>0</v>
      </c>
      <c r="U301" s="693">
        <v>48</v>
      </c>
      <c r="V301" s="693">
        <v>0</v>
      </c>
      <c r="W301" s="693">
        <v>48</v>
      </c>
      <c r="X301" s="690">
        <v>175.78</v>
      </c>
      <c r="Y301" s="690">
        <v>0</v>
      </c>
      <c r="Z301" s="690">
        <v>23.828526</v>
      </c>
      <c r="AA301" s="690">
        <v>0</v>
      </c>
      <c r="AB301" s="690">
        <v>23.828526</v>
      </c>
      <c r="AC301" s="690">
        <v>0</v>
      </c>
      <c r="AD301" s="690">
        <v>68.127052000000006</v>
      </c>
      <c r="AE301" s="696">
        <f>VLOOKUP(B301,[9]Avg!B:AD,29,0)</f>
        <v>9.7731009861932936</v>
      </c>
      <c r="AF301" s="697">
        <f>_xlfn.IFNA(VLOOKUP(B301,'[9]5%'!B:BC,54,0),0)</f>
        <v>0</v>
      </c>
      <c r="AG301" s="698">
        <f>VLOOKUP(B301,[9]Simperel!B:AH,33,0)</f>
        <v>11.48</v>
      </c>
      <c r="AH301" s="699">
        <f t="shared" si="56"/>
        <v>7.85</v>
      </c>
      <c r="AI301" s="700"/>
      <c r="AJ301" s="697">
        <f>_xlfn.IFNA(VLOOKUP(B301,'[9]Child care'!C:I,7,0),0)</f>
        <v>0</v>
      </c>
      <c r="AK301" s="699">
        <f>VLOOKUP(B301,[9]Att!B:W,22,0)</f>
        <v>9.5652173913043477</v>
      </c>
      <c r="AL301" s="697">
        <f t="shared" si="57"/>
        <v>6</v>
      </c>
      <c r="AM301" s="697">
        <f>_xlfn.IFNA(VLOOKUP(B301,'[9]Health Check'!D:H,5,0),0)</f>
        <v>0</v>
      </c>
      <c r="AN301" s="701"/>
      <c r="AO301" s="697">
        <v>7</v>
      </c>
      <c r="AP301" s="696">
        <f>VLOOKUP(B301,[9]Simperel!B:AJ,35,0)</f>
        <v>7</v>
      </c>
      <c r="AQ301" s="702">
        <f>VLOOKUP(B301,[10]Master!$B:$AQ,42,0)</f>
        <v>0</v>
      </c>
      <c r="AR301" s="697">
        <f>_xlfn.IFNA(VLOOKUP(B301,[9]Bounus!A:B,2,0),0)</f>
        <v>0</v>
      </c>
      <c r="AS301" s="703">
        <f>SUMIF([9]Reimbursment!$B:$B,'PWK '!B:B,[9]Reimbursment!G:G)</f>
        <v>0</v>
      </c>
      <c r="AT301" s="700">
        <f t="shared" si="64"/>
        <v>0</v>
      </c>
      <c r="AU301" s="704">
        <f t="shared" si="58"/>
        <v>267.74</v>
      </c>
      <c r="AV301" s="705">
        <f>VLOOKUP(B301,[9]Att!B:U,20,0)</f>
        <v>0</v>
      </c>
      <c r="AW301" s="706">
        <f t="shared" si="65"/>
        <v>298.14999999999998</v>
      </c>
      <c r="AX301" s="707">
        <f t="shared" si="59"/>
        <v>292.27999999999997</v>
      </c>
      <c r="AY301" s="708">
        <f t="shared" si="60"/>
        <v>367.55697133055622</v>
      </c>
      <c r="AZ301" s="708">
        <v>0</v>
      </c>
      <c r="BA301" s="708">
        <f>VLOOKUP(B301,'[9]1st'!B:BH,59,0)</f>
        <v>100</v>
      </c>
      <c r="BB301" s="709">
        <f>_xlfn.IFNA(VLOOKUP(B301,[9]Deduct!B:F,6,0),0)</f>
        <v>0</v>
      </c>
      <c r="BC301" s="710">
        <f>_xlfn.IFNA(VLOOKUP(B301,[9]Union!I:J,2,0),0)</f>
        <v>0</v>
      </c>
      <c r="BD301" s="710">
        <f>_xlfn.IFNA(VLOOKUP(B301,[9]Union!M:N,2,0),0)</f>
        <v>0</v>
      </c>
      <c r="BE301" s="710">
        <f>_xlfn.IFNA(VLOOKUP(B301,[9]Union!E:F,2,0),0)</f>
        <v>0</v>
      </c>
      <c r="BF301" s="710">
        <f>_xlfn.IFNA(VLOOKUP(B301,[9]Union!A:B,2,0),0)</f>
        <v>0</v>
      </c>
      <c r="BG301" s="711">
        <f t="shared" si="67"/>
        <v>5.87</v>
      </c>
      <c r="BH301" s="708">
        <f t="shared" si="55"/>
        <v>105.87</v>
      </c>
      <c r="BI301" s="712">
        <f t="shared" si="61"/>
        <v>18.48</v>
      </c>
      <c r="BJ301" s="713">
        <f t="shared" si="62"/>
        <v>210.76</v>
      </c>
      <c r="BK301" s="716"/>
      <c r="BL301" s="608" t="e">
        <f>VLOOKUP(B301,[9]ML!A:F,1,0)</f>
        <v>#N/A</v>
      </c>
      <c r="BM301" s="715"/>
      <c r="BN301" s="608" t="e">
        <f>VLOOKUP(B301,'[9]Mon-Fri'!A:A,1,0)</f>
        <v>#N/A</v>
      </c>
    </row>
    <row r="302" spans="1:73" s="608" customFormat="1" ht="35.25" customHeight="1">
      <c r="A302" s="689">
        <f t="shared" si="66"/>
        <v>294</v>
      </c>
      <c r="B302" s="690" t="s">
        <v>1812</v>
      </c>
      <c r="C302" s="690" t="s">
        <v>1813</v>
      </c>
      <c r="D302" s="690" t="s">
        <v>1224</v>
      </c>
      <c r="E302" s="690" t="s">
        <v>1362</v>
      </c>
      <c r="F302" s="691">
        <v>43054</v>
      </c>
      <c r="G302" s="692"/>
      <c r="H302" s="692"/>
      <c r="I302" s="690" t="s">
        <v>1108</v>
      </c>
      <c r="J302" s="693">
        <v>1</v>
      </c>
      <c r="K302" s="693">
        <v>1</v>
      </c>
      <c r="L302" s="693">
        <v>2</v>
      </c>
      <c r="M302" s="693">
        <v>204</v>
      </c>
      <c r="N302" s="694">
        <f t="shared" si="63"/>
        <v>7.8461538461538458</v>
      </c>
      <c r="O302" s="693">
        <v>208</v>
      </c>
      <c r="P302" s="693">
        <v>8</v>
      </c>
      <c r="Q302" s="693">
        <v>256</v>
      </c>
      <c r="R302" s="693">
        <v>0</v>
      </c>
      <c r="S302" s="693">
        <v>0</v>
      </c>
      <c r="T302" s="693">
        <v>0</v>
      </c>
      <c r="U302" s="693">
        <v>48</v>
      </c>
      <c r="V302" s="693">
        <v>0</v>
      </c>
      <c r="W302" s="693">
        <v>48</v>
      </c>
      <c r="X302" s="690">
        <v>132.04</v>
      </c>
      <c r="Y302" s="690">
        <v>0</v>
      </c>
      <c r="Z302" s="690">
        <v>23.549759999999999</v>
      </c>
      <c r="AA302" s="690">
        <v>0</v>
      </c>
      <c r="AB302" s="690">
        <v>23.549759999999999</v>
      </c>
      <c r="AC302" s="690">
        <v>0</v>
      </c>
      <c r="AD302" s="690">
        <v>119.15952</v>
      </c>
      <c r="AE302" s="696">
        <f>VLOOKUP(B302,[9]Avg!B:AD,29,0)</f>
        <v>10.320179309054378</v>
      </c>
      <c r="AF302" s="697">
        <f>_xlfn.IFNA(VLOOKUP(B302,'[9]5%'!B:BC,54,0),0)</f>
        <v>0</v>
      </c>
      <c r="AG302" s="698">
        <f>VLOOKUP(B302,[9]Simperel!B:AH,33,0)</f>
        <v>11.48</v>
      </c>
      <c r="AH302" s="699">
        <f t="shared" si="56"/>
        <v>7.85</v>
      </c>
      <c r="AI302" s="717"/>
      <c r="AJ302" s="697">
        <f>_xlfn.IFNA(VLOOKUP(B302,'[9]Child care'!C:I,7,0),0)</f>
        <v>0</v>
      </c>
      <c r="AK302" s="699">
        <f>VLOOKUP(B302,[9]Att!B:W,22,0)</f>
        <v>10</v>
      </c>
      <c r="AL302" s="697">
        <f t="shared" si="57"/>
        <v>0</v>
      </c>
      <c r="AM302" s="697">
        <f>_xlfn.IFNA(VLOOKUP(B302,'[9]Health Check'!D:H,5,0),0)</f>
        <v>0</v>
      </c>
      <c r="AN302" s="701"/>
      <c r="AO302" s="697">
        <v>7</v>
      </c>
      <c r="AP302" s="696">
        <f>VLOOKUP(B302,[9]Simperel!B:AJ,35,0)</f>
        <v>7</v>
      </c>
      <c r="AQ302" s="702">
        <f>VLOOKUP(B302,[10]Master!$B:$AQ,42,0)</f>
        <v>0</v>
      </c>
      <c r="AR302" s="697">
        <f>_xlfn.IFNA(VLOOKUP(B302,[9]Bounus!A:B,2,0),0)</f>
        <v>0</v>
      </c>
      <c r="AS302" s="703">
        <f>SUMIF([9]Reimbursment!$B:$B,'PWK '!B:B,[9]Reimbursment!G:G)</f>
        <v>0</v>
      </c>
      <c r="AT302" s="700">
        <f t="shared" si="64"/>
        <v>0</v>
      </c>
      <c r="AU302" s="718">
        <f t="shared" si="58"/>
        <v>274.75</v>
      </c>
      <c r="AV302" s="705">
        <f>VLOOKUP(B302,[9]Att!B:U,20,0)</f>
        <v>0</v>
      </c>
      <c r="AW302" s="706">
        <f t="shared" si="65"/>
        <v>299.60000000000002</v>
      </c>
      <c r="AX302" s="719">
        <f t="shared" si="59"/>
        <v>293.73</v>
      </c>
      <c r="AY302" s="720">
        <f t="shared" si="60"/>
        <v>367.55697133055622</v>
      </c>
      <c r="AZ302" s="708">
        <v>0</v>
      </c>
      <c r="BA302" s="708">
        <f>VLOOKUP(B302,'[9]1st'!B:BH,59,0)</f>
        <v>100</v>
      </c>
      <c r="BB302" s="709">
        <f>_xlfn.IFNA(VLOOKUP(B302,[9]Deduct!B:F,6,0),0)</f>
        <v>0</v>
      </c>
      <c r="BC302" s="710">
        <f>_xlfn.IFNA(VLOOKUP(B302,[9]Union!I:J,2,0),0)</f>
        <v>0</v>
      </c>
      <c r="BD302" s="710">
        <f>_xlfn.IFNA(VLOOKUP(B302,[9]Union!M:N,2,0),0)</f>
        <v>1</v>
      </c>
      <c r="BE302" s="710">
        <f>_xlfn.IFNA(VLOOKUP(B302,[9]Union!E:F,2,0),0)</f>
        <v>0</v>
      </c>
      <c r="BF302" s="710">
        <f>_xlfn.IFNA(VLOOKUP(B302,[9]Union!A:B,2,0),0)</f>
        <v>0</v>
      </c>
      <c r="BG302" s="711">
        <f t="shared" si="67"/>
        <v>5.87</v>
      </c>
      <c r="BH302" s="708">
        <f t="shared" si="55"/>
        <v>106.87</v>
      </c>
      <c r="BI302" s="712">
        <f t="shared" si="61"/>
        <v>18.48</v>
      </c>
      <c r="BJ302" s="713">
        <f t="shared" si="62"/>
        <v>211.21</v>
      </c>
      <c r="BK302" s="716"/>
      <c r="BL302" s="608" t="e">
        <f>VLOOKUP(B302,[9]ML!A:F,1,0)</f>
        <v>#N/A</v>
      </c>
      <c r="BM302" s="715"/>
      <c r="BN302" s="608" t="e">
        <f>VLOOKUP(B302,'[9]Mon-Fri'!A:A,1,0)</f>
        <v>#N/A</v>
      </c>
    </row>
    <row r="303" spans="1:73" s="608" customFormat="1" ht="35.25" customHeight="1">
      <c r="A303" s="689">
        <f t="shared" si="66"/>
        <v>295</v>
      </c>
      <c r="B303" s="690" t="s">
        <v>1814</v>
      </c>
      <c r="C303" s="690" t="s">
        <v>1815</v>
      </c>
      <c r="D303" s="690" t="s">
        <v>1289</v>
      </c>
      <c r="E303" s="690" t="s">
        <v>1261</v>
      </c>
      <c r="F303" s="691">
        <v>39455</v>
      </c>
      <c r="G303" s="692"/>
      <c r="H303" s="692"/>
      <c r="I303" s="690" t="s">
        <v>1108</v>
      </c>
      <c r="J303" s="693">
        <v>1</v>
      </c>
      <c r="K303" s="693">
        <v>2</v>
      </c>
      <c r="L303" s="693">
        <v>3</v>
      </c>
      <c r="M303" s="693">
        <v>204</v>
      </c>
      <c r="N303" s="694">
        <f t="shared" si="63"/>
        <v>7.8461538461538458</v>
      </c>
      <c r="O303" s="693">
        <v>200</v>
      </c>
      <c r="P303" s="693">
        <v>8</v>
      </c>
      <c r="Q303" s="693">
        <v>246</v>
      </c>
      <c r="R303" s="693">
        <v>0</v>
      </c>
      <c r="S303" s="693">
        <v>0</v>
      </c>
      <c r="T303" s="693">
        <v>0</v>
      </c>
      <c r="U303" s="693">
        <v>46</v>
      </c>
      <c r="V303" s="693">
        <v>0</v>
      </c>
      <c r="W303" s="693">
        <v>46</v>
      </c>
      <c r="X303" s="690">
        <v>184.17</v>
      </c>
      <c r="Y303" s="690">
        <v>0</v>
      </c>
      <c r="Z303" s="690">
        <v>22.594799999999999</v>
      </c>
      <c r="AA303" s="690">
        <v>0</v>
      </c>
      <c r="AB303" s="690">
        <v>22.594799999999999</v>
      </c>
      <c r="AC303" s="690">
        <v>0</v>
      </c>
      <c r="AD303" s="690">
        <v>57.269599999999997</v>
      </c>
      <c r="AE303" s="696">
        <f>VLOOKUP(B303,[9]Avg!B:AD,29,0)</f>
        <v>10.571094330187098</v>
      </c>
      <c r="AF303" s="697">
        <f>_xlfn.IFNA(VLOOKUP(B303,'[9]5%'!B:BC,54,0),0)</f>
        <v>0</v>
      </c>
      <c r="AG303" s="698">
        <f>VLOOKUP(B303,[9]Simperel!B:AH,33,0)</f>
        <v>11</v>
      </c>
      <c r="AH303" s="699">
        <f t="shared" si="56"/>
        <v>7.85</v>
      </c>
      <c r="AI303" s="700"/>
      <c r="AJ303" s="697">
        <f>_xlfn.IFNA(VLOOKUP(B303,'[9]Child care'!C:I,7,0),0)</f>
        <v>0</v>
      </c>
      <c r="AK303" s="699">
        <f>VLOOKUP(B303,[9]Att!B:W,22,0)</f>
        <v>9.1973244147157178</v>
      </c>
      <c r="AL303" s="697">
        <f t="shared" si="57"/>
        <v>6</v>
      </c>
      <c r="AM303" s="697">
        <f>_xlfn.IFNA(VLOOKUP(B303,'[9]Health Check'!D:H,5,0),0)</f>
        <v>0</v>
      </c>
      <c r="AN303" s="701"/>
      <c r="AO303" s="697">
        <v>7</v>
      </c>
      <c r="AP303" s="696">
        <f>VLOOKUP(B303,[9]Simperel!B:AJ,35,0)</f>
        <v>11</v>
      </c>
      <c r="AQ303" s="702">
        <f>VLOOKUP(B303,[10]Master!$B:$AQ,42,0)</f>
        <v>0</v>
      </c>
      <c r="AR303" s="697">
        <f>_xlfn.IFNA(VLOOKUP(B303,[9]Bounus!A:B,2,0),0)</f>
        <v>0</v>
      </c>
      <c r="AS303" s="703">
        <f>SUMIF([9]Reimbursment!$B:$B,'PWK '!B:B,[9]Reimbursment!G:G)</f>
        <v>0</v>
      </c>
      <c r="AT303" s="700">
        <f t="shared" si="64"/>
        <v>0</v>
      </c>
      <c r="AU303" s="704">
        <f t="shared" si="58"/>
        <v>264.02999999999997</v>
      </c>
      <c r="AV303" s="705">
        <f>VLOOKUP(B303,[9]Att!B:U,20,0)</f>
        <v>0</v>
      </c>
      <c r="AW303" s="706">
        <f t="shared" si="65"/>
        <v>298.08</v>
      </c>
      <c r="AX303" s="707">
        <f t="shared" si="59"/>
        <v>292.20999999999998</v>
      </c>
      <c r="AY303" s="708">
        <f t="shared" si="60"/>
        <v>367.55697133055622</v>
      </c>
      <c r="AZ303" s="708">
        <v>0</v>
      </c>
      <c r="BA303" s="708">
        <f>VLOOKUP(B303,'[9]1st'!B:BH,59,0)</f>
        <v>100</v>
      </c>
      <c r="BB303" s="709">
        <f>_xlfn.IFNA(VLOOKUP(B303,[9]Deduct!B:F,6,0),0)</f>
        <v>0</v>
      </c>
      <c r="BC303" s="710">
        <f>_xlfn.IFNA(VLOOKUP(B303,[9]Union!I:J,2,0),0)</f>
        <v>0</v>
      </c>
      <c r="BD303" s="710">
        <f>_xlfn.IFNA(VLOOKUP(B303,[9]Union!M:N,2,0),0)</f>
        <v>1</v>
      </c>
      <c r="BE303" s="710">
        <f>_xlfn.IFNA(VLOOKUP(B303,[9]Union!E:F,2,0),0)</f>
        <v>0</v>
      </c>
      <c r="BF303" s="710">
        <f>_xlfn.IFNA(VLOOKUP(B303,[9]Union!A:B,2,0),0)</f>
        <v>0</v>
      </c>
      <c r="BG303" s="711">
        <f t="shared" si="67"/>
        <v>5.87</v>
      </c>
      <c r="BH303" s="708">
        <f t="shared" si="55"/>
        <v>106.87</v>
      </c>
      <c r="BI303" s="712">
        <f t="shared" si="61"/>
        <v>18</v>
      </c>
      <c r="BJ303" s="713">
        <f t="shared" si="62"/>
        <v>209.21</v>
      </c>
      <c r="BK303" s="716"/>
      <c r="BL303" s="608" t="e">
        <f>VLOOKUP(B303,[9]ML!A:F,1,0)</f>
        <v>#N/A</v>
      </c>
      <c r="BM303" s="715"/>
      <c r="BN303" s="608" t="e">
        <f>VLOOKUP(B303,'[9]Mon-Fri'!A:A,1,0)</f>
        <v>#N/A</v>
      </c>
    </row>
    <row r="304" spans="1:73" s="608" customFormat="1" ht="32.25" customHeight="1">
      <c r="A304" s="689">
        <f t="shared" si="66"/>
        <v>296</v>
      </c>
      <c r="B304" s="690" t="s">
        <v>1816</v>
      </c>
      <c r="C304" s="690" t="s">
        <v>1817</v>
      </c>
      <c r="D304" s="690" t="s">
        <v>1289</v>
      </c>
      <c r="E304" s="690" t="s">
        <v>1281</v>
      </c>
      <c r="F304" s="691">
        <v>43054</v>
      </c>
      <c r="G304" s="692"/>
      <c r="H304" s="692"/>
      <c r="I304" s="690" t="s">
        <v>1108</v>
      </c>
      <c r="J304" s="693">
        <v>0</v>
      </c>
      <c r="K304" s="693">
        <v>0</v>
      </c>
      <c r="L304" s="693">
        <v>0</v>
      </c>
      <c r="M304" s="693">
        <v>204</v>
      </c>
      <c r="N304" s="694">
        <f t="shared" si="63"/>
        <v>7.8461538461538458</v>
      </c>
      <c r="O304" s="693">
        <v>192</v>
      </c>
      <c r="P304" s="693">
        <v>8</v>
      </c>
      <c r="Q304" s="693">
        <v>184</v>
      </c>
      <c r="R304" s="693">
        <v>0</v>
      </c>
      <c r="S304" s="693">
        <v>8</v>
      </c>
      <c r="T304" s="693">
        <v>8</v>
      </c>
      <c r="U304" s="693">
        <v>0</v>
      </c>
      <c r="V304" s="693">
        <v>0</v>
      </c>
      <c r="W304" s="693">
        <v>0</v>
      </c>
      <c r="X304" s="690">
        <v>192.39</v>
      </c>
      <c r="Y304" s="690">
        <v>0</v>
      </c>
      <c r="Z304" s="690">
        <v>0</v>
      </c>
      <c r="AA304" s="690">
        <v>0</v>
      </c>
      <c r="AB304" s="690">
        <v>0</v>
      </c>
      <c r="AC304" s="690">
        <v>0</v>
      </c>
      <c r="AD304" s="690">
        <v>7.7</v>
      </c>
      <c r="AE304" s="696">
        <f>VLOOKUP(B304,[9]Avg!B:AD,29,0)</f>
        <v>8.4529385203640253</v>
      </c>
      <c r="AF304" s="697">
        <f>_xlfn.IFNA(VLOOKUP(B304,'[9]5%'!B:BC,54,0),0)</f>
        <v>0</v>
      </c>
      <c r="AG304" s="698">
        <f>VLOOKUP(B304,[9]Simperel!B:AH,33,0)</f>
        <v>0</v>
      </c>
      <c r="AH304" s="699">
        <f t="shared" si="56"/>
        <v>7.85</v>
      </c>
      <c r="AI304" s="700"/>
      <c r="AJ304" s="697">
        <f>_xlfn.IFNA(VLOOKUP(B304,'[9]Child care'!C:I,7,0),0)</f>
        <v>0</v>
      </c>
      <c r="AK304" s="699">
        <f>VLOOKUP(B304,[9]Att!B:W,22,0)</f>
        <v>8.4280936454849495</v>
      </c>
      <c r="AL304" s="697">
        <f t="shared" si="57"/>
        <v>6</v>
      </c>
      <c r="AM304" s="697">
        <f>_xlfn.IFNA(VLOOKUP(B304,'[9]Health Check'!D:H,5,0),0)</f>
        <v>0</v>
      </c>
      <c r="AN304" s="701"/>
      <c r="AO304" s="697">
        <v>7</v>
      </c>
      <c r="AP304" s="696">
        <f>VLOOKUP(B304,[9]Simperel!B:AJ,35,0)</f>
        <v>7</v>
      </c>
      <c r="AQ304" s="702">
        <f>VLOOKUP(B304,[10]Master!$B:$AQ,42,0)</f>
        <v>0</v>
      </c>
      <c r="AR304" s="697">
        <f>_xlfn.IFNA(VLOOKUP(B304,[9]Bounus!A:B,2,0),0)</f>
        <v>0</v>
      </c>
      <c r="AS304" s="703">
        <f>SUMIF([9]Reimbursment!$B:$B,'PWK '!B:B,[9]Reimbursment!G:G)</f>
        <v>0</v>
      </c>
      <c r="AT304" s="700">
        <f t="shared" si="64"/>
        <v>8.4529385203640253</v>
      </c>
      <c r="AU304" s="704">
        <f t="shared" si="58"/>
        <v>200.09</v>
      </c>
      <c r="AV304" s="705">
        <f>VLOOKUP(B304,[9]Att!B:U,20,0)</f>
        <v>1</v>
      </c>
      <c r="AW304" s="706">
        <f t="shared" si="65"/>
        <v>237.82</v>
      </c>
      <c r="AX304" s="707">
        <f t="shared" si="59"/>
        <v>233.06</v>
      </c>
      <c r="AY304" s="708">
        <f t="shared" si="60"/>
        <v>367.55697133055622</v>
      </c>
      <c r="AZ304" s="708">
        <v>0</v>
      </c>
      <c r="BA304" s="708">
        <f>VLOOKUP(B304,'[9]1st'!B:BH,59,0)</f>
        <v>100</v>
      </c>
      <c r="BB304" s="709">
        <f>_xlfn.IFNA(VLOOKUP(B304,[9]Deduct!B:F,6,0),0)</f>
        <v>0</v>
      </c>
      <c r="BC304" s="710">
        <f>_xlfn.IFNA(VLOOKUP(B304,[9]Union!I:J,2,0),0)</f>
        <v>0</v>
      </c>
      <c r="BD304" s="710">
        <f>_xlfn.IFNA(VLOOKUP(B304,[9]Union!M:N,2,0),0)</f>
        <v>1</v>
      </c>
      <c r="BE304" s="710">
        <f>_xlfn.IFNA(VLOOKUP(B304,[9]Union!E:F,2,0),0)</f>
        <v>0</v>
      </c>
      <c r="BF304" s="710">
        <f>_xlfn.IFNA(VLOOKUP(B304,[9]Union!A:B,2,0),0)</f>
        <v>0</v>
      </c>
      <c r="BG304" s="711">
        <f t="shared" si="67"/>
        <v>4.76</v>
      </c>
      <c r="BH304" s="708">
        <f t="shared" si="55"/>
        <v>105.76</v>
      </c>
      <c r="BI304" s="712">
        <f t="shared" si="61"/>
        <v>7</v>
      </c>
      <c r="BJ304" s="713">
        <f t="shared" si="62"/>
        <v>139.06</v>
      </c>
      <c r="BK304" s="714"/>
      <c r="BL304" s="608" t="e">
        <f>VLOOKUP(B304,[9]ML!A:F,1,0)</f>
        <v>#N/A</v>
      </c>
      <c r="BM304" s="715"/>
      <c r="BN304" s="608" t="e">
        <f>VLOOKUP(B304,'[9]Mon-Fri'!A:A,1,0)</f>
        <v>#N/A</v>
      </c>
    </row>
    <row r="305" spans="1:66" s="608" customFormat="1" ht="32.25" customHeight="1">
      <c r="A305" s="689">
        <f t="shared" si="66"/>
        <v>297</v>
      </c>
      <c r="B305" s="690" t="s">
        <v>1818</v>
      </c>
      <c r="C305" s="690" t="s">
        <v>1819</v>
      </c>
      <c r="D305" s="690" t="s">
        <v>1365</v>
      </c>
      <c r="E305" s="690" t="s">
        <v>1820</v>
      </c>
      <c r="F305" s="691">
        <v>43059</v>
      </c>
      <c r="G305" s="692"/>
      <c r="H305" s="692"/>
      <c r="I305" s="690" t="s">
        <v>1108</v>
      </c>
      <c r="J305" s="693">
        <v>0</v>
      </c>
      <c r="K305" s="693">
        <v>0</v>
      </c>
      <c r="L305" s="693">
        <v>0</v>
      </c>
      <c r="M305" s="693">
        <v>204</v>
      </c>
      <c r="N305" s="694">
        <f t="shared" si="63"/>
        <v>7.8461538461538458</v>
      </c>
      <c r="O305" s="693">
        <v>208</v>
      </c>
      <c r="P305" s="693">
        <v>8</v>
      </c>
      <c r="Q305" s="693">
        <v>258</v>
      </c>
      <c r="R305" s="693">
        <v>0</v>
      </c>
      <c r="S305" s="693">
        <v>0</v>
      </c>
      <c r="T305" s="693">
        <v>0</v>
      </c>
      <c r="U305" s="693">
        <v>50</v>
      </c>
      <c r="V305" s="693">
        <v>0</v>
      </c>
      <c r="W305" s="693">
        <v>50</v>
      </c>
      <c r="X305" s="690">
        <v>343.13</v>
      </c>
      <c r="Y305" s="690">
        <v>0</v>
      </c>
      <c r="Z305" s="690">
        <v>31.008935999999999</v>
      </c>
      <c r="AA305" s="690">
        <v>0</v>
      </c>
      <c r="AB305" s="690">
        <v>31.008935999999999</v>
      </c>
      <c r="AC305" s="690">
        <v>0</v>
      </c>
      <c r="AD305" s="690">
        <v>0.65365399999999996</v>
      </c>
      <c r="AE305" s="696">
        <f>VLOOKUP(B305,[9]Avg!B:AD,29,0)</f>
        <v>10.059228428047904</v>
      </c>
      <c r="AF305" s="697">
        <f>_xlfn.IFNA(VLOOKUP(B305,'[9]5%'!B:BC,54,0),0)</f>
        <v>0</v>
      </c>
      <c r="AG305" s="698">
        <f>VLOOKUP(B305,[9]Simperel!B:AH,33,0)</f>
        <v>11.96</v>
      </c>
      <c r="AH305" s="699">
        <f t="shared" si="56"/>
        <v>7.85</v>
      </c>
      <c r="AI305" s="700"/>
      <c r="AJ305" s="697">
        <f>_xlfn.IFNA(VLOOKUP(B305,'[9]Child care'!C:I,7,0),0)</f>
        <v>0</v>
      </c>
      <c r="AK305" s="699">
        <f>VLOOKUP(B305,[9]Att!B:W,22,0)</f>
        <v>10</v>
      </c>
      <c r="AL305" s="697">
        <f t="shared" si="57"/>
        <v>6</v>
      </c>
      <c r="AM305" s="697">
        <f>_xlfn.IFNA(VLOOKUP(B305,'[9]Health Check'!D:H,5,0),0)</f>
        <v>0</v>
      </c>
      <c r="AN305" s="701"/>
      <c r="AO305" s="697">
        <v>7</v>
      </c>
      <c r="AP305" s="696">
        <f>VLOOKUP(B305,[9]Simperel!B:AJ,35,0)</f>
        <v>7</v>
      </c>
      <c r="AQ305" s="702">
        <f>VLOOKUP(B305,[10]Master!$B:$AQ,42,0)</f>
        <v>0</v>
      </c>
      <c r="AR305" s="697">
        <f>_xlfn.IFNA(VLOOKUP(B305,[9]Bounus!A:B,2,0),0)</f>
        <v>0</v>
      </c>
      <c r="AS305" s="703">
        <f>SUMIF([9]Reimbursment!$B:$B,'PWK '!B:B,[9]Reimbursment!G:G)</f>
        <v>28.320290770644448</v>
      </c>
      <c r="AT305" s="700">
        <f t="shared" si="64"/>
        <v>0</v>
      </c>
      <c r="AU305" s="704">
        <f t="shared" si="58"/>
        <v>374.79</v>
      </c>
      <c r="AV305" s="705">
        <f>VLOOKUP(B305,[9]Att!B:U,20,0)</f>
        <v>0</v>
      </c>
      <c r="AW305" s="706">
        <f t="shared" si="65"/>
        <v>433.96</v>
      </c>
      <c r="AX305" s="707">
        <f t="shared" si="59"/>
        <v>428.09</v>
      </c>
      <c r="AY305" s="708">
        <f t="shared" si="60"/>
        <v>367.55697133055622</v>
      </c>
      <c r="AZ305" s="708">
        <v>3.03</v>
      </c>
      <c r="BA305" s="708">
        <f>VLOOKUP(B305,'[9]1st'!B:BH,59,0)</f>
        <v>100</v>
      </c>
      <c r="BB305" s="709">
        <f>_xlfn.IFNA(VLOOKUP(B305,[9]Deduct!B:F,6,0),0)</f>
        <v>0</v>
      </c>
      <c r="BC305" s="710">
        <f>_xlfn.IFNA(VLOOKUP(B305,[9]Union!I:J,2,0),0)</f>
        <v>1</v>
      </c>
      <c r="BD305" s="710">
        <f>_xlfn.IFNA(VLOOKUP(B305,[9]Union!M:N,2,0),0)</f>
        <v>0</v>
      </c>
      <c r="BE305" s="710">
        <f>_xlfn.IFNA(VLOOKUP(B305,[9]Union!E:F,2,0),0)</f>
        <v>0</v>
      </c>
      <c r="BF305" s="710">
        <f>_xlfn.IFNA(VLOOKUP(B305,[9]Union!A:B,2,0),0)</f>
        <v>0</v>
      </c>
      <c r="BG305" s="711">
        <f t="shared" si="67"/>
        <v>5.87</v>
      </c>
      <c r="BH305" s="708">
        <f t="shared" si="55"/>
        <v>109.9</v>
      </c>
      <c r="BI305" s="712">
        <f t="shared" si="61"/>
        <v>18.96</v>
      </c>
      <c r="BJ305" s="713">
        <f t="shared" si="62"/>
        <v>343.02</v>
      </c>
      <c r="BK305" s="716"/>
      <c r="BL305" s="608" t="e">
        <f>VLOOKUP(B305,[9]ML!A:F,1,0)</f>
        <v>#N/A</v>
      </c>
      <c r="BM305" s="715"/>
      <c r="BN305" s="608" t="e">
        <f>VLOOKUP(B305,'[9]Mon-Fri'!A:A,1,0)</f>
        <v>#N/A</v>
      </c>
    </row>
    <row r="306" spans="1:66" s="608" customFormat="1" ht="32.25" customHeight="1">
      <c r="A306" s="689">
        <f t="shared" si="66"/>
        <v>298</v>
      </c>
      <c r="B306" s="690" t="s">
        <v>1821</v>
      </c>
      <c r="C306" s="690" t="s">
        <v>1822</v>
      </c>
      <c r="D306" s="690" t="s">
        <v>1203</v>
      </c>
      <c r="E306" s="690" t="s">
        <v>1797</v>
      </c>
      <c r="F306" s="691">
        <v>43075</v>
      </c>
      <c r="G306" s="692"/>
      <c r="H306" s="692"/>
      <c r="I306" s="690" t="s">
        <v>1108</v>
      </c>
      <c r="J306" s="693">
        <v>0</v>
      </c>
      <c r="K306" s="693">
        <v>2</v>
      </c>
      <c r="L306" s="693">
        <v>2</v>
      </c>
      <c r="M306" s="693">
        <v>213</v>
      </c>
      <c r="N306" s="694">
        <f t="shared" si="63"/>
        <v>8.1923076923076916</v>
      </c>
      <c r="O306" s="693">
        <v>208</v>
      </c>
      <c r="P306" s="693">
        <v>8</v>
      </c>
      <c r="Q306" s="693">
        <v>250</v>
      </c>
      <c r="R306" s="693">
        <v>0</v>
      </c>
      <c r="S306" s="693">
        <v>0</v>
      </c>
      <c r="T306" s="693">
        <v>0</v>
      </c>
      <c r="U306" s="693">
        <v>42</v>
      </c>
      <c r="V306" s="693">
        <v>0</v>
      </c>
      <c r="W306" s="693">
        <v>42</v>
      </c>
      <c r="X306" s="690">
        <v>153.28</v>
      </c>
      <c r="Y306" s="690">
        <v>0</v>
      </c>
      <c r="Z306" s="690">
        <v>21.499379999999999</v>
      </c>
      <c r="AA306" s="690">
        <v>0</v>
      </c>
      <c r="AB306" s="690">
        <v>21.499379999999999</v>
      </c>
      <c r="AC306" s="690">
        <v>0</v>
      </c>
      <c r="AD306" s="690">
        <v>102.65876</v>
      </c>
      <c r="AE306" s="696">
        <f>VLOOKUP(B306,[9]Avg!B:AD,29,0)</f>
        <v>10.213743145956606</v>
      </c>
      <c r="AF306" s="697">
        <f>_xlfn.IFNA(VLOOKUP(B306,'[9]5%'!B:BC,54,0),0)</f>
        <v>0</v>
      </c>
      <c r="AG306" s="698">
        <f>VLOOKUP(B306,[9]Simperel!B:AH,33,0)</f>
        <v>10.050000000000001</v>
      </c>
      <c r="AH306" s="699">
        <f t="shared" si="56"/>
        <v>8.19</v>
      </c>
      <c r="AI306" s="700"/>
      <c r="AJ306" s="697">
        <f>_xlfn.IFNA(VLOOKUP(B306,'[9]Child care'!C:I,7,0),0)</f>
        <v>0</v>
      </c>
      <c r="AK306" s="699">
        <f>VLOOKUP(B306,[9]Att!B:W,22,0)</f>
        <v>10</v>
      </c>
      <c r="AL306" s="697">
        <f t="shared" si="57"/>
        <v>6</v>
      </c>
      <c r="AM306" s="697">
        <f>_xlfn.IFNA(VLOOKUP(B306,'[9]Health Check'!D:H,5,0),0)</f>
        <v>0</v>
      </c>
      <c r="AN306" s="701"/>
      <c r="AO306" s="697">
        <v>7</v>
      </c>
      <c r="AP306" s="696">
        <f>VLOOKUP(B306,[9]Simperel!B:AJ,35,0)</f>
        <v>7</v>
      </c>
      <c r="AQ306" s="702">
        <f>VLOOKUP(B306,[10]Master!$B:$AQ,42,0)</f>
        <v>0</v>
      </c>
      <c r="AR306" s="697">
        <f>_xlfn.IFNA(VLOOKUP(B306,[9]Bounus!A:B,2,0),0)</f>
        <v>0</v>
      </c>
      <c r="AS306" s="703">
        <f>SUMIF([9]Reimbursment!$B:$B,'PWK '!B:B,[9]Reimbursment!G:G)</f>
        <v>0</v>
      </c>
      <c r="AT306" s="700">
        <f t="shared" si="64"/>
        <v>0</v>
      </c>
      <c r="AU306" s="704">
        <f t="shared" si="58"/>
        <v>277.44</v>
      </c>
      <c r="AV306" s="705">
        <f>VLOOKUP(B306,[9]Att!B:U,20,0)</f>
        <v>0</v>
      </c>
      <c r="AW306" s="706">
        <f t="shared" si="65"/>
        <v>308.63</v>
      </c>
      <c r="AX306" s="707">
        <f t="shared" si="59"/>
        <v>302.76</v>
      </c>
      <c r="AY306" s="708">
        <f t="shared" si="60"/>
        <v>367.55697133055622</v>
      </c>
      <c r="AZ306" s="708">
        <v>0</v>
      </c>
      <c r="BA306" s="708">
        <f>VLOOKUP(B306,'[9]1st'!B:BH,59,0)</f>
        <v>100</v>
      </c>
      <c r="BB306" s="709">
        <f>_xlfn.IFNA(VLOOKUP(B306,[9]Deduct!B:F,6,0),0)</f>
        <v>0</v>
      </c>
      <c r="BC306" s="710">
        <f>_xlfn.IFNA(VLOOKUP(B306,[9]Union!I:J,2,0),0)</f>
        <v>0</v>
      </c>
      <c r="BD306" s="710">
        <f>_xlfn.IFNA(VLOOKUP(B306,[9]Union!M:N,2,0),0)</f>
        <v>0</v>
      </c>
      <c r="BE306" s="710">
        <f>_xlfn.IFNA(VLOOKUP(B306,[9]Union!E:F,2,0),0)</f>
        <v>0</v>
      </c>
      <c r="BF306" s="710">
        <f>_xlfn.IFNA(VLOOKUP(B306,[9]Union!A:B,2,0),0)</f>
        <v>0</v>
      </c>
      <c r="BG306" s="711">
        <f t="shared" si="67"/>
        <v>5.87</v>
      </c>
      <c r="BH306" s="708">
        <f t="shared" si="55"/>
        <v>105.87</v>
      </c>
      <c r="BI306" s="712">
        <f t="shared" si="61"/>
        <v>17.05</v>
      </c>
      <c r="BJ306" s="713">
        <f t="shared" si="62"/>
        <v>219.81</v>
      </c>
      <c r="BK306" s="716"/>
      <c r="BL306" s="608" t="e">
        <f>VLOOKUP(B306,[9]ML!A:F,1,0)</f>
        <v>#N/A</v>
      </c>
      <c r="BM306" s="715"/>
      <c r="BN306" s="608" t="e">
        <f>VLOOKUP(B306,'[9]Mon-Fri'!A:A,1,0)</f>
        <v>#N/A</v>
      </c>
    </row>
    <row r="307" spans="1:66" s="608" customFormat="1" ht="32.25" customHeight="1">
      <c r="A307" s="689">
        <f t="shared" si="66"/>
        <v>299</v>
      </c>
      <c r="B307" s="690" t="s">
        <v>1823</v>
      </c>
      <c r="C307" s="690" t="s">
        <v>1824</v>
      </c>
      <c r="D307" s="690" t="s">
        <v>1217</v>
      </c>
      <c r="E307" s="690" t="s">
        <v>1235</v>
      </c>
      <c r="F307" s="691">
        <v>43075</v>
      </c>
      <c r="G307" s="692"/>
      <c r="H307" s="692"/>
      <c r="I307" s="690" t="s">
        <v>1108</v>
      </c>
      <c r="J307" s="693">
        <v>1</v>
      </c>
      <c r="K307" s="693">
        <v>1</v>
      </c>
      <c r="L307" s="693">
        <v>2</v>
      </c>
      <c r="M307" s="693">
        <v>231</v>
      </c>
      <c r="N307" s="694">
        <f t="shared" si="63"/>
        <v>8.884615384615385</v>
      </c>
      <c r="O307" s="693">
        <v>208</v>
      </c>
      <c r="P307" s="693">
        <v>8</v>
      </c>
      <c r="Q307" s="693">
        <v>258</v>
      </c>
      <c r="R307" s="693">
        <v>0</v>
      </c>
      <c r="S307" s="693">
        <v>0</v>
      </c>
      <c r="T307" s="693">
        <v>0</v>
      </c>
      <c r="U307" s="693">
        <v>50</v>
      </c>
      <c r="V307" s="693">
        <v>0</v>
      </c>
      <c r="W307" s="693">
        <v>50</v>
      </c>
      <c r="X307" s="690">
        <v>200.96</v>
      </c>
      <c r="Y307" s="690">
        <v>0</v>
      </c>
      <c r="Z307" s="690">
        <v>27.75</v>
      </c>
      <c r="AA307" s="690">
        <v>0</v>
      </c>
      <c r="AB307" s="690">
        <v>27.75</v>
      </c>
      <c r="AC307" s="690">
        <v>0</v>
      </c>
      <c r="AD307" s="690">
        <v>85.42</v>
      </c>
      <c r="AE307" s="696">
        <f>VLOOKUP(B307,[9]Avg!B:AD,29,0)</f>
        <v>11.074959527029758</v>
      </c>
      <c r="AF307" s="697">
        <f>_xlfn.IFNA(VLOOKUP(B307,'[9]5%'!B:BC,54,0),0)</f>
        <v>0</v>
      </c>
      <c r="AG307" s="698">
        <f>VLOOKUP(B307,[9]Simperel!B:AH,33,0)</f>
        <v>11.96</v>
      </c>
      <c r="AH307" s="699">
        <f t="shared" si="56"/>
        <v>8.8800000000000008</v>
      </c>
      <c r="AI307" s="700"/>
      <c r="AJ307" s="697">
        <f>_xlfn.IFNA(VLOOKUP(B307,'[9]Child care'!C:I,7,0),0)</f>
        <v>8</v>
      </c>
      <c r="AK307" s="699">
        <f>VLOOKUP(B307,[9]Att!B:W,22,0)</f>
        <v>10</v>
      </c>
      <c r="AL307" s="697">
        <f t="shared" si="57"/>
        <v>6</v>
      </c>
      <c r="AM307" s="697">
        <f>_xlfn.IFNA(VLOOKUP(B307,'[9]Health Check'!D:H,5,0),0)</f>
        <v>0</v>
      </c>
      <c r="AN307" s="701"/>
      <c r="AO307" s="697">
        <v>7</v>
      </c>
      <c r="AP307" s="696">
        <f>VLOOKUP(B307,[9]Simperel!B:AJ,35,0)</f>
        <v>7</v>
      </c>
      <c r="AQ307" s="702">
        <f>VLOOKUP(B307,[10]Master!$B:$AQ,42,0)</f>
        <v>0</v>
      </c>
      <c r="AR307" s="697">
        <f>_xlfn.IFNA(VLOOKUP(B307,[9]Bounus!A:B,2,0),0)</f>
        <v>0</v>
      </c>
      <c r="AS307" s="703">
        <f>SUMIF([9]Reimbursment!$B:$B,'PWK '!B:B,[9]Reimbursment!G:G)</f>
        <v>71.744675581399719</v>
      </c>
      <c r="AT307" s="700">
        <f t="shared" si="64"/>
        <v>0</v>
      </c>
      <c r="AU307" s="704">
        <f t="shared" si="58"/>
        <v>314.13</v>
      </c>
      <c r="AV307" s="705">
        <f>VLOOKUP(B307,[9]Att!B:U,20,0)</f>
        <v>0</v>
      </c>
      <c r="AW307" s="706">
        <f t="shared" si="65"/>
        <v>417.75</v>
      </c>
      <c r="AX307" s="707">
        <f t="shared" si="59"/>
        <v>411.88</v>
      </c>
      <c r="AY307" s="708">
        <f t="shared" si="60"/>
        <v>367.55697133055622</v>
      </c>
      <c r="AZ307" s="708">
        <v>0</v>
      </c>
      <c r="BA307" s="708">
        <f>VLOOKUP(B307,'[9]1st'!B:BH,59,0)</f>
        <v>100</v>
      </c>
      <c r="BB307" s="709">
        <f>_xlfn.IFNA(VLOOKUP(B307,[9]Deduct!B:F,6,0),0)</f>
        <v>0</v>
      </c>
      <c r="BC307" s="710">
        <f>_xlfn.IFNA(VLOOKUP(B307,[9]Union!I:J,2,0),0)</f>
        <v>0</v>
      </c>
      <c r="BD307" s="710">
        <f>_xlfn.IFNA(VLOOKUP(B307,[9]Union!M:N,2,0),0)</f>
        <v>0</v>
      </c>
      <c r="BE307" s="710">
        <f>_xlfn.IFNA(VLOOKUP(B307,[9]Union!E:F,2,0),0)</f>
        <v>0</v>
      </c>
      <c r="BF307" s="710">
        <f>_xlfn.IFNA(VLOOKUP(B307,[9]Union!A:B,2,0),0)</f>
        <v>0</v>
      </c>
      <c r="BG307" s="711">
        <f t="shared" si="67"/>
        <v>5.87</v>
      </c>
      <c r="BH307" s="708">
        <f t="shared" si="55"/>
        <v>105.87</v>
      </c>
      <c r="BI307" s="712">
        <f t="shared" si="61"/>
        <v>26.96</v>
      </c>
      <c r="BJ307" s="713">
        <f t="shared" si="62"/>
        <v>338.84</v>
      </c>
      <c r="BK307" s="716"/>
      <c r="BL307" s="608" t="e">
        <f>VLOOKUP(B307,[9]ML!A:F,1,0)</f>
        <v>#N/A</v>
      </c>
      <c r="BM307" s="715"/>
      <c r="BN307" s="608" t="e">
        <f>VLOOKUP(B307,'[9]Mon-Fri'!A:A,1,0)</f>
        <v>#N/A</v>
      </c>
    </row>
    <row r="308" spans="1:66" s="608" customFormat="1" ht="32.25" customHeight="1">
      <c r="A308" s="689">
        <f t="shared" si="66"/>
        <v>300</v>
      </c>
      <c r="B308" s="690" t="s">
        <v>1825</v>
      </c>
      <c r="C308" s="690" t="s">
        <v>1826</v>
      </c>
      <c r="D308" s="690" t="s">
        <v>1289</v>
      </c>
      <c r="E308" s="690" t="s">
        <v>1281</v>
      </c>
      <c r="F308" s="691">
        <v>43081</v>
      </c>
      <c r="G308" s="692"/>
      <c r="H308" s="692"/>
      <c r="I308" s="690" t="s">
        <v>1108</v>
      </c>
      <c r="J308" s="693">
        <v>0</v>
      </c>
      <c r="K308" s="693">
        <v>0</v>
      </c>
      <c r="L308" s="693">
        <v>0</v>
      </c>
      <c r="M308" s="693">
        <v>204</v>
      </c>
      <c r="N308" s="694">
        <f t="shared" si="63"/>
        <v>7.8461538461538458</v>
      </c>
      <c r="O308" s="693">
        <v>208</v>
      </c>
      <c r="P308" s="693">
        <v>8</v>
      </c>
      <c r="Q308" s="693">
        <v>226</v>
      </c>
      <c r="R308" s="693">
        <v>0</v>
      </c>
      <c r="S308" s="693">
        <v>8</v>
      </c>
      <c r="T308" s="693">
        <v>8</v>
      </c>
      <c r="U308" s="693">
        <v>26</v>
      </c>
      <c r="V308" s="693">
        <v>0</v>
      </c>
      <c r="W308" s="693">
        <v>26</v>
      </c>
      <c r="X308" s="690">
        <v>312.83</v>
      </c>
      <c r="Y308" s="690">
        <v>0</v>
      </c>
      <c r="Z308" s="690">
        <v>18.774155</v>
      </c>
      <c r="AA308" s="690">
        <v>0</v>
      </c>
      <c r="AB308" s="690">
        <v>18.774155</v>
      </c>
      <c r="AC308" s="690">
        <v>0</v>
      </c>
      <c r="AD308" s="690">
        <v>0.62755799999999995</v>
      </c>
      <c r="AE308" s="696">
        <f>VLOOKUP(B308,[9]Avg!B:AD,29,0)</f>
        <v>12.965701008457501</v>
      </c>
      <c r="AF308" s="697">
        <f>_xlfn.IFNA(VLOOKUP(B308,'[9]5%'!B:BC,54,0),0)</f>
        <v>0</v>
      </c>
      <c r="AG308" s="698">
        <f>VLOOKUP(B308,[9]Simperel!B:AH,33,0)</f>
        <v>6.22</v>
      </c>
      <c r="AH308" s="699">
        <f t="shared" si="56"/>
        <v>7.85</v>
      </c>
      <c r="AI308" s="700"/>
      <c r="AJ308" s="697">
        <f>_xlfn.IFNA(VLOOKUP(B308,'[9]Child care'!C:I,7,0),0)</f>
        <v>0</v>
      </c>
      <c r="AK308" s="699">
        <f>VLOOKUP(B308,[9]Att!B:W,22,0)</f>
        <v>9.5652173913043477</v>
      </c>
      <c r="AL308" s="697">
        <f t="shared" si="57"/>
        <v>6</v>
      </c>
      <c r="AM308" s="697">
        <f>_xlfn.IFNA(VLOOKUP(B308,'[9]Health Check'!D:H,5,0),0)</f>
        <v>0</v>
      </c>
      <c r="AN308" s="701"/>
      <c r="AO308" s="697">
        <v>7</v>
      </c>
      <c r="AP308" s="696">
        <f>VLOOKUP(B308,[9]Simperel!B:AJ,35,0)</f>
        <v>7</v>
      </c>
      <c r="AQ308" s="702">
        <f>VLOOKUP(B308,[10]Master!$B:$AQ,42,0)</f>
        <v>0</v>
      </c>
      <c r="AR308" s="697">
        <f>_xlfn.IFNA(VLOOKUP(B308,[9]Bounus!A:B,2,0),0)</f>
        <v>0</v>
      </c>
      <c r="AS308" s="703">
        <f>SUMIF([9]Reimbursment!$B:$B,'PWK '!B:B,[9]Reimbursment!G:G)</f>
        <v>0</v>
      </c>
      <c r="AT308" s="700">
        <f t="shared" si="64"/>
        <v>0</v>
      </c>
      <c r="AU308" s="704">
        <f t="shared" si="58"/>
        <v>332.23</v>
      </c>
      <c r="AV308" s="705">
        <f>VLOOKUP(B308,[9]Att!B:U,20,0)</f>
        <v>0</v>
      </c>
      <c r="AW308" s="706">
        <f t="shared" si="65"/>
        <v>362.65</v>
      </c>
      <c r="AX308" s="707">
        <f t="shared" si="59"/>
        <v>356.78</v>
      </c>
      <c r="AY308" s="708">
        <f t="shared" si="60"/>
        <v>367.55697133055622</v>
      </c>
      <c r="AZ308" s="708">
        <v>0</v>
      </c>
      <c r="BA308" s="708">
        <f>VLOOKUP(B308,'[9]1st'!B:BH,59,0)</f>
        <v>100</v>
      </c>
      <c r="BB308" s="709">
        <f>_xlfn.IFNA(VLOOKUP(B308,[9]Deduct!B:F,6,0),0)</f>
        <v>0</v>
      </c>
      <c r="BC308" s="710">
        <f>_xlfn.IFNA(VLOOKUP(B308,[9]Union!I:J,2,0),0)</f>
        <v>0</v>
      </c>
      <c r="BD308" s="710">
        <f>_xlfn.IFNA(VLOOKUP(B308,[9]Union!M:N,2,0),0)</f>
        <v>1</v>
      </c>
      <c r="BE308" s="710">
        <f>_xlfn.IFNA(VLOOKUP(B308,[9]Union!E:F,2,0),0)</f>
        <v>0</v>
      </c>
      <c r="BF308" s="710">
        <f>_xlfn.IFNA(VLOOKUP(B308,[9]Union!A:B,2,0),0)</f>
        <v>0</v>
      </c>
      <c r="BG308" s="711">
        <f t="shared" ref="BG308:BG371" si="68">ROUND(IF(H886&gt;60,0,IF(AW308&lt;=0,0,IF((AW308*$BK$3)&gt;1200000,(1200000/$BK$3)*0.02,IF((AW308*$BK$3)&gt;400000,((AW308*$BK$3)/$BK$3)*0.02,IF((AW308*$BK$3)&lt;=400000,(400000/$BK$3)*0.02))))),2)</f>
        <v>5.87</v>
      </c>
      <c r="BH308" s="708">
        <f t="shared" si="55"/>
        <v>106.87</v>
      </c>
      <c r="BI308" s="712">
        <f t="shared" si="61"/>
        <v>13.22</v>
      </c>
      <c r="BJ308" s="713">
        <f t="shared" si="62"/>
        <v>269</v>
      </c>
      <c r="BK308" s="716"/>
      <c r="BL308" s="608" t="e">
        <f>VLOOKUP(B308,[9]ML!A:F,1,0)</f>
        <v>#N/A</v>
      </c>
      <c r="BM308" s="715"/>
      <c r="BN308" s="608" t="e">
        <f>VLOOKUP(B308,'[9]Mon-Fri'!A:A,1,0)</f>
        <v>#N/A</v>
      </c>
    </row>
    <row r="309" spans="1:66" s="608" customFormat="1" ht="33" customHeight="1">
      <c r="A309" s="689">
        <f t="shared" si="66"/>
        <v>301</v>
      </c>
      <c r="B309" s="690" t="s">
        <v>1827</v>
      </c>
      <c r="C309" s="690" t="s">
        <v>1828</v>
      </c>
      <c r="D309" s="690" t="s">
        <v>1365</v>
      </c>
      <c r="E309" s="690" t="s">
        <v>1200</v>
      </c>
      <c r="F309" s="691">
        <v>43083</v>
      </c>
      <c r="G309" s="692"/>
      <c r="H309" s="692"/>
      <c r="I309" s="690" t="s">
        <v>1108</v>
      </c>
      <c r="J309" s="693">
        <v>1</v>
      </c>
      <c r="K309" s="693">
        <v>1</v>
      </c>
      <c r="L309" s="693">
        <v>2</v>
      </c>
      <c r="M309" s="693">
        <v>204</v>
      </c>
      <c r="N309" s="694">
        <f t="shared" si="63"/>
        <v>7.8461538461538458</v>
      </c>
      <c r="O309" s="693">
        <v>96</v>
      </c>
      <c r="P309" s="693"/>
      <c r="Q309" s="693">
        <v>88</v>
      </c>
      <c r="R309" s="693">
        <v>8</v>
      </c>
      <c r="S309" s="693">
        <v>0</v>
      </c>
      <c r="T309" s="693">
        <v>8</v>
      </c>
      <c r="U309" s="693">
        <v>0</v>
      </c>
      <c r="V309" s="693">
        <v>0</v>
      </c>
      <c r="W309" s="693">
        <v>0</v>
      </c>
      <c r="X309" s="690"/>
      <c r="Y309" s="690"/>
      <c r="Z309" s="690"/>
      <c r="AA309" s="690"/>
      <c r="AB309" s="690"/>
      <c r="AC309" s="690"/>
      <c r="AD309" s="690"/>
      <c r="AE309" s="696"/>
      <c r="AF309" s="697">
        <f>_xlfn.IFNA(VLOOKUP(B309,'[9]5%'!B:BC,54,0),0)</f>
        <v>0</v>
      </c>
      <c r="AG309" s="698">
        <f>VLOOKUP(B309,[9]Simperel!B:AH,33,0)</f>
        <v>0</v>
      </c>
      <c r="AH309" s="699">
        <f t="shared" si="56"/>
        <v>0</v>
      </c>
      <c r="AI309" s="700"/>
      <c r="AJ309" s="697">
        <f>_xlfn.IFNA(VLOOKUP(B309,'[9]Child care'!C:I,7,0),0)</f>
        <v>0</v>
      </c>
      <c r="AK309" s="699">
        <f>VLOOKUP(B309,[9]Att!B:W,22,0)</f>
        <v>0</v>
      </c>
      <c r="AL309" s="697">
        <f t="shared" si="57"/>
        <v>0</v>
      </c>
      <c r="AM309" s="697">
        <f>_xlfn.IFNA(VLOOKUP(B309,'[9]Health Check'!D:H,5,0),0)</f>
        <v>0</v>
      </c>
      <c r="AN309" s="701"/>
      <c r="AO309" s="697"/>
      <c r="AP309" s="696"/>
      <c r="AQ309" s="702"/>
      <c r="AR309" s="697">
        <f>_xlfn.IFNA(VLOOKUP(B309,[9]Bounus!A:B,2,0),0)</f>
        <v>0</v>
      </c>
      <c r="AS309" s="703">
        <f>SUMIF([9]Reimbursment!$B:$B,'PWK '!B:B,[9]Reimbursment!G:G)</f>
        <v>0</v>
      </c>
      <c r="AT309" s="700">
        <f t="shared" si="64"/>
        <v>0</v>
      </c>
      <c r="AU309" s="704">
        <f t="shared" si="58"/>
        <v>0</v>
      </c>
      <c r="AV309" s="705">
        <f>VLOOKUP(B309,[9]Att!B:U,20,0)</f>
        <v>0</v>
      </c>
      <c r="AW309" s="706">
        <f t="shared" si="65"/>
        <v>0</v>
      </c>
      <c r="AX309" s="707">
        <f t="shared" si="59"/>
        <v>0</v>
      </c>
      <c r="AY309" s="708">
        <f t="shared" si="60"/>
        <v>367.55697133055622</v>
      </c>
      <c r="AZ309" s="708">
        <v>0</v>
      </c>
      <c r="BA309" s="708">
        <v>0</v>
      </c>
      <c r="BB309" s="709">
        <f>_xlfn.IFNA(VLOOKUP(B309,[9]Deduct!B:F,6,0),0)</f>
        <v>0</v>
      </c>
      <c r="BC309" s="710">
        <v>0</v>
      </c>
      <c r="BD309" s="710">
        <f>_xlfn.IFNA(VLOOKUP(B309,[9]Union!M:N,2,0),0)</f>
        <v>0</v>
      </c>
      <c r="BE309" s="710">
        <f>_xlfn.IFNA(VLOOKUP(B309,[9]Union!E:F,2,0),0)</f>
        <v>0</v>
      </c>
      <c r="BF309" s="710">
        <f>_xlfn.IFNA(VLOOKUP(B309,[9]Union!A:B,2,0),0)</f>
        <v>0</v>
      </c>
      <c r="BG309" s="711">
        <f t="shared" si="68"/>
        <v>0</v>
      </c>
      <c r="BH309" s="708">
        <f t="shared" si="55"/>
        <v>0</v>
      </c>
      <c r="BI309" s="712">
        <f t="shared" si="61"/>
        <v>0</v>
      </c>
      <c r="BJ309" s="713">
        <f t="shared" si="62"/>
        <v>0</v>
      </c>
      <c r="BK309" s="716"/>
      <c r="BL309" s="608" t="str">
        <f>VLOOKUP(B309,[9]ML!A:F,1,0)</f>
        <v>PO17993</v>
      </c>
      <c r="BM309" s="715"/>
      <c r="BN309" s="608" t="e">
        <f>VLOOKUP(B309,'[9]Mon-Fri'!A:A,1,0)</f>
        <v>#N/A</v>
      </c>
    </row>
    <row r="310" spans="1:66" s="608" customFormat="1" ht="32.25" customHeight="1">
      <c r="A310" s="689">
        <f t="shared" si="66"/>
        <v>302</v>
      </c>
      <c r="B310" s="690" t="s">
        <v>1829</v>
      </c>
      <c r="C310" s="690" t="s">
        <v>1830</v>
      </c>
      <c r="D310" s="690" t="s">
        <v>1217</v>
      </c>
      <c r="E310" s="690" t="s">
        <v>1235</v>
      </c>
      <c r="F310" s="691">
        <v>43083</v>
      </c>
      <c r="G310" s="692"/>
      <c r="H310" s="692"/>
      <c r="I310" s="690" t="s">
        <v>1108</v>
      </c>
      <c r="J310" s="693">
        <v>0</v>
      </c>
      <c r="K310" s="693">
        <v>0</v>
      </c>
      <c r="L310" s="693">
        <v>0</v>
      </c>
      <c r="M310" s="693">
        <v>231</v>
      </c>
      <c r="N310" s="694">
        <f t="shared" si="63"/>
        <v>8.884615384615385</v>
      </c>
      <c r="O310" s="693">
        <v>208</v>
      </c>
      <c r="P310" s="693">
        <v>8</v>
      </c>
      <c r="Q310" s="693">
        <v>258</v>
      </c>
      <c r="R310" s="693">
        <v>0</v>
      </c>
      <c r="S310" s="693">
        <v>0</v>
      </c>
      <c r="T310" s="693">
        <v>0</v>
      </c>
      <c r="U310" s="693">
        <v>50</v>
      </c>
      <c r="V310" s="693">
        <v>0</v>
      </c>
      <c r="W310" s="693">
        <v>50</v>
      </c>
      <c r="X310" s="690">
        <v>201.41</v>
      </c>
      <c r="Y310" s="690">
        <v>0</v>
      </c>
      <c r="Z310" s="690">
        <v>27.75</v>
      </c>
      <c r="AA310" s="690">
        <v>0</v>
      </c>
      <c r="AB310" s="690">
        <v>27.75</v>
      </c>
      <c r="AC310" s="690">
        <v>0</v>
      </c>
      <c r="AD310" s="690">
        <v>84.97</v>
      </c>
      <c r="AE310" s="696">
        <f>VLOOKUP(B310,[9]Avg!B:AD,29,0)</f>
        <v>10.939594444173027</v>
      </c>
      <c r="AF310" s="697">
        <f>_xlfn.IFNA(VLOOKUP(B310,'[9]5%'!B:BC,54,0),0)</f>
        <v>0</v>
      </c>
      <c r="AG310" s="698">
        <f>VLOOKUP(B310,[9]Simperel!B:AH,33,0)</f>
        <v>11.96</v>
      </c>
      <c r="AH310" s="699">
        <f t="shared" si="56"/>
        <v>8.8800000000000008</v>
      </c>
      <c r="AI310" s="700"/>
      <c r="AJ310" s="697">
        <f>_xlfn.IFNA(VLOOKUP(B310,'[9]Child care'!C:I,7,0),0)</f>
        <v>0</v>
      </c>
      <c r="AK310" s="699">
        <f>VLOOKUP(B310,[9]Att!B:W,22,0)</f>
        <v>10</v>
      </c>
      <c r="AL310" s="697">
        <f t="shared" si="57"/>
        <v>6</v>
      </c>
      <c r="AM310" s="697">
        <f>_xlfn.IFNA(VLOOKUP(B310,'[9]Health Check'!D:H,5,0),0)</f>
        <v>0</v>
      </c>
      <c r="AN310" s="701"/>
      <c r="AO310" s="697">
        <v>7</v>
      </c>
      <c r="AP310" s="696">
        <f>VLOOKUP(B310,[9]Simperel!B:AJ,35,0)</f>
        <v>7</v>
      </c>
      <c r="AQ310" s="702">
        <f>VLOOKUP(B310,[10]Master!$B:$AQ,42,0)</f>
        <v>0</v>
      </c>
      <c r="AR310" s="697">
        <f>_xlfn.IFNA(VLOOKUP(B310,[9]Bounus!A:B,2,0),0)</f>
        <v>0</v>
      </c>
      <c r="AS310" s="703">
        <f>SUMIF([9]Reimbursment!$B:$B,'PWK '!B:B,[9]Reimbursment!G:G)</f>
        <v>0</v>
      </c>
      <c r="AT310" s="700">
        <f t="shared" si="64"/>
        <v>0</v>
      </c>
      <c r="AU310" s="704">
        <f t="shared" si="58"/>
        <v>314.13</v>
      </c>
      <c r="AV310" s="705">
        <f>VLOOKUP(B310,[9]Att!B:U,20,0)</f>
        <v>0</v>
      </c>
      <c r="AW310" s="706">
        <f t="shared" si="65"/>
        <v>346.01</v>
      </c>
      <c r="AX310" s="707">
        <f t="shared" si="59"/>
        <v>340.14</v>
      </c>
      <c r="AY310" s="708">
        <f t="shared" si="60"/>
        <v>367.55697133055622</v>
      </c>
      <c r="AZ310" s="708">
        <v>0</v>
      </c>
      <c r="BA310" s="708">
        <f>VLOOKUP(B310,'[9]1st'!B:BH,59,0)</f>
        <v>100</v>
      </c>
      <c r="BB310" s="709">
        <f>_xlfn.IFNA(VLOOKUP(B310,[9]Deduct!B:F,6,0),0)</f>
        <v>0</v>
      </c>
      <c r="BC310" s="710">
        <f>_xlfn.IFNA(VLOOKUP(B310,[9]Union!I:J,2,0),0)</f>
        <v>0</v>
      </c>
      <c r="BD310" s="710">
        <f>_xlfn.IFNA(VLOOKUP(B310,[9]Union!M:N,2,0),0)</f>
        <v>0</v>
      </c>
      <c r="BE310" s="710">
        <f>_xlfn.IFNA(VLOOKUP(B310,[9]Union!E:F,2,0),0)</f>
        <v>0</v>
      </c>
      <c r="BF310" s="710">
        <f>_xlfn.IFNA(VLOOKUP(B310,[9]Union!A:B,2,0),0)</f>
        <v>0</v>
      </c>
      <c r="BG310" s="711">
        <f t="shared" si="68"/>
        <v>5.87</v>
      </c>
      <c r="BH310" s="708">
        <f t="shared" si="55"/>
        <v>105.87</v>
      </c>
      <c r="BI310" s="712">
        <f t="shared" si="61"/>
        <v>18.96</v>
      </c>
      <c r="BJ310" s="713">
        <f t="shared" si="62"/>
        <v>259.10000000000002</v>
      </c>
      <c r="BK310" s="716"/>
      <c r="BL310" s="608" t="e">
        <f>VLOOKUP(B310,[9]ML!A:F,1,0)</f>
        <v>#N/A</v>
      </c>
      <c r="BM310" s="715"/>
      <c r="BN310" s="608" t="e">
        <f>VLOOKUP(B310,'[9]Mon-Fri'!A:A,1,0)</f>
        <v>#N/A</v>
      </c>
    </row>
    <row r="311" spans="1:66" s="608" customFormat="1" ht="28.5" customHeight="1">
      <c r="A311" s="689">
        <f t="shared" si="66"/>
        <v>303</v>
      </c>
      <c r="B311" s="690" t="s">
        <v>1831</v>
      </c>
      <c r="C311" s="690" t="s">
        <v>1832</v>
      </c>
      <c r="D311" s="690" t="s">
        <v>1224</v>
      </c>
      <c r="E311" s="690" t="s">
        <v>1523</v>
      </c>
      <c r="F311" s="691">
        <v>43083</v>
      </c>
      <c r="G311" s="692"/>
      <c r="H311" s="692"/>
      <c r="I311" s="690" t="s">
        <v>1108</v>
      </c>
      <c r="J311" s="693">
        <v>0</v>
      </c>
      <c r="K311" s="693">
        <v>0</v>
      </c>
      <c r="L311" s="693">
        <v>0</v>
      </c>
      <c r="M311" s="693">
        <v>204</v>
      </c>
      <c r="N311" s="694">
        <f t="shared" si="63"/>
        <v>7.8461538461538458</v>
      </c>
      <c r="O311" s="693">
        <v>208</v>
      </c>
      <c r="P311" s="693">
        <v>8</v>
      </c>
      <c r="Q311" s="693">
        <v>254</v>
      </c>
      <c r="R311" s="693">
        <v>0</v>
      </c>
      <c r="S311" s="693">
        <v>0</v>
      </c>
      <c r="T311" s="693">
        <v>0</v>
      </c>
      <c r="U311" s="693">
        <v>46</v>
      </c>
      <c r="V311" s="693">
        <v>0</v>
      </c>
      <c r="W311" s="693">
        <v>46</v>
      </c>
      <c r="X311" s="690">
        <v>166.4</v>
      </c>
      <c r="Y311" s="690">
        <v>0</v>
      </c>
      <c r="Z311" s="690">
        <v>22.917376999999998</v>
      </c>
      <c r="AA311" s="690">
        <v>0</v>
      </c>
      <c r="AB311" s="690">
        <v>22.917376999999998</v>
      </c>
      <c r="AC311" s="690">
        <v>0</v>
      </c>
      <c r="AD311" s="690">
        <v>83.534754000000007</v>
      </c>
      <c r="AE311" s="696">
        <f>VLOOKUP(B311,[9]Avg!B:AD,29,0)</f>
        <v>9.8813228571922895</v>
      </c>
      <c r="AF311" s="697">
        <f>_xlfn.IFNA(VLOOKUP(B311,'[9]5%'!B:BC,54,0),0)</f>
        <v>0</v>
      </c>
      <c r="AG311" s="698">
        <f>VLOOKUP(B311,[9]Simperel!B:AH,33,0)</f>
        <v>11</v>
      </c>
      <c r="AH311" s="699">
        <f t="shared" si="56"/>
        <v>7.85</v>
      </c>
      <c r="AI311" s="700"/>
      <c r="AJ311" s="697">
        <f>_xlfn.IFNA(VLOOKUP(B311,'[9]Child care'!C:I,7,0),0)</f>
        <v>0</v>
      </c>
      <c r="AK311" s="699">
        <f>VLOOKUP(B311,[9]Att!B:W,22,0)</f>
        <v>10</v>
      </c>
      <c r="AL311" s="697">
        <f t="shared" si="57"/>
        <v>6</v>
      </c>
      <c r="AM311" s="697">
        <f>_xlfn.IFNA(VLOOKUP(B311,'[9]Health Check'!D:H,5,0),0)</f>
        <v>0</v>
      </c>
      <c r="AN311" s="701"/>
      <c r="AO311" s="697">
        <v>7</v>
      </c>
      <c r="AP311" s="696">
        <f>VLOOKUP(B311,[9]Simperel!B:AJ,35,0)</f>
        <v>7</v>
      </c>
      <c r="AQ311" s="702">
        <f>VLOOKUP(B311,[10]Master!$B:$AQ,42,0)</f>
        <v>0</v>
      </c>
      <c r="AR311" s="697">
        <f>_xlfn.IFNA(VLOOKUP(B311,[9]Bounus!A:B,2,0),0)</f>
        <v>0</v>
      </c>
      <c r="AS311" s="703">
        <f>SUMIF([9]Reimbursment!$B:$B,'PWK '!B:B,[9]Reimbursment!G:G)</f>
        <v>0</v>
      </c>
      <c r="AT311" s="700">
        <f t="shared" si="64"/>
        <v>0</v>
      </c>
      <c r="AU311" s="704">
        <f t="shared" si="58"/>
        <v>272.85000000000002</v>
      </c>
      <c r="AV311" s="705">
        <f>VLOOKUP(B311,[9]Att!B:U,20,0)</f>
        <v>0</v>
      </c>
      <c r="AW311" s="706">
        <f t="shared" si="65"/>
        <v>303.7</v>
      </c>
      <c r="AX311" s="707">
        <f t="shared" si="59"/>
        <v>297.83</v>
      </c>
      <c r="AY311" s="708">
        <f t="shared" si="60"/>
        <v>367.55697133055622</v>
      </c>
      <c r="AZ311" s="708">
        <v>0</v>
      </c>
      <c r="BA311" s="708">
        <f>VLOOKUP(B311,'[9]1st'!B:BH,59,0)</f>
        <v>100</v>
      </c>
      <c r="BB311" s="709">
        <f>_xlfn.IFNA(VLOOKUP(B311,[9]Deduct!B:F,6,0),0)</f>
        <v>0</v>
      </c>
      <c r="BC311" s="710">
        <f>_xlfn.IFNA(VLOOKUP(B311,[9]Union!I:J,2,0),0)</f>
        <v>0</v>
      </c>
      <c r="BD311" s="710">
        <f>_xlfn.IFNA(VLOOKUP(B311,[9]Union!M:N,2,0),0)</f>
        <v>1</v>
      </c>
      <c r="BE311" s="710">
        <f>_xlfn.IFNA(VLOOKUP(B311,[9]Union!E:F,2,0),0)</f>
        <v>0</v>
      </c>
      <c r="BF311" s="710">
        <f>_xlfn.IFNA(VLOOKUP(B311,[9]Union!A:B,2,0),0)</f>
        <v>0</v>
      </c>
      <c r="BG311" s="711">
        <f t="shared" si="68"/>
        <v>5.87</v>
      </c>
      <c r="BH311" s="708">
        <f t="shared" si="55"/>
        <v>106.87</v>
      </c>
      <c r="BI311" s="712">
        <f t="shared" si="61"/>
        <v>18</v>
      </c>
      <c r="BJ311" s="713">
        <f t="shared" si="62"/>
        <v>214.83</v>
      </c>
      <c r="BK311" s="716"/>
      <c r="BL311" s="608" t="e">
        <f>VLOOKUP(B311,[9]ML!A:F,1,0)</f>
        <v>#N/A</v>
      </c>
      <c r="BM311" s="715"/>
      <c r="BN311" s="608" t="e">
        <f>VLOOKUP(B311,'[9]Mon-Fri'!A:A,1,0)</f>
        <v>#N/A</v>
      </c>
    </row>
    <row r="312" spans="1:66" s="608" customFormat="1" ht="32.25" customHeight="1">
      <c r="A312" s="689">
        <f t="shared" si="66"/>
        <v>304</v>
      </c>
      <c r="B312" s="690" t="s">
        <v>1833</v>
      </c>
      <c r="C312" s="690" t="s">
        <v>1834</v>
      </c>
      <c r="D312" s="690" t="s">
        <v>1231</v>
      </c>
      <c r="E312" s="690" t="s">
        <v>1649</v>
      </c>
      <c r="F312" s="691">
        <v>43089</v>
      </c>
      <c r="G312" s="692"/>
      <c r="H312" s="692"/>
      <c r="I312" s="690" t="s">
        <v>1108</v>
      </c>
      <c r="J312" s="693">
        <v>0</v>
      </c>
      <c r="K312" s="693">
        <v>0</v>
      </c>
      <c r="L312" s="693">
        <v>0</v>
      </c>
      <c r="M312" s="693">
        <v>204</v>
      </c>
      <c r="N312" s="694">
        <f t="shared" si="63"/>
        <v>7.8461538461538458</v>
      </c>
      <c r="O312" s="693">
        <v>200</v>
      </c>
      <c r="P312" s="693">
        <v>8</v>
      </c>
      <c r="Q312" s="693">
        <v>196</v>
      </c>
      <c r="R312" s="693">
        <v>0</v>
      </c>
      <c r="S312" s="693">
        <v>8</v>
      </c>
      <c r="T312" s="693">
        <v>8</v>
      </c>
      <c r="U312" s="693">
        <v>4</v>
      </c>
      <c r="V312" s="693">
        <v>0</v>
      </c>
      <c r="W312" s="693">
        <v>4</v>
      </c>
      <c r="X312" s="690">
        <v>88.66</v>
      </c>
      <c r="Y312" s="690">
        <v>0</v>
      </c>
      <c r="Z312" s="690">
        <v>1.96248</v>
      </c>
      <c r="AA312" s="690">
        <v>0</v>
      </c>
      <c r="AB312" s="690">
        <v>1.96248</v>
      </c>
      <c r="AC312" s="690">
        <v>0</v>
      </c>
      <c r="AD312" s="690">
        <v>103.66495999999999</v>
      </c>
      <c r="AE312" s="696">
        <f>VLOOKUP(B312,[9]Avg!B:AD,29,0)</f>
        <v>9.577824591681372</v>
      </c>
      <c r="AF312" s="697">
        <f>_xlfn.IFNA(VLOOKUP(B312,'[9]5%'!B:BC,54,0),0)</f>
        <v>0</v>
      </c>
      <c r="AG312" s="698">
        <f>VLOOKUP(B312,[9]Simperel!B:AH,33,0)</f>
        <v>0.96</v>
      </c>
      <c r="AH312" s="699">
        <f t="shared" si="56"/>
        <v>7.85</v>
      </c>
      <c r="AI312" s="700"/>
      <c r="AJ312" s="697">
        <f>_xlfn.IFNA(VLOOKUP(B312,'[9]Child care'!C:I,7,0),0)</f>
        <v>0</v>
      </c>
      <c r="AK312" s="699">
        <f>VLOOKUP(B312,[9]Att!B:W,22,0)</f>
        <v>9.1973244147157178</v>
      </c>
      <c r="AL312" s="697">
        <f t="shared" si="57"/>
        <v>0</v>
      </c>
      <c r="AM312" s="697">
        <f>_xlfn.IFNA(VLOOKUP(B312,'[9]Health Check'!D:H,5,0),0)</f>
        <v>0</v>
      </c>
      <c r="AN312" s="701"/>
      <c r="AO312" s="697">
        <v>7</v>
      </c>
      <c r="AP312" s="696">
        <f>VLOOKUP(B312,[9]Simperel!B:AJ,35,0)</f>
        <v>7</v>
      </c>
      <c r="AQ312" s="702">
        <f>VLOOKUP(B312,[10]Master!$B:$AQ,42,0)</f>
        <v>0</v>
      </c>
      <c r="AR312" s="697">
        <f>_xlfn.IFNA(VLOOKUP(B312,[9]Bounus!A:B,2,0),0)</f>
        <v>0</v>
      </c>
      <c r="AS312" s="703">
        <f>SUMIF([9]Reimbursment!$B:$B,'PWK '!B:B,[9]Reimbursment!G:G)</f>
        <v>0</v>
      </c>
      <c r="AT312" s="700">
        <f t="shared" si="64"/>
        <v>9.577824591681372</v>
      </c>
      <c r="AU312" s="704">
        <f t="shared" si="58"/>
        <v>194.29</v>
      </c>
      <c r="AV312" s="705">
        <f>VLOOKUP(B312,[9]Att!B:U,20,0)</f>
        <v>1</v>
      </c>
      <c r="AW312" s="706">
        <f t="shared" si="65"/>
        <v>227.91</v>
      </c>
      <c r="AX312" s="707">
        <f t="shared" si="59"/>
        <v>223.35</v>
      </c>
      <c r="AY312" s="708">
        <f t="shared" si="60"/>
        <v>367.55697133055622</v>
      </c>
      <c r="AZ312" s="708">
        <v>0</v>
      </c>
      <c r="BA312" s="708">
        <f>VLOOKUP(B312,'[9]1st'!B:BH,59,0)</f>
        <v>100</v>
      </c>
      <c r="BB312" s="709">
        <f>_xlfn.IFNA(VLOOKUP(B312,[9]Deduct!B:F,6,0),0)</f>
        <v>0</v>
      </c>
      <c r="BC312" s="710">
        <f>_xlfn.IFNA(VLOOKUP(B312,[9]Union!I:J,2,0),0)</f>
        <v>0</v>
      </c>
      <c r="BD312" s="710">
        <f>_xlfn.IFNA(VLOOKUP(B312,[9]Union!M:N,2,0),0)</f>
        <v>1</v>
      </c>
      <c r="BE312" s="710">
        <f>_xlfn.IFNA(VLOOKUP(B312,[9]Union!E:F,2,0),0)</f>
        <v>0.5</v>
      </c>
      <c r="BF312" s="710">
        <f>_xlfn.IFNA(VLOOKUP(B312,[9]Union!A:B,2,0),0)</f>
        <v>0</v>
      </c>
      <c r="BG312" s="711">
        <f t="shared" si="68"/>
        <v>4.5599999999999996</v>
      </c>
      <c r="BH312" s="708">
        <f t="shared" si="55"/>
        <v>106.06</v>
      </c>
      <c r="BI312" s="712">
        <f t="shared" si="61"/>
        <v>7.96</v>
      </c>
      <c r="BJ312" s="713">
        <f t="shared" si="62"/>
        <v>129.81</v>
      </c>
      <c r="BK312" s="716"/>
      <c r="BL312" s="608" t="e">
        <f>VLOOKUP(B312,[9]ML!A:F,1,0)</f>
        <v>#N/A</v>
      </c>
      <c r="BM312" s="715"/>
      <c r="BN312" s="608" t="e">
        <f>VLOOKUP(B312,'[9]Mon-Fri'!A:A,1,0)</f>
        <v>#N/A</v>
      </c>
    </row>
    <row r="313" spans="1:66" s="608" customFormat="1" ht="35.25" customHeight="1">
      <c r="A313" s="689">
        <f t="shared" si="66"/>
        <v>305</v>
      </c>
      <c r="B313" s="690" t="s">
        <v>1835</v>
      </c>
      <c r="C313" s="690" t="s">
        <v>1836</v>
      </c>
      <c r="D313" s="690" t="s">
        <v>1224</v>
      </c>
      <c r="E313" s="690" t="s">
        <v>1311</v>
      </c>
      <c r="F313" s="691">
        <v>43089</v>
      </c>
      <c r="G313" s="692"/>
      <c r="H313" s="692"/>
      <c r="I313" s="690" t="s">
        <v>1108</v>
      </c>
      <c r="J313" s="693">
        <v>0</v>
      </c>
      <c r="K313" s="693">
        <v>2</v>
      </c>
      <c r="L313" s="693">
        <v>2</v>
      </c>
      <c r="M313" s="693">
        <v>204</v>
      </c>
      <c r="N313" s="694">
        <f t="shared" si="63"/>
        <v>7.8461538461538458</v>
      </c>
      <c r="O313" s="693">
        <v>208</v>
      </c>
      <c r="P313" s="693">
        <v>8</v>
      </c>
      <c r="Q313" s="693">
        <v>258</v>
      </c>
      <c r="R313" s="693">
        <v>0</v>
      </c>
      <c r="S313" s="693">
        <v>0</v>
      </c>
      <c r="T313" s="693">
        <v>0</v>
      </c>
      <c r="U313" s="693">
        <v>50</v>
      </c>
      <c r="V313" s="693">
        <v>0</v>
      </c>
      <c r="W313" s="693">
        <v>50</v>
      </c>
      <c r="X313" s="690">
        <v>171.79</v>
      </c>
      <c r="Y313" s="690">
        <v>0</v>
      </c>
      <c r="Z313" s="690">
        <v>24.530999999999999</v>
      </c>
      <c r="AA313" s="690">
        <v>0</v>
      </c>
      <c r="AB313" s="690">
        <v>24.530999999999999</v>
      </c>
      <c r="AC313" s="690">
        <v>0</v>
      </c>
      <c r="AD313" s="690">
        <v>81.372</v>
      </c>
      <c r="AE313" s="696">
        <f>VLOOKUP(B313,[9]Avg!B:AD,29,0)</f>
        <v>9.724816337664155</v>
      </c>
      <c r="AF313" s="697">
        <f>_xlfn.IFNA(VLOOKUP(B313,'[9]5%'!B:BC,54,0),0)</f>
        <v>0</v>
      </c>
      <c r="AG313" s="698">
        <f>VLOOKUP(B313,[9]Simperel!B:AH,33,0)</f>
        <v>11.96</v>
      </c>
      <c r="AH313" s="699">
        <f t="shared" si="56"/>
        <v>7.85</v>
      </c>
      <c r="AI313" s="700"/>
      <c r="AJ313" s="697">
        <f>_xlfn.IFNA(VLOOKUP(B313,'[9]Child care'!C:I,7,0),0)</f>
        <v>0</v>
      </c>
      <c r="AK313" s="699">
        <f>VLOOKUP(B313,[9]Att!B:W,22,0)</f>
        <v>10</v>
      </c>
      <c r="AL313" s="697">
        <f t="shared" si="57"/>
        <v>6</v>
      </c>
      <c r="AM313" s="697">
        <f>_xlfn.IFNA(VLOOKUP(B313,'[9]Health Check'!D:H,5,0),0)</f>
        <v>0</v>
      </c>
      <c r="AN313" s="701"/>
      <c r="AO313" s="697">
        <v>7</v>
      </c>
      <c r="AP313" s="696">
        <f>VLOOKUP(B313,[9]Simperel!B:AJ,35,0)</f>
        <v>7</v>
      </c>
      <c r="AQ313" s="702">
        <f>VLOOKUP(B313,[10]Master!$B:$AQ,42,0)</f>
        <v>0</v>
      </c>
      <c r="AR313" s="697">
        <f>_xlfn.IFNA(VLOOKUP(B313,[9]Bounus!A:B,2,0),0)</f>
        <v>0</v>
      </c>
      <c r="AS313" s="703">
        <f>SUMIF([9]Reimbursment!$B:$B,'PWK '!B:B,[9]Reimbursment!G:G)</f>
        <v>0</v>
      </c>
      <c r="AT313" s="700">
        <f t="shared" si="64"/>
        <v>0</v>
      </c>
      <c r="AU313" s="704">
        <f t="shared" si="58"/>
        <v>277.69</v>
      </c>
      <c r="AV313" s="705">
        <f>VLOOKUP(B313,[9]Att!B:U,20,0)</f>
        <v>0</v>
      </c>
      <c r="AW313" s="706">
        <f t="shared" si="65"/>
        <v>308.54000000000002</v>
      </c>
      <c r="AX313" s="707">
        <f t="shared" si="59"/>
        <v>302.67</v>
      </c>
      <c r="AY313" s="708">
        <f t="shared" si="60"/>
        <v>367.55697133055622</v>
      </c>
      <c r="AZ313" s="708">
        <v>0</v>
      </c>
      <c r="BA313" s="708">
        <f>VLOOKUP(B313,'[9]1st'!B:BH,59,0)</f>
        <v>100</v>
      </c>
      <c r="BB313" s="709">
        <f>_xlfn.IFNA(VLOOKUP(B313,[9]Deduct!B:F,6,0),0)</f>
        <v>0</v>
      </c>
      <c r="BC313" s="710">
        <f>_xlfn.IFNA(VLOOKUP(B313,[9]Union!I:J,2,0),0)</f>
        <v>0</v>
      </c>
      <c r="BD313" s="710">
        <f>_xlfn.IFNA(VLOOKUP(B313,[9]Union!M:N,2,0),0)</f>
        <v>1</v>
      </c>
      <c r="BE313" s="710">
        <f>_xlfn.IFNA(VLOOKUP(B313,[9]Union!E:F,2,0),0)</f>
        <v>0</v>
      </c>
      <c r="BF313" s="710">
        <f>_xlfn.IFNA(VLOOKUP(B313,[9]Union!A:B,2,0),0)</f>
        <v>0</v>
      </c>
      <c r="BG313" s="711">
        <f t="shared" si="68"/>
        <v>5.87</v>
      </c>
      <c r="BH313" s="708">
        <f t="shared" si="55"/>
        <v>106.87</v>
      </c>
      <c r="BI313" s="712">
        <f t="shared" si="61"/>
        <v>18.96</v>
      </c>
      <c r="BJ313" s="713">
        <f t="shared" si="62"/>
        <v>220.63</v>
      </c>
      <c r="BK313" s="716"/>
      <c r="BL313" s="608" t="e">
        <f>VLOOKUP(B313,[9]ML!A:F,1,0)</f>
        <v>#N/A</v>
      </c>
      <c r="BM313" s="715"/>
      <c r="BN313" s="608" t="e">
        <f>VLOOKUP(B313,'[9]Mon-Fri'!A:A,1,0)</f>
        <v>#N/A</v>
      </c>
    </row>
    <row r="314" spans="1:66" s="608" customFormat="1" ht="33" customHeight="1">
      <c r="A314" s="689">
        <f t="shared" si="66"/>
        <v>306</v>
      </c>
      <c r="B314" s="690" t="s">
        <v>1837</v>
      </c>
      <c r="C314" s="690" t="s">
        <v>1838</v>
      </c>
      <c r="D314" s="690" t="s">
        <v>808</v>
      </c>
      <c r="E314" s="690" t="s">
        <v>1235</v>
      </c>
      <c r="F314" s="691">
        <v>43089</v>
      </c>
      <c r="G314" s="692"/>
      <c r="H314" s="692"/>
      <c r="I314" s="690" t="s">
        <v>1108</v>
      </c>
      <c r="J314" s="693">
        <v>0</v>
      </c>
      <c r="K314" s="693">
        <v>2</v>
      </c>
      <c r="L314" s="693">
        <v>2</v>
      </c>
      <c r="M314" s="693">
        <v>231</v>
      </c>
      <c r="N314" s="694">
        <f t="shared" si="63"/>
        <v>8.884615384615385</v>
      </c>
      <c r="O314" s="693">
        <v>208</v>
      </c>
      <c r="P314" s="693">
        <v>8</v>
      </c>
      <c r="Q314" s="693">
        <v>254</v>
      </c>
      <c r="R314" s="693">
        <v>0</v>
      </c>
      <c r="S314" s="693">
        <v>0</v>
      </c>
      <c r="T314" s="693">
        <v>0</v>
      </c>
      <c r="U314" s="693">
        <v>46</v>
      </c>
      <c r="V314" s="693">
        <v>0</v>
      </c>
      <c r="W314" s="693">
        <v>46</v>
      </c>
      <c r="X314" s="690">
        <v>257.29000000000002</v>
      </c>
      <c r="Y314" s="690">
        <v>0</v>
      </c>
      <c r="Z314" s="690">
        <v>25.53</v>
      </c>
      <c r="AA314" s="690">
        <v>0</v>
      </c>
      <c r="AB314" s="690">
        <v>25.53</v>
      </c>
      <c r="AC314" s="690">
        <v>0</v>
      </c>
      <c r="AD314" s="690">
        <v>31.552911999999999</v>
      </c>
      <c r="AE314" s="696">
        <f>VLOOKUP(B314,[9]Avg!B:AD,29,0)</f>
        <v>10.753881919518196</v>
      </c>
      <c r="AF314" s="697">
        <f>_xlfn.IFNA(VLOOKUP(B314,'[9]5%'!B:BC,54,0),0)</f>
        <v>0</v>
      </c>
      <c r="AG314" s="698">
        <f>VLOOKUP(B314,[9]Simperel!B:AH,33,0)</f>
        <v>11</v>
      </c>
      <c r="AH314" s="699">
        <f t="shared" si="56"/>
        <v>8.8800000000000008</v>
      </c>
      <c r="AI314" s="700"/>
      <c r="AJ314" s="697">
        <f>_xlfn.IFNA(VLOOKUP(B314,'[9]Child care'!C:I,7,0),0)</f>
        <v>0</v>
      </c>
      <c r="AK314" s="699">
        <f>VLOOKUP(B314,[9]Att!B:W,22,0)</f>
        <v>10</v>
      </c>
      <c r="AL314" s="697">
        <f t="shared" si="57"/>
        <v>6</v>
      </c>
      <c r="AM314" s="697">
        <f>_xlfn.IFNA(VLOOKUP(B314,'[9]Health Check'!D:H,5,0),0)</f>
        <v>0</v>
      </c>
      <c r="AN314" s="701"/>
      <c r="AO314" s="697">
        <v>7</v>
      </c>
      <c r="AP314" s="696">
        <f>VLOOKUP(B314,[9]Simperel!B:AJ,35,0)</f>
        <v>7</v>
      </c>
      <c r="AQ314" s="702">
        <f>VLOOKUP(B314,[10]Master!$B:$AQ,42,0)</f>
        <v>0</v>
      </c>
      <c r="AR314" s="697">
        <f>_xlfn.IFNA(VLOOKUP(B314,[9]Bounus!A:B,2,0),0)</f>
        <v>0</v>
      </c>
      <c r="AS314" s="703">
        <f>SUMIF([9]Reimbursment!$B:$B,'PWK '!B:B,[9]Reimbursment!G:G)</f>
        <v>0</v>
      </c>
      <c r="AT314" s="700">
        <f t="shared" si="64"/>
        <v>0</v>
      </c>
      <c r="AU314" s="704">
        <f t="shared" si="58"/>
        <v>314.37</v>
      </c>
      <c r="AV314" s="705">
        <f>VLOOKUP(B314,[9]Att!B:U,20,0)</f>
        <v>0</v>
      </c>
      <c r="AW314" s="706">
        <f t="shared" si="65"/>
        <v>346.25</v>
      </c>
      <c r="AX314" s="707">
        <f t="shared" si="59"/>
        <v>340.38</v>
      </c>
      <c r="AY314" s="708">
        <f t="shared" si="60"/>
        <v>367.55697133055622</v>
      </c>
      <c r="AZ314" s="708">
        <v>0</v>
      </c>
      <c r="BA314" s="708">
        <f>VLOOKUP(B314,'[9]1st'!B:BH,59,0)</f>
        <v>100</v>
      </c>
      <c r="BB314" s="709">
        <f>_xlfn.IFNA(VLOOKUP(B314,[9]Deduct!B:F,6,0),0)</f>
        <v>0</v>
      </c>
      <c r="BC314" s="710">
        <f>_xlfn.IFNA(VLOOKUP(B314,[9]Union!I:J,2,0),0)</f>
        <v>0</v>
      </c>
      <c r="BD314" s="710">
        <f>_xlfn.IFNA(VLOOKUP(B314,[9]Union!M:N,2,0),0)</f>
        <v>0</v>
      </c>
      <c r="BE314" s="710">
        <f>_xlfn.IFNA(VLOOKUP(B314,[9]Union!E:F,2,0),0)</f>
        <v>0</v>
      </c>
      <c r="BF314" s="710">
        <f>_xlfn.IFNA(VLOOKUP(B314,[9]Union!A:B,2,0),0)</f>
        <v>0</v>
      </c>
      <c r="BG314" s="711">
        <f t="shared" si="68"/>
        <v>5.87</v>
      </c>
      <c r="BH314" s="708">
        <f t="shared" si="55"/>
        <v>105.87</v>
      </c>
      <c r="BI314" s="712">
        <f t="shared" si="61"/>
        <v>18</v>
      </c>
      <c r="BJ314" s="713">
        <f t="shared" si="62"/>
        <v>258.38</v>
      </c>
      <c r="BK314" s="716"/>
      <c r="BL314" s="608" t="e">
        <f>VLOOKUP(B314,[9]ML!A:F,1,0)</f>
        <v>#N/A</v>
      </c>
      <c r="BM314" s="715"/>
      <c r="BN314" s="608" t="e">
        <f>VLOOKUP(B314,'[9]Mon-Fri'!A:A,1,0)</f>
        <v>#N/A</v>
      </c>
    </row>
    <row r="315" spans="1:66" s="608" customFormat="1" ht="33" customHeight="1">
      <c r="A315" s="689">
        <f t="shared" si="66"/>
        <v>307</v>
      </c>
      <c r="B315" s="690" t="s">
        <v>1839</v>
      </c>
      <c r="C315" s="690" t="s">
        <v>1840</v>
      </c>
      <c r="D315" s="690" t="s">
        <v>1231</v>
      </c>
      <c r="E315" s="690" t="s">
        <v>1546</v>
      </c>
      <c r="F315" s="691">
        <v>39475</v>
      </c>
      <c r="G315" s="692"/>
      <c r="H315" s="692"/>
      <c r="I315" s="690" t="s">
        <v>1108</v>
      </c>
      <c r="J315" s="693">
        <v>1</v>
      </c>
      <c r="K315" s="693">
        <v>2</v>
      </c>
      <c r="L315" s="693">
        <v>3</v>
      </c>
      <c r="M315" s="693">
        <v>204</v>
      </c>
      <c r="N315" s="694">
        <f t="shared" si="63"/>
        <v>7.8461538461538458</v>
      </c>
      <c r="O315" s="693">
        <v>208</v>
      </c>
      <c r="P315" s="693">
        <v>8</v>
      </c>
      <c r="Q315" s="693">
        <v>258</v>
      </c>
      <c r="R315" s="693">
        <v>0</v>
      </c>
      <c r="S315" s="693">
        <v>0</v>
      </c>
      <c r="T315" s="693">
        <v>0</v>
      </c>
      <c r="U315" s="693">
        <v>50</v>
      </c>
      <c r="V315" s="693">
        <v>0</v>
      </c>
      <c r="W315" s="693">
        <v>50</v>
      </c>
      <c r="X315" s="690">
        <v>320.76</v>
      </c>
      <c r="Y315" s="690">
        <v>0</v>
      </c>
      <c r="Z315" s="690">
        <v>30.426400999999998</v>
      </c>
      <c r="AA315" s="690">
        <v>0</v>
      </c>
      <c r="AB315" s="690">
        <v>30.426400999999998</v>
      </c>
      <c r="AC315" s="690">
        <v>0</v>
      </c>
      <c r="AD315" s="690">
        <v>3.2343999999999999</v>
      </c>
      <c r="AE315" s="696">
        <f>VLOOKUP(B315,[9]Avg!B:AD,29,0)</f>
        <v>12.636616313441863</v>
      </c>
      <c r="AF315" s="697">
        <f>_xlfn.IFNA(VLOOKUP(B315,'[9]5%'!B:BC,54,0),0)</f>
        <v>0</v>
      </c>
      <c r="AG315" s="698">
        <f>VLOOKUP(B315,[9]Simperel!B:AH,33,0)</f>
        <v>11.96</v>
      </c>
      <c r="AH315" s="699">
        <f t="shared" si="56"/>
        <v>7.85</v>
      </c>
      <c r="AI315" s="700"/>
      <c r="AJ315" s="697">
        <f>_xlfn.IFNA(VLOOKUP(B315,'[9]Child care'!C:I,7,0),0)</f>
        <v>0</v>
      </c>
      <c r="AK315" s="699">
        <f>VLOOKUP(B315,[9]Att!B:W,22,0)</f>
        <v>10</v>
      </c>
      <c r="AL315" s="697">
        <f t="shared" si="57"/>
        <v>6</v>
      </c>
      <c r="AM315" s="697">
        <f>_xlfn.IFNA(VLOOKUP(B315,'[9]Health Check'!D:H,5,0),0)</f>
        <v>0</v>
      </c>
      <c r="AN315" s="701"/>
      <c r="AO315" s="697">
        <v>7</v>
      </c>
      <c r="AP315" s="696">
        <f>VLOOKUP(B315,[9]Simperel!B:AJ,35,0)</f>
        <v>11</v>
      </c>
      <c r="AQ315" s="702">
        <f>VLOOKUP(B315,[10]Master!$B:$AQ,42,0)</f>
        <v>0</v>
      </c>
      <c r="AR315" s="697">
        <f>_xlfn.IFNA(VLOOKUP(B315,[9]Bounus!A:B,2,0),0)</f>
        <v>0</v>
      </c>
      <c r="AS315" s="703">
        <f>SUMIF([9]Reimbursment!$B:$B,'PWK '!B:B,[9]Reimbursment!G:G)</f>
        <v>0</v>
      </c>
      <c r="AT315" s="700">
        <f t="shared" si="64"/>
        <v>0</v>
      </c>
      <c r="AU315" s="704">
        <f t="shared" si="58"/>
        <v>354.42</v>
      </c>
      <c r="AV315" s="705">
        <f>VLOOKUP(B315,[9]Att!B:U,20,0)</f>
        <v>0</v>
      </c>
      <c r="AW315" s="706">
        <f t="shared" si="65"/>
        <v>389.27</v>
      </c>
      <c r="AX315" s="707">
        <f t="shared" si="59"/>
        <v>383.4</v>
      </c>
      <c r="AY315" s="708">
        <f t="shared" si="60"/>
        <v>367.55697133055622</v>
      </c>
      <c r="AZ315" s="708">
        <v>0</v>
      </c>
      <c r="BA315" s="708">
        <f>VLOOKUP(B315,'[9]1st'!B:BH,59,0)</f>
        <v>100</v>
      </c>
      <c r="BB315" s="709">
        <f>_xlfn.IFNA(VLOOKUP(B315,[9]Deduct!B:F,6,0),0)</f>
        <v>0</v>
      </c>
      <c r="BC315" s="710">
        <f>_xlfn.IFNA(VLOOKUP(B315,[9]Union!I:J,2,0),0)</f>
        <v>1</v>
      </c>
      <c r="BD315" s="710">
        <f>_xlfn.IFNA(VLOOKUP(B315,[9]Union!M:N,2,0),0)</f>
        <v>0</v>
      </c>
      <c r="BE315" s="710">
        <f>_xlfn.IFNA(VLOOKUP(B315,[9]Union!E:F,2,0),0)</f>
        <v>0</v>
      </c>
      <c r="BF315" s="710">
        <f>_xlfn.IFNA(VLOOKUP(B315,[9]Union!A:B,2,0),0)</f>
        <v>0</v>
      </c>
      <c r="BG315" s="711">
        <f t="shared" si="68"/>
        <v>5.87</v>
      </c>
      <c r="BH315" s="708">
        <f t="shared" si="55"/>
        <v>106.87</v>
      </c>
      <c r="BI315" s="712">
        <f t="shared" si="61"/>
        <v>18.96</v>
      </c>
      <c r="BJ315" s="713">
        <f t="shared" si="62"/>
        <v>301.36</v>
      </c>
      <c r="BK315" s="716"/>
      <c r="BL315" s="608" t="e">
        <f>VLOOKUP(B315,[9]ML!A:F,1,0)</f>
        <v>#N/A</v>
      </c>
      <c r="BM315" s="715"/>
      <c r="BN315" s="608" t="e">
        <f>VLOOKUP(B315,'[9]Mon-Fri'!A:A,1,0)</f>
        <v>#N/A</v>
      </c>
    </row>
    <row r="316" spans="1:66" s="608" customFormat="1" ht="35.25" customHeight="1">
      <c r="A316" s="689">
        <f t="shared" si="66"/>
        <v>308</v>
      </c>
      <c r="B316" s="690" t="s">
        <v>1841</v>
      </c>
      <c r="C316" s="690" t="s">
        <v>1842</v>
      </c>
      <c r="D316" s="690" t="s">
        <v>1238</v>
      </c>
      <c r="E316" s="690" t="s">
        <v>1305</v>
      </c>
      <c r="F316" s="691">
        <v>43094</v>
      </c>
      <c r="G316" s="692"/>
      <c r="H316" s="692"/>
      <c r="I316" s="690" t="s">
        <v>1108</v>
      </c>
      <c r="J316" s="693">
        <v>0</v>
      </c>
      <c r="K316" s="693">
        <v>0</v>
      </c>
      <c r="L316" s="693">
        <v>0</v>
      </c>
      <c r="M316" s="693">
        <v>204</v>
      </c>
      <c r="N316" s="694">
        <f t="shared" si="63"/>
        <v>7.8461538461538458</v>
      </c>
      <c r="O316" s="693">
        <v>208</v>
      </c>
      <c r="P316" s="693">
        <v>8</v>
      </c>
      <c r="Q316" s="693">
        <v>218</v>
      </c>
      <c r="R316" s="693">
        <v>8</v>
      </c>
      <c r="S316" s="693">
        <v>8</v>
      </c>
      <c r="T316" s="693">
        <v>16</v>
      </c>
      <c r="U316" s="693">
        <v>26</v>
      </c>
      <c r="V316" s="693">
        <v>0</v>
      </c>
      <c r="W316" s="693">
        <v>26</v>
      </c>
      <c r="X316" s="690">
        <v>347</v>
      </c>
      <c r="Y316" s="690">
        <v>7.85</v>
      </c>
      <c r="Z316" s="690">
        <v>18.060890000000001</v>
      </c>
      <c r="AA316" s="690">
        <v>0</v>
      </c>
      <c r="AB316" s="690">
        <v>18.060890000000001</v>
      </c>
      <c r="AC316" s="690">
        <v>0</v>
      </c>
      <c r="AD316" s="690">
        <v>0</v>
      </c>
      <c r="AE316" s="696">
        <f>VLOOKUP(B316,[9]Avg!B:AD,29,0)</f>
        <v>10.776984293840352</v>
      </c>
      <c r="AF316" s="697">
        <f>_xlfn.IFNA(VLOOKUP(B316,'[9]5%'!B:BC,54,0),0)</f>
        <v>0</v>
      </c>
      <c r="AG316" s="698">
        <f>VLOOKUP(B316,[9]Simperel!B:AH,33,0)</f>
        <v>6.22</v>
      </c>
      <c r="AH316" s="699">
        <f t="shared" si="56"/>
        <v>7.85</v>
      </c>
      <c r="AI316" s="700"/>
      <c r="AJ316" s="697">
        <f>_xlfn.IFNA(VLOOKUP(B316,'[9]Child care'!C:I,7,0),0)</f>
        <v>0</v>
      </c>
      <c r="AK316" s="699">
        <f>VLOOKUP(B316,[9]Att!B:W,22,0)</f>
        <v>8.7792642140468224</v>
      </c>
      <c r="AL316" s="697">
        <f t="shared" si="57"/>
        <v>6</v>
      </c>
      <c r="AM316" s="697">
        <f>_xlfn.IFNA(VLOOKUP(B316,'[9]Health Check'!D:H,5,0),0)</f>
        <v>0</v>
      </c>
      <c r="AN316" s="701"/>
      <c r="AO316" s="697">
        <v>7</v>
      </c>
      <c r="AP316" s="696">
        <f>VLOOKUP(B316,[9]Simperel!B:AJ,35,0)</f>
        <v>7</v>
      </c>
      <c r="AQ316" s="702">
        <f>VLOOKUP(B316,[10]Master!$B:$AQ,42,0)</f>
        <v>0</v>
      </c>
      <c r="AR316" s="697">
        <f>_xlfn.IFNA(VLOOKUP(B316,[9]Bounus!A:B,2,0),0)</f>
        <v>0</v>
      </c>
      <c r="AS316" s="703">
        <f>SUMIF([9]Reimbursment!$B:$B,'PWK '!B:B,[9]Reimbursment!G:G)</f>
        <v>0</v>
      </c>
      <c r="AT316" s="700">
        <f t="shared" si="64"/>
        <v>1.1344193993516176</v>
      </c>
      <c r="AU316" s="704">
        <f t="shared" si="58"/>
        <v>372.91</v>
      </c>
      <c r="AV316" s="705">
        <f>VLOOKUP(B316,[9]Att!B:U,20,0)</f>
        <v>0.105263157894737</v>
      </c>
      <c r="AW316" s="706">
        <f t="shared" si="65"/>
        <v>403.67</v>
      </c>
      <c r="AX316" s="707">
        <f t="shared" si="59"/>
        <v>397.8</v>
      </c>
      <c r="AY316" s="708">
        <f t="shared" si="60"/>
        <v>367.55697133055622</v>
      </c>
      <c r="AZ316" s="708">
        <v>1.51</v>
      </c>
      <c r="BA316" s="708">
        <f>VLOOKUP(B316,'[9]1st'!B:BH,59,0)</f>
        <v>100</v>
      </c>
      <c r="BB316" s="709">
        <f>_xlfn.IFNA(VLOOKUP(B316,[9]Deduct!B:F,6,0),0)</f>
        <v>0</v>
      </c>
      <c r="BC316" s="710">
        <f>_xlfn.IFNA(VLOOKUP(B316,[9]Union!I:J,2,0),0)</f>
        <v>0</v>
      </c>
      <c r="BD316" s="710">
        <f>_xlfn.IFNA(VLOOKUP(B316,[9]Union!M:N,2,0),0)</f>
        <v>1</v>
      </c>
      <c r="BE316" s="710">
        <f>_xlfn.IFNA(VLOOKUP(B316,[9]Union!E:F,2,0),0)</f>
        <v>0</v>
      </c>
      <c r="BF316" s="710">
        <f>_xlfn.IFNA(VLOOKUP(B316,[9]Union!A:B,2,0),0)</f>
        <v>0</v>
      </c>
      <c r="BG316" s="711">
        <f t="shared" si="68"/>
        <v>5.87</v>
      </c>
      <c r="BH316" s="708">
        <f t="shared" si="55"/>
        <v>108.38</v>
      </c>
      <c r="BI316" s="712">
        <f t="shared" si="61"/>
        <v>13.22</v>
      </c>
      <c r="BJ316" s="713">
        <f t="shared" si="62"/>
        <v>308.51</v>
      </c>
      <c r="BK316" s="714"/>
      <c r="BL316" s="608" t="e">
        <f>VLOOKUP(B316,[9]ML!A:F,1,0)</f>
        <v>#N/A</v>
      </c>
      <c r="BM316" s="715"/>
      <c r="BN316" s="608" t="e">
        <f>VLOOKUP(B316,'[9]Mon-Fri'!A:A,1,0)</f>
        <v>#N/A</v>
      </c>
    </row>
    <row r="317" spans="1:66" s="608" customFormat="1" ht="32.25" customHeight="1">
      <c r="A317" s="689">
        <f t="shared" si="66"/>
        <v>309</v>
      </c>
      <c r="B317" s="690" t="s">
        <v>1843</v>
      </c>
      <c r="C317" s="690" t="s">
        <v>1844</v>
      </c>
      <c r="D317" s="690" t="s">
        <v>1231</v>
      </c>
      <c r="E317" s="690" t="s">
        <v>1342</v>
      </c>
      <c r="F317" s="691">
        <v>43094</v>
      </c>
      <c r="G317" s="692"/>
      <c r="H317" s="692"/>
      <c r="I317" s="690" t="s">
        <v>1108</v>
      </c>
      <c r="J317" s="693">
        <v>0</v>
      </c>
      <c r="K317" s="693">
        <v>0</v>
      </c>
      <c r="L317" s="693">
        <v>0</v>
      </c>
      <c r="M317" s="693">
        <v>204</v>
      </c>
      <c r="N317" s="694">
        <f t="shared" si="63"/>
        <v>7.8461538461538458</v>
      </c>
      <c r="O317" s="693">
        <v>192</v>
      </c>
      <c r="P317" s="693">
        <v>8</v>
      </c>
      <c r="Q317" s="693">
        <v>208</v>
      </c>
      <c r="R317" s="693">
        <v>8</v>
      </c>
      <c r="S317" s="693">
        <v>0</v>
      </c>
      <c r="T317" s="693">
        <v>8</v>
      </c>
      <c r="U317" s="693">
        <v>24</v>
      </c>
      <c r="V317" s="693">
        <v>0</v>
      </c>
      <c r="W317" s="693">
        <v>24</v>
      </c>
      <c r="X317" s="690">
        <v>68.36</v>
      </c>
      <c r="Y317" s="690">
        <v>7.85</v>
      </c>
      <c r="Z317" s="690">
        <v>11.77488</v>
      </c>
      <c r="AA317" s="690">
        <v>0</v>
      </c>
      <c r="AB317" s="690">
        <v>11.77488</v>
      </c>
      <c r="AC317" s="690">
        <v>0</v>
      </c>
      <c r="AD317" s="690">
        <v>135.73975999999999</v>
      </c>
      <c r="AE317" s="696">
        <f>VLOOKUP(B317,[9]Avg!B:AD,29,0)</f>
        <v>9.8792601765513144</v>
      </c>
      <c r="AF317" s="697">
        <f>_xlfn.IFNA(VLOOKUP(B317,'[9]5%'!B:BC,54,0),0)</f>
        <v>0</v>
      </c>
      <c r="AG317" s="698">
        <f>VLOOKUP(B317,[9]Simperel!B:AH,33,0)</f>
        <v>5.74</v>
      </c>
      <c r="AH317" s="699">
        <f t="shared" si="56"/>
        <v>7.85</v>
      </c>
      <c r="AI317" s="700"/>
      <c r="AJ317" s="697">
        <f>_xlfn.IFNA(VLOOKUP(B317,'[9]Child care'!C:I,7,0),0)</f>
        <v>0</v>
      </c>
      <c r="AK317" s="699">
        <f>VLOOKUP(B317,[9]Att!B:W,22,0)</f>
        <v>8.4280936454849495</v>
      </c>
      <c r="AL317" s="697">
        <f t="shared" si="57"/>
        <v>0</v>
      </c>
      <c r="AM317" s="697">
        <f>_xlfn.IFNA(VLOOKUP(B317,'[9]Health Check'!D:H,5,0),0)</f>
        <v>0</v>
      </c>
      <c r="AN317" s="701"/>
      <c r="AO317" s="697">
        <v>7</v>
      </c>
      <c r="AP317" s="696">
        <f>VLOOKUP(B317,[9]Simperel!B:AJ,35,0)</f>
        <v>7</v>
      </c>
      <c r="AQ317" s="702">
        <f>VLOOKUP(B317,[10]Master!$B:$AQ,42,0)</f>
        <v>0</v>
      </c>
      <c r="AR317" s="697">
        <f>_xlfn.IFNA(VLOOKUP(B317,[9]Bounus!A:B,2,0),0)</f>
        <v>0</v>
      </c>
      <c r="AS317" s="703">
        <f>SUMIF([9]Reimbursment!$B:$B,'PWK '!B:B,[9]Reimbursment!G:G)</f>
        <v>0</v>
      </c>
      <c r="AT317" s="700">
        <f t="shared" si="64"/>
        <v>0</v>
      </c>
      <c r="AU317" s="704">
        <f t="shared" si="58"/>
        <v>223.72</v>
      </c>
      <c r="AV317" s="705">
        <f>VLOOKUP(B317,[9]Att!B:U,20,0)</f>
        <v>0</v>
      </c>
      <c r="AW317" s="706">
        <f t="shared" si="65"/>
        <v>247</v>
      </c>
      <c r="AX317" s="707">
        <f t="shared" si="59"/>
        <v>242.06</v>
      </c>
      <c r="AY317" s="708">
        <f t="shared" si="60"/>
        <v>367.55697133055622</v>
      </c>
      <c r="AZ317" s="708">
        <v>0</v>
      </c>
      <c r="BA317" s="708">
        <f>VLOOKUP(B317,'[9]1st'!B:BH,59,0)</f>
        <v>100</v>
      </c>
      <c r="BB317" s="709">
        <f>_xlfn.IFNA(VLOOKUP(B317,[9]Deduct!B:F,6,0),0)</f>
        <v>0</v>
      </c>
      <c r="BC317" s="710">
        <f>_xlfn.IFNA(VLOOKUP(B317,[9]Union!I:J,2,0),0)</f>
        <v>1</v>
      </c>
      <c r="BD317" s="710">
        <f>_xlfn.IFNA(VLOOKUP(B317,[9]Union!M:N,2,0),0)</f>
        <v>0</v>
      </c>
      <c r="BE317" s="710">
        <f>_xlfn.IFNA(VLOOKUP(B317,[9]Union!E:F,2,0),0)</f>
        <v>0</v>
      </c>
      <c r="BF317" s="710">
        <f>_xlfn.IFNA(VLOOKUP(B317,[9]Union!A:B,2,0),0)</f>
        <v>0</v>
      </c>
      <c r="BG317" s="711">
        <f t="shared" si="68"/>
        <v>4.9400000000000004</v>
      </c>
      <c r="BH317" s="708">
        <f t="shared" si="55"/>
        <v>105.94</v>
      </c>
      <c r="BI317" s="712">
        <f t="shared" si="61"/>
        <v>12.74</v>
      </c>
      <c r="BJ317" s="713">
        <f t="shared" si="62"/>
        <v>153.80000000000001</v>
      </c>
      <c r="BK317" s="716"/>
      <c r="BL317" s="608" t="e">
        <f>VLOOKUP(B317,[9]ML!A:F,1,0)</f>
        <v>#N/A</v>
      </c>
      <c r="BM317" s="715"/>
      <c r="BN317" s="608" t="e">
        <f>VLOOKUP(B317,'[9]Mon-Fri'!A:A,1,0)</f>
        <v>#N/A</v>
      </c>
    </row>
    <row r="318" spans="1:66" s="608" customFormat="1" ht="32.25" customHeight="1">
      <c r="A318" s="689">
        <f t="shared" si="66"/>
        <v>310</v>
      </c>
      <c r="B318" s="725" t="s">
        <v>1845</v>
      </c>
      <c r="C318" s="690" t="s">
        <v>1846</v>
      </c>
      <c r="D318" s="690" t="s">
        <v>1260</v>
      </c>
      <c r="E318" s="690" t="s">
        <v>1656</v>
      </c>
      <c r="F318" s="691">
        <v>43094</v>
      </c>
      <c r="G318" s="692"/>
      <c r="H318" s="692"/>
      <c r="I318" s="690" t="s">
        <v>1108</v>
      </c>
      <c r="J318" s="693">
        <v>1</v>
      </c>
      <c r="K318" s="693">
        <v>3</v>
      </c>
      <c r="L318" s="693">
        <v>4</v>
      </c>
      <c r="M318" s="693">
        <v>204</v>
      </c>
      <c r="N318" s="694">
        <f t="shared" si="63"/>
        <v>7.8461538461538458</v>
      </c>
      <c r="O318" s="693">
        <v>208</v>
      </c>
      <c r="P318" s="693">
        <v>8</v>
      </c>
      <c r="Q318" s="693">
        <v>236</v>
      </c>
      <c r="R318" s="693">
        <v>0</v>
      </c>
      <c r="S318" s="693">
        <v>8</v>
      </c>
      <c r="T318" s="693">
        <v>8</v>
      </c>
      <c r="U318" s="693">
        <v>36</v>
      </c>
      <c r="V318" s="693">
        <v>0</v>
      </c>
      <c r="W318" s="693">
        <v>36</v>
      </c>
      <c r="X318" s="690">
        <v>191.27</v>
      </c>
      <c r="Y318" s="690">
        <v>0</v>
      </c>
      <c r="Z318" s="690">
        <v>17.662320000000001</v>
      </c>
      <c r="AA318" s="690">
        <v>0</v>
      </c>
      <c r="AB318" s="690">
        <v>17.662320000000001</v>
      </c>
      <c r="AC318" s="690">
        <v>0</v>
      </c>
      <c r="AD318" s="690">
        <v>40.540833999999997</v>
      </c>
      <c r="AE318" s="696">
        <f>VLOOKUP(B318,[9]Avg!B:AD,29,0)</f>
        <v>10.264055177514791</v>
      </c>
      <c r="AF318" s="697">
        <f>_xlfn.IFNA(VLOOKUP(B318,'[9]5%'!B:BC,54,0),0)</f>
        <v>0</v>
      </c>
      <c r="AG318" s="698">
        <f>VLOOKUP(B318,[9]Simperel!B:AH,33,0)</f>
        <v>8.61</v>
      </c>
      <c r="AH318" s="699">
        <f t="shared" si="56"/>
        <v>7.85</v>
      </c>
      <c r="AI318" s="700"/>
      <c r="AJ318" s="697">
        <f>_xlfn.IFNA(VLOOKUP(B318,'[9]Child care'!C:I,7,0),0)</f>
        <v>0</v>
      </c>
      <c r="AK318" s="699">
        <f>VLOOKUP(B318,[9]Att!B:W,22,0)</f>
        <v>9.1973244147157178</v>
      </c>
      <c r="AL318" s="697">
        <f t="shared" si="57"/>
        <v>6</v>
      </c>
      <c r="AM318" s="697">
        <f>_xlfn.IFNA(VLOOKUP(B318,'[9]Health Check'!D:H,5,0),0)</f>
        <v>0</v>
      </c>
      <c r="AN318" s="701"/>
      <c r="AO318" s="697">
        <v>7</v>
      </c>
      <c r="AP318" s="696">
        <f>VLOOKUP(B318,[9]Simperel!B:AJ,35,0)</f>
        <v>7</v>
      </c>
      <c r="AQ318" s="702">
        <f>VLOOKUP(B318,[10]Master!$B:$AQ,42,0)</f>
        <v>0</v>
      </c>
      <c r="AR318" s="697">
        <f>_xlfn.IFNA(VLOOKUP(B318,[9]Bounus!A:B,2,0),0)</f>
        <v>0</v>
      </c>
      <c r="AS318" s="703">
        <f>SUMIF([9]Reimbursment!$B:$B,'PWK '!B:B,[9]Reimbursment!G:G)</f>
        <v>0</v>
      </c>
      <c r="AT318" s="700">
        <f t="shared" si="64"/>
        <v>0</v>
      </c>
      <c r="AU318" s="704">
        <f t="shared" si="58"/>
        <v>249.47</v>
      </c>
      <c r="AV318" s="705">
        <f>VLOOKUP(B318,[9]Att!B:U,20,0)</f>
        <v>0</v>
      </c>
      <c r="AW318" s="706">
        <f t="shared" si="65"/>
        <v>279.52</v>
      </c>
      <c r="AX318" s="707">
        <f t="shared" si="59"/>
        <v>273.93</v>
      </c>
      <c r="AY318" s="708">
        <f t="shared" si="60"/>
        <v>367.55697133055622</v>
      </c>
      <c r="AZ318" s="708">
        <v>0</v>
      </c>
      <c r="BA318" s="708">
        <f>VLOOKUP(B318,'[9]1st'!B:BH,59,0)</f>
        <v>100</v>
      </c>
      <c r="BB318" s="709">
        <f>_xlfn.IFNA(VLOOKUP(B318,[9]Deduct!B:F,6,0),0)</f>
        <v>0</v>
      </c>
      <c r="BC318" s="710">
        <f>_xlfn.IFNA(VLOOKUP(B318,[9]Union!I:J,2,0),0)</f>
        <v>0</v>
      </c>
      <c r="BD318" s="710">
        <f>_xlfn.IFNA(VLOOKUP(B318,[9]Union!M:N,2,0),0)</f>
        <v>1</v>
      </c>
      <c r="BE318" s="710">
        <f>_xlfn.IFNA(VLOOKUP(B318,[9]Union!E:F,2,0),0)</f>
        <v>0</v>
      </c>
      <c r="BF318" s="710">
        <f>_xlfn.IFNA(VLOOKUP(B318,[9]Union!A:B,2,0),0)</f>
        <v>0</v>
      </c>
      <c r="BG318" s="711">
        <f t="shared" si="68"/>
        <v>5.59</v>
      </c>
      <c r="BH318" s="708">
        <f t="shared" si="55"/>
        <v>106.59</v>
      </c>
      <c r="BI318" s="712">
        <f t="shared" si="61"/>
        <v>15.61</v>
      </c>
      <c r="BJ318" s="713">
        <f t="shared" si="62"/>
        <v>188.54</v>
      </c>
      <c r="BK318" s="716"/>
      <c r="BL318" s="608" t="e">
        <f>VLOOKUP(B318,[9]ML!A:F,1,0)</f>
        <v>#N/A</v>
      </c>
      <c r="BM318" s="715"/>
      <c r="BN318" s="608" t="e">
        <f>VLOOKUP(B318,'[9]Mon-Fri'!A:A,1,0)</f>
        <v>#N/A</v>
      </c>
    </row>
    <row r="319" spans="1:66" s="608" customFormat="1" ht="35.25" customHeight="1">
      <c r="A319" s="689">
        <f t="shared" si="66"/>
        <v>311</v>
      </c>
      <c r="B319" s="690" t="s">
        <v>1847</v>
      </c>
      <c r="C319" s="690" t="s">
        <v>1848</v>
      </c>
      <c r="D319" s="690" t="s">
        <v>1289</v>
      </c>
      <c r="E319" s="690" t="s">
        <v>1300</v>
      </c>
      <c r="F319" s="691">
        <v>43094</v>
      </c>
      <c r="G319" s="692"/>
      <c r="H319" s="692"/>
      <c r="I319" s="690" t="s">
        <v>1108</v>
      </c>
      <c r="J319" s="693">
        <v>0</v>
      </c>
      <c r="K319" s="693">
        <v>0</v>
      </c>
      <c r="L319" s="693">
        <v>0</v>
      </c>
      <c r="M319" s="693">
        <v>204</v>
      </c>
      <c r="N319" s="694">
        <f t="shared" si="63"/>
        <v>7.8461538461538458</v>
      </c>
      <c r="O319" s="693">
        <v>208</v>
      </c>
      <c r="P319" s="693">
        <v>8</v>
      </c>
      <c r="Q319" s="693">
        <v>240</v>
      </c>
      <c r="R319" s="693">
        <v>0</v>
      </c>
      <c r="S319" s="693">
        <v>0</v>
      </c>
      <c r="T319" s="693">
        <v>0</v>
      </c>
      <c r="U319" s="693">
        <v>32</v>
      </c>
      <c r="V319" s="693">
        <v>0</v>
      </c>
      <c r="W319" s="693">
        <v>32</v>
      </c>
      <c r="X319" s="690">
        <v>145.13</v>
      </c>
      <c r="Y319" s="690">
        <v>0</v>
      </c>
      <c r="Z319" s="690">
        <v>15.69984</v>
      </c>
      <c r="AA319" s="690">
        <v>0</v>
      </c>
      <c r="AB319" s="690">
        <v>15.69984</v>
      </c>
      <c r="AC319" s="690">
        <v>0</v>
      </c>
      <c r="AD319" s="690">
        <v>90.369680000000002</v>
      </c>
      <c r="AE319" s="696">
        <f>VLOOKUP(B319,[9]Avg!B:AD,29,0)</f>
        <v>9.8533690990053788</v>
      </c>
      <c r="AF319" s="697">
        <f>_xlfn.IFNA(VLOOKUP(B319,'[9]5%'!B:BC,54,0),0)</f>
        <v>0</v>
      </c>
      <c r="AG319" s="698">
        <f>VLOOKUP(B319,[9]Simperel!B:AH,33,0)</f>
        <v>7.65</v>
      </c>
      <c r="AH319" s="699">
        <f t="shared" si="56"/>
        <v>7.85</v>
      </c>
      <c r="AI319" s="700"/>
      <c r="AJ319" s="697">
        <f>_xlfn.IFNA(VLOOKUP(B319,'[9]Child care'!C:I,7,0),0)</f>
        <v>0</v>
      </c>
      <c r="AK319" s="699">
        <f>VLOOKUP(B319,[9]Att!B:W,22,0)</f>
        <v>10</v>
      </c>
      <c r="AL319" s="697">
        <f t="shared" si="57"/>
        <v>0</v>
      </c>
      <c r="AM319" s="697">
        <f>_xlfn.IFNA(VLOOKUP(B319,'[9]Health Check'!D:H,5,0),0)</f>
        <v>0</v>
      </c>
      <c r="AN319" s="701"/>
      <c r="AO319" s="697">
        <v>7</v>
      </c>
      <c r="AP319" s="696">
        <f>VLOOKUP(B319,[9]Simperel!B:AJ,35,0)</f>
        <v>7</v>
      </c>
      <c r="AQ319" s="702">
        <f>VLOOKUP(B319,[10]Master!$B:$AQ,42,0)</f>
        <v>0</v>
      </c>
      <c r="AR319" s="697">
        <f>_xlfn.IFNA(VLOOKUP(B319,[9]Bounus!A:B,2,0),0)</f>
        <v>0</v>
      </c>
      <c r="AS319" s="703">
        <f>SUMIF([9]Reimbursment!$B:$B,'PWK '!B:B,[9]Reimbursment!G:G)</f>
        <v>0</v>
      </c>
      <c r="AT319" s="700">
        <f t="shared" si="64"/>
        <v>0</v>
      </c>
      <c r="AU319" s="704">
        <f t="shared" si="58"/>
        <v>251.2</v>
      </c>
      <c r="AV319" s="705">
        <f>VLOOKUP(B319,[9]Att!B:U,20,0)</f>
        <v>0</v>
      </c>
      <c r="AW319" s="706">
        <f t="shared" si="65"/>
        <v>276.05</v>
      </c>
      <c r="AX319" s="707">
        <f t="shared" si="59"/>
        <v>270.53000000000003</v>
      </c>
      <c r="AY319" s="708">
        <f t="shared" si="60"/>
        <v>367.55697133055622</v>
      </c>
      <c r="AZ319" s="708">
        <v>0</v>
      </c>
      <c r="BA319" s="708">
        <f>VLOOKUP(B319,'[9]1st'!B:BH,59,0)</f>
        <v>100</v>
      </c>
      <c r="BB319" s="709">
        <f>_xlfn.IFNA(VLOOKUP(B319,[9]Deduct!B:F,6,0),0)</f>
        <v>0</v>
      </c>
      <c r="BC319" s="710">
        <f>_xlfn.IFNA(VLOOKUP(B319,[9]Union!I:J,2,0),0)</f>
        <v>0</v>
      </c>
      <c r="BD319" s="710">
        <f>_xlfn.IFNA(VLOOKUP(B319,[9]Union!M:N,2,0),0)</f>
        <v>0</v>
      </c>
      <c r="BE319" s="710">
        <f>_xlfn.IFNA(VLOOKUP(B319,[9]Union!E:F,2,0),0)</f>
        <v>0</v>
      </c>
      <c r="BF319" s="710">
        <f>_xlfn.IFNA(VLOOKUP(B319,[9]Union!A:B,2,0),0)</f>
        <v>0</v>
      </c>
      <c r="BG319" s="711">
        <f t="shared" si="68"/>
        <v>5.52</v>
      </c>
      <c r="BH319" s="708">
        <f t="shared" si="55"/>
        <v>105.52</v>
      </c>
      <c r="BI319" s="712">
        <f t="shared" si="61"/>
        <v>14.65</v>
      </c>
      <c r="BJ319" s="713">
        <f t="shared" si="62"/>
        <v>185.18</v>
      </c>
      <c r="BK319" s="716"/>
      <c r="BL319" s="608" t="e">
        <f>VLOOKUP(B319,[9]ML!A:F,1,0)</f>
        <v>#N/A</v>
      </c>
      <c r="BM319" s="715"/>
      <c r="BN319" s="608" t="e">
        <f>VLOOKUP(B319,'[9]Mon-Fri'!A:A,1,0)</f>
        <v>#N/A</v>
      </c>
    </row>
    <row r="320" spans="1:66" s="608" customFormat="1" ht="32.25" customHeight="1">
      <c r="A320" s="689">
        <f t="shared" si="66"/>
        <v>312</v>
      </c>
      <c r="B320" s="690" t="s">
        <v>1849</v>
      </c>
      <c r="C320" s="690" t="s">
        <v>1850</v>
      </c>
      <c r="D320" s="690" t="s">
        <v>1622</v>
      </c>
      <c r="E320" s="690" t="s">
        <v>1754</v>
      </c>
      <c r="F320" s="691">
        <v>43109</v>
      </c>
      <c r="G320" s="692"/>
      <c r="H320" s="692"/>
      <c r="I320" s="690" t="s">
        <v>1108</v>
      </c>
      <c r="J320" s="693">
        <v>1</v>
      </c>
      <c r="K320" s="693">
        <v>3</v>
      </c>
      <c r="L320" s="693">
        <v>4</v>
      </c>
      <c r="M320" s="693">
        <v>204</v>
      </c>
      <c r="N320" s="694">
        <f t="shared" si="63"/>
        <v>7.8461538461538458</v>
      </c>
      <c r="O320" s="693">
        <v>200</v>
      </c>
      <c r="P320" s="693">
        <v>8</v>
      </c>
      <c r="Q320" s="693">
        <v>216</v>
      </c>
      <c r="R320" s="693">
        <v>24</v>
      </c>
      <c r="S320" s="693">
        <v>0</v>
      </c>
      <c r="T320" s="693">
        <v>24</v>
      </c>
      <c r="U320" s="693">
        <v>40</v>
      </c>
      <c r="V320" s="693">
        <v>0</v>
      </c>
      <c r="W320" s="693">
        <v>40</v>
      </c>
      <c r="X320" s="690">
        <v>84.23</v>
      </c>
      <c r="Y320" s="690">
        <v>23.52</v>
      </c>
      <c r="Z320" s="690">
        <v>19.6248</v>
      </c>
      <c r="AA320" s="690">
        <v>0</v>
      </c>
      <c r="AB320" s="690">
        <v>19.6248</v>
      </c>
      <c r="AC320" s="690">
        <v>0</v>
      </c>
      <c r="AD320" s="690">
        <v>127.7496</v>
      </c>
      <c r="AE320" s="696">
        <f>VLOOKUP(B320,[9]Avg!B:AD,29,0)</f>
        <v>8.9422248971551763</v>
      </c>
      <c r="AF320" s="697">
        <f>_xlfn.IFNA(VLOOKUP(B320,'[9]5%'!B:BC,54,0),0)</f>
        <v>0</v>
      </c>
      <c r="AG320" s="698">
        <f>VLOOKUP(B320,[9]Simperel!B:AH,33,0)</f>
        <v>9.57</v>
      </c>
      <c r="AH320" s="699">
        <f t="shared" si="56"/>
        <v>7.85</v>
      </c>
      <c r="AI320" s="700"/>
      <c r="AJ320" s="697">
        <f>_xlfn.IFNA(VLOOKUP(B320,'[9]Child care'!C:I,7,0),0)</f>
        <v>0</v>
      </c>
      <c r="AK320" s="699">
        <f>VLOOKUP(B320,[9]Att!B:W,22,0)</f>
        <v>10</v>
      </c>
      <c r="AL320" s="697">
        <f t="shared" si="57"/>
        <v>0</v>
      </c>
      <c r="AM320" s="697">
        <f>_xlfn.IFNA(VLOOKUP(B320,'[9]Health Check'!D:H,5,0),0)</f>
        <v>0</v>
      </c>
      <c r="AN320" s="701"/>
      <c r="AO320" s="697">
        <v>7</v>
      </c>
      <c r="AP320" s="696">
        <f>VLOOKUP(B320,[9]Simperel!B:AJ,35,0)</f>
        <v>7</v>
      </c>
      <c r="AQ320" s="702">
        <f>VLOOKUP(B320,[10]Master!$B:$AQ,42,0)</f>
        <v>0</v>
      </c>
      <c r="AR320" s="697">
        <f>_xlfn.IFNA(VLOOKUP(B320,[9]Bounus!A:B,2,0),0)</f>
        <v>0</v>
      </c>
      <c r="AS320" s="703">
        <f>SUMIF([9]Reimbursment!$B:$B,'PWK '!B:B,[9]Reimbursment!G:G)</f>
        <v>0</v>
      </c>
      <c r="AT320" s="700">
        <f t="shared" si="64"/>
        <v>8.9422248971551763</v>
      </c>
      <c r="AU320" s="704">
        <f t="shared" si="58"/>
        <v>255.12</v>
      </c>
      <c r="AV320" s="705">
        <f>VLOOKUP(B320,[9]Att!B:U,20,0)</f>
        <v>1</v>
      </c>
      <c r="AW320" s="706">
        <f t="shared" si="65"/>
        <v>288.92</v>
      </c>
      <c r="AX320" s="707">
        <f t="shared" si="59"/>
        <v>283.14000000000004</v>
      </c>
      <c r="AY320" s="708">
        <f t="shared" si="60"/>
        <v>367.55697133055622</v>
      </c>
      <c r="AZ320" s="708">
        <v>0</v>
      </c>
      <c r="BA320" s="708">
        <f>VLOOKUP(B320,'[9]1st'!B:BH,59,0)</f>
        <v>100</v>
      </c>
      <c r="BB320" s="709">
        <f>_xlfn.IFNA(VLOOKUP(B320,[9]Deduct!B:F,6,0),0)</f>
        <v>0</v>
      </c>
      <c r="BC320" s="710">
        <f>_xlfn.IFNA(VLOOKUP(B320,[9]Union!I:J,2,0),0)</f>
        <v>0</v>
      </c>
      <c r="BD320" s="710">
        <f>_xlfn.IFNA(VLOOKUP(B320,[9]Union!M:N,2,0),0)</f>
        <v>0</v>
      </c>
      <c r="BE320" s="710">
        <f>_xlfn.IFNA(VLOOKUP(B320,[9]Union!E:F,2,0),0)</f>
        <v>0</v>
      </c>
      <c r="BF320" s="710">
        <f>_xlfn.IFNA(VLOOKUP(B320,[9]Union!A:B,2,0),0)</f>
        <v>0</v>
      </c>
      <c r="BG320" s="711">
        <f t="shared" si="68"/>
        <v>5.78</v>
      </c>
      <c r="BH320" s="708">
        <f t="shared" si="55"/>
        <v>105.78</v>
      </c>
      <c r="BI320" s="712">
        <f t="shared" si="61"/>
        <v>16.57</v>
      </c>
      <c r="BJ320" s="713">
        <f t="shared" si="62"/>
        <v>199.71</v>
      </c>
      <c r="BK320" s="716"/>
      <c r="BL320" s="608" t="e">
        <f>VLOOKUP(B320,[9]ML!A:F,1,0)</f>
        <v>#N/A</v>
      </c>
      <c r="BM320" s="715"/>
      <c r="BN320" s="608" t="e">
        <f>VLOOKUP(B320,'[9]Mon-Fri'!A:A,1,0)</f>
        <v>#N/A</v>
      </c>
    </row>
    <row r="321" spans="1:73" s="608" customFormat="1" ht="28.5" customHeight="1">
      <c r="A321" s="689">
        <f t="shared" si="66"/>
        <v>313</v>
      </c>
      <c r="B321" s="690" t="s">
        <v>1851</v>
      </c>
      <c r="C321" s="690" t="s">
        <v>1852</v>
      </c>
      <c r="D321" s="690" t="s">
        <v>1196</v>
      </c>
      <c r="E321" s="690" t="s">
        <v>1300</v>
      </c>
      <c r="F321" s="691">
        <v>43109</v>
      </c>
      <c r="G321" s="692"/>
      <c r="H321" s="692"/>
      <c r="I321" s="690" t="s">
        <v>1108</v>
      </c>
      <c r="J321" s="693">
        <v>1</v>
      </c>
      <c r="K321" s="693">
        <v>1</v>
      </c>
      <c r="L321" s="693">
        <v>2</v>
      </c>
      <c r="M321" s="693">
        <v>204</v>
      </c>
      <c r="N321" s="694">
        <f t="shared" si="63"/>
        <v>7.8461538461538458</v>
      </c>
      <c r="O321" s="693">
        <v>192</v>
      </c>
      <c r="P321" s="693">
        <v>8</v>
      </c>
      <c r="Q321" s="693">
        <v>232</v>
      </c>
      <c r="R321" s="693">
        <v>0</v>
      </c>
      <c r="S321" s="693">
        <v>0</v>
      </c>
      <c r="T321" s="693">
        <v>0</v>
      </c>
      <c r="U321" s="693">
        <v>40</v>
      </c>
      <c r="V321" s="693">
        <v>0</v>
      </c>
      <c r="W321" s="693">
        <v>40</v>
      </c>
      <c r="X321" s="690">
        <v>177.98</v>
      </c>
      <c r="Y321" s="690">
        <v>0</v>
      </c>
      <c r="Z321" s="690">
        <v>19.738116000000002</v>
      </c>
      <c r="AA321" s="690">
        <v>0</v>
      </c>
      <c r="AB321" s="690">
        <v>19.738116000000002</v>
      </c>
      <c r="AC321" s="690">
        <v>0</v>
      </c>
      <c r="AD321" s="690">
        <v>49.896231999999998</v>
      </c>
      <c r="AE321" s="696">
        <f>VLOOKUP(B321,[9]Avg!B:AD,29,0)</f>
        <v>9.6737588048029348</v>
      </c>
      <c r="AF321" s="697">
        <f>_xlfn.IFNA(VLOOKUP(B321,'[9]5%'!B:BC,54,0),0)</f>
        <v>0</v>
      </c>
      <c r="AG321" s="698">
        <f>VLOOKUP(B321,[9]Simperel!B:AH,33,0)</f>
        <v>9.57</v>
      </c>
      <c r="AH321" s="699">
        <f t="shared" si="56"/>
        <v>7.85</v>
      </c>
      <c r="AI321" s="700"/>
      <c r="AJ321" s="697">
        <f>_xlfn.IFNA(VLOOKUP(B321,'[9]Child care'!C:I,7,0),0)</f>
        <v>0</v>
      </c>
      <c r="AK321" s="699">
        <f>VLOOKUP(B321,[9]Att!B:W,22,0)</f>
        <v>8.4280936454849495</v>
      </c>
      <c r="AL321" s="697">
        <f t="shared" si="57"/>
        <v>6</v>
      </c>
      <c r="AM321" s="697">
        <f>_xlfn.IFNA(VLOOKUP(B321,'[9]Health Check'!D:H,5,0),0)</f>
        <v>0</v>
      </c>
      <c r="AN321" s="701"/>
      <c r="AO321" s="697">
        <v>7</v>
      </c>
      <c r="AP321" s="696">
        <f>VLOOKUP(B321,[9]Simperel!B:AJ,35,0)</f>
        <v>7</v>
      </c>
      <c r="AQ321" s="702">
        <f>VLOOKUP(B321,[10]Master!$B:$AQ,42,0)</f>
        <v>0</v>
      </c>
      <c r="AR321" s="697">
        <f>_xlfn.IFNA(VLOOKUP(B321,[9]Bounus!A:B,2,0),0)</f>
        <v>0</v>
      </c>
      <c r="AS321" s="703">
        <f>SUMIF([9]Reimbursment!$B:$B,'PWK '!B:B,[9]Reimbursment!G:G)</f>
        <v>0</v>
      </c>
      <c r="AT321" s="700">
        <f t="shared" si="64"/>
        <v>0</v>
      </c>
      <c r="AU321" s="704">
        <f t="shared" si="58"/>
        <v>247.61</v>
      </c>
      <c r="AV321" s="705">
        <f>VLOOKUP(B321,[9]Att!B:U,20,0)</f>
        <v>0</v>
      </c>
      <c r="AW321" s="706">
        <f t="shared" si="65"/>
        <v>276.89</v>
      </c>
      <c r="AX321" s="707">
        <f t="shared" si="59"/>
        <v>271.34999999999997</v>
      </c>
      <c r="AY321" s="708">
        <f t="shared" si="60"/>
        <v>367.55697133055622</v>
      </c>
      <c r="AZ321" s="708">
        <v>0</v>
      </c>
      <c r="BA321" s="708">
        <f>VLOOKUP(B321,'[9]1st'!B:BH,59,0)</f>
        <v>100</v>
      </c>
      <c r="BB321" s="709">
        <f>_xlfn.IFNA(VLOOKUP(B321,[9]Deduct!B:F,6,0),0)</f>
        <v>0</v>
      </c>
      <c r="BC321" s="710">
        <f>_xlfn.IFNA(VLOOKUP(B321,[9]Union!I:J,2,0),0)</f>
        <v>0</v>
      </c>
      <c r="BD321" s="710">
        <f>_xlfn.IFNA(VLOOKUP(B321,[9]Union!M:N,2,0),0)</f>
        <v>0</v>
      </c>
      <c r="BE321" s="710">
        <f>_xlfn.IFNA(VLOOKUP(B321,[9]Union!E:F,2,0),0)</f>
        <v>0</v>
      </c>
      <c r="BF321" s="710">
        <f>_xlfn.IFNA(VLOOKUP(B321,[9]Union!A:B,2,0),0)</f>
        <v>0</v>
      </c>
      <c r="BG321" s="711">
        <f t="shared" si="68"/>
        <v>5.54</v>
      </c>
      <c r="BH321" s="708">
        <f t="shared" si="55"/>
        <v>105.54</v>
      </c>
      <c r="BI321" s="712">
        <f t="shared" si="61"/>
        <v>16.57</v>
      </c>
      <c r="BJ321" s="713">
        <f t="shared" si="62"/>
        <v>187.92</v>
      </c>
      <c r="BK321" s="716"/>
      <c r="BL321" s="608" t="e">
        <f>VLOOKUP(B321,[9]ML!A:F,1,0)</f>
        <v>#N/A</v>
      </c>
      <c r="BM321" s="715"/>
      <c r="BN321" s="608" t="e">
        <f>VLOOKUP(B321,'[9]Mon-Fri'!A:A,1,0)</f>
        <v>#N/A</v>
      </c>
      <c r="BO321" s="722"/>
      <c r="BP321" s="722"/>
      <c r="BQ321" s="722"/>
      <c r="BR321" s="722"/>
      <c r="BS321" s="722"/>
      <c r="BT321" s="722"/>
      <c r="BU321" s="722"/>
    </row>
    <row r="322" spans="1:73" s="608" customFormat="1" ht="35.25" customHeight="1">
      <c r="A322" s="689">
        <f t="shared" si="66"/>
        <v>314</v>
      </c>
      <c r="B322" s="690" t="s">
        <v>1853</v>
      </c>
      <c r="C322" s="690" t="s">
        <v>1854</v>
      </c>
      <c r="D322" s="690" t="s">
        <v>1260</v>
      </c>
      <c r="E322" s="690" t="s">
        <v>1311</v>
      </c>
      <c r="F322" s="691">
        <v>43111</v>
      </c>
      <c r="G322" s="692"/>
      <c r="H322" s="692"/>
      <c r="I322" s="690" t="s">
        <v>1108</v>
      </c>
      <c r="J322" s="693">
        <v>0</v>
      </c>
      <c r="K322" s="693">
        <v>0</v>
      </c>
      <c r="L322" s="693">
        <v>0</v>
      </c>
      <c r="M322" s="693">
        <v>204</v>
      </c>
      <c r="N322" s="694">
        <f t="shared" si="63"/>
        <v>7.8461538461538458</v>
      </c>
      <c r="O322" s="693">
        <v>208</v>
      </c>
      <c r="P322" s="693">
        <v>8</v>
      </c>
      <c r="Q322" s="693">
        <v>232</v>
      </c>
      <c r="R322" s="693">
        <v>8</v>
      </c>
      <c r="S322" s="693">
        <v>0</v>
      </c>
      <c r="T322" s="693">
        <v>8</v>
      </c>
      <c r="U322" s="693">
        <v>32</v>
      </c>
      <c r="V322" s="693">
        <v>0</v>
      </c>
      <c r="W322" s="693">
        <v>32</v>
      </c>
      <c r="X322" s="690">
        <v>148.4</v>
      </c>
      <c r="Y322" s="690">
        <v>7.85</v>
      </c>
      <c r="Z322" s="690">
        <v>15.69984</v>
      </c>
      <c r="AA322" s="690">
        <v>0</v>
      </c>
      <c r="AB322" s="690">
        <v>15.69984</v>
      </c>
      <c r="AC322" s="690">
        <v>0</v>
      </c>
      <c r="AD322" s="690">
        <v>79.249679999999998</v>
      </c>
      <c r="AE322" s="696">
        <f>VLOOKUP(B322,[9]Avg!B:AD,29,0)</f>
        <v>9.5688701111511261</v>
      </c>
      <c r="AF322" s="697">
        <f>_xlfn.IFNA(VLOOKUP(B322,'[9]5%'!B:BC,54,0),0)</f>
        <v>0</v>
      </c>
      <c r="AG322" s="698">
        <f>VLOOKUP(B322,[9]Simperel!B:AH,33,0)</f>
        <v>7.65</v>
      </c>
      <c r="AH322" s="699">
        <f t="shared" si="56"/>
        <v>7.85</v>
      </c>
      <c r="AI322" s="717"/>
      <c r="AJ322" s="697">
        <f>_xlfn.IFNA(VLOOKUP(B322,'[9]Child care'!C:I,7,0),0)</f>
        <v>0</v>
      </c>
      <c r="AK322" s="699">
        <f>VLOOKUP(B322,[9]Att!B:W,22,0)</f>
        <v>9.5652173913043477</v>
      </c>
      <c r="AL322" s="697">
        <f t="shared" si="57"/>
        <v>6</v>
      </c>
      <c r="AM322" s="697">
        <f>_xlfn.IFNA(VLOOKUP(B322,'[9]Health Check'!D:H,5,0),0)</f>
        <v>0</v>
      </c>
      <c r="AN322" s="701"/>
      <c r="AO322" s="697">
        <v>7</v>
      </c>
      <c r="AP322" s="696">
        <f>VLOOKUP(B322,[9]Simperel!B:AJ,35,0)</f>
        <v>7</v>
      </c>
      <c r="AQ322" s="702">
        <f>VLOOKUP(B322,[10]Master!$B:$AQ,42,0)</f>
        <v>0</v>
      </c>
      <c r="AR322" s="697">
        <f>_xlfn.IFNA(VLOOKUP(B322,[9]Bounus!A:B,2,0),0)</f>
        <v>0</v>
      </c>
      <c r="AS322" s="703">
        <f>SUMIF([9]Reimbursment!$B:$B,'PWK '!B:B,[9]Reimbursment!G:G)</f>
        <v>0</v>
      </c>
      <c r="AT322" s="700">
        <f t="shared" si="64"/>
        <v>0</v>
      </c>
      <c r="AU322" s="718">
        <f t="shared" si="58"/>
        <v>251.2</v>
      </c>
      <c r="AV322" s="705">
        <f>VLOOKUP(B322,[9]Att!B:U,20,0)</f>
        <v>0</v>
      </c>
      <c r="AW322" s="706">
        <f t="shared" si="65"/>
        <v>281.61</v>
      </c>
      <c r="AX322" s="719">
        <f t="shared" si="59"/>
        <v>275.98</v>
      </c>
      <c r="AY322" s="720">
        <f t="shared" si="60"/>
        <v>367.55697133055622</v>
      </c>
      <c r="AZ322" s="708">
        <v>0</v>
      </c>
      <c r="BA322" s="708">
        <f>VLOOKUP(B322,'[9]1st'!B:BH,59,0)</f>
        <v>100</v>
      </c>
      <c r="BB322" s="709">
        <f>_xlfn.IFNA(VLOOKUP(B322,[9]Deduct!B:F,6,0),0)</f>
        <v>0</v>
      </c>
      <c r="BC322" s="710">
        <f>_xlfn.IFNA(VLOOKUP(B322,[9]Union!I:J,2,0),0)</f>
        <v>0</v>
      </c>
      <c r="BD322" s="710">
        <f>_xlfn.IFNA(VLOOKUP(B322,[9]Union!M:N,2,0),0)</f>
        <v>0</v>
      </c>
      <c r="BE322" s="710">
        <f>_xlfn.IFNA(VLOOKUP(B322,[9]Union!E:F,2,0),0)</f>
        <v>0</v>
      </c>
      <c r="BF322" s="710">
        <f>_xlfn.IFNA(VLOOKUP(B322,[9]Union!A:B,2,0),0)</f>
        <v>0</v>
      </c>
      <c r="BG322" s="711">
        <f t="shared" si="68"/>
        <v>5.63</v>
      </c>
      <c r="BH322" s="708">
        <f t="shared" si="55"/>
        <v>105.63</v>
      </c>
      <c r="BI322" s="712">
        <f t="shared" si="61"/>
        <v>14.65</v>
      </c>
      <c r="BJ322" s="713">
        <f t="shared" si="62"/>
        <v>190.63</v>
      </c>
      <c r="BK322" s="716"/>
      <c r="BL322" s="608" t="e">
        <f>VLOOKUP(B322,[9]ML!A:F,1,0)</f>
        <v>#N/A</v>
      </c>
      <c r="BM322" s="715"/>
      <c r="BN322" s="608" t="e">
        <f>VLOOKUP(B322,'[9]Mon-Fri'!A:A,1,0)</f>
        <v>#N/A</v>
      </c>
      <c r="BO322" s="733"/>
      <c r="BP322" s="733"/>
      <c r="BQ322" s="733"/>
      <c r="BR322" s="733"/>
      <c r="BS322" s="733"/>
      <c r="BT322" s="733"/>
      <c r="BU322" s="733"/>
    </row>
    <row r="323" spans="1:73" s="608" customFormat="1" ht="32.25" customHeight="1">
      <c r="A323" s="689">
        <f t="shared" si="66"/>
        <v>315</v>
      </c>
      <c r="B323" s="690" t="s">
        <v>1855</v>
      </c>
      <c r="C323" s="690" t="s">
        <v>1856</v>
      </c>
      <c r="D323" s="690" t="s">
        <v>1203</v>
      </c>
      <c r="E323" s="690" t="s">
        <v>1499</v>
      </c>
      <c r="F323" s="691">
        <v>43117</v>
      </c>
      <c r="G323" s="692"/>
      <c r="H323" s="692"/>
      <c r="I323" s="690" t="s">
        <v>1108</v>
      </c>
      <c r="J323" s="693">
        <v>0</v>
      </c>
      <c r="K323" s="693">
        <v>0</v>
      </c>
      <c r="L323" s="693">
        <v>0</v>
      </c>
      <c r="M323" s="693">
        <v>204</v>
      </c>
      <c r="N323" s="694">
        <f t="shared" si="63"/>
        <v>7.8461538461538458</v>
      </c>
      <c r="O323" s="693">
        <v>208</v>
      </c>
      <c r="P323" s="693">
        <v>8</v>
      </c>
      <c r="Q323" s="693">
        <v>23.95</v>
      </c>
      <c r="R323" s="693">
        <v>184.05</v>
      </c>
      <c r="S323" s="693">
        <v>0</v>
      </c>
      <c r="T323" s="693">
        <v>184.05</v>
      </c>
      <c r="U323" s="693">
        <v>0</v>
      </c>
      <c r="V323" s="693">
        <v>0</v>
      </c>
      <c r="W323" s="693">
        <v>0</v>
      </c>
      <c r="X323" s="690">
        <v>4.38</v>
      </c>
      <c r="Y323" s="690">
        <v>180.6</v>
      </c>
      <c r="Z323" s="690">
        <v>0</v>
      </c>
      <c r="AA323" s="690">
        <v>0</v>
      </c>
      <c r="AB323" s="690">
        <v>0</v>
      </c>
      <c r="AC323" s="690">
        <v>0</v>
      </c>
      <c r="AD323" s="690">
        <v>19.170000000000002</v>
      </c>
      <c r="AE323" s="696">
        <f>VLOOKUP(B323,[9]Avg!B:AD,29,0)</f>
        <v>9.5834855005200943</v>
      </c>
      <c r="AF323" s="697">
        <f>_xlfn.IFNA(VLOOKUP(B323,'[9]5%'!B:BC,54,0),0)</f>
        <v>0</v>
      </c>
      <c r="AG323" s="698">
        <f>VLOOKUP(B323,[9]Simperel!B:AH,33,0)</f>
        <v>0</v>
      </c>
      <c r="AH323" s="699">
        <f t="shared" si="56"/>
        <v>7.85</v>
      </c>
      <c r="AI323" s="700"/>
      <c r="AJ323" s="697">
        <f>_xlfn.IFNA(VLOOKUP(B323,'[9]Child care'!C:I,7,0),0)</f>
        <v>0</v>
      </c>
      <c r="AK323" s="699">
        <f>VLOOKUP(B323,[9]Att!B:W,22,0)</f>
        <v>0</v>
      </c>
      <c r="AL323" s="697">
        <f t="shared" si="57"/>
        <v>6</v>
      </c>
      <c r="AM323" s="697">
        <f>_xlfn.IFNA(VLOOKUP(B323,'[9]Health Check'!D:H,5,0),0)</f>
        <v>0</v>
      </c>
      <c r="AN323" s="701"/>
      <c r="AO323" s="697">
        <v>7</v>
      </c>
      <c r="AP323" s="696">
        <f>VLOOKUP(B323,[9]Simperel!B:AJ,35,0)</f>
        <v>7</v>
      </c>
      <c r="AQ323" s="702">
        <f>VLOOKUP(B323,[10]Master!$B:$AQ,42,0)</f>
        <v>0</v>
      </c>
      <c r="AR323" s="697">
        <f>_xlfn.IFNA(VLOOKUP(B323,[9]Bounus!A:B,2,0),0)</f>
        <v>0</v>
      </c>
      <c r="AS323" s="703">
        <f>SUMIF([9]Reimbursment!$B:$B,'PWK '!B:B,[9]Reimbursment!G:G)</f>
        <v>0</v>
      </c>
      <c r="AT323" s="700">
        <f t="shared" si="64"/>
        <v>0</v>
      </c>
      <c r="AU323" s="704">
        <f t="shared" si="58"/>
        <v>204.15</v>
      </c>
      <c r="AV323" s="705">
        <f>VLOOKUP(B323,[9]Att!B:U,20,0)</f>
        <v>0</v>
      </c>
      <c r="AW323" s="706">
        <f t="shared" si="65"/>
        <v>225</v>
      </c>
      <c r="AX323" s="707">
        <f t="shared" si="59"/>
        <v>220.5</v>
      </c>
      <c r="AY323" s="708">
        <f t="shared" si="60"/>
        <v>367.55697133055622</v>
      </c>
      <c r="AZ323" s="708">
        <v>0</v>
      </c>
      <c r="BA323" s="708">
        <f>VLOOKUP(B323,'[9]1st'!B:BH,59,0)</f>
        <v>50</v>
      </c>
      <c r="BB323" s="709">
        <f>_xlfn.IFNA(VLOOKUP(B323,[9]Deduct!B:F,6,0),0)</f>
        <v>0</v>
      </c>
      <c r="BC323" s="710">
        <f>_xlfn.IFNA(VLOOKUP(B323,[9]Union!I:J,2,0),0)</f>
        <v>1</v>
      </c>
      <c r="BD323" s="710">
        <f>_xlfn.IFNA(VLOOKUP(B323,[9]Union!M:N,2,0),0)</f>
        <v>0</v>
      </c>
      <c r="BE323" s="710">
        <f>_xlfn.IFNA(VLOOKUP(B323,[9]Union!E:F,2,0),0)</f>
        <v>0</v>
      </c>
      <c r="BF323" s="710">
        <f>_xlfn.IFNA(VLOOKUP(B323,[9]Union!A:B,2,0),0)</f>
        <v>0</v>
      </c>
      <c r="BG323" s="711">
        <f t="shared" si="68"/>
        <v>4.5</v>
      </c>
      <c r="BH323" s="708">
        <f t="shared" si="55"/>
        <v>55.5</v>
      </c>
      <c r="BI323" s="712">
        <f t="shared" si="61"/>
        <v>7</v>
      </c>
      <c r="BJ323" s="713">
        <f t="shared" si="62"/>
        <v>176.5</v>
      </c>
      <c r="BK323" s="716"/>
      <c r="BL323" s="608" t="e">
        <f>VLOOKUP(B323,[9]ML!A:F,1,0)</f>
        <v>#N/A</v>
      </c>
      <c r="BM323" s="715"/>
      <c r="BN323" s="608" t="e">
        <f>VLOOKUP(B323,'[9]Mon-Fri'!A:A,1,0)</f>
        <v>#N/A</v>
      </c>
    </row>
    <row r="324" spans="1:73" s="608" customFormat="1" ht="35.25" customHeight="1">
      <c r="A324" s="689">
        <f t="shared" si="66"/>
        <v>316</v>
      </c>
      <c r="B324" s="690" t="s">
        <v>1857</v>
      </c>
      <c r="C324" s="690" t="s">
        <v>1858</v>
      </c>
      <c r="D324" s="690" t="s">
        <v>1289</v>
      </c>
      <c r="E324" s="690" t="s">
        <v>1261</v>
      </c>
      <c r="F324" s="691">
        <v>43122</v>
      </c>
      <c r="G324" s="692"/>
      <c r="H324" s="692"/>
      <c r="I324" s="690" t="s">
        <v>1108</v>
      </c>
      <c r="J324" s="693">
        <v>1</v>
      </c>
      <c r="K324" s="693">
        <v>0</v>
      </c>
      <c r="L324" s="693">
        <v>1</v>
      </c>
      <c r="M324" s="693">
        <v>204</v>
      </c>
      <c r="N324" s="694">
        <f t="shared" si="63"/>
        <v>7.8461538461538458</v>
      </c>
      <c r="O324" s="693">
        <v>200</v>
      </c>
      <c r="P324" s="693">
        <v>8</v>
      </c>
      <c r="Q324" s="693">
        <v>230</v>
      </c>
      <c r="R324" s="693">
        <v>0</v>
      </c>
      <c r="S324" s="693">
        <v>0</v>
      </c>
      <c r="T324" s="693">
        <v>0</v>
      </c>
      <c r="U324" s="693">
        <v>30</v>
      </c>
      <c r="V324" s="693">
        <v>0</v>
      </c>
      <c r="W324" s="693">
        <v>30</v>
      </c>
      <c r="X324" s="690">
        <v>167.93</v>
      </c>
      <c r="Y324" s="690">
        <v>0</v>
      </c>
      <c r="Z324" s="690">
        <v>14.7186</v>
      </c>
      <c r="AA324" s="690">
        <v>0</v>
      </c>
      <c r="AB324" s="690">
        <v>14.7186</v>
      </c>
      <c r="AC324" s="690">
        <v>0</v>
      </c>
      <c r="AD324" s="690">
        <v>57.757199999999997</v>
      </c>
      <c r="AE324" s="696">
        <f>VLOOKUP(B324,[9]Avg!B:AD,29,0)</f>
        <v>9.5281306130419061</v>
      </c>
      <c r="AF324" s="697">
        <f>_xlfn.IFNA(VLOOKUP(B324,'[9]5%'!B:BC,54,0),0)</f>
        <v>0</v>
      </c>
      <c r="AG324" s="698">
        <f>VLOOKUP(B324,[9]Simperel!B:AH,33,0)</f>
        <v>7.18</v>
      </c>
      <c r="AH324" s="699">
        <f t="shared" si="56"/>
        <v>7.85</v>
      </c>
      <c r="AI324" s="700"/>
      <c r="AJ324" s="697">
        <f>_xlfn.IFNA(VLOOKUP(B324,'[9]Child care'!C:I,7,0),0)</f>
        <v>0</v>
      </c>
      <c r="AK324" s="699">
        <f>VLOOKUP(B324,[9]Att!B:W,22,0)</f>
        <v>10</v>
      </c>
      <c r="AL324" s="697">
        <f t="shared" si="57"/>
        <v>6</v>
      </c>
      <c r="AM324" s="697">
        <f>_xlfn.IFNA(VLOOKUP(B324,'[9]Health Check'!D:H,5,0),0)</f>
        <v>0</v>
      </c>
      <c r="AN324" s="701"/>
      <c r="AO324" s="697">
        <v>7</v>
      </c>
      <c r="AP324" s="696">
        <f>VLOOKUP(B324,[9]Simperel!B:AJ,35,0)</f>
        <v>7</v>
      </c>
      <c r="AQ324" s="702">
        <f>VLOOKUP(B324,[10]Master!$B:$AQ,42,0)</f>
        <v>0</v>
      </c>
      <c r="AR324" s="697">
        <f>_xlfn.IFNA(VLOOKUP(B324,[9]Bounus!A:B,2,0),0)</f>
        <v>0</v>
      </c>
      <c r="AS324" s="703">
        <f>SUMIF([9]Reimbursment!$B:$B,'PWK '!B:B,[9]Reimbursment!G:G)</f>
        <v>0</v>
      </c>
      <c r="AT324" s="700">
        <f t="shared" si="64"/>
        <v>9.5281306130419061</v>
      </c>
      <c r="AU324" s="704">
        <f t="shared" si="58"/>
        <v>240.41</v>
      </c>
      <c r="AV324" s="705">
        <f>VLOOKUP(B324,[9]Att!B:U,20,0)</f>
        <v>1</v>
      </c>
      <c r="AW324" s="706">
        <f t="shared" si="65"/>
        <v>280.77999999999997</v>
      </c>
      <c r="AX324" s="707">
        <f t="shared" si="59"/>
        <v>275.15999999999997</v>
      </c>
      <c r="AY324" s="708">
        <f t="shared" si="60"/>
        <v>367.55697133055622</v>
      </c>
      <c r="AZ324" s="708">
        <v>0</v>
      </c>
      <c r="BA324" s="708">
        <f>VLOOKUP(B324,'[9]1st'!B:BH,59,0)</f>
        <v>100</v>
      </c>
      <c r="BB324" s="709">
        <f>_xlfn.IFNA(VLOOKUP(B324,[9]Deduct!B:F,6,0),0)</f>
        <v>0</v>
      </c>
      <c r="BC324" s="710">
        <f>_xlfn.IFNA(VLOOKUP(B324,[9]Union!I:J,2,0),0)</f>
        <v>0</v>
      </c>
      <c r="BD324" s="710">
        <f>_xlfn.IFNA(VLOOKUP(B324,[9]Union!M:N,2,0),0)</f>
        <v>1</v>
      </c>
      <c r="BE324" s="710">
        <f>_xlfn.IFNA(VLOOKUP(B324,[9]Union!E:F,2,0),0)</f>
        <v>0</v>
      </c>
      <c r="BF324" s="710">
        <f>_xlfn.IFNA(VLOOKUP(B324,[9]Union!A:B,2,0),0)</f>
        <v>0</v>
      </c>
      <c r="BG324" s="711">
        <f t="shared" si="68"/>
        <v>5.62</v>
      </c>
      <c r="BH324" s="708">
        <f t="shared" si="55"/>
        <v>106.62</v>
      </c>
      <c r="BI324" s="712">
        <f t="shared" si="61"/>
        <v>14.18</v>
      </c>
      <c r="BJ324" s="713">
        <f t="shared" si="62"/>
        <v>188.34</v>
      </c>
      <c r="BK324" s="714"/>
      <c r="BL324" s="608" t="e">
        <f>VLOOKUP(B324,[9]ML!A:F,1,0)</f>
        <v>#N/A</v>
      </c>
      <c r="BM324" s="715"/>
      <c r="BN324" s="608" t="e">
        <f>VLOOKUP(B324,'[9]Mon-Fri'!A:A,1,0)</f>
        <v>#N/A</v>
      </c>
    </row>
    <row r="325" spans="1:73" s="608" customFormat="1" ht="35.25" customHeight="1">
      <c r="A325" s="689">
        <f t="shared" si="66"/>
        <v>317</v>
      </c>
      <c r="B325" s="690" t="s">
        <v>1859</v>
      </c>
      <c r="C325" s="690" t="s">
        <v>1860</v>
      </c>
      <c r="D325" s="690" t="s">
        <v>1231</v>
      </c>
      <c r="E325" s="690" t="s">
        <v>1342</v>
      </c>
      <c r="F325" s="691">
        <v>43124</v>
      </c>
      <c r="G325" s="692"/>
      <c r="H325" s="692"/>
      <c r="I325" s="690" t="s">
        <v>1108</v>
      </c>
      <c r="J325" s="693">
        <v>0</v>
      </c>
      <c r="K325" s="693">
        <v>2</v>
      </c>
      <c r="L325" s="693">
        <v>2</v>
      </c>
      <c r="M325" s="693">
        <v>204</v>
      </c>
      <c r="N325" s="694">
        <f t="shared" si="63"/>
        <v>7.8461538461538458</v>
      </c>
      <c r="O325" s="693">
        <v>208</v>
      </c>
      <c r="P325" s="693">
        <v>8</v>
      </c>
      <c r="Q325" s="693">
        <v>238</v>
      </c>
      <c r="R325" s="693">
        <v>8</v>
      </c>
      <c r="S325" s="693">
        <v>0</v>
      </c>
      <c r="T325" s="693">
        <v>8</v>
      </c>
      <c r="U325" s="693">
        <v>38</v>
      </c>
      <c r="V325" s="693">
        <v>0</v>
      </c>
      <c r="W325" s="693">
        <v>38</v>
      </c>
      <c r="X325" s="690">
        <v>156.25</v>
      </c>
      <c r="Y325" s="690">
        <v>7.85</v>
      </c>
      <c r="Z325" s="690">
        <v>19.165375999999998</v>
      </c>
      <c r="AA325" s="690">
        <v>0</v>
      </c>
      <c r="AB325" s="690">
        <v>19.165375999999998</v>
      </c>
      <c r="AC325" s="690">
        <v>0</v>
      </c>
      <c r="AD325" s="690">
        <v>80.267070000000004</v>
      </c>
      <c r="AE325" s="696">
        <f>VLOOKUP(B325,[9]Avg!B:AD,29,0)</f>
        <v>10.298929412511036</v>
      </c>
      <c r="AF325" s="697">
        <f>_xlfn.IFNA(VLOOKUP(B325,'[9]5%'!B:BC,54,0),0)</f>
        <v>0</v>
      </c>
      <c r="AG325" s="698">
        <f>VLOOKUP(B325,[9]Simperel!B:AH,33,0)</f>
        <v>9.09</v>
      </c>
      <c r="AH325" s="699">
        <f t="shared" si="56"/>
        <v>7.85</v>
      </c>
      <c r="AI325" s="700"/>
      <c r="AJ325" s="697">
        <f>_xlfn.IFNA(VLOOKUP(B325,'[9]Child care'!C:I,7,0),0)</f>
        <v>0</v>
      </c>
      <c r="AK325" s="699">
        <f>VLOOKUP(B325,[9]Att!B:W,22,0)</f>
        <v>9.5652173913043477</v>
      </c>
      <c r="AL325" s="697">
        <f t="shared" si="57"/>
        <v>6</v>
      </c>
      <c r="AM325" s="697">
        <f>_xlfn.IFNA(VLOOKUP(B325,'[9]Health Check'!D:H,5,0),0)</f>
        <v>0</v>
      </c>
      <c r="AN325" s="701"/>
      <c r="AO325" s="697">
        <v>7</v>
      </c>
      <c r="AP325" s="696">
        <f>VLOOKUP(B325,[9]Simperel!B:AJ,35,0)</f>
        <v>7</v>
      </c>
      <c r="AQ325" s="702">
        <f>VLOOKUP(B325,[10]Master!$B:$AQ,42,0)</f>
        <v>0</v>
      </c>
      <c r="AR325" s="697">
        <f>_xlfn.IFNA(VLOOKUP(B325,[9]Bounus!A:B,2,0),0)</f>
        <v>0</v>
      </c>
      <c r="AS325" s="703">
        <f>SUMIF([9]Reimbursment!$B:$B,'PWK '!B:B,[9]Reimbursment!G:G)</f>
        <v>6.8601519235481501</v>
      </c>
      <c r="AT325" s="700">
        <f t="shared" si="64"/>
        <v>0</v>
      </c>
      <c r="AU325" s="704">
        <f t="shared" si="58"/>
        <v>263.52999999999997</v>
      </c>
      <c r="AV325" s="705">
        <f>VLOOKUP(B325,[9]Att!B:U,20,0)</f>
        <v>0</v>
      </c>
      <c r="AW325" s="706">
        <f t="shared" si="65"/>
        <v>300.81</v>
      </c>
      <c r="AX325" s="707">
        <f t="shared" si="59"/>
        <v>294.94</v>
      </c>
      <c r="AY325" s="708">
        <f t="shared" si="60"/>
        <v>367.55697133055622</v>
      </c>
      <c r="AZ325" s="708">
        <v>0</v>
      </c>
      <c r="BA325" s="708">
        <f>VLOOKUP(B325,'[9]1st'!B:BH,59,0)</f>
        <v>100</v>
      </c>
      <c r="BB325" s="709">
        <f>_xlfn.IFNA(VLOOKUP(B325,[9]Deduct!B:F,6,0),0)</f>
        <v>0</v>
      </c>
      <c r="BC325" s="710">
        <f>_xlfn.IFNA(VLOOKUP(B325,[9]Union!I:J,2,0),0)</f>
        <v>0</v>
      </c>
      <c r="BD325" s="710">
        <f>_xlfn.IFNA(VLOOKUP(B325,[9]Union!M:N,2,0),0)</f>
        <v>0</v>
      </c>
      <c r="BE325" s="710">
        <f>_xlfn.IFNA(VLOOKUP(B325,[9]Union!E:F,2,0),0)</f>
        <v>0.5</v>
      </c>
      <c r="BF325" s="710">
        <f>_xlfn.IFNA(VLOOKUP(B325,[9]Union!A:B,2,0),0)</f>
        <v>0</v>
      </c>
      <c r="BG325" s="711">
        <f t="shared" si="68"/>
        <v>5.87</v>
      </c>
      <c r="BH325" s="708">
        <f t="shared" si="55"/>
        <v>106.37</v>
      </c>
      <c r="BI325" s="712">
        <f t="shared" si="61"/>
        <v>16.09</v>
      </c>
      <c r="BJ325" s="713">
        <f t="shared" si="62"/>
        <v>210.53</v>
      </c>
      <c r="BK325" s="716"/>
      <c r="BL325" s="608" t="e">
        <f>VLOOKUP(B325,[9]ML!A:F,1,0)</f>
        <v>#N/A</v>
      </c>
      <c r="BM325" s="715"/>
      <c r="BN325" s="608" t="e">
        <f>VLOOKUP(B325,'[9]Mon-Fri'!A:A,1,0)</f>
        <v>#N/A</v>
      </c>
    </row>
    <row r="326" spans="1:73" s="608" customFormat="1" ht="32.25" customHeight="1">
      <c r="A326" s="689">
        <f t="shared" si="66"/>
        <v>318</v>
      </c>
      <c r="B326" s="690" t="s">
        <v>1861</v>
      </c>
      <c r="C326" s="690" t="s">
        <v>1862</v>
      </c>
      <c r="D326" s="690" t="s">
        <v>1213</v>
      </c>
      <c r="E326" s="690" t="s">
        <v>1470</v>
      </c>
      <c r="F326" s="691">
        <v>43124</v>
      </c>
      <c r="G326" s="692"/>
      <c r="H326" s="692"/>
      <c r="I326" s="690" t="s">
        <v>1108</v>
      </c>
      <c r="J326" s="693">
        <v>1</v>
      </c>
      <c r="K326" s="693">
        <v>1</v>
      </c>
      <c r="L326" s="693">
        <v>2</v>
      </c>
      <c r="M326" s="693">
        <v>204</v>
      </c>
      <c r="N326" s="694">
        <f t="shared" si="63"/>
        <v>7.8461538461538458</v>
      </c>
      <c r="O326" s="693">
        <v>208</v>
      </c>
      <c r="P326" s="693">
        <v>8</v>
      </c>
      <c r="Q326" s="693">
        <v>219</v>
      </c>
      <c r="R326" s="693">
        <v>19</v>
      </c>
      <c r="S326" s="693">
        <v>0</v>
      </c>
      <c r="T326" s="693">
        <v>19</v>
      </c>
      <c r="U326" s="693">
        <v>30</v>
      </c>
      <c r="V326" s="693">
        <v>0</v>
      </c>
      <c r="W326" s="693">
        <v>30</v>
      </c>
      <c r="X326" s="690">
        <v>89.15</v>
      </c>
      <c r="Y326" s="690">
        <v>18.62</v>
      </c>
      <c r="Z326" s="690">
        <v>14.7186</v>
      </c>
      <c r="AA326" s="690">
        <v>0</v>
      </c>
      <c r="AB326" s="690">
        <v>14.7186</v>
      </c>
      <c r="AC326" s="690">
        <v>0</v>
      </c>
      <c r="AD326" s="690">
        <v>125.7672</v>
      </c>
      <c r="AE326" s="696">
        <f>VLOOKUP(B326,[9]Avg!B:AD,29,0)</f>
        <v>9.1011866451587622</v>
      </c>
      <c r="AF326" s="697">
        <f>_xlfn.IFNA(VLOOKUP(B326,'[9]5%'!B:BC,54,0),0)</f>
        <v>0</v>
      </c>
      <c r="AG326" s="698">
        <f>VLOOKUP(B326,[9]Simperel!B:AH,33,0)</f>
        <v>7.18</v>
      </c>
      <c r="AH326" s="699">
        <f t="shared" si="56"/>
        <v>7.85</v>
      </c>
      <c r="AI326" s="700"/>
      <c r="AJ326" s="697">
        <f>_xlfn.IFNA(VLOOKUP(B326,'[9]Child care'!C:I,7,0),0)</f>
        <v>8</v>
      </c>
      <c r="AK326" s="699">
        <f>VLOOKUP(B326,[9]Att!B:W,22,0)</f>
        <v>10</v>
      </c>
      <c r="AL326" s="697">
        <f t="shared" si="57"/>
        <v>0</v>
      </c>
      <c r="AM326" s="697">
        <f>_xlfn.IFNA(VLOOKUP(B326,'[9]Health Check'!D:H,5,0),0)</f>
        <v>0</v>
      </c>
      <c r="AN326" s="701"/>
      <c r="AO326" s="697">
        <v>7</v>
      </c>
      <c r="AP326" s="696">
        <f>VLOOKUP(B326,[9]Simperel!B:AJ,35,0)</f>
        <v>7</v>
      </c>
      <c r="AQ326" s="702">
        <f>VLOOKUP(B326,[10]Master!$B:$AQ,42,0)</f>
        <v>0</v>
      </c>
      <c r="AR326" s="697">
        <f>_xlfn.IFNA(VLOOKUP(B326,[9]Bounus!A:B,2,0),0)</f>
        <v>0</v>
      </c>
      <c r="AS326" s="703">
        <f>SUMIF([9]Reimbursment!$B:$B,'PWK '!B:B,[9]Reimbursment!G:G)</f>
        <v>0</v>
      </c>
      <c r="AT326" s="700">
        <f t="shared" si="64"/>
        <v>0</v>
      </c>
      <c r="AU326" s="704">
        <f t="shared" si="58"/>
        <v>248.26</v>
      </c>
      <c r="AV326" s="705">
        <f>VLOOKUP(B326,[9]Att!B:U,20,0)</f>
        <v>0</v>
      </c>
      <c r="AW326" s="706">
        <f t="shared" si="65"/>
        <v>273.11</v>
      </c>
      <c r="AX326" s="707">
        <f t="shared" si="59"/>
        <v>267.65000000000003</v>
      </c>
      <c r="AY326" s="708">
        <f t="shared" si="60"/>
        <v>367.55697133055622</v>
      </c>
      <c r="AZ326" s="708">
        <v>0</v>
      </c>
      <c r="BA326" s="708">
        <f>VLOOKUP(B326,'[9]1st'!B:BH,59,0)</f>
        <v>100</v>
      </c>
      <c r="BB326" s="709">
        <f>_xlfn.IFNA(VLOOKUP(B326,[9]Deduct!B:F,6,0),0)</f>
        <v>0</v>
      </c>
      <c r="BC326" s="710">
        <f>_xlfn.IFNA(VLOOKUP(B326,[9]Union!I:J,2,0),0)</f>
        <v>0</v>
      </c>
      <c r="BD326" s="710">
        <f>_xlfn.IFNA(VLOOKUP(B326,[9]Union!M:N,2,0),0)</f>
        <v>0</v>
      </c>
      <c r="BE326" s="710">
        <f>_xlfn.IFNA(VLOOKUP(B326,[9]Union!E:F,2,0),0)</f>
        <v>0.5</v>
      </c>
      <c r="BF326" s="710">
        <f>_xlfn.IFNA(VLOOKUP(B326,[9]Union!A:B,2,0),0)</f>
        <v>0</v>
      </c>
      <c r="BG326" s="711">
        <f t="shared" si="68"/>
        <v>5.46</v>
      </c>
      <c r="BH326" s="708">
        <f t="shared" si="55"/>
        <v>105.96</v>
      </c>
      <c r="BI326" s="712">
        <f t="shared" si="61"/>
        <v>22.18</v>
      </c>
      <c r="BJ326" s="713">
        <f t="shared" si="62"/>
        <v>189.33</v>
      </c>
      <c r="BK326" s="716"/>
      <c r="BL326" s="608" t="e">
        <f>VLOOKUP(B326,[9]ML!A:F,1,0)</f>
        <v>#N/A</v>
      </c>
      <c r="BM326" s="715"/>
      <c r="BN326" s="608" t="e">
        <f>VLOOKUP(B326,'[9]Mon-Fri'!A:A,1,0)</f>
        <v>#N/A</v>
      </c>
    </row>
    <row r="327" spans="1:73" s="608" customFormat="1" ht="32.25" customHeight="1">
      <c r="A327" s="689">
        <f t="shared" si="66"/>
        <v>319</v>
      </c>
      <c r="B327" s="690" t="s">
        <v>1863</v>
      </c>
      <c r="C327" s="690" t="s">
        <v>1864</v>
      </c>
      <c r="D327" s="690" t="s">
        <v>1213</v>
      </c>
      <c r="E327" s="690" t="s">
        <v>1470</v>
      </c>
      <c r="F327" s="691">
        <v>43124</v>
      </c>
      <c r="G327" s="692"/>
      <c r="H327" s="692"/>
      <c r="I327" s="690" t="s">
        <v>1108</v>
      </c>
      <c r="J327" s="693">
        <v>1</v>
      </c>
      <c r="K327" s="693">
        <v>2</v>
      </c>
      <c r="L327" s="693">
        <v>3</v>
      </c>
      <c r="M327" s="693">
        <v>204</v>
      </c>
      <c r="N327" s="694">
        <f t="shared" si="63"/>
        <v>7.8461538461538458</v>
      </c>
      <c r="O327" s="693">
        <v>200</v>
      </c>
      <c r="P327" s="693">
        <v>8</v>
      </c>
      <c r="Q327" s="693">
        <v>208</v>
      </c>
      <c r="R327" s="693">
        <v>8</v>
      </c>
      <c r="S327" s="693">
        <v>0</v>
      </c>
      <c r="T327" s="693">
        <v>8</v>
      </c>
      <c r="U327" s="693">
        <v>16</v>
      </c>
      <c r="V327" s="693">
        <v>0</v>
      </c>
      <c r="W327" s="693">
        <v>16</v>
      </c>
      <c r="X327" s="690">
        <v>185.56</v>
      </c>
      <c r="Y327" s="690">
        <v>7.85</v>
      </c>
      <c r="Z327" s="690">
        <v>8.1524610000000006</v>
      </c>
      <c r="AA327" s="690">
        <v>0</v>
      </c>
      <c r="AB327" s="690">
        <v>8.1524610000000006</v>
      </c>
      <c r="AC327" s="690">
        <v>0</v>
      </c>
      <c r="AD327" s="690">
        <v>31.934411999999998</v>
      </c>
      <c r="AE327" s="696">
        <f>VLOOKUP(B327,[9]Avg!B:AD,29,0)</f>
        <v>10.197474128591175</v>
      </c>
      <c r="AF327" s="697">
        <f>_xlfn.IFNA(VLOOKUP(B327,'[9]5%'!B:BC,54,0),0)</f>
        <v>0</v>
      </c>
      <c r="AG327" s="698">
        <f>VLOOKUP(B327,[9]Simperel!B:AH,33,0)</f>
        <v>3.83</v>
      </c>
      <c r="AH327" s="699">
        <f t="shared" si="56"/>
        <v>7.85</v>
      </c>
      <c r="AI327" s="700"/>
      <c r="AJ327" s="697">
        <f>_xlfn.IFNA(VLOOKUP(B327,'[9]Child care'!C:I,7,0),0)</f>
        <v>0</v>
      </c>
      <c r="AK327" s="699">
        <f>VLOOKUP(B327,[9]Att!B:W,22,0)</f>
        <v>9.5652173913043477</v>
      </c>
      <c r="AL327" s="697">
        <f t="shared" si="57"/>
        <v>6</v>
      </c>
      <c r="AM327" s="697">
        <f>_xlfn.IFNA(VLOOKUP(B327,'[9]Health Check'!D:H,5,0),0)</f>
        <v>0</v>
      </c>
      <c r="AN327" s="701"/>
      <c r="AO327" s="697">
        <v>7</v>
      </c>
      <c r="AP327" s="696">
        <f>VLOOKUP(B327,[9]Simperel!B:AJ,35,0)</f>
        <v>7</v>
      </c>
      <c r="AQ327" s="702">
        <f>VLOOKUP(B327,[10]Master!$B:$AQ,42,0)</f>
        <v>0</v>
      </c>
      <c r="AR327" s="697">
        <f>_xlfn.IFNA(VLOOKUP(B327,[9]Bounus!A:B,2,0),0)</f>
        <v>0</v>
      </c>
      <c r="AS327" s="703">
        <f>SUMIF([9]Reimbursment!$B:$B,'PWK '!B:B,[9]Reimbursment!G:G)</f>
        <v>0</v>
      </c>
      <c r="AT327" s="700">
        <f t="shared" si="64"/>
        <v>10.197474128591175</v>
      </c>
      <c r="AU327" s="704">
        <f t="shared" si="58"/>
        <v>233.5</v>
      </c>
      <c r="AV327" s="705">
        <f>VLOOKUP(B327,[9]Att!B:U,20,0)</f>
        <v>1</v>
      </c>
      <c r="AW327" s="706">
        <f t="shared" si="65"/>
        <v>274.11</v>
      </c>
      <c r="AX327" s="707">
        <f t="shared" si="59"/>
        <v>268.63</v>
      </c>
      <c r="AY327" s="708">
        <f t="shared" si="60"/>
        <v>367.55697133055622</v>
      </c>
      <c r="AZ327" s="708">
        <v>0</v>
      </c>
      <c r="BA327" s="708">
        <f>VLOOKUP(B327,'[9]1st'!B:BH,59,0)</f>
        <v>100</v>
      </c>
      <c r="BB327" s="709">
        <f>_xlfn.IFNA(VLOOKUP(B327,[9]Deduct!B:F,6,0),0)</f>
        <v>0</v>
      </c>
      <c r="BC327" s="710">
        <f>_xlfn.IFNA(VLOOKUP(B327,[9]Union!I:J,2,0),0)</f>
        <v>0</v>
      </c>
      <c r="BD327" s="710">
        <f>_xlfn.IFNA(VLOOKUP(B327,[9]Union!M:N,2,0),0)</f>
        <v>1</v>
      </c>
      <c r="BE327" s="710">
        <f>_xlfn.IFNA(VLOOKUP(B327,[9]Union!E:F,2,0),0)</f>
        <v>0</v>
      </c>
      <c r="BF327" s="710">
        <f>_xlfn.IFNA(VLOOKUP(B327,[9]Union!A:B,2,0),0)</f>
        <v>0</v>
      </c>
      <c r="BG327" s="711">
        <f t="shared" si="68"/>
        <v>5.48</v>
      </c>
      <c r="BH327" s="708">
        <f t="shared" si="55"/>
        <v>106.48</v>
      </c>
      <c r="BI327" s="712">
        <f t="shared" si="61"/>
        <v>10.83</v>
      </c>
      <c r="BJ327" s="713">
        <f t="shared" si="62"/>
        <v>178.46</v>
      </c>
      <c r="BK327" s="724"/>
      <c r="BL327" s="608" t="e">
        <f>VLOOKUP(B327,[9]ML!A:F,1,0)</f>
        <v>#N/A</v>
      </c>
      <c r="BM327" s="715"/>
      <c r="BN327" s="608" t="e">
        <f>VLOOKUP(B327,'[9]Mon-Fri'!A:A,1,0)</f>
        <v>#N/A</v>
      </c>
    </row>
    <row r="328" spans="1:73" s="608" customFormat="1" ht="32.25" customHeight="1">
      <c r="A328" s="689">
        <f t="shared" si="66"/>
        <v>320</v>
      </c>
      <c r="B328" s="690" t="s">
        <v>1865</v>
      </c>
      <c r="C328" s="690" t="s">
        <v>1866</v>
      </c>
      <c r="D328" s="690" t="s">
        <v>1117</v>
      </c>
      <c r="E328" s="690" t="s">
        <v>1867</v>
      </c>
      <c r="F328" s="691">
        <v>43124</v>
      </c>
      <c r="G328" s="692"/>
      <c r="H328" s="692"/>
      <c r="I328" s="690" t="s">
        <v>1108</v>
      </c>
      <c r="J328" s="693">
        <v>0</v>
      </c>
      <c r="K328" s="693">
        <v>2</v>
      </c>
      <c r="L328" s="693">
        <v>2</v>
      </c>
      <c r="M328" s="693">
        <v>204</v>
      </c>
      <c r="N328" s="694">
        <f t="shared" si="63"/>
        <v>7.8461538461538458</v>
      </c>
      <c r="O328" s="693">
        <v>208</v>
      </c>
      <c r="P328" s="693">
        <v>8</v>
      </c>
      <c r="Q328" s="693">
        <v>230</v>
      </c>
      <c r="R328" s="693">
        <v>0</v>
      </c>
      <c r="S328" s="693">
        <v>0</v>
      </c>
      <c r="T328" s="693">
        <v>0</v>
      </c>
      <c r="U328" s="693">
        <v>22</v>
      </c>
      <c r="V328" s="693">
        <v>0</v>
      </c>
      <c r="W328" s="693">
        <v>22</v>
      </c>
      <c r="X328" s="690">
        <v>307.7</v>
      </c>
      <c r="Y328" s="690">
        <v>0</v>
      </c>
      <c r="Z328" s="690">
        <v>15.35622</v>
      </c>
      <c r="AA328" s="690">
        <v>0</v>
      </c>
      <c r="AB328" s="690">
        <v>15.35622</v>
      </c>
      <c r="AC328" s="690">
        <v>0</v>
      </c>
      <c r="AD328" s="690">
        <v>0</v>
      </c>
      <c r="AE328" s="696">
        <f>VLOOKUP(B328,[9]Avg!B:AD,29,0)</f>
        <v>11.548466775582368</v>
      </c>
      <c r="AF328" s="697">
        <f>_xlfn.IFNA(VLOOKUP(B328,'[9]5%'!B:BC,54,0),0)</f>
        <v>0</v>
      </c>
      <c r="AG328" s="698">
        <f>VLOOKUP(B328,[9]Simperel!B:AH,33,0)</f>
        <v>5.26</v>
      </c>
      <c r="AH328" s="699">
        <f t="shared" si="56"/>
        <v>7.85</v>
      </c>
      <c r="AI328" s="700"/>
      <c r="AJ328" s="697">
        <f>_xlfn.IFNA(VLOOKUP(B328,'[9]Child care'!C:I,7,0),0)</f>
        <v>0</v>
      </c>
      <c r="AK328" s="699">
        <f>VLOOKUP(B328,[9]Att!B:W,22,0)</f>
        <v>10</v>
      </c>
      <c r="AL328" s="697">
        <f t="shared" si="57"/>
        <v>6</v>
      </c>
      <c r="AM328" s="697">
        <f>_xlfn.IFNA(VLOOKUP(B328,'[9]Health Check'!D:H,5,0),0)</f>
        <v>0</v>
      </c>
      <c r="AN328" s="701"/>
      <c r="AO328" s="697">
        <v>7</v>
      </c>
      <c r="AP328" s="696">
        <f>VLOOKUP(B328,[9]Simperel!B:AJ,35,0)</f>
        <v>7</v>
      </c>
      <c r="AQ328" s="702">
        <f>VLOOKUP(B328,[10]Master!$B:$AQ,42,0)</f>
        <v>0</v>
      </c>
      <c r="AR328" s="697">
        <f>_xlfn.IFNA(VLOOKUP(B328,[9]Bounus!A:B,2,0),0)</f>
        <v>0</v>
      </c>
      <c r="AS328" s="703">
        <f>SUMIF([9]Reimbursment!$B:$B,'PWK '!B:B,[9]Reimbursment!G:G)</f>
        <v>0</v>
      </c>
      <c r="AT328" s="700">
        <f t="shared" si="64"/>
        <v>0</v>
      </c>
      <c r="AU328" s="704">
        <f t="shared" si="58"/>
        <v>323.06</v>
      </c>
      <c r="AV328" s="705">
        <f>VLOOKUP(B328,[9]Att!B:U,20,0)</f>
        <v>0</v>
      </c>
      <c r="AW328" s="706">
        <f t="shared" si="65"/>
        <v>353.91</v>
      </c>
      <c r="AX328" s="707">
        <f t="shared" si="59"/>
        <v>348.04</v>
      </c>
      <c r="AY328" s="708">
        <f t="shared" si="60"/>
        <v>367.55697133055622</v>
      </c>
      <c r="AZ328" s="708">
        <v>0</v>
      </c>
      <c r="BA328" s="708">
        <f>VLOOKUP(B328,'[9]1st'!B:BH,59,0)</f>
        <v>100</v>
      </c>
      <c r="BB328" s="709">
        <f>_xlfn.IFNA(VLOOKUP(B328,[9]Deduct!B:F,6,0),0)</f>
        <v>0</v>
      </c>
      <c r="BC328" s="710">
        <f>_xlfn.IFNA(VLOOKUP(B328,[9]Union!I:J,2,0),0)</f>
        <v>0</v>
      </c>
      <c r="BD328" s="710">
        <f>_xlfn.IFNA(VLOOKUP(B328,[9]Union!M:N,2,0),0)</f>
        <v>0</v>
      </c>
      <c r="BE328" s="710">
        <f>_xlfn.IFNA(VLOOKUP(B328,[9]Union!E:F,2,0),0)</f>
        <v>0</v>
      </c>
      <c r="BF328" s="710">
        <f>_xlfn.IFNA(VLOOKUP(B328,[9]Union!A:B,2,0),0)</f>
        <v>0</v>
      </c>
      <c r="BG328" s="711">
        <f t="shared" si="68"/>
        <v>5.87</v>
      </c>
      <c r="BH328" s="708">
        <f t="shared" ref="BH328:BH391" si="69">ROUND(SUM(AZ328:BG328),2)</f>
        <v>105.87</v>
      </c>
      <c r="BI328" s="712">
        <f t="shared" si="61"/>
        <v>12.26</v>
      </c>
      <c r="BJ328" s="713">
        <f t="shared" si="62"/>
        <v>260.3</v>
      </c>
      <c r="BK328" s="716"/>
      <c r="BL328" s="608" t="e">
        <f>VLOOKUP(B328,[9]ML!A:F,1,0)</f>
        <v>#N/A</v>
      </c>
      <c r="BM328" s="715"/>
      <c r="BN328" s="608" t="e">
        <f>VLOOKUP(B328,'[9]Mon-Fri'!A:A,1,0)</f>
        <v>#N/A</v>
      </c>
    </row>
    <row r="329" spans="1:73" s="608" customFormat="1" ht="32.25" customHeight="1">
      <c r="A329" s="689">
        <f t="shared" si="66"/>
        <v>321</v>
      </c>
      <c r="B329" s="690" t="s">
        <v>1868</v>
      </c>
      <c r="C329" s="690" t="s">
        <v>1869</v>
      </c>
      <c r="D329" s="690" t="s">
        <v>1238</v>
      </c>
      <c r="E329" s="690" t="s">
        <v>1870</v>
      </c>
      <c r="F329" s="691">
        <v>43124</v>
      </c>
      <c r="G329" s="692"/>
      <c r="H329" s="692"/>
      <c r="I329" s="690" t="s">
        <v>1108</v>
      </c>
      <c r="J329" s="693">
        <v>0</v>
      </c>
      <c r="K329" s="693">
        <v>0</v>
      </c>
      <c r="L329" s="693">
        <v>0</v>
      </c>
      <c r="M329" s="693">
        <v>204</v>
      </c>
      <c r="N329" s="694">
        <f t="shared" si="63"/>
        <v>7.8461538461538458</v>
      </c>
      <c r="O329" s="693">
        <v>120</v>
      </c>
      <c r="P329" s="693">
        <v>8</v>
      </c>
      <c r="Q329" s="693">
        <v>119</v>
      </c>
      <c r="R329" s="693">
        <v>9</v>
      </c>
      <c r="S329" s="693">
        <v>0</v>
      </c>
      <c r="T329" s="693">
        <v>9</v>
      </c>
      <c r="U329" s="693">
        <v>8</v>
      </c>
      <c r="V329" s="693">
        <v>0</v>
      </c>
      <c r="W329" s="693">
        <v>8</v>
      </c>
      <c r="X329" s="690">
        <v>29.23</v>
      </c>
      <c r="Y329" s="690">
        <v>8.83</v>
      </c>
      <c r="Z329" s="690">
        <v>3.92496</v>
      </c>
      <c r="AA329" s="690">
        <v>0</v>
      </c>
      <c r="AB329" s="690">
        <v>3.92496</v>
      </c>
      <c r="AC329" s="690">
        <v>0</v>
      </c>
      <c r="AD329" s="690">
        <v>87.539919999999995</v>
      </c>
      <c r="AE329" s="696">
        <f>VLOOKUP(B329,[9]Avg!B:AD,29,0)</f>
        <v>7.9514755963874189</v>
      </c>
      <c r="AF329" s="697">
        <f>_xlfn.IFNA(VLOOKUP(B329,'[9]5%'!B:BC,54,0),0)</f>
        <v>0</v>
      </c>
      <c r="AG329" s="698">
        <f>VLOOKUP(B329,[9]Simperel!B:AH,33,0)</f>
        <v>1.91</v>
      </c>
      <c r="AH329" s="699">
        <f t="shared" ref="AH329:AH392" si="70">ROUND(M329/26/8*P329,2)</f>
        <v>7.85</v>
      </c>
      <c r="AI329" s="700"/>
      <c r="AJ329" s="697">
        <f>_xlfn.IFNA(VLOOKUP(B329,'[9]Child care'!C:I,7,0),0)</f>
        <v>0</v>
      </c>
      <c r="AK329" s="699">
        <f>VLOOKUP(B329,[9]Att!B:W,22,0)</f>
        <v>0</v>
      </c>
      <c r="AL329" s="697">
        <f t="shared" ref="AL329:AL392" si="71">IF(AND(ROUND(X329+Y329+AH329,2)&gt;=158,(ROUND(X329+Y329+AC329+AH329,2)&lt;158)),0,IF((ROUND(X329+Y329+AH329,2)&gt;=158),6,0))</f>
        <v>0</v>
      </c>
      <c r="AM329" s="697">
        <f>_xlfn.IFNA(VLOOKUP(B329,'[9]Health Check'!D:H,5,0),0)</f>
        <v>0</v>
      </c>
      <c r="AN329" s="701"/>
      <c r="AO329" s="697">
        <v>7</v>
      </c>
      <c r="AP329" s="696">
        <f>VLOOKUP(B329,[9]Simperel!B:AJ,35,0)</f>
        <v>7</v>
      </c>
      <c r="AQ329" s="702">
        <f>VLOOKUP(B329,[10]Master!$B:$AQ,42,0)</f>
        <v>0</v>
      </c>
      <c r="AR329" s="697">
        <f>_xlfn.IFNA(VLOOKUP(B329,[9]Bounus!A:B,2,0),0)</f>
        <v>0</v>
      </c>
      <c r="AS329" s="703">
        <f>SUMIF([9]Reimbursment!$B:$B,'PWK '!B:B,[9]Reimbursment!G:G)</f>
        <v>0</v>
      </c>
      <c r="AT329" s="700">
        <f t="shared" si="64"/>
        <v>0.99044696025176671</v>
      </c>
      <c r="AU329" s="704">
        <f t="shared" ref="AU329:AU392" si="72">ROUND(SUM(X329:Y329,AC329:AD329,AB329),2)</f>
        <v>129.52000000000001</v>
      </c>
      <c r="AV329" s="705">
        <f>VLOOKUP(B329,[9]Att!B:U,20,0)</f>
        <v>0.124561403508772</v>
      </c>
      <c r="AW329" s="706">
        <f t="shared" si="65"/>
        <v>145.37</v>
      </c>
      <c r="AX329" s="707">
        <f t="shared" ref="AX329:AX392" si="73">AW329-BG329</f>
        <v>142.46</v>
      </c>
      <c r="AY329" s="708">
        <f t="shared" ref="AY329:AY392" si="74">1500000/$BK$2</f>
        <v>367.55697133055622</v>
      </c>
      <c r="AZ329" s="708">
        <v>0</v>
      </c>
      <c r="BA329" s="708">
        <f>VLOOKUP(B329,'[9]1st'!B:BH,59,0)</f>
        <v>0</v>
      </c>
      <c r="BB329" s="709">
        <f>_xlfn.IFNA(VLOOKUP(B329,[9]Deduct!B:F,6,0),0)</f>
        <v>0</v>
      </c>
      <c r="BC329" s="710">
        <f>_xlfn.IFNA(VLOOKUP(B329,[9]Union!I:J,2,0),0)</f>
        <v>0</v>
      </c>
      <c r="BD329" s="710">
        <f>_xlfn.IFNA(VLOOKUP(B329,[9]Union!M:N,2,0),0)</f>
        <v>1</v>
      </c>
      <c r="BE329" s="710">
        <f>_xlfn.IFNA(VLOOKUP(B329,[9]Union!E:F,2,0),0)</f>
        <v>0</v>
      </c>
      <c r="BF329" s="710">
        <f>_xlfn.IFNA(VLOOKUP(B329,[9]Union!A:B,2,0),0)</f>
        <v>0</v>
      </c>
      <c r="BG329" s="711">
        <f t="shared" si="68"/>
        <v>2.91</v>
      </c>
      <c r="BH329" s="708">
        <f t="shared" si="69"/>
        <v>3.91</v>
      </c>
      <c r="BI329" s="712">
        <f t="shared" ref="BI329:BI392" si="75">ROUND(AF329+AJ329+AM329+AG329+AO329,2)</f>
        <v>8.91</v>
      </c>
      <c r="BJ329" s="713">
        <f t="shared" ref="BJ329:BJ392" si="76">ROUND((AW329-BH329)+BI329,2)</f>
        <v>150.37</v>
      </c>
      <c r="BK329" s="716"/>
      <c r="BL329" s="608" t="e">
        <f>VLOOKUP(B329,[9]ML!A:F,1,0)</f>
        <v>#N/A</v>
      </c>
      <c r="BM329" s="715"/>
      <c r="BN329" s="608" t="e">
        <f>VLOOKUP(B329,'[9]Mon-Fri'!A:A,1,0)</f>
        <v>#N/A</v>
      </c>
    </row>
    <row r="330" spans="1:73" s="608" customFormat="1" ht="35.25" customHeight="1">
      <c r="A330" s="689">
        <f t="shared" si="66"/>
        <v>322</v>
      </c>
      <c r="B330" s="690" t="s">
        <v>1871</v>
      </c>
      <c r="C330" s="690" t="s">
        <v>1872</v>
      </c>
      <c r="D330" s="690" t="s">
        <v>1213</v>
      </c>
      <c r="E330" s="690" t="s">
        <v>1659</v>
      </c>
      <c r="F330" s="691">
        <v>43129</v>
      </c>
      <c r="G330" s="692"/>
      <c r="H330" s="692"/>
      <c r="I330" s="690" t="s">
        <v>1108</v>
      </c>
      <c r="J330" s="693">
        <v>1</v>
      </c>
      <c r="K330" s="693">
        <v>1</v>
      </c>
      <c r="L330" s="693">
        <v>2</v>
      </c>
      <c r="M330" s="693">
        <v>204</v>
      </c>
      <c r="N330" s="694">
        <f t="shared" ref="N330:N393" si="77">M330/26</f>
        <v>7.8461538461538458</v>
      </c>
      <c r="O330" s="693">
        <v>208</v>
      </c>
      <c r="P330" s="693">
        <v>8</v>
      </c>
      <c r="Q330" s="693">
        <v>234</v>
      </c>
      <c r="R330" s="693">
        <v>8</v>
      </c>
      <c r="S330" s="693">
        <v>0</v>
      </c>
      <c r="T330" s="693">
        <v>8</v>
      </c>
      <c r="U330" s="693">
        <v>34</v>
      </c>
      <c r="V330" s="693">
        <v>0</v>
      </c>
      <c r="W330" s="693">
        <v>34</v>
      </c>
      <c r="X330" s="690">
        <v>147.52000000000001</v>
      </c>
      <c r="Y330" s="690">
        <v>7.85</v>
      </c>
      <c r="Z330" s="690">
        <v>16.776551999999999</v>
      </c>
      <c r="AA330" s="690">
        <v>0</v>
      </c>
      <c r="AB330" s="690">
        <v>16.776551999999999</v>
      </c>
      <c r="AC330" s="690">
        <v>0</v>
      </c>
      <c r="AD330" s="690">
        <v>84.094511999999995</v>
      </c>
      <c r="AE330" s="696">
        <f>VLOOKUP(B330,[9]Avg!B:AD,29,0)</f>
        <v>9.4517527221130866</v>
      </c>
      <c r="AF330" s="697">
        <f>_xlfn.IFNA(VLOOKUP(B330,'[9]5%'!B:BC,54,0),0)</f>
        <v>0</v>
      </c>
      <c r="AG330" s="698">
        <f>VLOOKUP(B330,[9]Simperel!B:AH,33,0)</f>
        <v>8.1300000000000008</v>
      </c>
      <c r="AH330" s="699">
        <f t="shared" si="70"/>
        <v>7.85</v>
      </c>
      <c r="AI330" s="700"/>
      <c r="AJ330" s="697">
        <f>_xlfn.IFNA(VLOOKUP(B330,'[9]Child care'!C:I,7,0),0)</f>
        <v>0</v>
      </c>
      <c r="AK330" s="699">
        <f>VLOOKUP(B330,[9]Att!B:W,22,0)</f>
        <v>9.5652173913043477</v>
      </c>
      <c r="AL330" s="697">
        <f t="shared" si="71"/>
        <v>6</v>
      </c>
      <c r="AM330" s="697">
        <f>_xlfn.IFNA(VLOOKUP(B330,'[9]Health Check'!D:H,5,0),0)</f>
        <v>0</v>
      </c>
      <c r="AN330" s="701"/>
      <c r="AO330" s="697">
        <v>7</v>
      </c>
      <c r="AP330" s="696">
        <f>VLOOKUP(B330,[9]Simperel!B:AJ,35,0)</f>
        <v>7</v>
      </c>
      <c r="AQ330" s="702">
        <f>VLOOKUP(B330,[10]Master!$B:$AQ,42,0)</f>
        <v>0</v>
      </c>
      <c r="AR330" s="697">
        <f>_xlfn.IFNA(VLOOKUP(B330,[9]Bounus!A:B,2,0),0)</f>
        <v>0</v>
      </c>
      <c r="AS330" s="703">
        <f>SUMIF([9]Reimbursment!$B:$B,'PWK '!B:B,[9]Reimbursment!G:G)</f>
        <v>0</v>
      </c>
      <c r="AT330" s="700">
        <f t="shared" ref="AT330:AT393" si="78">AV330*AE330</f>
        <v>1.9898426783396002</v>
      </c>
      <c r="AU330" s="704">
        <f t="shared" si="72"/>
        <v>256.24</v>
      </c>
      <c r="AV330" s="705">
        <f>VLOOKUP(B330,[9]Att!B:U,20,0)</f>
        <v>0.21052631578947401</v>
      </c>
      <c r="AW330" s="706">
        <f t="shared" ref="AW330:AW393" si="79">ROUND(SUM(X330,Y330,AB330,AC330,AD330,AH330,AK330,AL330,AP330,AR330,AS330,AT330,AQ330),2)+AN330</f>
        <v>288.64999999999998</v>
      </c>
      <c r="AX330" s="707">
        <f t="shared" si="73"/>
        <v>282.88</v>
      </c>
      <c r="AY330" s="708">
        <f t="shared" si="74"/>
        <v>367.55697133055622</v>
      </c>
      <c r="AZ330" s="708">
        <v>0</v>
      </c>
      <c r="BA330" s="708">
        <f>VLOOKUP(B330,'[9]1st'!B:BH,59,0)</f>
        <v>100</v>
      </c>
      <c r="BB330" s="709">
        <f>_xlfn.IFNA(VLOOKUP(B330,[9]Deduct!B:F,6,0),0)</f>
        <v>0</v>
      </c>
      <c r="BC330" s="710">
        <f>_xlfn.IFNA(VLOOKUP(B330,[9]Union!I:J,2,0),0)</f>
        <v>0</v>
      </c>
      <c r="BD330" s="710">
        <f>_xlfn.IFNA(VLOOKUP(B330,[9]Union!M:N,2,0),0)</f>
        <v>1</v>
      </c>
      <c r="BE330" s="710">
        <f>_xlfn.IFNA(VLOOKUP(B330,[9]Union!E:F,2,0),0)</f>
        <v>0</v>
      </c>
      <c r="BF330" s="710">
        <f>_xlfn.IFNA(VLOOKUP(B330,[9]Union!A:B,2,0),0)</f>
        <v>0</v>
      </c>
      <c r="BG330" s="711">
        <f t="shared" si="68"/>
        <v>5.77</v>
      </c>
      <c r="BH330" s="708">
        <f t="shared" si="69"/>
        <v>106.77</v>
      </c>
      <c r="BI330" s="712">
        <f t="shared" si="75"/>
        <v>15.13</v>
      </c>
      <c r="BJ330" s="713">
        <f t="shared" si="76"/>
        <v>197.01</v>
      </c>
      <c r="BK330" s="716"/>
      <c r="BL330" s="608" t="e">
        <f>VLOOKUP(B330,[9]ML!A:F,1,0)</f>
        <v>#N/A</v>
      </c>
      <c r="BM330" s="715"/>
      <c r="BN330" s="608" t="e">
        <f>VLOOKUP(B330,'[9]Mon-Fri'!A:A,1,0)</f>
        <v>#N/A</v>
      </c>
    </row>
    <row r="331" spans="1:73" s="608" customFormat="1" ht="35.25" customHeight="1">
      <c r="A331" s="689">
        <f t="shared" ref="A331:A394" si="80">A330+1</f>
        <v>323</v>
      </c>
      <c r="B331" s="690" t="s">
        <v>1873</v>
      </c>
      <c r="C331" s="690" t="s">
        <v>1874</v>
      </c>
      <c r="D331" s="690" t="s">
        <v>1217</v>
      </c>
      <c r="E331" s="690" t="s">
        <v>1235</v>
      </c>
      <c r="F331" s="691">
        <v>43436</v>
      </c>
      <c r="G331" s="692"/>
      <c r="H331" s="692"/>
      <c r="I331" s="690" t="s">
        <v>1108</v>
      </c>
      <c r="J331" s="693">
        <v>0</v>
      </c>
      <c r="K331" s="693">
        <v>0</v>
      </c>
      <c r="L331" s="693">
        <v>0</v>
      </c>
      <c r="M331" s="693">
        <v>204</v>
      </c>
      <c r="N331" s="694">
        <f t="shared" si="77"/>
        <v>7.8461538461538458</v>
      </c>
      <c r="O331" s="693">
        <v>200</v>
      </c>
      <c r="P331" s="693">
        <v>8</v>
      </c>
      <c r="Q331" s="693">
        <v>250</v>
      </c>
      <c r="R331" s="693">
        <v>0</v>
      </c>
      <c r="S331" s="693">
        <v>0</v>
      </c>
      <c r="T331" s="693">
        <v>0</v>
      </c>
      <c r="U331" s="693">
        <v>50</v>
      </c>
      <c r="V331" s="693">
        <v>0</v>
      </c>
      <c r="W331" s="693">
        <v>50</v>
      </c>
      <c r="X331" s="690">
        <v>194.29</v>
      </c>
      <c r="Y331" s="690">
        <v>0</v>
      </c>
      <c r="Z331" s="690">
        <v>24.530999999999999</v>
      </c>
      <c r="AA331" s="690">
        <v>0</v>
      </c>
      <c r="AB331" s="690">
        <v>24.530999999999999</v>
      </c>
      <c r="AC331" s="690">
        <v>0</v>
      </c>
      <c r="AD331" s="690">
        <v>51.021999999999998</v>
      </c>
      <c r="AE331" s="696">
        <f>VLOOKUP(B331,[9]Avg!B:AD,29,0)</f>
        <v>9.3291410722140355</v>
      </c>
      <c r="AF331" s="697">
        <f>_xlfn.IFNA(VLOOKUP(B331,'[9]5%'!B:BC,54,0),0)</f>
        <v>0</v>
      </c>
      <c r="AG331" s="698">
        <f>VLOOKUP(B331,[9]Simperel!B:AH,33,0)</f>
        <v>11.96</v>
      </c>
      <c r="AH331" s="699">
        <f t="shared" si="70"/>
        <v>7.85</v>
      </c>
      <c r="AI331" s="700"/>
      <c r="AJ331" s="697">
        <f>_xlfn.IFNA(VLOOKUP(B331,'[9]Child care'!C:I,7,0),0)</f>
        <v>0</v>
      </c>
      <c r="AK331" s="699">
        <f>VLOOKUP(B331,[9]Att!B:W,22,0)</f>
        <v>10</v>
      </c>
      <c r="AL331" s="697">
        <f t="shared" si="71"/>
        <v>6</v>
      </c>
      <c r="AM331" s="697">
        <f>_xlfn.IFNA(VLOOKUP(B331,'[9]Health Check'!D:H,5,0),0)</f>
        <v>0</v>
      </c>
      <c r="AN331" s="701"/>
      <c r="AO331" s="697">
        <v>7</v>
      </c>
      <c r="AP331" s="696">
        <f>VLOOKUP(B331,[9]Simperel!B:AJ,35,0)</f>
        <v>6</v>
      </c>
      <c r="AQ331" s="702">
        <f>VLOOKUP(B331,[10]Master!$B:$AQ,42,0)</f>
        <v>0</v>
      </c>
      <c r="AR331" s="697">
        <f>_xlfn.IFNA(VLOOKUP(B331,[9]Bounus!A:B,2,0),0)</f>
        <v>0</v>
      </c>
      <c r="AS331" s="703">
        <f>SUMIF([9]Reimbursment!$B:$B,'PWK '!B:B,[9]Reimbursment!G:G)</f>
        <v>0</v>
      </c>
      <c r="AT331" s="700">
        <f t="shared" si="78"/>
        <v>9.3291410722140355</v>
      </c>
      <c r="AU331" s="704">
        <f t="shared" si="72"/>
        <v>269.83999999999997</v>
      </c>
      <c r="AV331" s="705">
        <f>VLOOKUP(B331,[9]Att!B:U,20,0)</f>
        <v>1</v>
      </c>
      <c r="AW331" s="706">
        <f t="shared" si="79"/>
        <v>309.02</v>
      </c>
      <c r="AX331" s="707">
        <f t="shared" si="73"/>
        <v>303.14999999999998</v>
      </c>
      <c r="AY331" s="708">
        <f t="shared" si="74"/>
        <v>367.55697133055622</v>
      </c>
      <c r="AZ331" s="708">
        <v>0</v>
      </c>
      <c r="BA331" s="708">
        <f>VLOOKUP(B331,'[9]1st'!B:BH,59,0)</f>
        <v>100</v>
      </c>
      <c r="BB331" s="709">
        <f>_xlfn.IFNA(VLOOKUP(B331,[9]Deduct!B:F,6,0),0)</f>
        <v>0</v>
      </c>
      <c r="BC331" s="710">
        <f>_xlfn.IFNA(VLOOKUP(B331,[9]Union!I:J,2,0),0)</f>
        <v>0</v>
      </c>
      <c r="BD331" s="710">
        <f>_xlfn.IFNA(VLOOKUP(B331,[9]Union!M:N,2,0),0)</f>
        <v>0</v>
      </c>
      <c r="BE331" s="710">
        <f>_xlfn.IFNA(VLOOKUP(B331,[9]Union!E:F,2,0),0)</f>
        <v>0</v>
      </c>
      <c r="BF331" s="710">
        <f>_xlfn.IFNA(VLOOKUP(B331,[9]Union!A:B,2,0),0)</f>
        <v>0</v>
      </c>
      <c r="BG331" s="711">
        <f t="shared" si="68"/>
        <v>5.87</v>
      </c>
      <c r="BH331" s="708">
        <f t="shared" si="69"/>
        <v>105.87</v>
      </c>
      <c r="BI331" s="712">
        <f t="shared" si="75"/>
        <v>18.96</v>
      </c>
      <c r="BJ331" s="713">
        <f t="shared" si="76"/>
        <v>222.11</v>
      </c>
      <c r="BK331" s="716"/>
      <c r="BL331" s="608" t="e">
        <f>VLOOKUP(B331,[9]ML!A:F,1,0)</f>
        <v>#N/A</v>
      </c>
      <c r="BM331" s="715"/>
      <c r="BN331" s="608" t="e">
        <f>VLOOKUP(B331,'[9]Mon-Fri'!A:A,1,0)</f>
        <v>#N/A</v>
      </c>
    </row>
    <row r="332" spans="1:73" s="608" customFormat="1" ht="35.25" customHeight="1">
      <c r="A332" s="689">
        <f t="shared" si="80"/>
        <v>324</v>
      </c>
      <c r="B332" s="690" t="s">
        <v>1875</v>
      </c>
      <c r="C332" s="690" t="s">
        <v>1876</v>
      </c>
      <c r="D332" s="690" t="s">
        <v>1231</v>
      </c>
      <c r="E332" s="690" t="s">
        <v>1877</v>
      </c>
      <c r="F332" s="691">
        <v>43144</v>
      </c>
      <c r="G332" s="692"/>
      <c r="H332" s="692"/>
      <c r="I332" s="690" t="s">
        <v>1108</v>
      </c>
      <c r="J332" s="693">
        <v>1</v>
      </c>
      <c r="K332" s="693">
        <v>2</v>
      </c>
      <c r="L332" s="693">
        <v>3</v>
      </c>
      <c r="M332" s="693">
        <v>204</v>
      </c>
      <c r="N332" s="694">
        <f t="shared" si="77"/>
        <v>7.8461538461538458</v>
      </c>
      <c r="O332" s="693">
        <v>207.67</v>
      </c>
      <c r="P332" s="693">
        <v>8</v>
      </c>
      <c r="Q332" s="693">
        <v>247.67</v>
      </c>
      <c r="R332" s="693">
        <v>0</v>
      </c>
      <c r="S332" s="693">
        <v>0</v>
      </c>
      <c r="T332" s="693">
        <v>0</v>
      </c>
      <c r="U332" s="693">
        <v>40</v>
      </c>
      <c r="V332" s="693">
        <v>0</v>
      </c>
      <c r="W332" s="693">
        <v>40</v>
      </c>
      <c r="X332" s="690">
        <v>142.79</v>
      </c>
      <c r="Y332" s="690">
        <v>0</v>
      </c>
      <c r="Z332" s="690">
        <v>19.806605999999999</v>
      </c>
      <c r="AA332" s="690">
        <v>0</v>
      </c>
      <c r="AB332" s="690">
        <v>19.806605999999999</v>
      </c>
      <c r="AC332" s="690">
        <v>0</v>
      </c>
      <c r="AD332" s="690">
        <v>100.59321199999999</v>
      </c>
      <c r="AE332" s="696">
        <f>VLOOKUP(B332,[9]Avg!B:AD,29,0)</f>
        <v>10.316463280464944</v>
      </c>
      <c r="AF332" s="697">
        <f>_xlfn.IFNA(VLOOKUP(B332,'[9]5%'!B:BC,54,0),0)</f>
        <v>0</v>
      </c>
      <c r="AG332" s="698">
        <f>VLOOKUP(B332,[9]Simperel!B:AH,33,0)</f>
        <v>9.57</v>
      </c>
      <c r="AH332" s="699">
        <f t="shared" si="70"/>
        <v>7.85</v>
      </c>
      <c r="AI332" s="700"/>
      <c r="AJ332" s="697">
        <f>_xlfn.IFNA(VLOOKUP(B332,'[9]Child care'!C:I,7,0),0)</f>
        <v>0</v>
      </c>
      <c r="AK332" s="699">
        <f>VLOOKUP(B332,[9]Att!B:W,22,0)</f>
        <v>10</v>
      </c>
      <c r="AL332" s="697">
        <f t="shared" si="71"/>
        <v>0</v>
      </c>
      <c r="AM332" s="697">
        <f>_xlfn.IFNA(VLOOKUP(B332,'[9]Health Check'!D:H,5,0),0)</f>
        <v>0</v>
      </c>
      <c r="AN332" s="701"/>
      <c r="AO332" s="697">
        <v>7</v>
      </c>
      <c r="AP332" s="696">
        <f>VLOOKUP(B332,[9]Simperel!B:AJ,35,0)</f>
        <v>6</v>
      </c>
      <c r="AQ332" s="702">
        <f>VLOOKUP(B332,[10]Master!$B:$AQ,42,0)</f>
        <v>0</v>
      </c>
      <c r="AR332" s="697">
        <f>_xlfn.IFNA(VLOOKUP(B332,[9]Bounus!A:B,2,0),0)</f>
        <v>0</v>
      </c>
      <c r="AS332" s="703">
        <f>SUMIF([9]Reimbursment!$B:$B,'PWK '!B:B,[9]Reimbursment!G:G)</f>
        <v>3.430075961774075</v>
      </c>
      <c r="AT332" s="700">
        <f t="shared" si="78"/>
        <v>0.3619811677356119</v>
      </c>
      <c r="AU332" s="704">
        <f t="shared" si="72"/>
        <v>263.19</v>
      </c>
      <c r="AV332" s="705">
        <f>VLOOKUP(B332,[9]Att!B:U,20,0)</f>
        <v>3.5087719298245598E-2</v>
      </c>
      <c r="AW332" s="706">
        <f t="shared" si="79"/>
        <v>290.83</v>
      </c>
      <c r="AX332" s="707">
        <f t="shared" si="73"/>
        <v>285.01</v>
      </c>
      <c r="AY332" s="708">
        <f t="shared" si="74"/>
        <v>367.55697133055622</v>
      </c>
      <c r="AZ332" s="708">
        <v>0</v>
      </c>
      <c r="BA332" s="708">
        <f>VLOOKUP(B332,'[9]1st'!B:BH,59,0)</f>
        <v>100</v>
      </c>
      <c r="BB332" s="709">
        <f>_xlfn.IFNA(VLOOKUP(B332,[9]Deduct!B:F,6,0),0)</f>
        <v>0</v>
      </c>
      <c r="BC332" s="710">
        <f>_xlfn.IFNA(VLOOKUP(B332,[9]Union!I:J,2,0),0)</f>
        <v>0</v>
      </c>
      <c r="BD332" s="710">
        <f>_xlfn.IFNA(VLOOKUP(B332,[9]Union!M:N,2,0),0)</f>
        <v>0</v>
      </c>
      <c r="BE332" s="710">
        <f>_xlfn.IFNA(VLOOKUP(B332,[9]Union!E:F,2,0),0)</f>
        <v>0.5</v>
      </c>
      <c r="BF332" s="710">
        <f>_xlfn.IFNA(VLOOKUP(B332,[9]Union!A:B,2,0),0)</f>
        <v>0</v>
      </c>
      <c r="BG332" s="711">
        <f t="shared" si="68"/>
        <v>5.82</v>
      </c>
      <c r="BH332" s="708">
        <f t="shared" si="69"/>
        <v>106.32</v>
      </c>
      <c r="BI332" s="712">
        <f t="shared" si="75"/>
        <v>16.57</v>
      </c>
      <c r="BJ332" s="713">
        <f t="shared" si="76"/>
        <v>201.08</v>
      </c>
      <c r="BK332" s="716"/>
      <c r="BL332" s="608" t="e">
        <f>VLOOKUP(B332,[9]ML!A:F,1,0)</f>
        <v>#N/A</v>
      </c>
      <c r="BM332" s="715"/>
      <c r="BN332" s="608" t="e">
        <f>VLOOKUP(B332,'[9]Mon-Fri'!A:A,1,0)</f>
        <v>#N/A</v>
      </c>
    </row>
    <row r="333" spans="1:73" s="608" customFormat="1" ht="35.25" customHeight="1">
      <c r="A333" s="689">
        <f t="shared" si="80"/>
        <v>325</v>
      </c>
      <c r="B333" s="690" t="s">
        <v>1878</v>
      </c>
      <c r="C333" s="690" t="s">
        <v>1879</v>
      </c>
      <c r="D333" s="690" t="s">
        <v>1238</v>
      </c>
      <c r="E333" s="690" t="s">
        <v>1523</v>
      </c>
      <c r="F333" s="691">
        <v>43146</v>
      </c>
      <c r="G333" s="692"/>
      <c r="H333" s="692"/>
      <c r="I333" s="690" t="s">
        <v>1108</v>
      </c>
      <c r="J333" s="693">
        <v>1</v>
      </c>
      <c r="K333" s="693">
        <v>2</v>
      </c>
      <c r="L333" s="693">
        <v>3</v>
      </c>
      <c r="M333" s="693">
        <v>204</v>
      </c>
      <c r="N333" s="694">
        <f t="shared" si="77"/>
        <v>7.8461538461538458</v>
      </c>
      <c r="O333" s="693">
        <v>208</v>
      </c>
      <c r="P333" s="693">
        <v>8</v>
      </c>
      <c r="Q333" s="693">
        <v>202</v>
      </c>
      <c r="R333" s="693">
        <v>16</v>
      </c>
      <c r="S333" s="693">
        <v>16</v>
      </c>
      <c r="T333" s="693">
        <v>32</v>
      </c>
      <c r="U333" s="693">
        <v>26</v>
      </c>
      <c r="V333" s="693">
        <v>0</v>
      </c>
      <c r="W333" s="693">
        <v>26</v>
      </c>
      <c r="X333" s="690">
        <v>174.65</v>
      </c>
      <c r="Y333" s="690">
        <v>15.7</v>
      </c>
      <c r="Z333" s="690">
        <v>12.97758</v>
      </c>
      <c r="AA333" s="690">
        <v>0</v>
      </c>
      <c r="AB333" s="690">
        <v>12.97758</v>
      </c>
      <c r="AC333" s="690">
        <v>0</v>
      </c>
      <c r="AD333" s="690">
        <v>27.38937</v>
      </c>
      <c r="AE333" s="696">
        <f>VLOOKUP(B333,[9]Avg!B:AD,29,0)</f>
        <v>10.182819354790452</v>
      </c>
      <c r="AF333" s="697">
        <f>_xlfn.IFNA(VLOOKUP(B333,'[9]5%'!B:BC,54,0),0)</f>
        <v>0</v>
      </c>
      <c r="AG333" s="698">
        <f>VLOOKUP(B333,[9]Simperel!B:AH,33,0)</f>
        <v>6.22</v>
      </c>
      <c r="AH333" s="699">
        <f t="shared" si="70"/>
        <v>7.85</v>
      </c>
      <c r="AI333" s="700"/>
      <c r="AJ333" s="697">
        <f>_xlfn.IFNA(VLOOKUP(B333,'[9]Child care'!C:I,7,0),0)</f>
        <v>0</v>
      </c>
      <c r="AK333" s="699">
        <f>VLOOKUP(B333,[9]Att!B:W,22,0)</f>
        <v>7.6254180602006674</v>
      </c>
      <c r="AL333" s="697">
        <f t="shared" si="71"/>
        <v>6</v>
      </c>
      <c r="AM333" s="697">
        <f>_xlfn.IFNA(VLOOKUP(B333,'[9]Health Check'!D:H,5,0),0)</f>
        <v>0</v>
      </c>
      <c r="AN333" s="701"/>
      <c r="AO333" s="697">
        <v>7</v>
      </c>
      <c r="AP333" s="696">
        <f>VLOOKUP(B333,[9]Simperel!B:AJ,35,0)</f>
        <v>6</v>
      </c>
      <c r="AQ333" s="702">
        <f>VLOOKUP(B333,[10]Master!$B:$AQ,42,0)</f>
        <v>0</v>
      </c>
      <c r="AR333" s="697">
        <f>_xlfn.IFNA(VLOOKUP(B333,[9]Bounus!A:B,2,0),0)</f>
        <v>0</v>
      </c>
      <c r="AS333" s="703">
        <f>SUMIF([9]Reimbursment!$B:$B,'PWK '!B:B,[9]Reimbursment!G:G)</f>
        <v>0</v>
      </c>
      <c r="AT333" s="700">
        <f t="shared" si="78"/>
        <v>0.80390679116766695</v>
      </c>
      <c r="AU333" s="704">
        <f t="shared" si="72"/>
        <v>230.72</v>
      </c>
      <c r="AV333" s="705">
        <f>VLOOKUP(B333,[9]Att!B:U,20,0)</f>
        <v>7.8947368421052599E-2</v>
      </c>
      <c r="AW333" s="706">
        <f t="shared" si="79"/>
        <v>259</v>
      </c>
      <c r="AX333" s="707">
        <f t="shared" si="73"/>
        <v>253.82</v>
      </c>
      <c r="AY333" s="708">
        <f t="shared" si="74"/>
        <v>367.55697133055622</v>
      </c>
      <c r="AZ333" s="708">
        <v>0</v>
      </c>
      <c r="BA333" s="708">
        <f>VLOOKUP(B333,'[9]1st'!B:BH,59,0)</f>
        <v>100</v>
      </c>
      <c r="BB333" s="709">
        <f>_xlfn.IFNA(VLOOKUP(B333,[9]Deduct!B:F,6,0),0)</f>
        <v>0</v>
      </c>
      <c r="BC333" s="710">
        <f>_xlfn.IFNA(VLOOKUP(B333,[9]Union!I:J,2,0),0)</f>
        <v>0</v>
      </c>
      <c r="BD333" s="710">
        <f>_xlfn.IFNA(VLOOKUP(B333,[9]Union!M:N,2,0),0)</f>
        <v>1</v>
      </c>
      <c r="BE333" s="710">
        <f>_xlfn.IFNA(VLOOKUP(B333,[9]Union!E:F,2,0),0)</f>
        <v>0</v>
      </c>
      <c r="BF333" s="710">
        <f>_xlfn.IFNA(VLOOKUP(B333,[9]Union!A:B,2,0),0)</f>
        <v>0</v>
      </c>
      <c r="BG333" s="711">
        <f t="shared" si="68"/>
        <v>5.18</v>
      </c>
      <c r="BH333" s="708">
        <f t="shared" si="69"/>
        <v>106.18</v>
      </c>
      <c r="BI333" s="712">
        <f t="shared" si="75"/>
        <v>13.22</v>
      </c>
      <c r="BJ333" s="713">
        <f t="shared" si="76"/>
        <v>166.04</v>
      </c>
      <c r="BK333" s="724"/>
      <c r="BL333" s="608" t="e">
        <f>VLOOKUP(B333,[9]ML!A:F,1,0)</f>
        <v>#N/A</v>
      </c>
      <c r="BM333" s="715"/>
      <c r="BN333" s="608" t="e">
        <f>VLOOKUP(B333,'[9]Mon-Fri'!A:A,1,0)</f>
        <v>#N/A</v>
      </c>
    </row>
    <row r="334" spans="1:73" s="608" customFormat="1" ht="35.25" customHeight="1">
      <c r="A334" s="689">
        <f t="shared" si="80"/>
        <v>326</v>
      </c>
      <c r="B334" s="690" t="s">
        <v>1880</v>
      </c>
      <c r="C334" s="690" t="s">
        <v>1881</v>
      </c>
      <c r="D334" s="690" t="s">
        <v>1117</v>
      </c>
      <c r="E334" s="690" t="s">
        <v>1249</v>
      </c>
      <c r="F334" s="691">
        <v>43146</v>
      </c>
      <c r="G334" s="692"/>
      <c r="H334" s="692"/>
      <c r="I334" s="690" t="s">
        <v>1108</v>
      </c>
      <c r="J334" s="693">
        <v>0</v>
      </c>
      <c r="K334" s="693">
        <v>0</v>
      </c>
      <c r="L334" s="693">
        <v>0</v>
      </c>
      <c r="M334" s="693">
        <v>204</v>
      </c>
      <c r="N334" s="694">
        <f t="shared" si="77"/>
        <v>7.8461538461538458</v>
      </c>
      <c r="O334" s="693">
        <v>208</v>
      </c>
      <c r="P334" s="693">
        <v>8</v>
      </c>
      <c r="Q334" s="693">
        <v>204</v>
      </c>
      <c r="R334" s="693">
        <v>0</v>
      </c>
      <c r="S334" s="693">
        <v>24</v>
      </c>
      <c r="T334" s="693">
        <v>24</v>
      </c>
      <c r="U334" s="693">
        <v>20</v>
      </c>
      <c r="V334" s="693">
        <v>0</v>
      </c>
      <c r="W334" s="693">
        <v>20</v>
      </c>
      <c r="X334" s="690">
        <v>241.38</v>
      </c>
      <c r="Y334" s="690">
        <v>0</v>
      </c>
      <c r="Z334" s="690">
        <v>10.90752</v>
      </c>
      <c r="AA334" s="690">
        <v>0</v>
      </c>
      <c r="AB334" s="690">
        <v>10.90752</v>
      </c>
      <c r="AC334" s="690">
        <v>0</v>
      </c>
      <c r="AD334" s="690">
        <v>0.84863999999999995</v>
      </c>
      <c r="AE334" s="696">
        <f>VLOOKUP(B334,[9]Avg!B:AD,29,0)</f>
        <v>8.0320685571258448</v>
      </c>
      <c r="AF334" s="697">
        <f>_xlfn.IFNA(VLOOKUP(B334,'[9]5%'!B:BC,54,0),0)</f>
        <v>0</v>
      </c>
      <c r="AG334" s="698">
        <f>VLOOKUP(B334,[9]Simperel!B:AH,33,0)</f>
        <v>4.78</v>
      </c>
      <c r="AH334" s="699">
        <f t="shared" si="70"/>
        <v>7.85</v>
      </c>
      <c r="AI334" s="700"/>
      <c r="AJ334" s="697">
        <f>_xlfn.IFNA(VLOOKUP(B334,'[9]Child care'!C:I,7,0),0)</f>
        <v>0</v>
      </c>
      <c r="AK334" s="699">
        <f>VLOOKUP(B334,[9]Att!B:W,22,0)</f>
        <v>7.6923076923076925</v>
      </c>
      <c r="AL334" s="697">
        <f t="shared" si="71"/>
        <v>6</v>
      </c>
      <c r="AM334" s="697">
        <f>_xlfn.IFNA(VLOOKUP(B334,'[9]Health Check'!D:H,5,0),0)</f>
        <v>0</v>
      </c>
      <c r="AN334" s="701"/>
      <c r="AO334" s="697">
        <v>7</v>
      </c>
      <c r="AP334" s="696">
        <f>VLOOKUP(B334,[9]Simperel!B:AJ,35,0)</f>
        <v>6</v>
      </c>
      <c r="AQ334" s="702">
        <f>VLOOKUP(B334,[10]Master!$B:$AQ,42,0)</f>
        <v>0</v>
      </c>
      <c r="AR334" s="697">
        <f>_xlfn.IFNA(VLOOKUP(B334,[9]Bounus!A:B,2,0),0)</f>
        <v>0</v>
      </c>
      <c r="AS334" s="703">
        <f>SUMIF([9]Reimbursment!$B:$B,'PWK '!B:B,[9]Reimbursment!G:G)</f>
        <v>0</v>
      </c>
      <c r="AT334" s="700">
        <f t="shared" si="78"/>
        <v>0</v>
      </c>
      <c r="AU334" s="704">
        <f t="shared" si="72"/>
        <v>253.14</v>
      </c>
      <c r="AV334" s="705">
        <f>VLOOKUP(B334,[9]Att!B:U,20,0)</f>
        <v>0</v>
      </c>
      <c r="AW334" s="706">
        <f t="shared" si="79"/>
        <v>280.68</v>
      </c>
      <c r="AX334" s="707">
        <f t="shared" si="73"/>
        <v>275.07</v>
      </c>
      <c r="AY334" s="708">
        <f t="shared" si="74"/>
        <v>367.55697133055622</v>
      </c>
      <c r="AZ334" s="708">
        <v>0</v>
      </c>
      <c r="BA334" s="708">
        <f>VLOOKUP(B334,'[9]1st'!B:BH,59,0)</f>
        <v>100</v>
      </c>
      <c r="BB334" s="709">
        <f>_xlfn.IFNA(VLOOKUP(B334,[9]Deduct!B:F,6,0),0)</f>
        <v>0</v>
      </c>
      <c r="BC334" s="710">
        <f>_xlfn.IFNA(VLOOKUP(B334,[9]Union!I:J,2,0),0)</f>
        <v>0</v>
      </c>
      <c r="BD334" s="710">
        <f>_xlfn.IFNA(VLOOKUP(B334,[9]Union!M:N,2,0),0)</f>
        <v>0</v>
      </c>
      <c r="BE334" s="710">
        <f>_xlfn.IFNA(VLOOKUP(B334,[9]Union!E:F,2,0),0)</f>
        <v>0</v>
      </c>
      <c r="BF334" s="710">
        <f>_xlfn.IFNA(VLOOKUP(B334,[9]Union!A:B,2,0),0)</f>
        <v>0</v>
      </c>
      <c r="BG334" s="711">
        <f t="shared" si="68"/>
        <v>5.61</v>
      </c>
      <c r="BH334" s="708">
        <f t="shared" si="69"/>
        <v>105.61</v>
      </c>
      <c r="BI334" s="712">
        <f t="shared" si="75"/>
        <v>11.78</v>
      </c>
      <c r="BJ334" s="713">
        <f t="shared" si="76"/>
        <v>186.85</v>
      </c>
      <c r="BK334" s="716"/>
      <c r="BL334" s="608" t="e">
        <f>VLOOKUP(B334,[9]ML!A:F,1,0)</f>
        <v>#N/A</v>
      </c>
      <c r="BM334" s="715"/>
      <c r="BN334" s="608" t="e">
        <f>VLOOKUP(B334,'[9]Mon-Fri'!A:A,1,0)</f>
        <v>#N/A</v>
      </c>
    </row>
    <row r="335" spans="1:73" s="608" customFormat="1" ht="35.25" customHeight="1">
      <c r="A335" s="689">
        <f t="shared" si="80"/>
        <v>327</v>
      </c>
      <c r="B335" s="690" t="s">
        <v>1882</v>
      </c>
      <c r="C335" s="690" t="s">
        <v>1883</v>
      </c>
      <c r="D335" s="690" t="s">
        <v>1203</v>
      </c>
      <c r="E335" s="690" t="s">
        <v>1255</v>
      </c>
      <c r="F335" s="691">
        <v>39489</v>
      </c>
      <c r="G335" s="692"/>
      <c r="H335" s="692"/>
      <c r="I335" s="690" t="s">
        <v>1108</v>
      </c>
      <c r="J335" s="693">
        <v>1</v>
      </c>
      <c r="K335" s="693">
        <v>0</v>
      </c>
      <c r="L335" s="693">
        <v>1</v>
      </c>
      <c r="M335" s="693">
        <v>204</v>
      </c>
      <c r="N335" s="694">
        <f t="shared" si="77"/>
        <v>7.8461538461538458</v>
      </c>
      <c r="O335" s="693">
        <v>208</v>
      </c>
      <c r="P335" s="693">
        <v>8</v>
      </c>
      <c r="Q335" s="693">
        <v>242</v>
      </c>
      <c r="R335" s="693">
        <v>0</v>
      </c>
      <c r="S335" s="693">
        <v>0</v>
      </c>
      <c r="T335" s="693">
        <v>0</v>
      </c>
      <c r="U335" s="695">
        <v>34</v>
      </c>
      <c r="V335" s="693">
        <v>0</v>
      </c>
      <c r="W335" s="693">
        <v>34</v>
      </c>
      <c r="X335" s="690">
        <v>88.03</v>
      </c>
      <c r="Y335" s="690">
        <v>0</v>
      </c>
      <c r="Z335" s="690">
        <v>16.681080000000001</v>
      </c>
      <c r="AA335" s="690">
        <v>0</v>
      </c>
      <c r="AB335" s="690">
        <v>16.681080000000001</v>
      </c>
      <c r="AC335" s="690">
        <v>22.51</v>
      </c>
      <c r="AD335" s="690">
        <v>126.92216000000001</v>
      </c>
      <c r="AE335" s="696">
        <f>VLOOKUP(B335,[9]Avg!B:AD,29,0)</f>
        <v>9.7327424337228408</v>
      </c>
      <c r="AF335" s="697">
        <f>_xlfn.IFNA(VLOOKUP(B335,'[9]5%'!B:BC,54,0),0)</f>
        <v>0</v>
      </c>
      <c r="AG335" s="698">
        <f>VLOOKUP(B335,[9]Simperel!B:AH,33,0)</f>
        <v>8.1300000000000008</v>
      </c>
      <c r="AH335" s="699">
        <f t="shared" si="70"/>
        <v>7.85</v>
      </c>
      <c r="AI335" s="700"/>
      <c r="AJ335" s="697">
        <f>_xlfn.IFNA(VLOOKUP(B335,'[9]Child care'!C:I,7,0),0)</f>
        <v>0</v>
      </c>
      <c r="AK335" s="699">
        <f>VLOOKUP(B335,[9]Att!B:W,22,0)</f>
        <v>10</v>
      </c>
      <c r="AL335" s="697">
        <f t="shared" si="71"/>
        <v>0</v>
      </c>
      <c r="AM335" s="697">
        <f>_xlfn.IFNA(VLOOKUP(B335,'[9]Health Check'!D:H,5,0),0)</f>
        <v>0</v>
      </c>
      <c r="AN335" s="701"/>
      <c r="AO335" s="697">
        <v>7</v>
      </c>
      <c r="AP335" s="696">
        <f>VLOOKUP(B335,[9]Simperel!B:AJ,35,0)</f>
        <v>11</v>
      </c>
      <c r="AQ335" s="702">
        <f>VLOOKUP(B335,[10]Master!$B:$AQ,42,0)</f>
        <v>0</v>
      </c>
      <c r="AR335" s="697">
        <f>_xlfn.IFNA(VLOOKUP(B335,[9]Bounus!A:B,2,0),0)</f>
        <v>0</v>
      </c>
      <c r="AS335" s="703">
        <f>SUMIF([9]Reimbursment!$B:$B,'PWK '!B:B,[9]Reimbursment!G:G)</f>
        <v>3.430075961774075</v>
      </c>
      <c r="AT335" s="700">
        <f t="shared" si="78"/>
        <v>0</v>
      </c>
      <c r="AU335" s="704">
        <f t="shared" si="72"/>
        <v>254.14</v>
      </c>
      <c r="AV335" s="705">
        <f>VLOOKUP(B335,[9]Att!B:U,20,0)</f>
        <v>0</v>
      </c>
      <c r="AW335" s="706">
        <f t="shared" si="79"/>
        <v>286.42</v>
      </c>
      <c r="AX335" s="707">
        <f t="shared" si="73"/>
        <v>280.69</v>
      </c>
      <c r="AY335" s="708">
        <f t="shared" si="74"/>
        <v>367.55697133055622</v>
      </c>
      <c r="AZ335" s="708">
        <v>0</v>
      </c>
      <c r="BA335" s="708">
        <f>VLOOKUP(B335,'[9]1st'!B:BH,59,0)</f>
        <v>100</v>
      </c>
      <c r="BB335" s="709">
        <f>_xlfn.IFNA(VLOOKUP(B335,[9]Deduct!B:F,6,0),0)</f>
        <v>0</v>
      </c>
      <c r="BC335" s="710">
        <f>_xlfn.IFNA(VLOOKUP(B335,[9]Union!I:J,2,0),0)</f>
        <v>0</v>
      </c>
      <c r="BD335" s="710">
        <f>_xlfn.IFNA(VLOOKUP(B335,[9]Union!M:N,2,0),0)</f>
        <v>0</v>
      </c>
      <c r="BE335" s="710">
        <f>_xlfn.IFNA(VLOOKUP(B335,[9]Union!E:F,2,0),0)</f>
        <v>0</v>
      </c>
      <c r="BF335" s="710">
        <f>_xlfn.IFNA(VLOOKUP(B335,[9]Union!A:B,2,0),0)</f>
        <v>0.5</v>
      </c>
      <c r="BG335" s="711">
        <f t="shared" si="68"/>
        <v>5.73</v>
      </c>
      <c r="BH335" s="708">
        <f t="shared" si="69"/>
        <v>106.23</v>
      </c>
      <c r="BI335" s="712">
        <f t="shared" si="75"/>
        <v>15.13</v>
      </c>
      <c r="BJ335" s="713">
        <f t="shared" si="76"/>
        <v>195.32</v>
      </c>
      <c r="BK335" s="714"/>
      <c r="BL335" s="608" t="e">
        <f>VLOOKUP(B335,[9]ML!A:F,1,0)</f>
        <v>#N/A</v>
      </c>
      <c r="BM335" s="715"/>
      <c r="BN335" s="608" t="e">
        <f>VLOOKUP(B335,'[9]Mon-Fri'!A:A,1,0)</f>
        <v>#N/A</v>
      </c>
    </row>
    <row r="336" spans="1:73" s="608" customFormat="1" ht="35.25" customHeight="1">
      <c r="A336" s="689">
        <f t="shared" si="80"/>
        <v>328</v>
      </c>
      <c r="B336" s="690" t="s">
        <v>1884</v>
      </c>
      <c r="C336" s="690" t="s">
        <v>1885</v>
      </c>
      <c r="D336" s="690" t="s">
        <v>1622</v>
      </c>
      <c r="E336" s="690" t="s">
        <v>1235</v>
      </c>
      <c r="F336" s="691">
        <v>43151</v>
      </c>
      <c r="G336" s="692"/>
      <c r="H336" s="692"/>
      <c r="I336" s="690" t="s">
        <v>1108</v>
      </c>
      <c r="J336" s="693">
        <v>1</v>
      </c>
      <c r="K336" s="693">
        <v>3</v>
      </c>
      <c r="L336" s="693">
        <v>4</v>
      </c>
      <c r="M336" s="693">
        <v>204</v>
      </c>
      <c r="N336" s="694">
        <f t="shared" si="77"/>
        <v>7.8461538461538458</v>
      </c>
      <c r="O336" s="693">
        <v>192</v>
      </c>
      <c r="P336" s="693">
        <v>8</v>
      </c>
      <c r="Q336" s="693">
        <v>224</v>
      </c>
      <c r="R336" s="693">
        <v>8</v>
      </c>
      <c r="S336" s="693">
        <v>0</v>
      </c>
      <c r="T336" s="693">
        <v>8</v>
      </c>
      <c r="U336" s="693">
        <v>40</v>
      </c>
      <c r="V336" s="693">
        <v>0</v>
      </c>
      <c r="W336" s="693">
        <v>40</v>
      </c>
      <c r="X336" s="690">
        <v>141.44999999999999</v>
      </c>
      <c r="Y336" s="690">
        <v>7.85</v>
      </c>
      <c r="Z336" s="690">
        <v>19.6248</v>
      </c>
      <c r="AA336" s="690">
        <v>0</v>
      </c>
      <c r="AB336" s="690">
        <v>19.6248</v>
      </c>
      <c r="AC336" s="690">
        <v>0</v>
      </c>
      <c r="AD336" s="690">
        <v>78.349599999999995</v>
      </c>
      <c r="AE336" s="696">
        <f>VLOOKUP(B336,[9]Avg!B:AD,29,0)</f>
        <v>9.7144615412447646</v>
      </c>
      <c r="AF336" s="697">
        <f>_xlfn.IFNA(VLOOKUP(B336,'[9]5%'!B:BC,54,0),0)</f>
        <v>0</v>
      </c>
      <c r="AG336" s="698">
        <f>VLOOKUP(B336,[9]Simperel!B:AH,33,0)</f>
        <v>9.57</v>
      </c>
      <c r="AH336" s="699">
        <f t="shared" si="70"/>
        <v>7.85</v>
      </c>
      <c r="AI336" s="700"/>
      <c r="AJ336" s="697">
        <f>_xlfn.IFNA(VLOOKUP(B336,'[9]Child care'!C:I,7,0),0)</f>
        <v>0</v>
      </c>
      <c r="AK336" s="699">
        <f>VLOOKUP(B336,[9]Att!B:W,22,0)</f>
        <v>8.2608695652173907</v>
      </c>
      <c r="AL336" s="697">
        <f t="shared" si="71"/>
        <v>0</v>
      </c>
      <c r="AM336" s="697">
        <f>_xlfn.IFNA(VLOOKUP(B336,'[9]Health Check'!D:H,5,0),0)</f>
        <v>0</v>
      </c>
      <c r="AN336" s="701"/>
      <c r="AO336" s="697">
        <v>7</v>
      </c>
      <c r="AP336" s="696">
        <f>VLOOKUP(B336,[9]Simperel!B:AJ,35,0)</f>
        <v>6</v>
      </c>
      <c r="AQ336" s="702">
        <f>VLOOKUP(B336,[10]Master!$B:$AQ,42,0)</f>
        <v>0</v>
      </c>
      <c r="AR336" s="697">
        <f>_xlfn.IFNA(VLOOKUP(B336,[9]Bounus!A:B,2,0),0)</f>
        <v>0</v>
      </c>
      <c r="AS336" s="703">
        <f>SUMIF([9]Reimbursment!$B:$B,'PWK '!B:B,[9]Reimbursment!G:G)</f>
        <v>0</v>
      </c>
      <c r="AT336" s="700">
        <f t="shared" si="78"/>
        <v>2.0451497981567957</v>
      </c>
      <c r="AU336" s="704">
        <f t="shared" si="72"/>
        <v>247.27</v>
      </c>
      <c r="AV336" s="705">
        <f>VLOOKUP(B336,[9]Att!B:U,20,0)</f>
        <v>0.21052631578947401</v>
      </c>
      <c r="AW336" s="706">
        <f t="shared" si="79"/>
        <v>271.43</v>
      </c>
      <c r="AX336" s="707">
        <f t="shared" si="73"/>
        <v>266</v>
      </c>
      <c r="AY336" s="708">
        <f t="shared" si="74"/>
        <v>367.55697133055622</v>
      </c>
      <c r="AZ336" s="708">
        <v>0</v>
      </c>
      <c r="BA336" s="708">
        <f>VLOOKUP(B336,'[9]1st'!B:BH,59,0)</f>
        <v>100</v>
      </c>
      <c r="BB336" s="709">
        <f>_xlfn.IFNA(VLOOKUP(B336,[9]Deduct!B:F,6,0),0)</f>
        <v>0</v>
      </c>
      <c r="BC336" s="710">
        <f>_xlfn.IFNA(VLOOKUP(B336,[9]Union!I:J,2,0),0)</f>
        <v>0</v>
      </c>
      <c r="BD336" s="710">
        <f>_xlfn.IFNA(VLOOKUP(B336,[9]Union!M:N,2,0),0)</f>
        <v>1</v>
      </c>
      <c r="BE336" s="710">
        <f>_xlfn.IFNA(VLOOKUP(B336,[9]Union!E:F,2,0),0)</f>
        <v>0</v>
      </c>
      <c r="BF336" s="710">
        <f>_xlfn.IFNA(VLOOKUP(B336,[9]Union!A:B,2,0),0)</f>
        <v>0</v>
      </c>
      <c r="BG336" s="711">
        <f t="shared" si="68"/>
        <v>5.43</v>
      </c>
      <c r="BH336" s="708">
        <f t="shared" si="69"/>
        <v>106.43</v>
      </c>
      <c r="BI336" s="712">
        <f t="shared" si="75"/>
        <v>16.57</v>
      </c>
      <c r="BJ336" s="713">
        <f t="shared" si="76"/>
        <v>181.57</v>
      </c>
      <c r="BK336" s="724"/>
      <c r="BL336" s="608" t="e">
        <f>VLOOKUP(B336,[9]ML!A:F,1,0)</f>
        <v>#N/A</v>
      </c>
      <c r="BM336" s="715"/>
      <c r="BN336" s="608" t="e">
        <f>VLOOKUP(B336,'[9]Mon-Fri'!A:A,1,0)</f>
        <v>#N/A</v>
      </c>
    </row>
    <row r="337" spans="1:73" s="608" customFormat="1" ht="35.25" customHeight="1">
      <c r="A337" s="689">
        <f t="shared" si="80"/>
        <v>329</v>
      </c>
      <c r="B337" s="690" t="s">
        <v>1886</v>
      </c>
      <c r="C337" s="690" t="s">
        <v>1887</v>
      </c>
      <c r="D337" s="690" t="s">
        <v>1238</v>
      </c>
      <c r="E337" s="690" t="s">
        <v>1656</v>
      </c>
      <c r="F337" s="691">
        <v>43153</v>
      </c>
      <c r="G337" s="692"/>
      <c r="H337" s="692"/>
      <c r="I337" s="690" t="s">
        <v>1108</v>
      </c>
      <c r="J337" s="693">
        <v>1</v>
      </c>
      <c r="K337" s="693">
        <v>2</v>
      </c>
      <c r="L337" s="693">
        <v>3</v>
      </c>
      <c r="M337" s="693">
        <v>204</v>
      </c>
      <c r="N337" s="694">
        <f t="shared" si="77"/>
        <v>7.8461538461538458</v>
      </c>
      <c r="O337" s="693">
        <v>208</v>
      </c>
      <c r="P337" s="693">
        <v>8</v>
      </c>
      <c r="Q337" s="693">
        <v>228</v>
      </c>
      <c r="R337" s="693">
        <v>16</v>
      </c>
      <c r="S337" s="693">
        <v>0</v>
      </c>
      <c r="T337" s="693">
        <v>16</v>
      </c>
      <c r="U337" s="693">
        <v>36</v>
      </c>
      <c r="V337" s="693">
        <v>0</v>
      </c>
      <c r="W337" s="693">
        <v>36</v>
      </c>
      <c r="X337" s="690">
        <v>172.19</v>
      </c>
      <c r="Y337" s="690">
        <v>15.7</v>
      </c>
      <c r="Z337" s="690">
        <v>19.286487999999999</v>
      </c>
      <c r="AA337" s="690">
        <v>0</v>
      </c>
      <c r="AB337" s="690">
        <v>19.286487999999999</v>
      </c>
      <c r="AC337" s="690">
        <v>0</v>
      </c>
      <c r="AD337" s="690">
        <v>71.165120000000002</v>
      </c>
      <c r="AE337" s="696">
        <f>VLOOKUP(B337,[9]Avg!B:AD,29,0)</f>
        <v>9.9129200707636951</v>
      </c>
      <c r="AF337" s="697">
        <f>_xlfn.IFNA(VLOOKUP(B337,'[9]5%'!B:BC,54,0),0)</f>
        <v>0</v>
      </c>
      <c r="AG337" s="698">
        <f>VLOOKUP(B337,[9]Simperel!B:AH,33,0)</f>
        <v>8.61</v>
      </c>
      <c r="AH337" s="699">
        <f t="shared" si="70"/>
        <v>7.85</v>
      </c>
      <c r="AI337" s="700"/>
      <c r="AJ337" s="697">
        <f>_xlfn.IFNA(VLOOKUP(B337,'[9]Child care'!C:I,7,0),0)</f>
        <v>0</v>
      </c>
      <c r="AK337" s="699">
        <f>VLOOKUP(B337,[9]Att!B:W,22,0)</f>
        <v>9.1304347826086953</v>
      </c>
      <c r="AL337" s="697">
        <f t="shared" si="71"/>
        <v>6</v>
      </c>
      <c r="AM337" s="697">
        <f>_xlfn.IFNA(VLOOKUP(B337,'[9]Health Check'!D:H,5,0),0)</f>
        <v>0</v>
      </c>
      <c r="AN337" s="701"/>
      <c r="AO337" s="697">
        <v>7</v>
      </c>
      <c r="AP337" s="696">
        <f>VLOOKUP(B337,[9]Simperel!B:AJ,35,0)</f>
        <v>6</v>
      </c>
      <c r="AQ337" s="702">
        <f>VLOOKUP(B337,[10]Master!$B:$AQ,42,0)</f>
        <v>0</v>
      </c>
      <c r="AR337" s="697">
        <f>_xlfn.IFNA(VLOOKUP(B337,[9]Bounus!A:B,2,0),0)</f>
        <v>0</v>
      </c>
      <c r="AS337" s="703">
        <f>SUMIF([9]Reimbursment!$B:$B,'PWK '!B:B,[9]Reimbursment!G:G)</f>
        <v>0</v>
      </c>
      <c r="AT337" s="700">
        <f t="shared" si="78"/>
        <v>0</v>
      </c>
      <c r="AU337" s="704">
        <f t="shared" si="72"/>
        <v>278.33999999999997</v>
      </c>
      <c r="AV337" s="705">
        <f>VLOOKUP(B337,[9]Att!B:U,20,0)</f>
        <v>0</v>
      </c>
      <c r="AW337" s="706">
        <f t="shared" si="79"/>
        <v>307.32</v>
      </c>
      <c r="AX337" s="707">
        <f t="shared" si="73"/>
        <v>301.45</v>
      </c>
      <c r="AY337" s="708">
        <f t="shared" si="74"/>
        <v>367.55697133055622</v>
      </c>
      <c r="AZ337" s="708">
        <v>0</v>
      </c>
      <c r="BA337" s="708">
        <f>VLOOKUP(B337,'[9]1st'!B:BH,59,0)</f>
        <v>100</v>
      </c>
      <c r="BB337" s="709">
        <f>_xlfn.IFNA(VLOOKUP(B337,[9]Deduct!B:F,6,0),0)</f>
        <v>0</v>
      </c>
      <c r="BC337" s="710">
        <f>_xlfn.IFNA(VLOOKUP(B337,[9]Union!I:J,2,0),0)</f>
        <v>0</v>
      </c>
      <c r="BD337" s="710">
        <f>_xlfn.IFNA(VLOOKUP(B337,[9]Union!M:N,2,0),0)</f>
        <v>1</v>
      </c>
      <c r="BE337" s="710">
        <f>_xlfn.IFNA(VLOOKUP(B337,[9]Union!E:F,2,0),0)</f>
        <v>0</v>
      </c>
      <c r="BF337" s="710">
        <f>_xlfn.IFNA(VLOOKUP(B337,[9]Union!A:B,2,0),0)</f>
        <v>0</v>
      </c>
      <c r="BG337" s="711">
        <f t="shared" si="68"/>
        <v>5.87</v>
      </c>
      <c r="BH337" s="708">
        <f t="shared" si="69"/>
        <v>106.87</v>
      </c>
      <c r="BI337" s="712">
        <f t="shared" si="75"/>
        <v>15.61</v>
      </c>
      <c r="BJ337" s="713">
        <f t="shared" si="76"/>
        <v>216.06</v>
      </c>
      <c r="BK337" s="716"/>
      <c r="BL337" s="608" t="e">
        <f>VLOOKUP(B337,[9]ML!A:F,1,0)</f>
        <v>#N/A</v>
      </c>
      <c r="BM337" s="715"/>
      <c r="BN337" s="608" t="e">
        <f>VLOOKUP(B337,'[9]Mon-Fri'!A:A,1,0)</f>
        <v>#N/A</v>
      </c>
    </row>
    <row r="338" spans="1:73" s="608" customFormat="1" ht="35.25" customHeight="1">
      <c r="A338" s="689">
        <f t="shared" si="80"/>
        <v>330</v>
      </c>
      <c r="B338" s="690" t="s">
        <v>1888</v>
      </c>
      <c r="C338" s="690" t="s">
        <v>1889</v>
      </c>
      <c r="D338" s="690" t="s">
        <v>1203</v>
      </c>
      <c r="E338" s="690" t="s">
        <v>1470</v>
      </c>
      <c r="F338" s="691">
        <v>43158</v>
      </c>
      <c r="G338" s="692"/>
      <c r="H338" s="692"/>
      <c r="I338" s="690" t="s">
        <v>1108</v>
      </c>
      <c r="J338" s="693">
        <v>1</v>
      </c>
      <c r="K338" s="693">
        <v>1</v>
      </c>
      <c r="L338" s="693">
        <v>2</v>
      </c>
      <c r="M338" s="693">
        <v>204</v>
      </c>
      <c r="N338" s="694">
        <f t="shared" si="77"/>
        <v>7.8461538461538458</v>
      </c>
      <c r="O338" s="693">
        <v>208</v>
      </c>
      <c r="P338" s="693">
        <v>8</v>
      </c>
      <c r="Q338" s="693">
        <v>258</v>
      </c>
      <c r="R338" s="693">
        <v>0</v>
      </c>
      <c r="S338" s="693">
        <v>0</v>
      </c>
      <c r="T338" s="693">
        <v>0</v>
      </c>
      <c r="U338" s="693">
        <v>50</v>
      </c>
      <c r="V338" s="693">
        <v>0</v>
      </c>
      <c r="W338" s="693">
        <v>50</v>
      </c>
      <c r="X338" s="690">
        <v>116.26</v>
      </c>
      <c r="Y338" s="690">
        <v>0</v>
      </c>
      <c r="Z338" s="690">
        <v>24.530999999999999</v>
      </c>
      <c r="AA338" s="690">
        <v>0</v>
      </c>
      <c r="AB338" s="690">
        <v>24.530999999999999</v>
      </c>
      <c r="AC338" s="690">
        <v>22.46</v>
      </c>
      <c r="AD338" s="690">
        <v>114.44199999999999</v>
      </c>
      <c r="AE338" s="696">
        <f>VLOOKUP(B338,[9]Avg!B:AD,29,0)</f>
        <v>9.7074680966469433</v>
      </c>
      <c r="AF338" s="697">
        <f>_xlfn.IFNA(VLOOKUP(B338,'[9]5%'!B:BC,54,0),0)</f>
        <v>0</v>
      </c>
      <c r="AG338" s="698">
        <f>VLOOKUP(B338,[9]Simperel!B:AH,33,0)</f>
        <v>11.96</v>
      </c>
      <c r="AH338" s="699">
        <f t="shared" si="70"/>
        <v>7.85</v>
      </c>
      <c r="AI338" s="717"/>
      <c r="AJ338" s="697">
        <f>_xlfn.IFNA(VLOOKUP(B338,'[9]Child care'!C:I,7,0),0)</f>
        <v>0</v>
      </c>
      <c r="AK338" s="699">
        <f>VLOOKUP(B338,[9]Att!B:W,22,0)</f>
        <v>10</v>
      </c>
      <c r="AL338" s="697">
        <f t="shared" si="71"/>
        <v>0</v>
      </c>
      <c r="AM338" s="697">
        <f>_xlfn.IFNA(VLOOKUP(B338,'[9]Health Check'!D:H,5,0),0)</f>
        <v>0</v>
      </c>
      <c r="AN338" s="701"/>
      <c r="AO338" s="697">
        <v>7</v>
      </c>
      <c r="AP338" s="696">
        <f>VLOOKUP(B338,[9]Simperel!B:AJ,35,0)</f>
        <v>6</v>
      </c>
      <c r="AQ338" s="702">
        <f>VLOOKUP(B338,[10]Master!$B:$AQ,42,0)</f>
        <v>0</v>
      </c>
      <c r="AR338" s="697">
        <f>_xlfn.IFNA(VLOOKUP(B338,[9]Bounus!A:B,2,0),0)</f>
        <v>0</v>
      </c>
      <c r="AS338" s="703">
        <f>SUMIF([9]Reimbursment!$B:$B,'PWK '!B:B,[9]Reimbursment!G:G)</f>
        <v>0</v>
      </c>
      <c r="AT338" s="700">
        <f t="shared" si="78"/>
        <v>0</v>
      </c>
      <c r="AU338" s="718">
        <f t="shared" si="72"/>
        <v>277.69</v>
      </c>
      <c r="AV338" s="705">
        <f>VLOOKUP(B338,[9]Att!B:U,20,0)</f>
        <v>0</v>
      </c>
      <c r="AW338" s="706">
        <f t="shared" si="79"/>
        <v>301.54000000000002</v>
      </c>
      <c r="AX338" s="719">
        <f t="shared" si="73"/>
        <v>295.67</v>
      </c>
      <c r="AY338" s="720">
        <f t="shared" si="74"/>
        <v>367.55697133055622</v>
      </c>
      <c r="AZ338" s="708">
        <v>0</v>
      </c>
      <c r="BA338" s="708">
        <f>VLOOKUP(B338,'[9]1st'!B:BH,59,0)</f>
        <v>100</v>
      </c>
      <c r="BB338" s="709">
        <f>_xlfn.IFNA(VLOOKUP(B338,[9]Deduct!B:F,6,0),0)</f>
        <v>0</v>
      </c>
      <c r="BC338" s="710">
        <f>_xlfn.IFNA(VLOOKUP(B338,[9]Union!I:J,2,0),0)</f>
        <v>0</v>
      </c>
      <c r="BD338" s="710">
        <f>_xlfn.IFNA(VLOOKUP(B338,[9]Union!M:N,2,0),0)</f>
        <v>1</v>
      </c>
      <c r="BE338" s="710">
        <f>_xlfn.IFNA(VLOOKUP(B338,[9]Union!E:F,2,0),0)</f>
        <v>0</v>
      </c>
      <c r="BF338" s="710">
        <f>_xlfn.IFNA(VLOOKUP(B338,[9]Union!A:B,2,0),0)</f>
        <v>0</v>
      </c>
      <c r="BG338" s="711">
        <f t="shared" si="68"/>
        <v>5.87</v>
      </c>
      <c r="BH338" s="708">
        <f t="shared" si="69"/>
        <v>106.87</v>
      </c>
      <c r="BI338" s="712">
        <f t="shared" si="75"/>
        <v>18.96</v>
      </c>
      <c r="BJ338" s="713">
        <f t="shared" si="76"/>
        <v>213.63</v>
      </c>
      <c r="BK338" s="716"/>
      <c r="BL338" s="608" t="e">
        <f>VLOOKUP(B338,[9]ML!A:F,1,0)</f>
        <v>#N/A</v>
      </c>
      <c r="BM338" s="715"/>
      <c r="BN338" s="608" t="e">
        <f>VLOOKUP(B338,'[9]Mon-Fri'!A:A,1,0)</f>
        <v>#N/A</v>
      </c>
    </row>
    <row r="339" spans="1:73" s="608" customFormat="1" ht="35.25" customHeight="1">
      <c r="A339" s="689">
        <f t="shared" si="80"/>
        <v>331</v>
      </c>
      <c r="B339" s="690" t="s">
        <v>1890</v>
      </c>
      <c r="C339" s="690" t="s">
        <v>1891</v>
      </c>
      <c r="D339" s="690" t="s">
        <v>1289</v>
      </c>
      <c r="E339" s="690" t="s">
        <v>1261</v>
      </c>
      <c r="F339" s="691">
        <v>43158</v>
      </c>
      <c r="G339" s="692"/>
      <c r="H339" s="692"/>
      <c r="I339" s="690" t="s">
        <v>1108</v>
      </c>
      <c r="J339" s="693">
        <v>0</v>
      </c>
      <c r="K339" s="693">
        <v>1</v>
      </c>
      <c r="L339" s="693">
        <v>1</v>
      </c>
      <c r="M339" s="693">
        <v>204</v>
      </c>
      <c r="N339" s="694">
        <f t="shared" si="77"/>
        <v>7.8461538461538458</v>
      </c>
      <c r="O339" s="693">
        <v>208</v>
      </c>
      <c r="P339" s="693">
        <v>8</v>
      </c>
      <c r="Q339" s="693">
        <v>240</v>
      </c>
      <c r="R339" s="693">
        <v>0</v>
      </c>
      <c r="S339" s="693">
        <v>0</v>
      </c>
      <c r="T339" s="693">
        <v>0</v>
      </c>
      <c r="U339" s="693">
        <v>32</v>
      </c>
      <c r="V339" s="693">
        <v>0</v>
      </c>
      <c r="W339" s="693">
        <v>32</v>
      </c>
      <c r="X339" s="690">
        <v>262.74</v>
      </c>
      <c r="Y339" s="690">
        <v>0</v>
      </c>
      <c r="Z339" s="690">
        <v>16.807320000000001</v>
      </c>
      <c r="AA339" s="690">
        <v>0</v>
      </c>
      <c r="AB339" s="690">
        <v>16.807320000000001</v>
      </c>
      <c r="AC339" s="690">
        <v>0</v>
      </c>
      <c r="AD339" s="690">
        <v>3.7111679999999998</v>
      </c>
      <c r="AE339" s="696">
        <f>VLOOKUP(B339,[9]Avg!B:AD,29,0)</f>
        <v>10.762779069938627</v>
      </c>
      <c r="AF339" s="697">
        <f>_xlfn.IFNA(VLOOKUP(B339,'[9]5%'!B:BC,54,0),0)</f>
        <v>0</v>
      </c>
      <c r="AG339" s="698">
        <f>VLOOKUP(B339,[9]Simperel!B:AH,33,0)</f>
        <v>7.65</v>
      </c>
      <c r="AH339" s="699">
        <f t="shared" si="70"/>
        <v>7.85</v>
      </c>
      <c r="AI339" s="700"/>
      <c r="AJ339" s="697">
        <f>_xlfn.IFNA(VLOOKUP(B339,'[9]Child care'!C:I,7,0),0)</f>
        <v>0</v>
      </c>
      <c r="AK339" s="699">
        <f>VLOOKUP(B339,[9]Att!B:W,22,0)</f>
        <v>10</v>
      </c>
      <c r="AL339" s="697">
        <f t="shared" si="71"/>
        <v>6</v>
      </c>
      <c r="AM339" s="697">
        <f>_xlfn.IFNA(VLOOKUP(B339,'[9]Health Check'!D:H,5,0),0)</f>
        <v>0</v>
      </c>
      <c r="AN339" s="701"/>
      <c r="AO339" s="697">
        <v>7</v>
      </c>
      <c r="AP339" s="696">
        <f>VLOOKUP(B339,[9]Simperel!B:AJ,35,0)</f>
        <v>6</v>
      </c>
      <c r="AQ339" s="702">
        <f>VLOOKUP(B339,[10]Master!$B:$AQ,42,0)</f>
        <v>0</v>
      </c>
      <c r="AR339" s="697">
        <f>_xlfn.IFNA(VLOOKUP(B339,[9]Bounus!A:B,2,0),0)</f>
        <v>0</v>
      </c>
      <c r="AS339" s="703">
        <f>SUMIF([9]Reimbursment!$B:$B,'PWK '!B:B,[9]Reimbursment!G:G)</f>
        <v>0</v>
      </c>
      <c r="AT339" s="700">
        <f t="shared" si="78"/>
        <v>0</v>
      </c>
      <c r="AU339" s="704">
        <f t="shared" si="72"/>
        <v>283.26</v>
      </c>
      <c r="AV339" s="705">
        <f>VLOOKUP(B339,[9]Att!B:U,20,0)</f>
        <v>0</v>
      </c>
      <c r="AW339" s="706">
        <f t="shared" si="79"/>
        <v>313.11</v>
      </c>
      <c r="AX339" s="707">
        <f t="shared" si="73"/>
        <v>307.24</v>
      </c>
      <c r="AY339" s="708">
        <f t="shared" si="74"/>
        <v>367.55697133055622</v>
      </c>
      <c r="AZ339" s="708">
        <v>0</v>
      </c>
      <c r="BA339" s="708">
        <f>VLOOKUP(B339,'[9]1st'!B:BH,59,0)</f>
        <v>100</v>
      </c>
      <c r="BB339" s="709">
        <f>_xlfn.IFNA(VLOOKUP(B339,[9]Deduct!B:F,6,0),0)</f>
        <v>0</v>
      </c>
      <c r="BC339" s="710">
        <f>_xlfn.IFNA(VLOOKUP(B339,[9]Union!I:J,2,0),0)</f>
        <v>1</v>
      </c>
      <c r="BD339" s="710">
        <f>_xlfn.IFNA(VLOOKUP(B339,[9]Union!M:N,2,0),0)</f>
        <v>0</v>
      </c>
      <c r="BE339" s="710">
        <f>_xlfn.IFNA(VLOOKUP(B339,[9]Union!E:F,2,0),0)</f>
        <v>0</v>
      </c>
      <c r="BF339" s="710">
        <f>_xlfn.IFNA(VLOOKUP(B339,[9]Union!A:B,2,0),0)</f>
        <v>0</v>
      </c>
      <c r="BG339" s="711">
        <f t="shared" si="68"/>
        <v>5.87</v>
      </c>
      <c r="BH339" s="708">
        <f t="shared" si="69"/>
        <v>106.87</v>
      </c>
      <c r="BI339" s="712">
        <f t="shared" si="75"/>
        <v>14.65</v>
      </c>
      <c r="BJ339" s="713">
        <f t="shared" si="76"/>
        <v>220.89</v>
      </c>
      <c r="BK339" s="716"/>
      <c r="BL339" s="608" t="e">
        <f>VLOOKUP(B339,[9]ML!A:F,1,0)</f>
        <v>#N/A</v>
      </c>
      <c r="BM339" s="715"/>
      <c r="BN339" s="608" t="e">
        <f>VLOOKUP(B339,'[9]Mon-Fri'!A:A,1,0)</f>
        <v>#N/A</v>
      </c>
    </row>
    <row r="340" spans="1:73" s="608" customFormat="1" ht="35.25" customHeight="1">
      <c r="A340" s="689">
        <f t="shared" si="80"/>
        <v>332</v>
      </c>
      <c r="B340" s="690" t="s">
        <v>1892</v>
      </c>
      <c r="C340" s="690" t="s">
        <v>1893</v>
      </c>
      <c r="D340" s="690" t="s">
        <v>1217</v>
      </c>
      <c r="E340" s="690" t="s">
        <v>1235</v>
      </c>
      <c r="F340" s="691">
        <v>43160</v>
      </c>
      <c r="G340" s="692"/>
      <c r="H340" s="692"/>
      <c r="I340" s="690" t="s">
        <v>1108</v>
      </c>
      <c r="J340" s="693">
        <v>0</v>
      </c>
      <c r="K340" s="693">
        <v>1</v>
      </c>
      <c r="L340" s="693">
        <v>1</v>
      </c>
      <c r="M340" s="693">
        <v>204</v>
      </c>
      <c r="N340" s="694">
        <f t="shared" si="77"/>
        <v>7.8461538461538458</v>
      </c>
      <c r="O340" s="693">
        <v>208</v>
      </c>
      <c r="P340" s="693">
        <v>8</v>
      </c>
      <c r="Q340" s="693">
        <v>251</v>
      </c>
      <c r="R340" s="693">
        <v>0</v>
      </c>
      <c r="S340" s="693">
        <v>5</v>
      </c>
      <c r="T340" s="693">
        <v>5</v>
      </c>
      <c r="U340" s="693">
        <v>48</v>
      </c>
      <c r="V340" s="693">
        <v>0</v>
      </c>
      <c r="W340" s="693">
        <v>48</v>
      </c>
      <c r="X340" s="690">
        <v>192.9</v>
      </c>
      <c r="Y340" s="690">
        <v>0</v>
      </c>
      <c r="Z340" s="690">
        <v>23.549759999999999</v>
      </c>
      <c r="AA340" s="690">
        <v>0</v>
      </c>
      <c r="AB340" s="690">
        <v>23.549759999999999</v>
      </c>
      <c r="AC340" s="690">
        <v>0</v>
      </c>
      <c r="AD340" s="690">
        <v>53.389519999999997</v>
      </c>
      <c r="AE340" s="696">
        <f>VLOOKUP(B340,[9]Avg!B:AD,29,0)</f>
        <v>10.031069015962755</v>
      </c>
      <c r="AF340" s="697">
        <f>_xlfn.IFNA(VLOOKUP(B340,'[9]5%'!B:BC,54,0),0)</f>
        <v>0</v>
      </c>
      <c r="AG340" s="698">
        <f>VLOOKUP(B340,[9]Simperel!B:AH,33,0)</f>
        <v>11.48</v>
      </c>
      <c r="AH340" s="699">
        <f t="shared" si="70"/>
        <v>7.85</v>
      </c>
      <c r="AI340" s="700"/>
      <c r="AJ340" s="697">
        <f>_xlfn.IFNA(VLOOKUP(B340,'[9]Child care'!C:I,7,0),0)</f>
        <v>0</v>
      </c>
      <c r="AK340" s="699">
        <f>VLOOKUP(B340,[9]Att!B:W,22,0)</f>
        <v>10</v>
      </c>
      <c r="AL340" s="697">
        <f t="shared" si="71"/>
        <v>6</v>
      </c>
      <c r="AM340" s="697">
        <f>_xlfn.IFNA(VLOOKUP(B340,'[9]Health Check'!D:H,5,0),0)</f>
        <v>0</v>
      </c>
      <c r="AN340" s="701"/>
      <c r="AO340" s="697">
        <v>7</v>
      </c>
      <c r="AP340" s="696">
        <f>VLOOKUP(B340,[9]Simperel!B:AJ,35,0)</f>
        <v>6</v>
      </c>
      <c r="AQ340" s="702">
        <f>VLOOKUP(B340,[10]Master!$B:$AQ,42,0)</f>
        <v>0</v>
      </c>
      <c r="AR340" s="697">
        <f>_xlfn.IFNA(VLOOKUP(B340,[9]Bounus!A:B,2,0),0)</f>
        <v>0</v>
      </c>
      <c r="AS340" s="703">
        <f>SUMIF([9]Reimbursment!$B:$B,'PWK '!B:B,[9]Reimbursment!G:G)</f>
        <v>63.232538657851585</v>
      </c>
      <c r="AT340" s="700">
        <f t="shared" si="78"/>
        <v>6.3354120100817397</v>
      </c>
      <c r="AU340" s="704">
        <f t="shared" si="72"/>
        <v>269.83999999999997</v>
      </c>
      <c r="AV340" s="705">
        <f>VLOOKUP(B340,[9]Att!B:U,20,0)</f>
        <v>0.63157894736842102</v>
      </c>
      <c r="AW340" s="706">
        <f t="shared" si="79"/>
        <v>369.26</v>
      </c>
      <c r="AX340" s="707">
        <f t="shared" si="73"/>
        <v>363.39</v>
      </c>
      <c r="AY340" s="708">
        <f t="shared" si="74"/>
        <v>367.55697133055622</v>
      </c>
      <c r="AZ340" s="708">
        <v>0</v>
      </c>
      <c r="BA340" s="708">
        <f>VLOOKUP(B340,'[9]1st'!B:BH,59,0)</f>
        <v>100</v>
      </c>
      <c r="BB340" s="709">
        <f>_xlfn.IFNA(VLOOKUP(B340,[9]Deduct!B:F,6,0),0)</f>
        <v>0</v>
      </c>
      <c r="BC340" s="710">
        <f>_xlfn.IFNA(VLOOKUP(B340,[9]Union!I:J,2,0),0)</f>
        <v>0</v>
      </c>
      <c r="BD340" s="710">
        <f>_xlfn.IFNA(VLOOKUP(B340,[9]Union!M:N,2,0),0)</f>
        <v>0</v>
      </c>
      <c r="BE340" s="710">
        <f>_xlfn.IFNA(VLOOKUP(B340,[9]Union!E:F,2,0),0)</f>
        <v>0</v>
      </c>
      <c r="BF340" s="710">
        <f>_xlfn.IFNA(VLOOKUP(B340,[9]Union!A:B,2,0),0)</f>
        <v>0.5</v>
      </c>
      <c r="BG340" s="711">
        <f t="shared" si="68"/>
        <v>5.87</v>
      </c>
      <c r="BH340" s="708">
        <f t="shared" si="69"/>
        <v>106.37</v>
      </c>
      <c r="BI340" s="712">
        <f t="shared" si="75"/>
        <v>18.48</v>
      </c>
      <c r="BJ340" s="713">
        <f t="shared" si="76"/>
        <v>281.37</v>
      </c>
      <c r="BK340" s="716"/>
      <c r="BL340" s="608" t="e">
        <f>VLOOKUP(B340,[9]ML!A:F,1,0)</f>
        <v>#N/A</v>
      </c>
      <c r="BM340" s="715"/>
      <c r="BN340" s="608" t="e">
        <f>VLOOKUP(B340,'[9]Mon-Fri'!A:A,1,0)</f>
        <v>#N/A</v>
      </c>
    </row>
    <row r="341" spans="1:73" s="722" customFormat="1" ht="35.25" customHeight="1">
      <c r="A341" s="689">
        <f t="shared" si="80"/>
        <v>333</v>
      </c>
      <c r="B341" s="690" t="s">
        <v>1894</v>
      </c>
      <c r="C341" s="690" t="s">
        <v>1895</v>
      </c>
      <c r="D341" s="690" t="s">
        <v>1203</v>
      </c>
      <c r="E341" s="690" t="s">
        <v>1197</v>
      </c>
      <c r="F341" s="691">
        <v>43164</v>
      </c>
      <c r="G341" s="692"/>
      <c r="H341" s="692"/>
      <c r="I341" s="690" t="s">
        <v>1108</v>
      </c>
      <c r="J341" s="693">
        <v>0</v>
      </c>
      <c r="K341" s="693">
        <v>0</v>
      </c>
      <c r="L341" s="693">
        <v>0</v>
      </c>
      <c r="M341" s="693">
        <v>204</v>
      </c>
      <c r="N341" s="694">
        <f t="shared" si="77"/>
        <v>7.8461538461538458</v>
      </c>
      <c r="O341" s="693">
        <v>192</v>
      </c>
      <c r="P341" s="693">
        <v>8</v>
      </c>
      <c r="Q341" s="693">
        <v>220</v>
      </c>
      <c r="R341" s="693">
        <v>8</v>
      </c>
      <c r="S341" s="693">
        <v>0</v>
      </c>
      <c r="T341" s="693">
        <v>8</v>
      </c>
      <c r="U341" s="693">
        <v>36</v>
      </c>
      <c r="V341" s="693">
        <v>0</v>
      </c>
      <c r="W341" s="693">
        <v>36</v>
      </c>
      <c r="X341" s="690">
        <v>196.68</v>
      </c>
      <c r="Y341" s="690">
        <v>7.85</v>
      </c>
      <c r="Z341" s="690">
        <v>19.435106000000001</v>
      </c>
      <c r="AA341" s="690">
        <v>0</v>
      </c>
      <c r="AB341" s="690">
        <v>19.435106000000001</v>
      </c>
      <c r="AC341" s="690">
        <v>0</v>
      </c>
      <c r="AD341" s="690">
        <v>38.549779999999998</v>
      </c>
      <c r="AE341" s="696">
        <f>VLOOKUP(B341,[9]Avg!B:AD,29,0)</f>
        <v>9.4408123821142187</v>
      </c>
      <c r="AF341" s="697">
        <f>_xlfn.IFNA(VLOOKUP(B341,'[9]5%'!B:BC,54,0),0)</f>
        <v>0</v>
      </c>
      <c r="AG341" s="698">
        <f>VLOOKUP(B341,[9]Simperel!B:AH,33,0)</f>
        <v>8.61</v>
      </c>
      <c r="AH341" s="699">
        <f t="shared" si="70"/>
        <v>7.85</v>
      </c>
      <c r="AI341" s="700"/>
      <c r="AJ341" s="697">
        <f>_xlfn.IFNA(VLOOKUP(B341,'[9]Child care'!C:I,7,0),0)</f>
        <v>0</v>
      </c>
      <c r="AK341" s="699">
        <f>VLOOKUP(B341,[9]Att!B:W,22,0)</f>
        <v>9.1304347826086953</v>
      </c>
      <c r="AL341" s="697">
        <f t="shared" si="71"/>
        <v>6</v>
      </c>
      <c r="AM341" s="697">
        <f>_xlfn.IFNA(VLOOKUP(B341,'[9]Health Check'!D:H,5,0),0)</f>
        <v>0</v>
      </c>
      <c r="AN341" s="701"/>
      <c r="AO341" s="697">
        <v>7</v>
      </c>
      <c r="AP341" s="696">
        <f>VLOOKUP(B341,[9]Simperel!B:AJ,35,0)</f>
        <v>6</v>
      </c>
      <c r="AQ341" s="702">
        <f>VLOOKUP(B341,[10]Master!$B:$AQ,42,0)</f>
        <v>0</v>
      </c>
      <c r="AR341" s="697">
        <f>_xlfn.IFNA(VLOOKUP(B341,[9]Bounus!A:B,2,0),0)</f>
        <v>0</v>
      </c>
      <c r="AS341" s="703">
        <f>SUMIF([9]Reimbursment!$B:$B,'PWK '!B:B,[9]Reimbursment!G:G)</f>
        <v>0</v>
      </c>
      <c r="AT341" s="700">
        <f t="shared" si="78"/>
        <v>18.881624764228437</v>
      </c>
      <c r="AU341" s="704">
        <f t="shared" si="72"/>
        <v>262.51</v>
      </c>
      <c r="AV341" s="705">
        <f>VLOOKUP(B341,[9]Att!B:U,20,0)</f>
        <v>2</v>
      </c>
      <c r="AW341" s="706">
        <f t="shared" si="79"/>
        <v>310.38</v>
      </c>
      <c r="AX341" s="707">
        <f t="shared" si="73"/>
        <v>304.51</v>
      </c>
      <c r="AY341" s="708">
        <f t="shared" si="74"/>
        <v>367.55697133055622</v>
      </c>
      <c r="AZ341" s="708">
        <v>0</v>
      </c>
      <c r="BA341" s="708">
        <f>VLOOKUP(B341,'[9]1st'!B:BH,59,0)</f>
        <v>100</v>
      </c>
      <c r="BB341" s="709">
        <f>_xlfn.IFNA(VLOOKUP(B341,[9]Deduct!B:F,6,0),0)</f>
        <v>0</v>
      </c>
      <c r="BC341" s="710">
        <f>_xlfn.IFNA(VLOOKUP(B341,[9]Union!I:J,2,0),0)</f>
        <v>0</v>
      </c>
      <c r="BD341" s="710">
        <f>_xlfn.IFNA(VLOOKUP(B341,[9]Union!M:N,2,0),0)</f>
        <v>0</v>
      </c>
      <c r="BE341" s="710">
        <f>_xlfn.IFNA(VLOOKUP(B341,[9]Union!E:F,2,0),0)</f>
        <v>0.5</v>
      </c>
      <c r="BF341" s="710">
        <f>_xlfn.IFNA(VLOOKUP(B341,[9]Union!A:B,2,0),0)</f>
        <v>0</v>
      </c>
      <c r="BG341" s="711">
        <f t="shared" si="68"/>
        <v>5.87</v>
      </c>
      <c r="BH341" s="708">
        <f t="shared" si="69"/>
        <v>106.37</v>
      </c>
      <c r="BI341" s="712">
        <f t="shared" si="75"/>
        <v>15.61</v>
      </c>
      <c r="BJ341" s="713">
        <f t="shared" si="76"/>
        <v>219.62</v>
      </c>
      <c r="BK341" s="716"/>
      <c r="BL341" s="608" t="e">
        <f>VLOOKUP(B341,[9]ML!A:F,1,0)</f>
        <v>#N/A</v>
      </c>
      <c r="BM341" s="715"/>
      <c r="BN341" s="608" t="e">
        <f>VLOOKUP(B341,'[9]Mon-Fri'!A:A,1,0)</f>
        <v>#N/A</v>
      </c>
      <c r="BO341" s="608"/>
      <c r="BP341" s="608"/>
      <c r="BQ341" s="608"/>
      <c r="BR341" s="608"/>
      <c r="BS341" s="608"/>
      <c r="BT341" s="608"/>
      <c r="BU341" s="608"/>
    </row>
    <row r="342" spans="1:73" s="608" customFormat="1" ht="32.25" customHeight="1">
      <c r="A342" s="689">
        <f t="shared" si="80"/>
        <v>334</v>
      </c>
      <c r="B342" s="690" t="s">
        <v>1896</v>
      </c>
      <c r="C342" s="690" t="s">
        <v>1897</v>
      </c>
      <c r="D342" s="690" t="s">
        <v>1196</v>
      </c>
      <c r="E342" s="690" t="s">
        <v>1546</v>
      </c>
      <c r="F342" s="691">
        <v>43164</v>
      </c>
      <c r="G342" s="692"/>
      <c r="H342" s="692"/>
      <c r="I342" s="690" t="s">
        <v>1108</v>
      </c>
      <c r="J342" s="693">
        <v>0</v>
      </c>
      <c r="K342" s="693">
        <v>0</v>
      </c>
      <c r="L342" s="693">
        <v>0</v>
      </c>
      <c r="M342" s="693">
        <v>204</v>
      </c>
      <c r="N342" s="694">
        <f t="shared" si="77"/>
        <v>7.8461538461538458</v>
      </c>
      <c r="O342" s="693">
        <v>192</v>
      </c>
      <c r="P342" s="693">
        <v>8</v>
      </c>
      <c r="Q342" s="693">
        <v>230</v>
      </c>
      <c r="R342" s="693">
        <v>0</v>
      </c>
      <c r="S342" s="693">
        <v>0</v>
      </c>
      <c r="T342" s="693">
        <v>0</v>
      </c>
      <c r="U342" s="693">
        <v>38</v>
      </c>
      <c r="V342" s="693">
        <v>0</v>
      </c>
      <c r="W342" s="693">
        <v>38</v>
      </c>
      <c r="X342" s="690">
        <v>291.36</v>
      </c>
      <c r="Y342" s="690">
        <v>0</v>
      </c>
      <c r="Z342" s="690">
        <v>24.663073000000001</v>
      </c>
      <c r="AA342" s="690">
        <v>0</v>
      </c>
      <c r="AB342" s="690">
        <v>24.663073000000001</v>
      </c>
      <c r="AC342" s="690">
        <v>0</v>
      </c>
      <c r="AD342" s="690">
        <v>6.8249599999999999</v>
      </c>
      <c r="AE342" s="696">
        <f>VLOOKUP(B342,[9]Avg!B:AD,29,0)</f>
        <v>10.037340420948821</v>
      </c>
      <c r="AF342" s="697">
        <f>_xlfn.IFNA(VLOOKUP(B342,'[9]5%'!B:BC,54,0),0)</f>
        <v>0</v>
      </c>
      <c r="AG342" s="698">
        <f>VLOOKUP(B342,[9]Simperel!B:AH,33,0)</f>
        <v>9.09</v>
      </c>
      <c r="AH342" s="699">
        <f t="shared" si="70"/>
        <v>7.85</v>
      </c>
      <c r="AI342" s="700"/>
      <c r="AJ342" s="697">
        <f>_xlfn.IFNA(VLOOKUP(B342,'[9]Child care'!C:I,7,0),0)</f>
        <v>0</v>
      </c>
      <c r="AK342" s="699">
        <f>VLOOKUP(B342,[9]Att!B:W,22,0)</f>
        <v>8.4280936454849495</v>
      </c>
      <c r="AL342" s="697">
        <f t="shared" si="71"/>
        <v>6</v>
      </c>
      <c r="AM342" s="697">
        <f>_xlfn.IFNA(VLOOKUP(B342,'[9]Health Check'!D:H,5,0),0)</f>
        <v>0</v>
      </c>
      <c r="AN342" s="701"/>
      <c r="AO342" s="697">
        <v>7</v>
      </c>
      <c r="AP342" s="696">
        <f>VLOOKUP(B342,[9]Simperel!B:AJ,35,0)</f>
        <v>6</v>
      </c>
      <c r="AQ342" s="702">
        <f>VLOOKUP(B342,[10]Master!$B:$AQ,42,0)</f>
        <v>0</v>
      </c>
      <c r="AR342" s="697">
        <f>_xlfn.IFNA(VLOOKUP(B342,[9]Bounus!A:B,2,0),0)</f>
        <v>0</v>
      </c>
      <c r="AS342" s="703">
        <f>SUMIF([9]Reimbursment!$B:$B,'PWK '!B:B,[9]Reimbursment!G:G)</f>
        <v>0</v>
      </c>
      <c r="AT342" s="700">
        <f t="shared" si="78"/>
        <v>0</v>
      </c>
      <c r="AU342" s="704">
        <f t="shared" si="72"/>
        <v>322.85000000000002</v>
      </c>
      <c r="AV342" s="705">
        <f>VLOOKUP(B342,[9]Att!B:U,20,0)</f>
        <v>0</v>
      </c>
      <c r="AW342" s="706">
        <f t="shared" si="79"/>
        <v>351.13</v>
      </c>
      <c r="AX342" s="707">
        <f t="shared" si="73"/>
        <v>345.26</v>
      </c>
      <c r="AY342" s="708">
        <f t="shared" si="74"/>
        <v>367.55697133055622</v>
      </c>
      <c r="AZ342" s="708">
        <v>0</v>
      </c>
      <c r="BA342" s="708">
        <f>VLOOKUP(B342,'[9]1st'!B:BH,59,0)</f>
        <v>85</v>
      </c>
      <c r="BB342" s="709">
        <f>_xlfn.IFNA(VLOOKUP(B342,[9]Deduct!B:F,6,0),0)</f>
        <v>0</v>
      </c>
      <c r="BC342" s="710">
        <f>_xlfn.IFNA(VLOOKUP(B342,[9]Union!I:J,2,0),0)</f>
        <v>0</v>
      </c>
      <c r="BD342" s="710">
        <f>_xlfn.IFNA(VLOOKUP(B342,[9]Union!M:N,2,0),0)</f>
        <v>0</v>
      </c>
      <c r="BE342" s="710">
        <f>_xlfn.IFNA(VLOOKUP(B342,[9]Union!E:F,2,0),0)</f>
        <v>0.5</v>
      </c>
      <c r="BF342" s="710">
        <f>_xlfn.IFNA(VLOOKUP(B342,[9]Union!A:B,2,0),0)</f>
        <v>0</v>
      </c>
      <c r="BG342" s="711">
        <f t="shared" si="68"/>
        <v>5.87</v>
      </c>
      <c r="BH342" s="708">
        <f t="shared" si="69"/>
        <v>91.37</v>
      </c>
      <c r="BI342" s="712">
        <f t="shared" si="75"/>
        <v>16.09</v>
      </c>
      <c r="BJ342" s="713">
        <f t="shared" si="76"/>
        <v>275.85000000000002</v>
      </c>
      <c r="BK342" s="714"/>
      <c r="BL342" s="608" t="e">
        <f>VLOOKUP(B342,[9]ML!A:F,1,0)</f>
        <v>#N/A</v>
      </c>
      <c r="BM342" s="715"/>
      <c r="BN342" s="608" t="e">
        <f>VLOOKUP(B342,'[9]Mon-Fri'!A:A,1,0)</f>
        <v>#N/A</v>
      </c>
    </row>
    <row r="343" spans="1:73" s="608" customFormat="1" ht="35.25" customHeight="1">
      <c r="A343" s="689">
        <f t="shared" si="80"/>
        <v>335</v>
      </c>
      <c r="B343" s="690" t="s">
        <v>1898</v>
      </c>
      <c r="C343" s="690" t="s">
        <v>1899</v>
      </c>
      <c r="D343" s="690" t="s">
        <v>1231</v>
      </c>
      <c r="E343" s="690" t="s">
        <v>1546</v>
      </c>
      <c r="F343" s="691">
        <v>43171</v>
      </c>
      <c r="G343" s="692"/>
      <c r="H343" s="692"/>
      <c r="I343" s="690" t="s">
        <v>1108</v>
      </c>
      <c r="J343" s="693">
        <v>0</v>
      </c>
      <c r="K343" s="693">
        <v>2</v>
      </c>
      <c r="L343" s="693">
        <v>2</v>
      </c>
      <c r="M343" s="693">
        <v>204</v>
      </c>
      <c r="N343" s="694">
        <f t="shared" si="77"/>
        <v>7.8461538461538458</v>
      </c>
      <c r="O343" s="693">
        <v>208</v>
      </c>
      <c r="P343" s="693">
        <v>8</v>
      </c>
      <c r="Q343" s="693">
        <v>239.5</v>
      </c>
      <c r="R343" s="693">
        <v>0</v>
      </c>
      <c r="S343" s="693">
        <v>6.5</v>
      </c>
      <c r="T343" s="693">
        <v>6.5</v>
      </c>
      <c r="U343" s="693">
        <v>38</v>
      </c>
      <c r="V343" s="693">
        <v>0</v>
      </c>
      <c r="W343" s="693">
        <v>38</v>
      </c>
      <c r="X343" s="690">
        <v>183.64</v>
      </c>
      <c r="Y343" s="690">
        <v>0</v>
      </c>
      <c r="Z343" s="690">
        <v>18.828565000000001</v>
      </c>
      <c r="AA343" s="690">
        <v>0</v>
      </c>
      <c r="AB343" s="690">
        <v>18.828565000000001</v>
      </c>
      <c r="AC343" s="690">
        <v>0</v>
      </c>
      <c r="AD343" s="690">
        <v>53.105843999999998</v>
      </c>
      <c r="AE343" s="696">
        <f>VLOOKUP(B343,[9]Avg!B:AD,29,0)</f>
        <v>9.8568477491388116</v>
      </c>
      <c r="AF343" s="697">
        <f>_xlfn.IFNA(VLOOKUP(B343,'[9]5%'!B:BC,54,0),0)</f>
        <v>0</v>
      </c>
      <c r="AG343" s="698">
        <f>VLOOKUP(B343,[9]Simperel!B:AH,33,0)</f>
        <v>9.09</v>
      </c>
      <c r="AH343" s="699">
        <f t="shared" si="70"/>
        <v>7.85</v>
      </c>
      <c r="AI343" s="700"/>
      <c r="AJ343" s="697">
        <f>_xlfn.IFNA(VLOOKUP(B343,'[9]Child care'!C:I,7,0),0)</f>
        <v>0</v>
      </c>
      <c r="AK343" s="699">
        <f>VLOOKUP(B343,[9]Att!B:W,22,0)</f>
        <v>10</v>
      </c>
      <c r="AL343" s="697">
        <f t="shared" si="71"/>
        <v>6</v>
      </c>
      <c r="AM343" s="697">
        <f>_xlfn.IFNA(VLOOKUP(B343,'[9]Health Check'!D:H,5,0),0)</f>
        <v>0</v>
      </c>
      <c r="AN343" s="701"/>
      <c r="AO343" s="697">
        <v>7</v>
      </c>
      <c r="AP343" s="696">
        <f>VLOOKUP(B343,[9]Simperel!B:AJ,35,0)</f>
        <v>6</v>
      </c>
      <c r="AQ343" s="702">
        <f>VLOOKUP(B343,[10]Master!$B:$AQ,42,0)</f>
        <v>0</v>
      </c>
      <c r="AR343" s="697">
        <f>_xlfn.IFNA(VLOOKUP(B343,[9]Bounus!A:B,2,0),0)</f>
        <v>0</v>
      </c>
      <c r="AS343" s="703">
        <f>SUMIF([9]Reimbursment!$B:$B,'PWK '!B:B,[9]Reimbursment!G:G)</f>
        <v>0</v>
      </c>
      <c r="AT343" s="700">
        <f t="shared" si="78"/>
        <v>7.2629404467338619</v>
      </c>
      <c r="AU343" s="704">
        <f t="shared" si="72"/>
        <v>255.57</v>
      </c>
      <c r="AV343" s="705">
        <f>VLOOKUP(B343,[9]Att!B:U,20,0)</f>
        <v>0.73684210526315796</v>
      </c>
      <c r="AW343" s="706">
        <f t="shared" si="79"/>
        <v>292.69</v>
      </c>
      <c r="AX343" s="707">
        <f t="shared" si="73"/>
        <v>286.83999999999997</v>
      </c>
      <c r="AY343" s="708">
        <f t="shared" si="74"/>
        <v>367.55697133055622</v>
      </c>
      <c r="AZ343" s="708">
        <v>0</v>
      </c>
      <c r="BA343" s="708">
        <f>VLOOKUP(B343,'[9]1st'!B:BH,59,0)</f>
        <v>100</v>
      </c>
      <c r="BB343" s="709">
        <f>_xlfn.IFNA(VLOOKUP(B343,[9]Deduct!B:F,6,0),0)</f>
        <v>0</v>
      </c>
      <c r="BC343" s="710">
        <f>_xlfn.IFNA(VLOOKUP(B343,[9]Union!I:J,2,0),0)</f>
        <v>0</v>
      </c>
      <c r="BD343" s="710">
        <f>_xlfn.IFNA(VLOOKUP(B343,[9]Union!M:N,2,0),0)</f>
        <v>0</v>
      </c>
      <c r="BE343" s="710">
        <f>_xlfn.IFNA(VLOOKUP(B343,[9]Union!E:F,2,0),0)</f>
        <v>0.5</v>
      </c>
      <c r="BF343" s="710">
        <f>_xlfn.IFNA(VLOOKUP(B343,[9]Union!A:B,2,0),0)</f>
        <v>0</v>
      </c>
      <c r="BG343" s="711">
        <f t="shared" si="68"/>
        <v>5.85</v>
      </c>
      <c r="BH343" s="708">
        <f t="shared" si="69"/>
        <v>106.35</v>
      </c>
      <c r="BI343" s="712">
        <f t="shared" si="75"/>
        <v>16.09</v>
      </c>
      <c r="BJ343" s="713">
        <f t="shared" si="76"/>
        <v>202.43</v>
      </c>
      <c r="BK343" s="716"/>
      <c r="BL343" s="608" t="e">
        <f>VLOOKUP(B343,[9]ML!A:F,1,0)</f>
        <v>#N/A</v>
      </c>
      <c r="BM343" s="715"/>
      <c r="BN343" s="608" t="e">
        <f>VLOOKUP(B343,'[9]Mon-Fri'!A:A,1,0)</f>
        <v>#N/A</v>
      </c>
    </row>
    <row r="344" spans="1:73" s="608" customFormat="1" ht="32.25" customHeight="1">
      <c r="A344" s="689">
        <f t="shared" si="80"/>
        <v>336</v>
      </c>
      <c r="B344" s="690" t="s">
        <v>1900</v>
      </c>
      <c r="C344" s="690" t="s">
        <v>1901</v>
      </c>
      <c r="D344" s="690" t="s">
        <v>1238</v>
      </c>
      <c r="E344" s="690" t="s">
        <v>1902</v>
      </c>
      <c r="F344" s="691">
        <v>43171</v>
      </c>
      <c r="G344" s="692"/>
      <c r="H344" s="692"/>
      <c r="I344" s="690" t="s">
        <v>1108</v>
      </c>
      <c r="J344" s="693">
        <v>1</v>
      </c>
      <c r="K344" s="693">
        <v>2</v>
      </c>
      <c r="L344" s="693">
        <v>3</v>
      </c>
      <c r="M344" s="693">
        <v>204</v>
      </c>
      <c r="N344" s="694">
        <f t="shared" si="77"/>
        <v>7.8461538461538458</v>
      </c>
      <c r="O344" s="693">
        <v>200</v>
      </c>
      <c r="P344" s="693">
        <v>8</v>
      </c>
      <c r="Q344" s="693">
        <v>230</v>
      </c>
      <c r="R344" s="693">
        <v>0</v>
      </c>
      <c r="S344" s="693">
        <v>0</v>
      </c>
      <c r="T344" s="693">
        <v>0</v>
      </c>
      <c r="U344" s="693">
        <v>30</v>
      </c>
      <c r="V344" s="693">
        <v>0</v>
      </c>
      <c r="W344" s="693">
        <v>30</v>
      </c>
      <c r="X344" s="690">
        <v>352.7</v>
      </c>
      <c r="Y344" s="690">
        <v>0</v>
      </c>
      <c r="Z344" s="690">
        <v>19.582636000000001</v>
      </c>
      <c r="AA344" s="690">
        <v>0</v>
      </c>
      <c r="AB344" s="690">
        <v>19.582636000000001</v>
      </c>
      <c r="AC344" s="690">
        <v>0</v>
      </c>
      <c r="AD344" s="690">
        <v>0</v>
      </c>
      <c r="AE344" s="696">
        <f>VLOOKUP(B344,[9]Avg!B:AD,29,0)</f>
        <v>10.366415000519048</v>
      </c>
      <c r="AF344" s="697">
        <f>_xlfn.IFNA(VLOOKUP(B344,'[9]5%'!B:BC,54,0),0)</f>
        <v>0</v>
      </c>
      <c r="AG344" s="698">
        <f>VLOOKUP(B344,[9]Simperel!B:AH,33,0)</f>
        <v>7.18</v>
      </c>
      <c r="AH344" s="699">
        <f t="shared" si="70"/>
        <v>7.85</v>
      </c>
      <c r="AI344" s="700"/>
      <c r="AJ344" s="697">
        <f>_xlfn.IFNA(VLOOKUP(B344,'[9]Child care'!C:I,7,0),0)</f>
        <v>0</v>
      </c>
      <c r="AK344" s="699">
        <f>VLOOKUP(B344,[9]Att!B:W,22,0)</f>
        <v>9.1973244147157178</v>
      </c>
      <c r="AL344" s="697">
        <f t="shared" si="71"/>
        <v>6</v>
      </c>
      <c r="AM344" s="697">
        <f>_xlfn.IFNA(VLOOKUP(B344,'[9]Health Check'!D:H,5,0),0)</f>
        <v>0</v>
      </c>
      <c r="AN344" s="701"/>
      <c r="AO344" s="697">
        <v>7</v>
      </c>
      <c r="AP344" s="696">
        <f>VLOOKUP(B344,[9]Simperel!B:AJ,35,0)</f>
        <v>6</v>
      </c>
      <c r="AQ344" s="702">
        <f>VLOOKUP(B344,[10]Master!$B:$AQ,42,0)</f>
        <v>0</v>
      </c>
      <c r="AR344" s="697">
        <f>_xlfn.IFNA(VLOOKUP(B344,[9]Bounus!A:B,2,0),0)</f>
        <v>0</v>
      </c>
      <c r="AS344" s="703">
        <f>SUMIF([9]Reimbursment!$B:$B,'PWK '!B:B,[9]Reimbursment!G:G)</f>
        <v>0</v>
      </c>
      <c r="AT344" s="700">
        <f t="shared" si="78"/>
        <v>0</v>
      </c>
      <c r="AU344" s="704">
        <f t="shared" si="72"/>
        <v>372.28</v>
      </c>
      <c r="AV344" s="705">
        <f>VLOOKUP(B344,[9]Att!B:U,20,0)</f>
        <v>0</v>
      </c>
      <c r="AW344" s="706">
        <f t="shared" si="79"/>
        <v>401.33</v>
      </c>
      <c r="AX344" s="707">
        <f t="shared" si="73"/>
        <v>395.46</v>
      </c>
      <c r="AY344" s="708">
        <f t="shared" si="74"/>
        <v>367.55697133055622</v>
      </c>
      <c r="AZ344" s="708">
        <v>0</v>
      </c>
      <c r="BA344" s="708">
        <f>VLOOKUP(B344,'[9]1st'!B:BH,59,0)</f>
        <v>100</v>
      </c>
      <c r="BB344" s="709">
        <f>_xlfn.IFNA(VLOOKUP(B344,[9]Deduct!B:F,6,0),0)</f>
        <v>0</v>
      </c>
      <c r="BC344" s="710">
        <f>_xlfn.IFNA(VLOOKUP(B344,[9]Union!I:J,2,0),0)</f>
        <v>0</v>
      </c>
      <c r="BD344" s="710">
        <f>_xlfn.IFNA(VLOOKUP(B344,[9]Union!M:N,2,0),0)</f>
        <v>1</v>
      </c>
      <c r="BE344" s="710">
        <f>_xlfn.IFNA(VLOOKUP(B344,[9]Union!E:F,2,0),0)</f>
        <v>0</v>
      </c>
      <c r="BF344" s="710">
        <f>_xlfn.IFNA(VLOOKUP(B344,[9]Union!A:B,2,0),0)</f>
        <v>0</v>
      </c>
      <c r="BG344" s="711">
        <f t="shared" si="68"/>
        <v>5.87</v>
      </c>
      <c r="BH344" s="708">
        <f t="shared" si="69"/>
        <v>106.87</v>
      </c>
      <c r="BI344" s="712">
        <f t="shared" si="75"/>
        <v>14.18</v>
      </c>
      <c r="BJ344" s="713">
        <f t="shared" si="76"/>
        <v>308.64</v>
      </c>
      <c r="BK344" s="716"/>
      <c r="BL344" s="608" t="e">
        <f>VLOOKUP(B344,[9]ML!A:F,1,0)</f>
        <v>#N/A</v>
      </c>
      <c r="BM344" s="715"/>
      <c r="BN344" s="608" t="e">
        <f>VLOOKUP(B344,'[9]Mon-Fri'!A:A,1,0)</f>
        <v>#N/A</v>
      </c>
    </row>
    <row r="345" spans="1:73" s="608" customFormat="1" ht="35.25" customHeight="1">
      <c r="A345" s="689">
        <f t="shared" si="80"/>
        <v>337</v>
      </c>
      <c r="B345" s="690" t="s">
        <v>1903</v>
      </c>
      <c r="C345" s="690" t="s">
        <v>1904</v>
      </c>
      <c r="D345" s="690" t="s">
        <v>1203</v>
      </c>
      <c r="E345" s="690" t="s">
        <v>1324</v>
      </c>
      <c r="F345" s="691">
        <v>43174</v>
      </c>
      <c r="G345" s="692"/>
      <c r="H345" s="692"/>
      <c r="I345" s="690" t="s">
        <v>1108</v>
      </c>
      <c r="J345" s="693">
        <v>0</v>
      </c>
      <c r="K345" s="693">
        <v>0</v>
      </c>
      <c r="L345" s="693">
        <v>0</v>
      </c>
      <c r="M345" s="693">
        <v>204</v>
      </c>
      <c r="N345" s="694">
        <f t="shared" si="77"/>
        <v>7.8461538461538458</v>
      </c>
      <c r="O345" s="693">
        <v>208</v>
      </c>
      <c r="P345" s="693">
        <v>8</v>
      </c>
      <c r="Q345" s="693">
        <v>252</v>
      </c>
      <c r="R345" s="693">
        <v>0</v>
      </c>
      <c r="S345" s="693">
        <v>0</v>
      </c>
      <c r="T345" s="693">
        <v>0</v>
      </c>
      <c r="U345" s="693">
        <v>44</v>
      </c>
      <c r="V345" s="693">
        <v>0</v>
      </c>
      <c r="W345" s="693">
        <v>44</v>
      </c>
      <c r="X345" s="690">
        <v>299.95999999999998</v>
      </c>
      <c r="Y345" s="690">
        <v>0</v>
      </c>
      <c r="Z345" s="690">
        <v>25.956327000000002</v>
      </c>
      <c r="AA345" s="690">
        <v>0</v>
      </c>
      <c r="AB345" s="690">
        <v>25.956327000000002</v>
      </c>
      <c r="AC345" s="690">
        <v>0</v>
      </c>
      <c r="AD345" s="690">
        <v>23.302958</v>
      </c>
      <c r="AE345" s="696">
        <f>VLOOKUP(B345,[9]Avg!B:AD,29,0)</f>
        <v>11.043376754979635</v>
      </c>
      <c r="AF345" s="697">
        <f>_xlfn.IFNA(VLOOKUP(B345,'[9]5%'!B:BC,54,0),0)</f>
        <v>0</v>
      </c>
      <c r="AG345" s="698">
        <f>VLOOKUP(B345,[9]Simperel!B:AH,33,0)</f>
        <v>10.52</v>
      </c>
      <c r="AH345" s="699">
        <f t="shared" si="70"/>
        <v>7.85</v>
      </c>
      <c r="AI345" s="700"/>
      <c r="AJ345" s="697">
        <f>_xlfn.IFNA(VLOOKUP(B345,'[9]Child care'!C:I,7,0),0)</f>
        <v>0</v>
      </c>
      <c r="AK345" s="699">
        <f>VLOOKUP(B345,[9]Att!B:W,22,0)</f>
        <v>10</v>
      </c>
      <c r="AL345" s="697">
        <f t="shared" si="71"/>
        <v>6</v>
      </c>
      <c r="AM345" s="697">
        <f>_xlfn.IFNA(VLOOKUP(B345,'[9]Health Check'!D:H,5,0),0)</f>
        <v>0</v>
      </c>
      <c r="AN345" s="701"/>
      <c r="AO345" s="697">
        <v>7</v>
      </c>
      <c r="AP345" s="696">
        <f>VLOOKUP(B345,[9]Simperel!B:AJ,35,0)</f>
        <v>6</v>
      </c>
      <c r="AQ345" s="702">
        <f>VLOOKUP(B345,[10]Master!$B:$AQ,42,0)</f>
        <v>0</v>
      </c>
      <c r="AR345" s="697">
        <f>_xlfn.IFNA(VLOOKUP(B345,[9]Bounus!A:B,2,0),0)</f>
        <v>0</v>
      </c>
      <c r="AS345" s="703">
        <f>SUMIF([9]Reimbursment!$B:$B,'PWK '!B:B,[9]Reimbursment!G:G)</f>
        <v>0</v>
      </c>
      <c r="AT345" s="700">
        <f t="shared" si="78"/>
        <v>0.23249214221009792</v>
      </c>
      <c r="AU345" s="704">
        <f t="shared" si="72"/>
        <v>349.22</v>
      </c>
      <c r="AV345" s="705">
        <f>VLOOKUP(B345,[9]Att!B:U,20,0)</f>
        <v>2.1052631578947399E-2</v>
      </c>
      <c r="AW345" s="706">
        <f t="shared" si="79"/>
        <v>379.3</v>
      </c>
      <c r="AX345" s="707">
        <f t="shared" si="73"/>
        <v>373.43</v>
      </c>
      <c r="AY345" s="708">
        <f t="shared" si="74"/>
        <v>367.55697133055622</v>
      </c>
      <c r="AZ345" s="708">
        <v>0.28999999999999998</v>
      </c>
      <c r="BA345" s="708">
        <f>VLOOKUP(B345,'[9]1st'!B:BH,59,0)</f>
        <v>100</v>
      </c>
      <c r="BB345" s="709">
        <f>_xlfn.IFNA(VLOOKUP(B345,[9]Deduct!B:F,6,0),0)</f>
        <v>0</v>
      </c>
      <c r="BC345" s="710">
        <f>_xlfn.IFNA(VLOOKUP(B345,[9]Union!I:J,2,0),0)</f>
        <v>0</v>
      </c>
      <c r="BD345" s="710">
        <f>_xlfn.IFNA(VLOOKUP(B345,[9]Union!M:N,2,0),0)</f>
        <v>0</v>
      </c>
      <c r="BE345" s="710">
        <f>_xlfn.IFNA(VLOOKUP(B345,[9]Union!E:F,2,0),0)</f>
        <v>0</v>
      </c>
      <c r="BF345" s="710">
        <f>_xlfn.IFNA(VLOOKUP(B345,[9]Union!A:B,2,0),0)</f>
        <v>0.5</v>
      </c>
      <c r="BG345" s="711">
        <f t="shared" si="68"/>
        <v>5.87</v>
      </c>
      <c r="BH345" s="708">
        <f t="shared" si="69"/>
        <v>106.66</v>
      </c>
      <c r="BI345" s="712">
        <f t="shared" si="75"/>
        <v>17.52</v>
      </c>
      <c r="BJ345" s="713">
        <f t="shared" si="76"/>
        <v>290.16000000000003</v>
      </c>
      <c r="BK345" s="716"/>
      <c r="BL345" s="608" t="e">
        <f>VLOOKUP(B345,[9]ML!A:F,1,0)</f>
        <v>#N/A</v>
      </c>
      <c r="BM345" s="715"/>
      <c r="BN345" s="608" t="e">
        <f>VLOOKUP(B345,'[9]Mon-Fri'!A:A,1,0)</f>
        <v>#N/A</v>
      </c>
    </row>
    <row r="346" spans="1:73" s="608" customFormat="1" ht="35.25" customHeight="1">
      <c r="A346" s="689">
        <f t="shared" si="80"/>
        <v>338</v>
      </c>
      <c r="B346" s="690" t="s">
        <v>1905</v>
      </c>
      <c r="C346" s="690" t="s">
        <v>1906</v>
      </c>
      <c r="D346" s="690" t="s">
        <v>1117</v>
      </c>
      <c r="E346" s="690" t="s">
        <v>1249</v>
      </c>
      <c r="F346" s="691">
        <v>43181</v>
      </c>
      <c r="G346" s="692"/>
      <c r="H346" s="692"/>
      <c r="I346" s="690" t="s">
        <v>1108</v>
      </c>
      <c r="J346" s="693">
        <v>1</v>
      </c>
      <c r="K346" s="693">
        <v>2</v>
      </c>
      <c r="L346" s="693">
        <v>3</v>
      </c>
      <c r="M346" s="693">
        <v>204</v>
      </c>
      <c r="N346" s="694">
        <f t="shared" si="77"/>
        <v>7.8461538461538458</v>
      </c>
      <c r="O346" s="693">
        <v>208</v>
      </c>
      <c r="P346" s="693">
        <v>8</v>
      </c>
      <c r="Q346" s="693">
        <v>154</v>
      </c>
      <c r="R346" s="693">
        <v>80</v>
      </c>
      <c r="S346" s="693">
        <v>0</v>
      </c>
      <c r="T346" s="693">
        <v>80</v>
      </c>
      <c r="U346" s="693">
        <v>26</v>
      </c>
      <c r="V346" s="693">
        <v>0</v>
      </c>
      <c r="W346" s="693">
        <v>26</v>
      </c>
      <c r="X346" s="690">
        <v>147.86000000000001</v>
      </c>
      <c r="Y346" s="690">
        <v>78.5</v>
      </c>
      <c r="Z346" s="690">
        <v>14.213226000000001</v>
      </c>
      <c r="AA346" s="690">
        <v>0</v>
      </c>
      <c r="AB346" s="690">
        <v>14.213226000000001</v>
      </c>
      <c r="AC346" s="690">
        <v>0</v>
      </c>
      <c r="AD346" s="690">
        <v>9.0753319999999995</v>
      </c>
      <c r="AE346" s="696">
        <f>VLOOKUP(B346,[9]Avg!B:AD,29,0)</f>
        <v>10.301796293717997</v>
      </c>
      <c r="AF346" s="697">
        <f>_xlfn.IFNA(VLOOKUP(B346,'[9]5%'!B:BC,54,0),0)</f>
        <v>0</v>
      </c>
      <c r="AG346" s="698">
        <f>VLOOKUP(B346,[9]Simperel!B:AH,33,0)</f>
        <v>6.22</v>
      </c>
      <c r="AH346" s="699">
        <f t="shared" si="70"/>
        <v>7.85</v>
      </c>
      <c r="AI346" s="700"/>
      <c r="AJ346" s="697">
        <f>_xlfn.IFNA(VLOOKUP(B346,'[9]Child care'!C:I,7,0),0)</f>
        <v>0</v>
      </c>
      <c r="AK346" s="699">
        <f>VLOOKUP(B346,[9]Att!B:W,22,0)</f>
        <v>5.6521739130434785</v>
      </c>
      <c r="AL346" s="697">
        <f t="shared" si="71"/>
        <v>6</v>
      </c>
      <c r="AM346" s="697">
        <f>_xlfn.IFNA(VLOOKUP(B346,'[9]Health Check'!D:H,5,0),0)</f>
        <v>0</v>
      </c>
      <c r="AN346" s="701"/>
      <c r="AO346" s="697">
        <v>7</v>
      </c>
      <c r="AP346" s="696">
        <f>VLOOKUP(B346,[9]Simperel!B:AJ,35,0)</f>
        <v>6</v>
      </c>
      <c r="AQ346" s="702">
        <f>VLOOKUP(B346,[10]Master!$B:$AQ,42,0)</f>
        <v>0</v>
      </c>
      <c r="AR346" s="697">
        <f>_xlfn.IFNA(VLOOKUP(B346,[9]Bounus!A:B,2,0),0)</f>
        <v>0</v>
      </c>
      <c r="AS346" s="703">
        <f>SUMIF([9]Reimbursment!$B:$B,'PWK '!B:B,[9]Reimbursment!G:G)</f>
        <v>0</v>
      </c>
      <c r="AT346" s="700">
        <f t="shared" si="78"/>
        <v>0</v>
      </c>
      <c r="AU346" s="704">
        <f t="shared" si="72"/>
        <v>249.65</v>
      </c>
      <c r="AV346" s="705">
        <f>VLOOKUP(B346,[9]Att!B:U,20,0)</f>
        <v>0</v>
      </c>
      <c r="AW346" s="706">
        <f t="shared" si="79"/>
        <v>275.14999999999998</v>
      </c>
      <c r="AX346" s="707">
        <f t="shared" si="73"/>
        <v>269.64999999999998</v>
      </c>
      <c r="AY346" s="708">
        <f t="shared" si="74"/>
        <v>367.55697133055622</v>
      </c>
      <c r="AZ346" s="708">
        <v>0</v>
      </c>
      <c r="BA346" s="708">
        <f>VLOOKUP(B346,'[9]1st'!B:BH,59,0)</f>
        <v>100</v>
      </c>
      <c r="BB346" s="709">
        <f>_xlfn.IFNA(VLOOKUP(B346,[9]Deduct!B:F,6,0),0)</f>
        <v>0</v>
      </c>
      <c r="BC346" s="710">
        <f>_xlfn.IFNA(VLOOKUP(B346,[9]Union!I:J,2,0),0)</f>
        <v>0</v>
      </c>
      <c r="BD346" s="710">
        <f>_xlfn.IFNA(VLOOKUP(B346,[9]Union!M:N,2,0),0)</f>
        <v>1</v>
      </c>
      <c r="BE346" s="710">
        <f>_xlfn.IFNA(VLOOKUP(B346,[9]Union!E:F,2,0),0)</f>
        <v>0</v>
      </c>
      <c r="BF346" s="710">
        <f>_xlfn.IFNA(VLOOKUP(B346,[9]Union!A:B,2,0),0)</f>
        <v>0</v>
      </c>
      <c r="BG346" s="711">
        <f t="shared" si="68"/>
        <v>5.5</v>
      </c>
      <c r="BH346" s="708">
        <f t="shared" si="69"/>
        <v>106.5</v>
      </c>
      <c r="BI346" s="712">
        <f t="shared" si="75"/>
        <v>13.22</v>
      </c>
      <c r="BJ346" s="713">
        <f t="shared" si="76"/>
        <v>181.87</v>
      </c>
      <c r="BK346" s="716"/>
      <c r="BL346" s="608" t="e">
        <f>VLOOKUP(B346,[9]ML!A:F,1,0)</f>
        <v>#N/A</v>
      </c>
      <c r="BM346" s="715"/>
      <c r="BN346" s="608" t="e">
        <f>VLOOKUP(B346,'[9]Mon-Fri'!A:A,1,0)</f>
        <v>#N/A</v>
      </c>
    </row>
    <row r="347" spans="1:73" s="608" customFormat="1" ht="32.25" customHeight="1">
      <c r="A347" s="689">
        <f t="shared" si="80"/>
        <v>339</v>
      </c>
      <c r="B347" s="690" t="s">
        <v>1907</v>
      </c>
      <c r="C347" s="690" t="s">
        <v>1908</v>
      </c>
      <c r="D347" s="690" t="s">
        <v>1365</v>
      </c>
      <c r="E347" s="690" t="s">
        <v>1200</v>
      </c>
      <c r="F347" s="691">
        <v>43181</v>
      </c>
      <c r="G347" s="692"/>
      <c r="H347" s="692"/>
      <c r="I347" s="690" t="s">
        <v>1108</v>
      </c>
      <c r="J347" s="693">
        <v>0</v>
      </c>
      <c r="K347" s="693">
        <v>0</v>
      </c>
      <c r="L347" s="693">
        <v>0</v>
      </c>
      <c r="M347" s="693">
        <v>204</v>
      </c>
      <c r="N347" s="694">
        <f t="shared" si="77"/>
        <v>7.8461538461538458</v>
      </c>
      <c r="O347" s="693">
        <v>8</v>
      </c>
      <c r="P347" s="693"/>
      <c r="Q347" s="693">
        <v>0</v>
      </c>
      <c r="R347" s="693">
        <v>0</v>
      </c>
      <c r="S347" s="693">
        <v>8</v>
      </c>
      <c r="T347" s="693">
        <v>8</v>
      </c>
      <c r="U347" s="693">
        <v>0</v>
      </c>
      <c r="V347" s="693">
        <v>0</v>
      </c>
      <c r="W347" s="693">
        <v>0</v>
      </c>
      <c r="X347" s="690">
        <v>0</v>
      </c>
      <c r="Y347" s="690">
        <v>0</v>
      </c>
      <c r="Z347" s="690">
        <v>0</v>
      </c>
      <c r="AA347" s="690">
        <v>0</v>
      </c>
      <c r="AB347" s="690">
        <v>0</v>
      </c>
      <c r="AC347" s="690">
        <v>0</v>
      </c>
      <c r="AD347" s="690">
        <v>0</v>
      </c>
      <c r="AE347" s="696">
        <f>VLOOKUP(B347,[9]Avg!B:AD,29,0)</f>
        <v>7.7380908571859965</v>
      </c>
      <c r="AF347" s="697">
        <f>_xlfn.IFNA(VLOOKUP(B347,'[9]5%'!B:BC,54,0),0)</f>
        <v>0</v>
      </c>
      <c r="AG347" s="698">
        <f>VLOOKUP(B347,[9]Simperel!B:AH,33,0)</f>
        <v>0</v>
      </c>
      <c r="AH347" s="699">
        <f t="shared" si="70"/>
        <v>0</v>
      </c>
      <c r="AI347" s="700"/>
      <c r="AJ347" s="697">
        <f>_xlfn.IFNA(VLOOKUP(B347,'[9]Child care'!C:I,7,0),0)</f>
        <v>0</v>
      </c>
      <c r="AK347" s="699">
        <f>VLOOKUP(B347,[9]Att!B:W,22,0)</f>
        <v>0</v>
      </c>
      <c r="AL347" s="697">
        <f t="shared" si="71"/>
        <v>0</v>
      </c>
      <c r="AM347" s="697">
        <f>_xlfn.IFNA(VLOOKUP(B347,'[9]Health Check'!D:H,5,0),0)</f>
        <v>0</v>
      </c>
      <c r="AN347" s="701"/>
      <c r="AO347" s="697"/>
      <c r="AP347" s="696"/>
      <c r="AQ347" s="702">
        <f>VLOOKUP(B347,[10]Master!$B:$AQ,42,0)</f>
        <v>0</v>
      </c>
      <c r="AR347" s="697">
        <f>_xlfn.IFNA(VLOOKUP(B347,[9]Bounus!A:B,2,0),0)</f>
        <v>0</v>
      </c>
      <c r="AS347" s="703">
        <f>SUMIF([9]Reimbursment!$B:$B,'PWK '!B:B,[9]Reimbursment!G:G)</f>
        <v>0</v>
      </c>
      <c r="AT347" s="700">
        <f t="shared" si="78"/>
        <v>0</v>
      </c>
      <c r="AU347" s="704">
        <f t="shared" si="72"/>
        <v>0</v>
      </c>
      <c r="AV347" s="705">
        <f>VLOOKUP(B347,[9]Att!B:U,20,0)</f>
        <v>0</v>
      </c>
      <c r="AW347" s="706">
        <f t="shared" si="79"/>
        <v>0</v>
      </c>
      <c r="AX347" s="707">
        <f t="shared" si="73"/>
        <v>0</v>
      </c>
      <c r="AY347" s="708">
        <f t="shared" si="74"/>
        <v>367.55697133055622</v>
      </c>
      <c r="AZ347" s="708">
        <v>0</v>
      </c>
      <c r="BA347" s="708">
        <f>VLOOKUP(B347,'[9]1st'!B:BH,59,0)</f>
        <v>0</v>
      </c>
      <c r="BB347" s="709">
        <f>_xlfn.IFNA(VLOOKUP(B347,[9]Deduct!B:F,6,0),0)</f>
        <v>0</v>
      </c>
      <c r="BC347" s="710" t="str">
        <f>_xlfn.IFNA(VLOOKUP(B347,[9]Union!I:J,2,0),0)</f>
        <v>ML</v>
      </c>
      <c r="BD347" s="710">
        <f>_xlfn.IFNA(VLOOKUP(B347,[9]Union!M:N,2,0),0)</f>
        <v>0</v>
      </c>
      <c r="BE347" s="710">
        <f>_xlfn.IFNA(VLOOKUP(B347,[9]Union!E:F,2,0),0)</f>
        <v>0</v>
      </c>
      <c r="BF347" s="710">
        <f>_xlfn.IFNA(VLOOKUP(B347,[9]Union!A:B,2,0),0)</f>
        <v>0</v>
      </c>
      <c r="BG347" s="711">
        <f t="shared" si="68"/>
        <v>0</v>
      </c>
      <c r="BH347" s="708">
        <f t="shared" si="69"/>
        <v>0</v>
      </c>
      <c r="BI347" s="712">
        <f t="shared" si="75"/>
        <v>0</v>
      </c>
      <c r="BJ347" s="713">
        <f t="shared" si="76"/>
        <v>0</v>
      </c>
      <c r="BK347" s="716"/>
      <c r="BL347" s="608" t="str">
        <f>VLOOKUP(B347,[9]ML!A:F,1,0)</f>
        <v>PO18476</v>
      </c>
      <c r="BM347" s="715"/>
      <c r="BN347" s="608" t="e">
        <f>VLOOKUP(B347,'[9]Mon-Fri'!A:A,1,0)</f>
        <v>#N/A</v>
      </c>
    </row>
    <row r="348" spans="1:73" s="608" customFormat="1" ht="35.25" customHeight="1">
      <c r="A348" s="689">
        <f t="shared" si="80"/>
        <v>340</v>
      </c>
      <c r="B348" s="690" t="s">
        <v>1909</v>
      </c>
      <c r="C348" s="690" t="s">
        <v>1910</v>
      </c>
      <c r="D348" s="690" t="s">
        <v>1203</v>
      </c>
      <c r="E348" s="690" t="s">
        <v>1255</v>
      </c>
      <c r="F348" s="691">
        <v>39490</v>
      </c>
      <c r="G348" s="692"/>
      <c r="H348" s="692"/>
      <c r="I348" s="690" t="s">
        <v>1108</v>
      </c>
      <c r="J348" s="693">
        <v>1</v>
      </c>
      <c r="K348" s="693">
        <v>1</v>
      </c>
      <c r="L348" s="693">
        <v>2</v>
      </c>
      <c r="M348" s="693">
        <v>204</v>
      </c>
      <c r="N348" s="694">
        <f t="shared" si="77"/>
        <v>7.8461538461538458</v>
      </c>
      <c r="O348" s="693">
        <v>208</v>
      </c>
      <c r="P348" s="693">
        <v>8</v>
      </c>
      <c r="Q348" s="693">
        <v>246</v>
      </c>
      <c r="R348" s="693">
        <v>0</v>
      </c>
      <c r="S348" s="693">
        <v>0</v>
      </c>
      <c r="T348" s="693">
        <v>0</v>
      </c>
      <c r="U348" s="693">
        <v>38</v>
      </c>
      <c r="V348" s="693">
        <v>0</v>
      </c>
      <c r="W348" s="693">
        <v>38</v>
      </c>
      <c r="X348" s="690">
        <v>164.2</v>
      </c>
      <c r="Y348" s="690">
        <v>0</v>
      </c>
      <c r="Z348" s="690">
        <v>18.991752000000002</v>
      </c>
      <c r="AA348" s="690">
        <v>0</v>
      </c>
      <c r="AB348" s="690">
        <v>18.991752000000002</v>
      </c>
      <c r="AC348" s="690">
        <v>0</v>
      </c>
      <c r="AD348" s="690">
        <v>80.842160000000007</v>
      </c>
      <c r="AE348" s="696">
        <f>VLOOKUP(B348,[9]Avg!B:AD,29,0)</f>
        <v>11.103744674284798</v>
      </c>
      <c r="AF348" s="697">
        <f>_xlfn.IFNA(VLOOKUP(B348,'[9]5%'!B:BC,54,0),0)</f>
        <v>0</v>
      </c>
      <c r="AG348" s="698">
        <f>VLOOKUP(B348,[9]Simperel!B:AH,33,0)</f>
        <v>9.09</v>
      </c>
      <c r="AH348" s="699">
        <f t="shared" si="70"/>
        <v>7.85</v>
      </c>
      <c r="AI348" s="700"/>
      <c r="AJ348" s="697">
        <f>_xlfn.IFNA(VLOOKUP(B348,'[9]Child care'!C:I,7,0),0)</f>
        <v>8</v>
      </c>
      <c r="AK348" s="699">
        <f>VLOOKUP(B348,[9]Att!B:W,22,0)</f>
        <v>9.8085430968726151</v>
      </c>
      <c r="AL348" s="697">
        <f t="shared" si="71"/>
        <v>6</v>
      </c>
      <c r="AM348" s="697">
        <f>_xlfn.IFNA(VLOOKUP(B348,'[9]Health Check'!D:H,5,0),0)</f>
        <v>0</v>
      </c>
      <c r="AN348" s="701"/>
      <c r="AO348" s="697">
        <v>7</v>
      </c>
      <c r="AP348" s="696">
        <f>VLOOKUP(B348,[9]Simperel!B:AJ,35,0)</f>
        <v>11</v>
      </c>
      <c r="AQ348" s="702">
        <f>VLOOKUP(B348,[10]Master!$B:$AQ,42,0)</f>
        <v>0</v>
      </c>
      <c r="AR348" s="697">
        <f>_xlfn.IFNA(VLOOKUP(B348,[9]Bounus!A:B,2,0),0)</f>
        <v>0</v>
      </c>
      <c r="AS348" s="703">
        <f>SUMIF([9]Reimbursment!$B:$B,'PWK '!B:B,[9]Reimbursment!G:G)</f>
        <v>0</v>
      </c>
      <c r="AT348" s="700">
        <f t="shared" si="78"/>
        <v>1.1688152288720857</v>
      </c>
      <c r="AU348" s="704">
        <f t="shared" si="72"/>
        <v>264.02999999999997</v>
      </c>
      <c r="AV348" s="705">
        <f>VLOOKUP(B348,[9]Att!B:U,20,0)</f>
        <v>0.105263157894737</v>
      </c>
      <c r="AW348" s="706">
        <f t="shared" si="79"/>
        <v>299.86</v>
      </c>
      <c r="AX348" s="707">
        <f t="shared" si="73"/>
        <v>293.99</v>
      </c>
      <c r="AY348" s="708">
        <f t="shared" si="74"/>
        <v>367.55697133055622</v>
      </c>
      <c r="AZ348" s="708">
        <v>0</v>
      </c>
      <c r="BA348" s="708">
        <f>VLOOKUP(B348,'[9]1st'!B:BH,59,0)</f>
        <v>100</v>
      </c>
      <c r="BB348" s="709">
        <f>_xlfn.IFNA(VLOOKUP(B348,[9]Deduct!B:F,6,0),0)</f>
        <v>0</v>
      </c>
      <c r="BC348" s="710">
        <f>_xlfn.IFNA(VLOOKUP(B348,[9]Union!I:J,2,0),0)</f>
        <v>0</v>
      </c>
      <c r="BD348" s="710">
        <f>_xlfn.IFNA(VLOOKUP(B348,[9]Union!M:N,2,0),0)</f>
        <v>0</v>
      </c>
      <c r="BE348" s="710">
        <f>_xlfn.IFNA(VLOOKUP(B348,[9]Union!E:F,2,0),0)</f>
        <v>0</v>
      </c>
      <c r="BF348" s="710">
        <f>_xlfn.IFNA(VLOOKUP(B348,[9]Union!A:B,2,0),0)</f>
        <v>0</v>
      </c>
      <c r="BG348" s="711">
        <f t="shared" si="68"/>
        <v>5.87</v>
      </c>
      <c r="BH348" s="708">
        <f t="shared" si="69"/>
        <v>105.87</v>
      </c>
      <c r="BI348" s="712">
        <f t="shared" si="75"/>
        <v>24.09</v>
      </c>
      <c r="BJ348" s="713">
        <f t="shared" si="76"/>
        <v>218.08</v>
      </c>
      <c r="BK348" s="716"/>
      <c r="BL348" s="608" t="e">
        <f>VLOOKUP(B348,[9]ML!A:F,1,0)</f>
        <v>#N/A</v>
      </c>
      <c r="BM348" s="715"/>
      <c r="BN348" s="608" t="e">
        <f>VLOOKUP(B348,'[9]Mon-Fri'!A:A,1,0)</f>
        <v>#N/A</v>
      </c>
    </row>
    <row r="349" spans="1:73" s="608" customFormat="1" ht="32.25" customHeight="1">
      <c r="A349" s="689">
        <f t="shared" si="80"/>
        <v>341</v>
      </c>
      <c r="B349" s="690" t="s">
        <v>1911</v>
      </c>
      <c r="C349" s="690" t="s">
        <v>1912</v>
      </c>
      <c r="D349" s="690" t="s">
        <v>1913</v>
      </c>
      <c r="E349" s="690" t="s">
        <v>1914</v>
      </c>
      <c r="F349" s="691">
        <v>43224</v>
      </c>
      <c r="G349" s="692"/>
      <c r="H349" s="692"/>
      <c r="I349" s="690" t="s">
        <v>1108</v>
      </c>
      <c r="J349" s="693">
        <v>1</v>
      </c>
      <c r="K349" s="693">
        <v>2</v>
      </c>
      <c r="L349" s="693">
        <v>3</v>
      </c>
      <c r="M349" s="693">
        <v>204</v>
      </c>
      <c r="N349" s="694">
        <f t="shared" si="77"/>
        <v>7.8461538461538458</v>
      </c>
      <c r="O349" s="693">
        <v>208</v>
      </c>
      <c r="P349" s="693">
        <v>8</v>
      </c>
      <c r="Q349" s="693">
        <v>234</v>
      </c>
      <c r="R349" s="693">
        <v>8</v>
      </c>
      <c r="S349" s="693">
        <v>0</v>
      </c>
      <c r="T349" s="693">
        <v>8</v>
      </c>
      <c r="U349" s="693">
        <v>34</v>
      </c>
      <c r="V349" s="693">
        <v>0</v>
      </c>
      <c r="W349" s="693">
        <v>34</v>
      </c>
      <c r="X349" s="690">
        <v>59.04</v>
      </c>
      <c r="Y349" s="690">
        <v>7.85</v>
      </c>
      <c r="Z349" s="690">
        <v>16.681080000000001</v>
      </c>
      <c r="AA349" s="690">
        <v>0</v>
      </c>
      <c r="AB349" s="690">
        <v>16.681080000000001</v>
      </c>
      <c r="AC349" s="690">
        <v>0</v>
      </c>
      <c r="AD349" s="690">
        <v>170.57216</v>
      </c>
      <c r="AE349" s="696">
        <f>VLOOKUP(B349,[9]Avg!B:AD,29,0)</f>
        <v>9.4889083958521319</v>
      </c>
      <c r="AF349" s="697">
        <f>_xlfn.IFNA(VLOOKUP(B349,'[9]5%'!B:BC,54,0),0)</f>
        <v>0</v>
      </c>
      <c r="AG349" s="698">
        <f>VLOOKUP(B349,[9]Simperel!B:AH,33,0)</f>
        <v>8.1300000000000008</v>
      </c>
      <c r="AH349" s="699">
        <f t="shared" si="70"/>
        <v>7.85</v>
      </c>
      <c r="AI349" s="700"/>
      <c r="AJ349" s="697">
        <f>_xlfn.IFNA(VLOOKUP(B349,'[9]Child care'!C:I,7,0),0)</f>
        <v>0</v>
      </c>
      <c r="AK349" s="699">
        <f>VLOOKUP(B349,[9]Att!B:W,22,0)</f>
        <v>10</v>
      </c>
      <c r="AL349" s="697">
        <f t="shared" si="71"/>
        <v>0</v>
      </c>
      <c r="AM349" s="697">
        <f>_xlfn.IFNA(VLOOKUP(B349,'[9]Health Check'!D:H,5,0),0)</f>
        <v>0</v>
      </c>
      <c r="AN349" s="701"/>
      <c r="AO349" s="697">
        <v>7</v>
      </c>
      <c r="AP349" s="696">
        <f>VLOOKUP(B349,[9]Simperel!B:AJ,35,0)</f>
        <v>6</v>
      </c>
      <c r="AQ349" s="702">
        <f>VLOOKUP(B349,[10]Master!$B:$AQ,42,0)</f>
        <v>0</v>
      </c>
      <c r="AR349" s="697">
        <f>_xlfn.IFNA(VLOOKUP(B349,[9]Bounus!A:B,2,0),0)</f>
        <v>0</v>
      </c>
      <c r="AS349" s="703">
        <f>SUMIF([9]Reimbursment!$B:$B,'PWK '!B:B,[9]Reimbursment!G:G)</f>
        <v>11.08</v>
      </c>
      <c r="AT349" s="700">
        <f t="shared" si="78"/>
        <v>0</v>
      </c>
      <c r="AU349" s="704">
        <f t="shared" si="72"/>
        <v>254.14</v>
      </c>
      <c r="AV349" s="705">
        <f>VLOOKUP(B349,[9]Att!B:U,20,0)</f>
        <v>0</v>
      </c>
      <c r="AW349" s="706">
        <f t="shared" si="79"/>
        <v>289.07</v>
      </c>
      <c r="AX349" s="707">
        <f t="shared" si="73"/>
        <v>283.29000000000002</v>
      </c>
      <c r="AY349" s="708">
        <f t="shared" si="74"/>
        <v>367.55697133055622</v>
      </c>
      <c r="AZ349" s="708">
        <v>0</v>
      </c>
      <c r="BA349" s="708">
        <f>VLOOKUP(B349,'[9]1st'!B:BH,59,0)</f>
        <v>111.08</v>
      </c>
      <c r="BB349" s="709">
        <f>_xlfn.IFNA(VLOOKUP(B349,[9]Deduct!B:F,6,0),0)</f>
        <v>0</v>
      </c>
      <c r="BC349" s="710">
        <f>_xlfn.IFNA(VLOOKUP(B349,[9]Union!I:J,2,0),0)</f>
        <v>0</v>
      </c>
      <c r="BD349" s="710">
        <f>_xlfn.IFNA(VLOOKUP(B349,[9]Union!M:N,2,0),0)</f>
        <v>0</v>
      </c>
      <c r="BE349" s="710">
        <f>_xlfn.IFNA(VLOOKUP(B349,[9]Union!E:F,2,0),0)</f>
        <v>0.5</v>
      </c>
      <c r="BF349" s="710">
        <f>_xlfn.IFNA(VLOOKUP(B349,[9]Union!A:B,2,0),0)</f>
        <v>0</v>
      </c>
      <c r="BG349" s="711">
        <f t="shared" si="68"/>
        <v>5.78</v>
      </c>
      <c r="BH349" s="708">
        <f t="shared" si="69"/>
        <v>117.36</v>
      </c>
      <c r="BI349" s="712">
        <f t="shared" si="75"/>
        <v>15.13</v>
      </c>
      <c r="BJ349" s="713">
        <f t="shared" si="76"/>
        <v>186.84</v>
      </c>
      <c r="BK349" s="716"/>
      <c r="BL349" s="608" t="e">
        <f>VLOOKUP(B349,[9]ML!A:F,1,0)</f>
        <v>#N/A</v>
      </c>
      <c r="BM349" s="715"/>
      <c r="BN349" s="608" t="e">
        <f>VLOOKUP(B349,'[9]Mon-Fri'!A:A,1,0)</f>
        <v>#N/A</v>
      </c>
    </row>
    <row r="350" spans="1:73" s="608" customFormat="1" ht="32.25" customHeight="1">
      <c r="A350" s="689">
        <f t="shared" si="80"/>
        <v>342</v>
      </c>
      <c r="B350" s="690" t="s">
        <v>1915</v>
      </c>
      <c r="C350" s="690" t="s">
        <v>1916</v>
      </c>
      <c r="D350" s="690" t="s">
        <v>1913</v>
      </c>
      <c r="E350" s="690" t="s">
        <v>1914</v>
      </c>
      <c r="F350" s="691">
        <v>43256</v>
      </c>
      <c r="G350" s="692"/>
      <c r="H350" s="692"/>
      <c r="I350" s="690" t="s">
        <v>1108</v>
      </c>
      <c r="J350" s="693">
        <v>1</v>
      </c>
      <c r="K350" s="693">
        <v>1</v>
      </c>
      <c r="L350" s="693">
        <v>2</v>
      </c>
      <c r="M350" s="693">
        <v>204</v>
      </c>
      <c r="N350" s="694">
        <f t="shared" si="77"/>
        <v>7.8461538461538458</v>
      </c>
      <c r="O350" s="693">
        <v>200</v>
      </c>
      <c r="P350" s="693">
        <v>8</v>
      </c>
      <c r="Q350" s="693">
        <v>228</v>
      </c>
      <c r="R350" s="693">
        <v>8</v>
      </c>
      <c r="S350" s="693">
        <v>0</v>
      </c>
      <c r="T350" s="693">
        <v>8</v>
      </c>
      <c r="U350" s="693">
        <v>36</v>
      </c>
      <c r="V350" s="693">
        <v>0</v>
      </c>
      <c r="W350" s="693">
        <v>36</v>
      </c>
      <c r="X350" s="690">
        <v>209.73</v>
      </c>
      <c r="Y350" s="690">
        <v>7.85</v>
      </c>
      <c r="Z350" s="690">
        <v>20.705629999999999</v>
      </c>
      <c r="AA350" s="690">
        <v>0</v>
      </c>
      <c r="AB350" s="690">
        <v>20.705629999999999</v>
      </c>
      <c r="AC350" s="690">
        <v>0</v>
      </c>
      <c r="AD350" s="690">
        <v>41.177992000000003</v>
      </c>
      <c r="AE350" s="696">
        <f>VLOOKUP(B350,[9]Avg!B:AD,29,0)</f>
        <v>9.997668539568842</v>
      </c>
      <c r="AF350" s="697">
        <f>_xlfn.IFNA(VLOOKUP(B350,'[9]5%'!B:BC,54,0),0)</f>
        <v>0</v>
      </c>
      <c r="AG350" s="698">
        <f>VLOOKUP(B350,[9]Simperel!B:AH,33,0)</f>
        <v>8.61</v>
      </c>
      <c r="AH350" s="699">
        <f t="shared" si="70"/>
        <v>7.85</v>
      </c>
      <c r="AI350" s="700"/>
      <c r="AJ350" s="697">
        <f>_xlfn.IFNA(VLOOKUP(B350,'[9]Child care'!C:I,7,0),0)</f>
        <v>0</v>
      </c>
      <c r="AK350" s="699">
        <f>VLOOKUP(B350,[9]Att!B:W,22,0)</f>
        <v>9.1304347826086953</v>
      </c>
      <c r="AL350" s="697">
        <f t="shared" si="71"/>
        <v>6</v>
      </c>
      <c r="AM350" s="697">
        <f>_xlfn.IFNA(VLOOKUP(B350,'[9]Health Check'!D:H,5,0),0)</f>
        <v>0</v>
      </c>
      <c r="AN350" s="701"/>
      <c r="AO350" s="697">
        <v>7</v>
      </c>
      <c r="AP350" s="696">
        <f>VLOOKUP(B350,[9]Simperel!B:AJ,35,0)</f>
        <v>6</v>
      </c>
      <c r="AQ350" s="702">
        <f>VLOOKUP(B350,[10]Master!$B:$AQ,42,0)</f>
        <v>0</v>
      </c>
      <c r="AR350" s="697">
        <f>_xlfn.IFNA(VLOOKUP(B350,[9]Bounus!A:B,2,0),0)</f>
        <v>0</v>
      </c>
      <c r="AS350" s="703">
        <f>SUMIF([9]Reimbursment!$B:$B,'PWK '!B:B,[9]Reimbursment!G:G)</f>
        <v>25.87</v>
      </c>
      <c r="AT350" s="700">
        <f t="shared" si="78"/>
        <v>2.6134256357820225</v>
      </c>
      <c r="AU350" s="704">
        <f t="shared" si="72"/>
        <v>279.45999999999998</v>
      </c>
      <c r="AV350" s="705">
        <f>VLOOKUP(B350,[9]Att!B:U,20,0)</f>
        <v>0.26140350877192903</v>
      </c>
      <c r="AW350" s="706">
        <f t="shared" si="79"/>
        <v>336.93</v>
      </c>
      <c r="AX350" s="707">
        <f t="shared" si="73"/>
        <v>331.06</v>
      </c>
      <c r="AY350" s="708">
        <f t="shared" si="74"/>
        <v>367.55697133055622</v>
      </c>
      <c r="AZ350" s="708">
        <v>0</v>
      </c>
      <c r="BA350" s="708">
        <f>VLOOKUP(B350,'[9]1st'!B:BH,59,0)</f>
        <v>125.87</v>
      </c>
      <c r="BB350" s="709">
        <f>_xlfn.IFNA(VLOOKUP(B350,[9]Deduct!B:F,6,0),0)</f>
        <v>0</v>
      </c>
      <c r="BC350" s="710">
        <f>_xlfn.IFNA(VLOOKUP(B350,[9]Union!I:J,2,0),0)</f>
        <v>0</v>
      </c>
      <c r="BD350" s="710">
        <f>_xlfn.IFNA(VLOOKUP(B350,[9]Union!M:N,2,0),0)</f>
        <v>0</v>
      </c>
      <c r="BE350" s="710">
        <f>_xlfn.IFNA(VLOOKUP(B350,[9]Union!E:F,2,0),0)</f>
        <v>0</v>
      </c>
      <c r="BF350" s="710">
        <f>_xlfn.IFNA(VLOOKUP(B350,[9]Union!A:B,2,0),0)</f>
        <v>0</v>
      </c>
      <c r="BG350" s="711">
        <f t="shared" si="68"/>
        <v>5.87</v>
      </c>
      <c r="BH350" s="708">
        <f t="shared" si="69"/>
        <v>131.74</v>
      </c>
      <c r="BI350" s="712">
        <f t="shared" si="75"/>
        <v>15.61</v>
      </c>
      <c r="BJ350" s="713">
        <f t="shared" si="76"/>
        <v>220.8</v>
      </c>
      <c r="BK350" s="716"/>
      <c r="BL350" s="608" t="e">
        <f>VLOOKUP(B350,[9]ML!A:F,1,0)</f>
        <v>#N/A</v>
      </c>
      <c r="BM350" s="715"/>
      <c r="BN350" s="608" t="e">
        <f>VLOOKUP(B350,'[9]Mon-Fri'!A:A,1,0)</f>
        <v>#N/A</v>
      </c>
    </row>
    <row r="351" spans="1:73" s="608" customFormat="1" ht="28.5" customHeight="1">
      <c r="A351" s="689">
        <f t="shared" si="80"/>
        <v>343</v>
      </c>
      <c r="B351" s="690" t="s">
        <v>1917</v>
      </c>
      <c r="C351" s="690" t="s">
        <v>1918</v>
      </c>
      <c r="D351" s="690" t="s">
        <v>1203</v>
      </c>
      <c r="E351" s="690" t="s">
        <v>1255</v>
      </c>
      <c r="F351" s="691">
        <v>39496</v>
      </c>
      <c r="G351" s="692"/>
      <c r="H351" s="692"/>
      <c r="I351" s="690" t="s">
        <v>1108</v>
      </c>
      <c r="J351" s="693">
        <v>1</v>
      </c>
      <c r="K351" s="693">
        <v>2</v>
      </c>
      <c r="L351" s="693">
        <v>3</v>
      </c>
      <c r="M351" s="693">
        <v>204</v>
      </c>
      <c r="N351" s="694">
        <f t="shared" si="77"/>
        <v>7.8461538461538458</v>
      </c>
      <c r="O351" s="693">
        <v>208</v>
      </c>
      <c r="P351" s="693">
        <v>8</v>
      </c>
      <c r="Q351" s="693">
        <v>234</v>
      </c>
      <c r="R351" s="693">
        <v>0</v>
      </c>
      <c r="S351" s="693">
        <v>0</v>
      </c>
      <c r="T351" s="693">
        <v>0</v>
      </c>
      <c r="U351" s="693">
        <v>26</v>
      </c>
      <c r="V351" s="693">
        <v>0</v>
      </c>
      <c r="W351" s="693">
        <v>26</v>
      </c>
      <c r="X351" s="690">
        <v>195.25</v>
      </c>
      <c r="Y351" s="690">
        <v>0</v>
      </c>
      <c r="Z351" s="690">
        <v>15.213361000000001</v>
      </c>
      <c r="AA351" s="690">
        <v>0</v>
      </c>
      <c r="AB351" s="690">
        <v>15.213361000000001</v>
      </c>
      <c r="AC351" s="690">
        <v>25.62</v>
      </c>
      <c r="AD351" s="690">
        <v>63.1524</v>
      </c>
      <c r="AE351" s="696">
        <f>VLOOKUP(B351,[9]Avg!B:AD,29,0)</f>
        <v>12.352521967616749</v>
      </c>
      <c r="AF351" s="697">
        <f>_xlfn.IFNA(VLOOKUP(B351,'[9]5%'!B:BC,54,0),0)</f>
        <v>0</v>
      </c>
      <c r="AG351" s="698">
        <f>VLOOKUP(B351,[9]Simperel!B:AH,33,0)</f>
        <v>6.22</v>
      </c>
      <c r="AH351" s="699">
        <f t="shared" si="70"/>
        <v>7.85</v>
      </c>
      <c r="AI351" s="700"/>
      <c r="AJ351" s="697">
        <f>_xlfn.IFNA(VLOOKUP(B351,'[9]Child care'!C:I,7,0),0)</f>
        <v>0</v>
      </c>
      <c r="AK351" s="699">
        <f>VLOOKUP(B351,[9]Att!B:W,22,0)</f>
        <v>10</v>
      </c>
      <c r="AL351" s="697">
        <f t="shared" si="71"/>
        <v>6</v>
      </c>
      <c r="AM351" s="697">
        <f>_xlfn.IFNA(VLOOKUP(B351,'[9]Health Check'!D:H,5,0),0)</f>
        <v>0</v>
      </c>
      <c r="AN351" s="701"/>
      <c r="AO351" s="697">
        <v>7</v>
      </c>
      <c r="AP351" s="696">
        <f>VLOOKUP(B351,[9]Simperel!B:AJ,35,0)</f>
        <v>11</v>
      </c>
      <c r="AQ351" s="702">
        <f>VLOOKUP(B351,[10]Master!$B:$AQ,42,0)</f>
        <v>0</v>
      </c>
      <c r="AR351" s="697">
        <f>_xlfn.IFNA(VLOOKUP(B351,[9]Bounus!A:B,2,0),0)</f>
        <v>0</v>
      </c>
      <c r="AS351" s="703">
        <f>SUMIF([9]Reimbursment!$B:$B,'PWK '!B:B,[9]Reimbursment!G:G)</f>
        <v>2.2799999999999998</v>
      </c>
      <c r="AT351" s="700">
        <f t="shared" si="78"/>
        <v>0</v>
      </c>
      <c r="AU351" s="704">
        <f t="shared" si="72"/>
        <v>299.24</v>
      </c>
      <c r="AV351" s="705">
        <f>VLOOKUP(B351,[9]Att!B:U,20,0)</f>
        <v>0</v>
      </c>
      <c r="AW351" s="706">
        <f t="shared" si="79"/>
        <v>336.37</v>
      </c>
      <c r="AX351" s="707">
        <f t="shared" si="73"/>
        <v>330.5</v>
      </c>
      <c r="AY351" s="708">
        <f t="shared" si="74"/>
        <v>367.55697133055622</v>
      </c>
      <c r="AZ351" s="708">
        <v>0</v>
      </c>
      <c r="BA351" s="708">
        <f>VLOOKUP(B351,'[9]1st'!B:BH,59,0)</f>
        <v>102.28</v>
      </c>
      <c r="BB351" s="709">
        <f>_xlfn.IFNA(VLOOKUP(B351,[9]Deduct!B:F,6,0),0)</f>
        <v>0</v>
      </c>
      <c r="BC351" s="710">
        <f>_xlfn.IFNA(VLOOKUP(B351,[9]Union!I:J,2,0),0)</f>
        <v>0</v>
      </c>
      <c r="BD351" s="710">
        <f>_xlfn.IFNA(VLOOKUP(B351,[9]Union!M:N,2,0),0)</f>
        <v>1</v>
      </c>
      <c r="BE351" s="710">
        <f>_xlfn.IFNA(VLOOKUP(B351,[9]Union!E:F,2,0),0)</f>
        <v>0</v>
      </c>
      <c r="BF351" s="710">
        <f>_xlfn.IFNA(VLOOKUP(B351,[9]Union!A:B,2,0),0)</f>
        <v>0</v>
      </c>
      <c r="BG351" s="711">
        <f t="shared" si="68"/>
        <v>5.87</v>
      </c>
      <c r="BH351" s="708">
        <f t="shared" si="69"/>
        <v>109.15</v>
      </c>
      <c r="BI351" s="712">
        <f t="shared" si="75"/>
        <v>13.22</v>
      </c>
      <c r="BJ351" s="713">
        <f t="shared" si="76"/>
        <v>240.44</v>
      </c>
      <c r="BK351" s="716"/>
      <c r="BL351" s="608" t="e">
        <f>VLOOKUP(B351,[9]ML!A:F,1,0)</f>
        <v>#N/A</v>
      </c>
      <c r="BM351" s="715"/>
      <c r="BN351" s="608" t="e">
        <f>VLOOKUP(B351,'[9]Mon-Fri'!A:A,1,0)</f>
        <v>#N/A</v>
      </c>
    </row>
    <row r="352" spans="1:73" s="608" customFormat="1" ht="32.25" customHeight="1">
      <c r="A352" s="689">
        <f t="shared" si="80"/>
        <v>344</v>
      </c>
      <c r="B352" s="690" t="s">
        <v>1919</v>
      </c>
      <c r="C352" s="690" t="s">
        <v>1920</v>
      </c>
      <c r="D352" s="690" t="s">
        <v>1224</v>
      </c>
      <c r="E352" s="690" t="s">
        <v>1300</v>
      </c>
      <c r="F352" s="691">
        <v>43283</v>
      </c>
      <c r="G352" s="692"/>
      <c r="H352" s="692"/>
      <c r="I352" s="690" t="s">
        <v>1108</v>
      </c>
      <c r="J352" s="693">
        <v>1</v>
      </c>
      <c r="K352" s="693">
        <v>0</v>
      </c>
      <c r="L352" s="693">
        <v>1</v>
      </c>
      <c r="M352" s="693">
        <v>204</v>
      </c>
      <c r="N352" s="694">
        <f t="shared" si="77"/>
        <v>7.8461538461538458</v>
      </c>
      <c r="O352" s="693">
        <v>184</v>
      </c>
      <c r="P352" s="693">
        <v>8</v>
      </c>
      <c r="Q352" s="693">
        <v>199.83</v>
      </c>
      <c r="R352" s="693">
        <v>4</v>
      </c>
      <c r="S352" s="693">
        <v>8.1666666665999994</v>
      </c>
      <c r="T352" s="693">
        <v>12.166666666599999</v>
      </c>
      <c r="U352" s="693">
        <v>28</v>
      </c>
      <c r="V352" s="693">
        <v>0</v>
      </c>
      <c r="W352" s="693">
        <v>28</v>
      </c>
      <c r="X352" s="690">
        <v>108.85</v>
      </c>
      <c r="Y352" s="690">
        <v>3.92</v>
      </c>
      <c r="Z352" s="690">
        <v>13.737360000000001</v>
      </c>
      <c r="AA352" s="690">
        <v>0</v>
      </c>
      <c r="AB352" s="690">
        <v>13.737360000000001</v>
      </c>
      <c r="AC352" s="690">
        <v>0</v>
      </c>
      <c r="AD352" s="690">
        <v>87.234719999999996</v>
      </c>
      <c r="AE352" s="696">
        <f>VLOOKUP(B352,[9]Avg!B:AD,29,0)</f>
        <v>9.2669546195370103</v>
      </c>
      <c r="AF352" s="697">
        <f>_xlfn.IFNA(VLOOKUP(B352,'[9]5%'!B:BC,54,0),0)</f>
        <v>0</v>
      </c>
      <c r="AG352" s="698">
        <f>VLOOKUP(B352,[9]Simperel!B:AH,33,0)</f>
        <v>6.7</v>
      </c>
      <c r="AH352" s="699">
        <f t="shared" si="70"/>
        <v>7.85</v>
      </c>
      <c r="AI352" s="700"/>
      <c r="AJ352" s="697">
        <f>_xlfn.IFNA(VLOOKUP(B352,'[9]Child care'!C:I,7,0),0)</f>
        <v>0</v>
      </c>
      <c r="AK352" s="699">
        <f>VLOOKUP(B352,[9]Att!B:W,22,0)</f>
        <v>9.4358850832414607</v>
      </c>
      <c r="AL352" s="697">
        <f t="shared" si="71"/>
        <v>0</v>
      </c>
      <c r="AM352" s="697">
        <f>_xlfn.IFNA(VLOOKUP(B352,'[9]Health Check'!D:H,5,0),0)</f>
        <v>0</v>
      </c>
      <c r="AN352" s="701"/>
      <c r="AO352" s="697">
        <v>7</v>
      </c>
      <c r="AP352" s="696">
        <f>VLOOKUP(B352,[9]Simperel!B:AJ,35,0)</f>
        <v>6</v>
      </c>
      <c r="AQ352" s="702">
        <f>VLOOKUP(B352,[10]Master!$B:$AQ,42,0)</f>
        <v>0</v>
      </c>
      <c r="AR352" s="697">
        <f>_xlfn.IFNA(VLOOKUP(B352,[9]Bounus!A:B,2,0),0)</f>
        <v>0</v>
      </c>
      <c r="AS352" s="703">
        <f>SUMIF([9]Reimbursment!$B:$B,'PWK '!B:B,[9]Reimbursment!G:G)</f>
        <v>0</v>
      </c>
      <c r="AT352" s="700">
        <f t="shared" si="78"/>
        <v>22.598363019572709</v>
      </c>
      <c r="AU352" s="704">
        <f t="shared" si="72"/>
        <v>213.74</v>
      </c>
      <c r="AV352" s="705">
        <f>VLOOKUP(B352,[9]Att!B:U,20,0)</f>
        <v>2.4385964912280702</v>
      </c>
      <c r="AW352" s="706">
        <f t="shared" si="79"/>
        <v>259.63</v>
      </c>
      <c r="AX352" s="707">
        <f t="shared" si="73"/>
        <v>254.44</v>
      </c>
      <c r="AY352" s="708">
        <f t="shared" si="74"/>
        <v>367.55697133055622</v>
      </c>
      <c r="AZ352" s="708">
        <v>0</v>
      </c>
      <c r="BA352" s="708">
        <f>VLOOKUP(B352,'[9]1st'!B:BH,59,0)</f>
        <v>100</v>
      </c>
      <c r="BB352" s="709">
        <f>_xlfn.IFNA(VLOOKUP(B352,[9]Deduct!B:F,6,0),0)</f>
        <v>0</v>
      </c>
      <c r="BC352" s="710">
        <f>_xlfn.IFNA(VLOOKUP(B352,[9]Union!I:J,2,0),0)</f>
        <v>0</v>
      </c>
      <c r="BD352" s="710">
        <f>_xlfn.IFNA(VLOOKUP(B352,[9]Union!M:N,2,0),0)</f>
        <v>0</v>
      </c>
      <c r="BE352" s="710">
        <f>_xlfn.IFNA(VLOOKUP(B352,[9]Union!E:F,2,0),0)</f>
        <v>0</v>
      </c>
      <c r="BF352" s="710">
        <f>_xlfn.IFNA(VLOOKUP(B352,[9]Union!A:B,2,0),0)</f>
        <v>0</v>
      </c>
      <c r="BG352" s="711">
        <f t="shared" si="68"/>
        <v>5.19</v>
      </c>
      <c r="BH352" s="708">
        <f t="shared" si="69"/>
        <v>105.19</v>
      </c>
      <c r="BI352" s="712">
        <f t="shared" si="75"/>
        <v>13.7</v>
      </c>
      <c r="BJ352" s="713">
        <f t="shared" si="76"/>
        <v>168.14</v>
      </c>
      <c r="BK352" s="716"/>
      <c r="BL352" s="608" t="e">
        <f>VLOOKUP(B352,[9]ML!A:F,1,0)</f>
        <v>#N/A</v>
      </c>
      <c r="BM352" s="715"/>
      <c r="BN352" s="608" t="e">
        <f>VLOOKUP(B352,'[9]Mon-Fri'!A:A,1,0)</f>
        <v>#N/A</v>
      </c>
    </row>
    <row r="353" spans="1:66" s="608" customFormat="1" ht="32.25" customHeight="1">
      <c r="A353" s="689">
        <f t="shared" si="80"/>
        <v>345</v>
      </c>
      <c r="B353" s="690" t="s">
        <v>1921</v>
      </c>
      <c r="C353" s="690" t="s">
        <v>1922</v>
      </c>
      <c r="D353" s="690" t="s">
        <v>1289</v>
      </c>
      <c r="E353" s="690" t="s">
        <v>1902</v>
      </c>
      <c r="F353" s="691">
        <v>39496</v>
      </c>
      <c r="G353" s="692"/>
      <c r="H353" s="692"/>
      <c r="I353" s="690" t="s">
        <v>1108</v>
      </c>
      <c r="J353" s="693">
        <v>0</v>
      </c>
      <c r="K353" s="693">
        <v>0</v>
      </c>
      <c r="L353" s="693">
        <v>0</v>
      </c>
      <c r="M353" s="693">
        <v>204</v>
      </c>
      <c r="N353" s="694">
        <f t="shared" si="77"/>
        <v>7.8461538461538458</v>
      </c>
      <c r="O353" s="693">
        <v>208</v>
      </c>
      <c r="P353" s="693">
        <v>8</v>
      </c>
      <c r="Q353" s="693">
        <v>222</v>
      </c>
      <c r="R353" s="693">
        <v>8</v>
      </c>
      <c r="S353" s="693">
        <v>0</v>
      </c>
      <c r="T353" s="693">
        <v>8</v>
      </c>
      <c r="U353" s="693">
        <v>22</v>
      </c>
      <c r="V353" s="693">
        <v>0</v>
      </c>
      <c r="W353" s="693">
        <v>22</v>
      </c>
      <c r="X353" s="690">
        <v>135.84</v>
      </c>
      <c r="Y353" s="690">
        <v>7.85</v>
      </c>
      <c r="Z353" s="690">
        <v>11.016616000000001</v>
      </c>
      <c r="AA353" s="690">
        <v>0</v>
      </c>
      <c r="AB353" s="690">
        <v>11.016616000000001</v>
      </c>
      <c r="AC353" s="690">
        <v>0</v>
      </c>
      <c r="AD353" s="690">
        <v>85.024159999999995</v>
      </c>
      <c r="AE353" s="696">
        <f>VLOOKUP(B353,[9]Avg!B:AD,29,0)</f>
        <v>9.4246185914737541</v>
      </c>
      <c r="AF353" s="697">
        <f>_xlfn.IFNA(VLOOKUP(B353,'[9]5%'!B:BC,54,0),0)</f>
        <v>0</v>
      </c>
      <c r="AG353" s="698">
        <f>VLOOKUP(B353,[9]Simperel!B:AH,33,0)</f>
        <v>5.26</v>
      </c>
      <c r="AH353" s="699">
        <f t="shared" si="70"/>
        <v>7.85</v>
      </c>
      <c r="AI353" s="700"/>
      <c r="AJ353" s="697">
        <f>_xlfn.IFNA(VLOOKUP(B353,'[9]Child care'!C:I,7,0),0)</f>
        <v>0</v>
      </c>
      <c r="AK353" s="699">
        <f>VLOOKUP(B353,[9]Att!B:W,22,0)</f>
        <v>9.8169336384439347</v>
      </c>
      <c r="AL353" s="697">
        <f t="shared" si="71"/>
        <v>0</v>
      </c>
      <c r="AM353" s="697">
        <f>_xlfn.IFNA(VLOOKUP(B353,'[9]Health Check'!D:H,5,0),0)</f>
        <v>0</v>
      </c>
      <c r="AN353" s="701"/>
      <c r="AO353" s="697">
        <v>7</v>
      </c>
      <c r="AP353" s="696">
        <f>VLOOKUP(B353,[9]Simperel!B:AJ,35,0)</f>
        <v>11</v>
      </c>
      <c r="AQ353" s="702">
        <f>VLOOKUP(B353,[10]Master!$B:$AQ,42,0)</f>
        <v>0</v>
      </c>
      <c r="AR353" s="697">
        <f>_xlfn.IFNA(VLOOKUP(B353,[9]Bounus!A:B,2,0),0)</f>
        <v>0</v>
      </c>
      <c r="AS353" s="703">
        <f>SUMIF([9]Reimbursment!$B:$B,'PWK '!B:B,[9]Reimbursment!G:G)</f>
        <v>0</v>
      </c>
      <c r="AT353" s="700">
        <f t="shared" si="78"/>
        <v>0</v>
      </c>
      <c r="AU353" s="704">
        <f t="shared" si="72"/>
        <v>239.73</v>
      </c>
      <c r="AV353" s="705">
        <f>VLOOKUP(B353,[9]Att!B:U,20,0)</f>
        <v>0</v>
      </c>
      <c r="AW353" s="706">
        <f t="shared" si="79"/>
        <v>268.39999999999998</v>
      </c>
      <c r="AX353" s="707">
        <f t="shared" si="73"/>
        <v>263.02999999999997</v>
      </c>
      <c r="AY353" s="708">
        <f t="shared" si="74"/>
        <v>367.55697133055622</v>
      </c>
      <c r="AZ353" s="708">
        <v>0</v>
      </c>
      <c r="BA353" s="708">
        <f>VLOOKUP(B353,'[9]1st'!B:BH,59,0)</f>
        <v>100</v>
      </c>
      <c r="BB353" s="709">
        <f>_xlfn.IFNA(VLOOKUP(B353,[9]Deduct!B:F,6,0),0)</f>
        <v>0</v>
      </c>
      <c r="BC353" s="710">
        <f>_xlfn.IFNA(VLOOKUP(B353,[9]Union!I:J,2,0),0)</f>
        <v>0</v>
      </c>
      <c r="BD353" s="710">
        <f>_xlfn.IFNA(VLOOKUP(B353,[9]Union!M:N,2,0),0)</f>
        <v>1</v>
      </c>
      <c r="BE353" s="710">
        <f>_xlfn.IFNA(VLOOKUP(B353,[9]Union!E:F,2,0),0)</f>
        <v>0</v>
      </c>
      <c r="BF353" s="710">
        <f>_xlfn.IFNA(VLOOKUP(B353,[9]Union!A:B,2,0),0)</f>
        <v>0</v>
      </c>
      <c r="BG353" s="711">
        <f t="shared" si="68"/>
        <v>5.37</v>
      </c>
      <c r="BH353" s="708">
        <f t="shared" si="69"/>
        <v>106.37</v>
      </c>
      <c r="BI353" s="712">
        <f t="shared" si="75"/>
        <v>12.26</v>
      </c>
      <c r="BJ353" s="713">
        <f t="shared" si="76"/>
        <v>174.29</v>
      </c>
      <c r="BK353" s="716"/>
      <c r="BL353" s="608" t="e">
        <f>VLOOKUP(B353,[9]ML!A:F,1,0)</f>
        <v>#N/A</v>
      </c>
      <c r="BM353" s="715"/>
      <c r="BN353" s="608" t="e">
        <f>VLOOKUP(B353,'[9]Mon-Fri'!A:A,1,0)</f>
        <v>#N/A</v>
      </c>
    </row>
    <row r="354" spans="1:66" s="608" customFormat="1" ht="35.25" customHeight="1">
      <c r="A354" s="689">
        <f t="shared" si="80"/>
        <v>346</v>
      </c>
      <c r="B354" s="690" t="s">
        <v>1923</v>
      </c>
      <c r="C354" s="690" t="s">
        <v>1924</v>
      </c>
      <c r="D354" s="690" t="s">
        <v>1289</v>
      </c>
      <c r="E354" s="690" t="s">
        <v>1261</v>
      </c>
      <c r="F354" s="691">
        <v>43389</v>
      </c>
      <c r="G354" s="692"/>
      <c r="H354" s="692"/>
      <c r="I354" s="690" t="s">
        <v>1108</v>
      </c>
      <c r="J354" s="693">
        <v>0</v>
      </c>
      <c r="K354" s="693">
        <v>0</v>
      </c>
      <c r="L354" s="693">
        <v>0</v>
      </c>
      <c r="M354" s="693">
        <v>204</v>
      </c>
      <c r="N354" s="694">
        <f t="shared" si="77"/>
        <v>7.8461538461538458</v>
      </c>
      <c r="O354" s="693">
        <v>208</v>
      </c>
      <c r="P354" s="693">
        <v>8</v>
      </c>
      <c r="Q354" s="693">
        <v>228</v>
      </c>
      <c r="R354" s="693">
        <v>8</v>
      </c>
      <c r="S354" s="693">
        <v>0</v>
      </c>
      <c r="T354" s="693">
        <v>8</v>
      </c>
      <c r="U354" s="693">
        <v>28</v>
      </c>
      <c r="V354" s="693">
        <v>0</v>
      </c>
      <c r="W354" s="693">
        <v>28</v>
      </c>
      <c r="X354" s="690">
        <v>215.54</v>
      </c>
      <c r="Y354" s="690">
        <v>7.85</v>
      </c>
      <c r="Z354" s="690">
        <v>14.0496</v>
      </c>
      <c r="AA354" s="690">
        <v>0</v>
      </c>
      <c r="AB354" s="690">
        <v>14.0496</v>
      </c>
      <c r="AC354" s="690">
        <v>0</v>
      </c>
      <c r="AD354" s="690">
        <v>25.059936</v>
      </c>
      <c r="AE354" s="696">
        <f>VLOOKUP(B354,[9]Avg!B:AD,29,0)</f>
        <v>10.385829827938551</v>
      </c>
      <c r="AF354" s="697">
        <f>_xlfn.IFNA(VLOOKUP(B354,'[9]5%'!B:BC,54,0),0)</f>
        <v>0</v>
      </c>
      <c r="AG354" s="698">
        <f>VLOOKUP(B354,[9]Simperel!B:AH,33,0)</f>
        <v>6.7</v>
      </c>
      <c r="AH354" s="699">
        <f t="shared" si="70"/>
        <v>7.85</v>
      </c>
      <c r="AI354" s="700"/>
      <c r="AJ354" s="697">
        <f>_xlfn.IFNA(VLOOKUP(B354,'[9]Child care'!C:I,7,0),0)</f>
        <v>0</v>
      </c>
      <c r="AK354" s="699">
        <f>VLOOKUP(B354,[9]Att!B:W,22,0)</f>
        <v>9.5652173913043477</v>
      </c>
      <c r="AL354" s="697">
        <f t="shared" si="71"/>
        <v>6</v>
      </c>
      <c r="AM354" s="697">
        <f>_xlfn.IFNA(VLOOKUP(B354,'[9]Health Check'!D:H,5,0),0)</f>
        <v>0</v>
      </c>
      <c r="AN354" s="701"/>
      <c r="AO354" s="697">
        <v>7</v>
      </c>
      <c r="AP354" s="696">
        <f>VLOOKUP(B354,[9]Simperel!B:AJ,35,0)</f>
        <v>6</v>
      </c>
      <c r="AQ354" s="702">
        <f>VLOOKUP(B354,[10]Master!$B:$AQ,42,0)</f>
        <v>0</v>
      </c>
      <c r="AR354" s="697">
        <f>_xlfn.IFNA(VLOOKUP(B354,[9]Bounus!A:B,2,0),0)</f>
        <v>0</v>
      </c>
      <c r="AS354" s="703">
        <f>SUMIF([9]Reimbursment!$B:$B,'PWK '!B:B,[9]Reimbursment!G:G)</f>
        <v>0</v>
      </c>
      <c r="AT354" s="700">
        <f t="shared" si="78"/>
        <v>0</v>
      </c>
      <c r="AU354" s="704">
        <f t="shared" si="72"/>
        <v>262.5</v>
      </c>
      <c r="AV354" s="705">
        <f>VLOOKUP(B354,[9]Att!B:U,20,0)</f>
        <v>0</v>
      </c>
      <c r="AW354" s="706">
        <f t="shared" si="79"/>
        <v>291.91000000000003</v>
      </c>
      <c r="AX354" s="707">
        <f t="shared" si="73"/>
        <v>286.07000000000005</v>
      </c>
      <c r="AY354" s="708">
        <f t="shared" si="74"/>
        <v>367.55697133055622</v>
      </c>
      <c r="AZ354" s="708">
        <v>0</v>
      </c>
      <c r="BA354" s="708">
        <f>VLOOKUP(B354,'[9]1st'!B:BH,59,0)</f>
        <v>100</v>
      </c>
      <c r="BB354" s="709">
        <f>_xlfn.IFNA(VLOOKUP(B354,[9]Deduct!B:F,6,0),0)</f>
        <v>0</v>
      </c>
      <c r="BC354" s="710">
        <f>_xlfn.IFNA(VLOOKUP(B354,[9]Union!I:J,2,0),0)</f>
        <v>0</v>
      </c>
      <c r="BD354" s="710">
        <f>_xlfn.IFNA(VLOOKUP(B354,[9]Union!M:N,2,0),0)</f>
        <v>0</v>
      </c>
      <c r="BE354" s="710">
        <f>_xlfn.IFNA(VLOOKUP(B354,[9]Union!E:F,2,0),0)</f>
        <v>0</v>
      </c>
      <c r="BF354" s="710">
        <f>_xlfn.IFNA(VLOOKUP(B354,[9]Union!A:B,2,0),0)</f>
        <v>0</v>
      </c>
      <c r="BG354" s="711">
        <f t="shared" si="68"/>
        <v>5.84</v>
      </c>
      <c r="BH354" s="708">
        <f t="shared" si="69"/>
        <v>105.84</v>
      </c>
      <c r="BI354" s="712">
        <f t="shared" si="75"/>
        <v>13.7</v>
      </c>
      <c r="BJ354" s="713">
        <f t="shared" si="76"/>
        <v>199.77</v>
      </c>
      <c r="BK354" s="716"/>
      <c r="BL354" s="608" t="e">
        <f>VLOOKUP(B354,[9]ML!A:F,1,0)</f>
        <v>#N/A</v>
      </c>
      <c r="BM354" s="715"/>
      <c r="BN354" s="608" t="e">
        <f>VLOOKUP(B354,'[9]Mon-Fri'!A:A,1,0)</f>
        <v>#N/A</v>
      </c>
    </row>
    <row r="355" spans="1:66" s="608" customFormat="1" ht="32.25" customHeight="1">
      <c r="A355" s="689">
        <f t="shared" si="80"/>
        <v>347</v>
      </c>
      <c r="B355" s="690" t="s">
        <v>1925</v>
      </c>
      <c r="C355" s="690" t="s">
        <v>1926</v>
      </c>
      <c r="D355" s="690" t="s">
        <v>1217</v>
      </c>
      <c r="E355" s="690" t="s">
        <v>1235</v>
      </c>
      <c r="F355" s="691">
        <v>39503</v>
      </c>
      <c r="G355" s="692"/>
      <c r="H355" s="692"/>
      <c r="I355" s="690" t="s">
        <v>1108</v>
      </c>
      <c r="J355" s="693">
        <v>0</v>
      </c>
      <c r="K355" s="693">
        <v>0</v>
      </c>
      <c r="L355" s="693">
        <v>0</v>
      </c>
      <c r="M355" s="693">
        <v>204</v>
      </c>
      <c r="N355" s="694">
        <f t="shared" si="77"/>
        <v>7.8461538461538458</v>
      </c>
      <c r="O355" s="693">
        <v>200</v>
      </c>
      <c r="P355" s="693">
        <v>8</v>
      </c>
      <c r="Q355" s="693">
        <v>219</v>
      </c>
      <c r="R355" s="693">
        <v>29</v>
      </c>
      <c r="S355" s="693">
        <v>0</v>
      </c>
      <c r="T355" s="693">
        <v>29</v>
      </c>
      <c r="U355" s="693">
        <v>48</v>
      </c>
      <c r="V355" s="693">
        <v>0</v>
      </c>
      <c r="W355" s="693">
        <v>48</v>
      </c>
      <c r="X355" s="690">
        <v>185.07</v>
      </c>
      <c r="Y355" s="690">
        <v>28.43</v>
      </c>
      <c r="Z355" s="690">
        <v>23.549759999999999</v>
      </c>
      <c r="AA355" s="690">
        <v>0</v>
      </c>
      <c r="AB355" s="690">
        <v>23.549759999999999</v>
      </c>
      <c r="AC355" s="690">
        <v>0</v>
      </c>
      <c r="AD355" s="690">
        <v>31.271433999999999</v>
      </c>
      <c r="AE355" s="696">
        <f>VLOOKUP(B355,[9]Avg!B:AD,29,0)</f>
        <v>9.688827907107612</v>
      </c>
      <c r="AF355" s="697">
        <f>_xlfn.IFNA(VLOOKUP(B355,'[9]5%'!B:BC,54,0),0)</f>
        <v>0</v>
      </c>
      <c r="AG355" s="698">
        <f>VLOOKUP(B355,[9]Simperel!B:AH,33,0)</f>
        <v>11.48</v>
      </c>
      <c r="AH355" s="699">
        <f t="shared" si="70"/>
        <v>7.85</v>
      </c>
      <c r="AI355" s="700"/>
      <c r="AJ355" s="697">
        <f>_xlfn.IFNA(VLOOKUP(B355,'[9]Child care'!C:I,7,0),0)</f>
        <v>0</v>
      </c>
      <c r="AK355" s="699">
        <f>VLOOKUP(B355,[9]Att!B:W,22,0)</f>
        <v>9.5652173913043477</v>
      </c>
      <c r="AL355" s="697">
        <f t="shared" si="71"/>
        <v>6</v>
      </c>
      <c r="AM355" s="697">
        <f>_xlfn.IFNA(VLOOKUP(B355,'[9]Health Check'!D:H,5,0),0)</f>
        <v>0</v>
      </c>
      <c r="AN355" s="701"/>
      <c r="AO355" s="697">
        <v>7</v>
      </c>
      <c r="AP355" s="696">
        <f>VLOOKUP(B355,[9]Simperel!B:AJ,35,0)</f>
        <v>11</v>
      </c>
      <c r="AQ355" s="702">
        <f>VLOOKUP(B355,[10]Master!$B:$AQ,42,0)</f>
        <v>0</v>
      </c>
      <c r="AR355" s="697">
        <f>_xlfn.IFNA(VLOOKUP(B355,[9]Bounus!A:B,2,0),0)</f>
        <v>0</v>
      </c>
      <c r="AS355" s="703">
        <f>SUMIF([9]Reimbursment!$B:$B,'PWK '!B:B,[9]Reimbursment!G:G)</f>
        <v>0</v>
      </c>
      <c r="AT355" s="700">
        <f t="shared" si="78"/>
        <v>9.688827907107612</v>
      </c>
      <c r="AU355" s="704">
        <f t="shared" si="72"/>
        <v>268.32</v>
      </c>
      <c r="AV355" s="705">
        <f>VLOOKUP(B355,[9]Att!B:U,20,0)</f>
        <v>1</v>
      </c>
      <c r="AW355" s="706">
        <f t="shared" si="79"/>
        <v>312.43</v>
      </c>
      <c r="AX355" s="707">
        <f t="shared" si="73"/>
        <v>306.56</v>
      </c>
      <c r="AY355" s="708">
        <f t="shared" si="74"/>
        <v>367.55697133055622</v>
      </c>
      <c r="AZ355" s="708">
        <v>0</v>
      </c>
      <c r="BA355" s="708">
        <f>VLOOKUP(B355,'[9]1st'!B:BH,59,0)</f>
        <v>100</v>
      </c>
      <c r="BB355" s="709">
        <f>_xlfn.IFNA(VLOOKUP(B355,[9]Deduct!B:F,6,0),0)</f>
        <v>0</v>
      </c>
      <c r="BC355" s="710">
        <f>_xlfn.IFNA(VLOOKUP(B355,[9]Union!I:J,2,0),0)</f>
        <v>0</v>
      </c>
      <c r="BD355" s="710">
        <f>_xlfn.IFNA(VLOOKUP(B355,[9]Union!M:N,2,0),0)</f>
        <v>0</v>
      </c>
      <c r="BE355" s="710">
        <f>_xlfn.IFNA(VLOOKUP(B355,[9]Union!E:F,2,0),0)</f>
        <v>0</v>
      </c>
      <c r="BF355" s="710">
        <f>_xlfn.IFNA(VLOOKUP(B355,[9]Union!A:B,2,0),0)</f>
        <v>0</v>
      </c>
      <c r="BG355" s="711">
        <f t="shared" si="68"/>
        <v>5.87</v>
      </c>
      <c r="BH355" s="708">
        <f t="shared" si="69"/>
        <v>105.87</v>
      </c>
      <c r="BI355" s="712">
        <f t="shared" si="75"/>
        <v>18.48</v>
      </c>
      <c r="BJ355" s="713">
        <f t="shared" si="76"/>
        <v>225.04</v>
      </c>
      <c r="BK355" s="716"/>
      <c r="BL355" s="608" t="e">
        <f>VLOOKUP(B355,[9]ML!A:F,1,0)</f>
        <v>#N/A</v>
      </c>
      <c r="BM355" s="715"/>
      <c r="BN355" s="608" t="e">
        <f>VLOOKUP(B355,'[9]Mon-Fri'!A:A,1,0)</f>
        <v>#N/A</v>
      </c>
    </row>
    <row r="356" spans="1:66" s="608" customFormat="1" ht="35.25" customHeight="1">
      <c r="A356" s="689">
        <f t="shared" si="80"/>
        <v>348</v>
      </c>
      <c r="B356" s="690" t="s">
        <v>1927</v>
      </c>
      <c r="C356" s="690" t="s">
        <v>1928</v>
      </c>
      <c r="D356" s="690" t="s">
        <v>1289</v>
      </c>
      <c r="E356" s="690" t="s">
        <v>1311</v>
      </c>
      <c r="F356" s="691">
        <v>43747</v>
      </c>
      <c r="G356" s="692"/>
      <c r="H356" s="692"/>
      <c r="I356" s="690" t="s">
        <v>1108</v>
      </c>
      <c r="J356" s="693">
        <v>1</v>
      </c>
      <c r="K356" s="693">
        <v>0</v>
      </c>
      <c r="L356" s="693">
        <v>1</v>
      </c>
      <c r="M356" s="693">
        <v>204</v>
      </c>
      <c r="N356" s="694">
        <f t="shared" si="77"/>
        <v>7.8461538461538458</v>
      </c>
      <c r="O356" s="693">
        <v>208</v>
      </c>
      <c r="P356" s="693">
        <v>8</v>
      </c>
      <c r="Q356" s="693">
        <v>242</v>
      </c>
      <c r="R356" s="693">
        <v>0</v>
      </c>
      <c r="S356" s="693">
        <v>0</v>
      </c>
      <c r="T356" s="693">
        <v>0</v>
      </c>
      <c r="U356" s="693">
        <v>34</v>
      </c>
      <c r="V356" s="693">
        <v>0</v>
      </c>
      <c r="W356" s="693">
        <v>34</v>
      </c>
      <c r="X356" s="690">
        <v>274.76</v>
      </c>
      <c r="Y356" s="690">
        <v>0</v>
      </c>
      <c r="Z356" s="690">
        <v>19.438016000000001</v>
      </c>
      <c r="AA356" s="690">
        <v>0</v>
      </c>
      <c r="AB356" s="690">
        <v>19.438016000000001</v>
      </c>
      <c r="AC356" s="690">
        <v>0</v>
      </c>
      <c r="AD356" s="690">
        <v>1.964874</v>
      </c>
      <c r="AE356" s="696">
        <f>VLOOKUP(B356,[9]Avg!B:AD,29,0)</f>
        <v>10.959700459952122</v>
      </c>
      <c r="AF356" s="697">
        <f>_xlfn.IFNA(VLOOKUP(B356,'[9]5%'!B:BC,54,0),0)</f>
        <v>0</v>
      </c>
      <c r="AG356" s="698">
        <f>VLOOKUP(B356,[9]Simperel!B:AH,33,0)</f>
        <v>8.1300000000000008</v>
      </c>
      <c r="AH356" s="699">
        <f t="shared" si="70"/>
        <v>7.85</v>
      </c>
      <c r="AI356" s="700"/>
      <c r="AJ356" s="697">
        <f>_xlfn.IFNA(VLOOKUP(B356,'[9]Child care'!C:I,7,0),0)</f>
        <v>0</v>
      </c>
      <c r="AK356" s="699">
        <f>VLOOKUP(B356,[9]Att!B:W,22,0)</f>
        <v>10</v>
      </c>
      <c r="AL356" s="697">
        <f t="shared" si="71"/>
        <v>6</v>
      </c>
      <c r="AM356" s="697">
        <f>_xlfn.IFNA(VLOOKUP(B356,'[9]Health Check'!D:H,5,0),0)</f>
        <v>0</v>
      </c>
      <c r="AN356" s="701"/>
      <c r="AO356" s="697">
        <v>7</v>
      </c>
      <c r="AP356" s="696">
        <f>VLOOKUP(B356,[9]Simperel!B:AJ,35,0)</f>
        <v>5</v>
      </c>
      <c r="AQ356" s="702">
        <f>VLOOKUP(B356,[10]Master!$B:$AQ,42,0)</f>
        <v>0</v>
      </c>
      <c r="AR356" s="697">
        <f>_xlfn.IFNA(VLOOKUP(B356,[9]Bounus!A:B,2,0),0)</f>
        <v>0</v>
      </c>
      <c r="AS356" s="703">
        <f>SUMIF([9]Reimbursment!$B:$B,'PWK '!B:B,[9]Reimbursment!G:G)</f>
        <v>0</v>
      </c>
      <c r="AT356" s="700">
        <f t="shared" si="78"/>
        <v>0</v>
      </c>
      <c r="AU356" s="704">
        <f t="shared" si="72"/>
        <v>296.16000000000003</v>
      </c>
      <c r="AV356" s="705">
        <f>VLOOKUP(B356,[9]Att!B:U,20,0)</f>
        <v>0</v>
      </c>
      <c r="AW356" s="706">
        <f t="shared" si="79"/>
        <v>325.01</v>
      </c>
      <c r="AX356" s="707">
        <f t="shared" si="73"/>
        <v>319.14</v>
      </c>
      <c r="AY356" s="708">
        <f t="shared" si="74"/>
        <v>367.55697133055622</v>
      </c>
      <c r="AZ356" s="708">
        <v>0</v>
      </c>
      <c r="BA356" s="708">
        <f>VLOOKUP(B356,'[9]1st'!B:BH,59,0)</f>
        <v>100</v>
      </c>
      <c r="BB356" s="709">
        <f>_xlfn.IFNA(VLOOKUP(B356,[9]Deduct!B:F,6,0),0)</f>
        <v>0</v>
      </c>
      <c r="BC356" s="710">
        <f>_xlfn.IFNA(VLOOKUP(B356,[9]Union!I:J,2,0),0)</f>
        <v>0</v>
      </c>
      <c r="BD356" s="710">
        <f>_xlfn.IFNA(VLOOKUP(B356,[9]Union!M:N,2,0),0)</f>
        <v>0</v>
      </c>
      <c r="BE356" s="710">
        <f>_xlfn.IFNA(VLOOKUP(B356,[9]Union!E:F,2,0),0)</f>
        <v>0</v>
      </c>
      <c r="BF356" s="710">
        <f>_xlfn.IFNA(VLOOKUP(B356,[9]Union!A:B,2,0),0)</f>
        <v>0</v>
      </c>
      <c r="BG356" s="711">
        <f t="shared" si="68"/>
        <v>5.87</v>
      </c>
      <c r="BH356" s="708">
        <f t="shared" si="69"/>
        <v>105.87</v>
      </c>
      <c r="BI356" s="712">
        <f t="shared" si="75"/>
        <v>15.13</v>
      </c>
      <c r="BJ356" s="713">
        <f t="shared" si="76"/>
        <v>234.27</v>
      </c>
      <c r="BK356" s="716"/>
      <c r="BL356" s="608" t="e">
        <f>VLOOKUP(B356,[9]ML!A:F,1,0)</f>
        <v>#N/A</v>
      </c>
      <c r="BM356" s="715"/>
      <c r="BN356" s="608" t="e">
        <f>VLOOKUP(B356,'[9]Mon-Fri'!A:A,1,0)</f>
        <v>#N/A</v>
      </c>
    </row>
    <row r="357" spans="1:66" s="608" customFormat="1" ht="35.25" customHeight="1">
      <c r="A357" s="689">
        <f t="shared" si="80"/>
        <v>349</v>
      </c>
      <c r="B357" s="690" t="s">
        <v>1929</v>
      </c>
      <c r="C357" s="690" t="s">
        <v>1930</v>
      </c>
      <c r="D357" s="690" t="s">
        <v>1260</v>
      </c>
      <c r="E357" s="690" t="s">
        <v>1540</v>
      </c>
      <c r="F357" s="691">
        <v>43815</v>
      </c>
      <c r="G357" s="692"/>
      <c r="H357" s="692"/>
      <c r="I357" s="690" t="s">
        <v>1108</v>
      </c>
      <c r="J357" s="693">
        <v>1</v>
      </c>
      <c r="K357" s="693">
        <v>1</v>
      </c>
      <c r="L357" s="693">
        <v>2</v>
      </c>
      <c r="M357" s="693">
        <v>204</v>
      </c>
      <c r="N357" s="694">
        <f t="shared" si="77"/>
        <v>7.8461538461538458</v>
      </c>
      <c r="O357" s="693">
        <v>208</v>
      </c>
      <c r="P357" s="693">
        <v>8</v>
      </c>
      <c r="Q357" s="693">
        <v>210</v>
      </c>
      <c r="R357" s="693">
        <v>0</v>
      </c>
      <c r="S357" s="693">
        <v>24</v>
      </c>
      <c r="T357" s="693">
        <v>24</v>
      </c>
      <c r="U357" s="693">
        <v>26</v>
      </c>
      <c r="V357" s="693">
        <v>0</v>
      </c>
      <c r="W357" s="693">
        <v>26</v>
      </c>
      <c r="X357" s="690">
        <v>287.94</v>
      </c>
      <c r="Y357" s="690">
        <v>0</v>
      </c>
      <c r="Z357" s="690">
        <v>14.369724</v>
      </c>
      <c r="AA357" s="690">
        <v>0</v>
      </c>
      <c r="AB357" s="690">
        <v>14.369724</v>
      </c>
      <c r="AC357" s="690">
        <v>0</v>
      </c>
      <c r="AD357" s="690">
        <v>2.2159219999999999</v>
      </c>
      <c r="AE357" s="696">
        <f>VLOOKUP(B357,[9]Avg!B:AD,29,0)</f>
        <v>10.204387343581313</v>
      </c>
      <c r="AF357" s="697">
        <f>_xlfn.IFNA(VLOOKUP(B357,'[9]5%'!B:BC,54,0),0)</f>
        <v>0</v>
      </c>
      <c r="AG357" s="698">
        <f>VLOOKUP(B357,[9]Simperel!B:AH,33,0)</f>
        <v>6.22</v>
      </c>
      <c r="AH357" s="699">
        <f t="shared" si="70"/>
        <v>7.85</v>
      </c>
      <c r="AI357" s="700"/>
      <c r="AJ357" s="697">
        <f>_xlfn.IFNA(VLOOKUP(B357,'[9]Child care'!C:I,7,0),0)</f>
        <v>0</v>
      </c>
      <c r="AK357" s="699">
        <f>VLOOKUP(B357,[9]Att!B:W,22,0)</f>
        <v>7.6923076923076925</v>
      </c>
      <c r="AL357" s="697">
        <f t="shared" si="71"/>
        <v>6</v>
      </c>
      <c r="AM357" s="697">
        <f>_xlfn.IFNA(VLOOKUP(B357,'[9]Health Check'!D:H,5,0),0)</f>
        <v>0</v>
      </c>
      <c r="AN357" s="701"/>
      <c r="AO357" s="697">
        <v>7</v>
      </c>
      <c r="AP357" s="696">
        <f>VLOOKUP(B357,[9]Simperel!B:AJ,35,0)</f>
        <v>5</v>
      </c>
      <c r="AQ357" s="702">
        <f>VLOOKUP(B357,[10]Master!$B:$AQ,42,0)</f>
        <v>0</v>
      </c>
      <c r="AR357" s="697">
        <f>_xlfn.IFNA(VLOOKUP(B357,[9]Bounus!A:B,2,0),0)</f>
        <v>0</v>
      </c>
      <c r="AS357" s="703">
        <f>SUMIF([9]Reimbursment!$B:$B,'PWK '!B:B,[9]Reimbursment!G:G)</f>
        <v>0</v>
      </c>
      <c r="AT357" s="700">
        <f t="shared" si="78"/>
        <v>0</v>
      </c>
      <c r="AU357" s="704">
        <f t="shared" si="72"/>
        <v>304.52999999999997</v>
      </c>
      <c r="AV357" s="705">
        <f>VLOOKUP(B357,[9]Att!B:U,20,0)</f>
        <v>0</v>
      </c>
      <c r="AW357" s="706">
        <f t="shared" si="79"/>
        <v>331.07</v>
      </c>
      <c r="AX357" s="707">
        <f t="shared" si="73"/>
        <v>325.2</v>
      </c>
      <c r="AY357" s="708">
        <f t="shared" si="74"/>
        <v>367.55697133055622</v>
      </c>
      <c r="AZ357" s="708">
        <v>0</v>
      </c>
      <c r="BA357" s="708">
        <f>VLOOKUP(B357,'[9]1st'!B:BH,59,0)</f>
        <v>100</v>
      </c>
      <c r="BB357" s="709">
        <f>_xlfn.IFNA(VLOOKUP(B357,[9]Deduct!B:F,6,0),0)</f>
        <v>0</v>
      </c>
      <c r="BC357" s="710">
        <f>_xlfn.IFNA(VLOOKUP(B357,[9]Union!I:J,2,0),0)</f>
        <v>0</v>
      </c>
      <c r="BD357" s="710">
        <f>_xlfn.IFNA(VLOOKUP(B357,[9]Union!M:N,2,0),0)</f>
        <v>0</v>
      </c>
      <c r="BE357" s="710">
        <f>_xlfn.IFNA(VLOOKUP(B357,[9]Union!E:F,2,0),0)</f>
        <v>0</v>
      </c>
      <c r="BF357" s="710">
        <f>_xlfn.IFNA(VLOOKUP(B357,[9]Union!A:B,2,0),0)</f>
        <v>0</v>
      </c>
      <c r="BG357" s="711">
        <f t="shared" si="68"/>
        <v>5.87</v>
      </c>
      <c r="BH357" s="708">
        <f t="shared" si="69"/>
        <v>105.87</v>
      </c>
      <c r="BI357" s="712">
        <f t="shared" si="75"/>
        <v>13.22</v>
      </c>
      <c r="BJ357" s="713">
        <f t="shared" si="76"/>
        <v>238.42</v>
      </c>
      <c r="BK357" s="716"/>
      <c r="BL357" s="608" t="e">
        <f>VLOOKUP(B357,[9]ML!A:F,1,0)</f>
        <v>#N/A</v>
      </c>
      <c r="BM357" s="715"/>
      <c r="BN357" s="608" t="e">
        <f>VLOOKUP(B357,'[9]Mon-Fri'!A:A,1,0)</f>
        <v>#N/A</v>
      </c>
    </row>
    <row r="358" spans="1:66" s="608" customFormat="1" ht="32.25" customHeight="1">
      <c r="A358" s="689">
        <f t="shared" si="80"/>
        <v>350</v>
      </c>
      <c r="B358" s="690" t="s">
        <v>1931</v>
      </c>
      <c r="C358" s="690" t="s">
        <v>1932</v>
      </c>
      <c r="D358" s="690" t="s">
        <v>1238</v>
      </c>
      <c r="E358" s="690" t="s">
        <v>1656</v>
      </c>
      <c r="F358" s="691">
        <v>43904</v>
      </c>
      <c r="G358" s="692"/>
      <c r="H358" s="692"/>
      <c r="I358" s="690" t="s">
        <v>1108</v>
      </c>
      <c r="J358" s="693">
        <v>1</v>
      </c>
      <c r="K358" s="693">
        <v>1</v>
      </c>
      <c r="L358" s="693">
        <v>2</v>
      </c>
      <c r="M358" s="693">
        <v>204</v>
      </c>
      <c r="N358" s="694">
        <f t="shared" si="77"/>
        <v>7.8461538461538458</v>
      </c>
      <c r="O358" s="693">
        <v>208</v>
      </c>
      <c r="P358" s="693">
        <v>8</v>
      </c>
      <c r="Q358" s="693">
        <v>228</v>
      </c>
      <c r="R358" s="693">
        <v>8</v>
      </c>
      <c r="S358" s="693">
        <v>0</v>
      </c>
      <c r="T358" s="693">
        <v>8</v>
      </c>
      <c r="U358" s="693">
        <v>28</v>
      </c>
      <c r="V358" s="693">
        <v>0</v>
      </c>
      <c r="W358" s="693">
        <v>28</v>
      </c>
      <c r="X358" s="690">
        <v>207.37</v>
      </c>
      <c r="Y358" s="690">
        <v>7.84</v>
      </c>
      <c r="Z358" s="690">
        <v>14.475216</v>
      </c>
      <c r="AA358" s="690">
        <v>0</v>
      </c>
      <c r="AB358" s="690">
        <v>14.475216</v>
      </c>
      <c r="AC358" s="690">
        <v>0</v>
      </c>
      <c r="AD358" s="690">
        <v>33.119231999999997</v>
      </c>
      <c r="AE358" s="696">
        <f>VLOOKUP(B358,[9]Avg!B:AD,29,0)</f>
        <v>10.628859837316364</v>
      </c>
      <c r="AF358" s="697">
        <f>_xlfn.IFNA(VLOOKUP(B358,'[9]5%'!B:BC,54,0),0)</f>
        <v>0</v>
      </c>
      <c r="AG358" s="698">
        <f>VLOOKUP(B358,[9]Simperel!B:AH,33,0)</f>
        <v>6.7</v>
      </c>
      <c r="AH358" s="699">
        <f t="shared" si="70"/>
        <v>7.85</v>
      </c>
      <c r="AI358" s="700"/>
      <c r="AJ358" s="697">
        <f>_xlfn.IFNA(VLOOKUP(B358,'[9]Child care'!C:I,7,0),0)</f>
        <v>0</v>
      </c>
      <c r="AK358" s="699">
        <f>VLOOKUP(B358,[9]Att!B:W,22,0)</f>
        <v>9.7940503432494275</v>
      </c>
      <c r="AL358" s="697">
        <f t="shared" si="71"/>
        <v>6</v>
      </c>
      <c r="AM358" s="697">
        <f>_xlfn.IFNA(VLOOKUP(B358,'[9]Health Check'!D:H,5,0),0)</f>
        <v>0</v>
      </c>
      <c r="AN358" s="701"/>
      <c r="AO358" s="697">
        <v>7</v>
      </c>
      <c r="AP358" s="696">
        <f>VLOOKUP(B358,[9]Simperel!B:AJ,35,0)</f>
        <v>4</v>
      </c>
      <c r="AQ358" s="702">
        <f>VLOOKUP(B358,[10]Master!$B:$AQ,42,0)</f>
        <v>0</v>
      </c>
      <c r="AR358" s="697">
        <f>_xlfn.IFNA(VLOOKUP(B358,[9]Bounus!A:B,2,0),0)</f>
        <v>0</v>
      </c>
      <c r="AS358" s="703">
        <f>SUMIF([9]Reimbursment!$B:$B,'PWK '!B:B,[9]Reimbursment!G:G)</f>
        <v>0</v>
      </c>
      <c r="AT358" s="700">
        <f t="shared" si="78"/>
        <v>0</v>
      </c>
      <c r="AU358" s="704">
        <f t="shared" si="72"/>
        <v>262.8</v>
      </c>
      <c r="AV358" s="705">
        <f>VLOOKUP(B358,[9]Att!B:U,20,0)</f>
        <v>0</v>
      </c>
      <c r="AW358" s="706">
        <f t="shared" si="79"/>
        <v>290.45</v>
      </c>
      <c r="AX358" s="707">
        <f t="shared" si="73"/>
        <v>284.64</v>
      </c>
      <c r="AY358" s="708">
        <f t="shared" si="74"/>
        <v>367.55697133055622</v>
      </c>
      <c r="AZ358" s="708">
        <v>0</v>
      </c>
      <c r="BA358" s="708">
        <f>VLOOKUP(B358,'[9]1st'!B:BH,59,0)</f>
        <v>100</v>
      </c>
      <c r="BB358" s="709">
        <f>_xlfn.IFNA(VLOOKUP(B358,[9]Deduct!B:F,6,0),0)</f>
        <v>0</v>
      </c>
      <c r="BC358" s="710">
        <f>_xlfn.IFNA(VLOOKUP(B358,[9]Union!I:J,2,0),0)</f>
        <v>0</v>
      </c>
      <c r="BD358" s="710">
        <f>_xlfn.IFNA(VLOOKUP(B358,[9]Union!M:N,2,0),0)</f>
        <v>0</v>
      </c>
      <c r="BE358" s="710">
        <f>_xlfn.IFNA(VLOOKUP(B358,[9]Union!E:F,2,0),0)</f>
        <v>0.5</v>
      </c>
      <c r="BF358" s="710">
        <f>_xlfn.IFNA(VLOOKUP(B358,[9]Union!A:B,2,0),0)</f>
        <v>0</v>
      </c>
      <c r="BG358" s="711">
        <f t="shared" si="68"/>
        <v>5.81</v>
      </c>
      <c r="BH358" s="708">
        <f t="shared" si="69"/>
        <v>106.31</v>
      </c>
      <c r="BI358" s="712">
        <f t="shared" si="75"/>
        <v>13.7</v>
      </c>
      <c r="BJ358" s="713">
        <f t="shared" si="76"/>
        <v>197.84</v>
      </c>
      <c r="BK358" s="716"/>
      <c r="BL358" s="608" t="e">
        <f>VLOOKUP(B358,[9]ML!A:F,1,0)</f>
        <v>#N/A</v>
      </c>
      <c r="BM358" s="715"/>
      <c r="BN358" s="608" t="e">
        <f>VLOOKUP(B358,'[9]Mon-Fri'!A:A,1,0)</f>
        <v>#N/A</v>
      </c>
    </row>
    <row r="359" spans="1:66" s="608" customFormat="1" ht="35.25" customHeight="1">
      <c r="A359" s="689">
        <f t="shared" si="80"/>
        <v>351</v>
      </c>
      <c r="B359" s="690" t="s">
        <v>1933</v>
      </c>
      <c r="C359" s="690" t="s">
        <v>1934</v>
      </c>
      <c r="D359" s="690" t="s">
        <v>1213</v>
      </c>
      <c r="E359" s="690" t="s">
        <v>1300</v>
      </c>
      <c r="F359" s="691">
        <v>44364</v>
      </c>
      <c r="G359" s="692"/>
      <c r="H359" s="692"/>
      <c r="I359" s="690" t="s">
        <v>1108</v>
      </c>
      <c r="J359" s="693">
        <v>1</v>
      </c>
      <c r="K359" s="693">
        <v>1</v>
      </c>
      <c r="L359" s="693">
        <v>2</v>
      </c>
      <c r="M359" s="693">
        <v>204</v>
      </c>
      <c r="N359" s="694">
        <f t="shared" si="77"/>
        <v>7.8461538461538458</v>
      </c>
      <c r="O359" s="693">
        <v>208</v>
      </c>
      <c r="P359" s="693">
        <v>8</v>
      </c>
      <c r="Q359" s="693">
        <v>260</v>
      </c>
      <c r="R359" s="693">
        <v>0</v>
      </c>
      <c r="S359" s="693">
        <v>0</v>
      </c>
      <c r="T359" s="693">
        <v>0</v>
      </c>
      <c r="U359" s="693">
        <v>52</v>
      </c>
      <c r="V359" s="693">
        <v>0</v>
      </c>
      <c r="W359" s="693">
        <v>52</v>
      </c>
      <c r="X359" s="690">
        <v>177.91</v>
      </c>
      <c r="Y359" s="690">
        <v>0</v>
      </c>
      <c r="Z359" s="690">
        <v>25.751919000000001</v>
      </c>
      <c r="AA359" s="690">
        <v>0</v>
      </c>
      <c r="AB359" s="690">
        <v>25.751919000000001</v>
      </c>
      <c r="AC359" s="690">
        <v>0</v>
      </c>
      <c r="AD359" s="690">
        <v>77.693838</v>
      </c>
      <c r="AE359" s="696">
        <f>VLOOKUP(B359,[9]Avg!B:AD,29,0)</f>
        <v>9.8096719122515097</v>
      </c>
      <c r="AF359" s="697">
        <f>_xlfn.IFNA(VLOOKUP(B359,'[9]5%'!B:BC,54,0),0)</f>
        <v>0</v>
      </c>
      <c r="AG359" s="698">
        <f>VLOOKUP(B359,[9]Simperel!B:AH,33,0)</f>
        <v>12.44</v>
      </c>
      <c r="AH359" s="699">
        <f t="shared" si="70"/>
        <v>7.85</v>
      </c>
      <c r="AI359" s="700"/>
      <c r="AJ359" s="697">
        <f>_xlfn.IFNA(VLOOKUP(B359,'[9]Child care'!C:I,7,0),0)</f>
        <v>0</v>
      </c>
      <c r="AK359" s="699">
        <f>VLOOKUP(B359,[9]Att!B:W,22,0)</f>
        <v>10</v>
      </c>
      <c r="AL359" s="697">
        <f t="shared" si="71"/>
        <v>6</v>
      </c>
      <c r="AM359" s="697">
        <f>_xlfn.IFNA(VLOOKUP(B359,'[9]Health Check'!D:H,5,0),0)</f>
        <v>0</v>
      </c>
      <c r="AN359" s="701"/>
      <c r="AO359" s="697">
        <v>7</v>
      </c>
      <c r="AP359" s="696">
        <f>VLOOKUP(B359,[9]Simperel!B:AJ,35,0)</f>
        <v>3</v>
      </c>
      <c r="AQ359" s="702">
        <f>VLOOKUP(B359,[10]Master!$B:$AQ,42,0)</f>
        <v>0</v>
      </c>
      <c r="AR359" s="697">
        <f>_xlfn.IFNA(VLOOKUP(B359,[9]Bounus!A:B,2,0),0)</f>
        <v>0</v>
      </c>
      <c r="AS359" s="703">
        <f>SUMIF([9]Reimbursment!$B:$B,'PWK '!B:B,[9]Reimbursment!G:G)</f>
        <v>0</v>
      </c>
      <c r="AT359" s="700">
        <f t="shared" si="78"/>
        <v>0</v>
      </c>
      <c r="AU359" s="704">
        <f t="shared" si="72"/>
        <v>281.36</v>
      </c>
      <c r="AV359" s="705">
        <f>VLOOKUP(B359,[9]Att!B:U,20,0)</f>
        <v>0</v>
      </c>
      <c r="AW359" s="706">
        <f t="shared" si="79"/>
        <v>308.20999999999998</v>
      </c>
      <c r="AX359" s="707">
        <f t="shared" si="73"/>
        <v>302.33999999999997</v>
      </c>
      <c r="AY359" s="708">
        <f t="shared" si="74"/>
        <v>367.55697133055622</v>
      </c>
      <c r="AZ359" s="708">
        <v>0</v>
      </c>
      <c r="BA359" s="708">
        <f>VLOOKUP(B359,'[9]1st'!B:BH,59,0)</f>
        <v>100</v>
      </c>
      <c r="BB359" s="709">
        <f>_xlfn.IFNA(VLOOKUP(B359,[9]Deduct!B:F,6,0),0)</f>
        <v>0</v>
      </c>
      <c r="BC359" s="710">
        <f>_xlfn.IFNA(VLOOKUP(B359,[9]Union!I:J,2,0),0)</f>
        <v>1</v>
      </c>
      <c r="BD359" s="710">
        <f>_xlfn.IFNA(VLOOKUP(B359,[9]Union!M:N,2,0),0)</f>
        <v>0</v>
      </c>
      <c r="BE359" s="710">
        <f>_xlfn.IFNA(VLOOKUP(B359,[9]Union!E:F,2,0),0)</f>
        <v>0</v>
      </c>
      <c r="BF359" s="710">
        <f>_xlfn.IFNA(VLOOKUP(B359,[9]Union!A:B,2,0),0)</f>
        <v>0</v>
      </c>
      <c r="BG359" s="711">
        <f t="shared" si="68"/>
        <v>5.87</v>
      </c>
      <c r="BH359" s="708">
        <f t="shared" si="69"/>
        <v>106.87</v>
      </c>
      <c r="BI359" s="712">
        <f t="shared" si="75"/>
        <v>19.440000000000001</v>
      </c>
      <c r="BJ359" s="713">
        <f t="shared" si="76"/>
        <v>220.78</v>
      </c>
      <c r="BK359" s="716"/>
      <c r="BL359" s="608" t="e">
        <f>VLOOKUP(B359,[9]ML!A:F,1,0)</f>
        <v>#N/A</v>
      </c>
      <c r="BM359" s="715"/>
      <c r="BN359" s="608" t="e">
        <f>VLOOKUP(B359,'[9]Mon-Fri'!A:A,1,0)</f>
        <v>#N/A</v>
      </c>
    </row>
    <row r="360" spans="1:66" s="608" customFormat="1" ht="32.25" customHeight="1">
      <c r="A360" s="689">
        <f t="shared" si="80"/>
        <v>352</v>
      </c>
      <c r="B360" s="690" t="s">
        <v>1935</v>
      </c>
      <c r="C360" s="690" t="s">
        <v>1936</v>
      </c>
      <c r="D360" s="690" t="s">
        <v>1117</v>
      </c>
      <c r="E360" s="690" t="s">
        <v>1629</v>
      </c>
      <c r="F360" s="691">
        <v>44370</v>
      </c>
      <c r="G360" s="692"/>
      <c r="H360" s="692"/>
      <c r="I360" s="690" t="s">
        <v>1108</v>
      </c>
      <c r="J360" s="693">
        <v>1</v>
      </c>
      <c r="K360" s="693">
        <v>2</v>
      </c>
      <c r="L360" s="693">
        <v>3</v>
      </c>
      <c r="M360" s="693">
        <v>204</v>
      </c>
      <c r="N360" s="694">
        <f t="shared" si="77"/>
        <v>7.8461538461538458</v>
      </c>
      <c r="O360" s="693">
        <v>200</v>
      </c>
      <c r="P360" s="693">
        <v>8</v>
      </c>
      <c r="Q360" s="693">
        <v>192</v>
      </c>
      <c r="R360" s="693">
        <v>0</v>
      </c>
      <c r="S360" s="693">
        <v>8</v>
      </c>
      <c r="T360" s="693">
        <v>8</v>
      </c>
      <c r="U360" s="693">
        <v>0</v>
      </c>
      <c r="V360" s="693">
        <v>0</v>
      </c>
      <c r="W360" s="693">
        <v>0</v>
      </c>
      <c r="X360" s="690">
        <v>0</v>
      </c>
      <c r="Y360" s="690">
        <v>0</v>
      </c>
      <c r="Z360" s="690">
        <v>0</v>
      </c>
      <c r="AA360" s="690">
        <v>0</v>
      </c>
      <c r="AB360" s="690">
        <v>0</v>
      </c>
      <c r="AC360" s="690">
        <v>0</v>
      </c>
      <c r="AD360" s="690">
        <v>188.4</v>
      </c>
      <c r="AE360" s="696">
        <f>VLOOKUP(B360,[9]Avg!B:AD,29,0)</f>
        <v>8.0408194773175534</v>
      </c>
      <c r="AF360" s="697">
        <f>_xlfn.IFNA(VLOOKUP(B360,'[9]5%'!B:BC,54,0),0)</f>
        <v>0</v>
      </c>
      <c r="AG360" s="698">
        <f>VLOOKUP(B360,[9]Simperel!B:AH,33,0)</f>
        <v>0</v>
      </c>
      <c r="AH360" s="699">
        <f t="shared" si="70"/>
        <v>7.85</v>
      </c>
      <c r="AI360" s="700"/>
      <c r="AJ360" s="697">
        <f>_xlfn.IFNA(VLOOKUP(B360,'[9]Child care'!C:I,7,0),0)</f>
        <v>0</v>
      </c>
      <c r="AK360" s="699">
        <f>VLOOKUP(B360,[9]Att!B:W,22,0)</f>
        <v>9.1973244147157178</v>
      </c>
      <c r="AL360" s="697">
        <f t="shared" si="71"/>
        <v>0</v>
      </c>
      <c r="AM360" s="697">
        <f>_xlfn.IFNA(VLOOKUP(B360,'[9]Health Check'!D:H,5,0),0)</f>
        <v>0</v>
      </c>
      <c r="AN360" s="701"/>
      <c r="AO360" s="697">
        <v>7</v>
      </c>
      <c r="AP360" s="696">
        <f>VLOOKUP(B360,[9]Simperel!B:AJ,35,0)</f>
        <v>3</v>
      </c>
      <c r="AQ360" s="702">
        <f>VLOOKUP(B360,[10]Master!$B:$AQ,42,0)</f>
        <v>0</v>
      </c>
      <c r="AR360" s="697">
        <f>_xlfn.IFNA(VLOOKUP(B360,[9]Bounus!A:B,2,0),0)</f>
        <v>0</v>
      </c>
      <c r="AS360" s="703">
        <f>SUMIF([9]Reimbursment!$B:$B,'PWK '!B:B,[9]Reimbursment!G:G)</f>
        <v>0</v>
      </c>
      <c r="AT360" s="700">
        <f t="shared" si="78"/>
        <v>8.0408194773175534</v>
      </c>
      <c r="AU360" s="704">
        <f t="shared" si="72"/>
        <v>188.4</v>
      </c>
      <c r="AV360" s="705">
        <f>VLOOKUP(B360,[9]Att!B:U,20,0)</f>
        <v>1</v>
      </c>
      <c r="AW360" s="706">
        <f t="shared" si="79"/>
        <v>216.49</v>
      </c>
      <c r="AX360" s="707">
        <f t="shared" si="73"/>
        <v>212.16</v>
      </c>
      <c r="AY360" s="708">
        <f t="shared" si="74"/>
        <v>367.55697133055622</v>
      </c>
      <c r="AZ360" s="708">
        <v>0</v>
      </c>
      <c r="BA360" s="708">
        <f>VLOOKUP(B360,'[9]1st'!B:BH,59,0)</f>
        <v>100</v>
      </c>
      <c r="BB360" s="709">
        <f>_xlfn.IFNA(VLOOKUP(B360,[9]Deduct!B:F,6,0),0)</f>
        <v>0</v>
      </c>
      <c r="BC360" s="710">
        <f>_xlfn.IFNA(VLOOKUP(B360,[9]Union!I:J,2,0),0)</f>
        <v>0</v>
      </c>
      <c r="BD360" s="710">
        <f>_xlfn.IFNA(VLOOKUP(B360,[9]Union!M:N,2,0),0)</f>
        <v>0</v>
      </c>
      <c r="BE360" s="710">
        <f>_xlfn.IFNA(VLOOKUP(B360,[9]Union!E:F,2,0),0)</f>
        <v>0</v>
      </c>
      <c r="BF360" s="710">
        <f>_xlfn.IFNA(VLOOKUP(B360,[9]Union!A:B,2,0),0)</f>
        <v>0</v>
      </c>
      <c r="BG360" s="711">
        <f t="shared" si="68"/>
        <v>4.33</v>
      </c>
      <c r="BH360" s="708">
        <f t="shared" si="69"/>
        <v>104.33</v>
      </c>
      <c r="BI360" s="712">
        <f t="shared" si="75"/>
        <v>7</v>
      </c>
      <c r="BJ360" s="713">
        <f t="shared" si="76"/>
        <v>119.16</v>
      </c>
      <c r="BK360" s="716"/>
      <c r="BL360" s="608" t="e">
        <f>VLOOKUP(B360,[9]ML!A:F,1,0)</f>
        <v>#N/A</v>
      </c>
      <c r="BM360" s="715"/>
      <c r="BN360" s="608" t="e">
        <f>VLOOKUP(B360,'[9]Mon-Fri'!A:A,1,0)</f>
        <v>#N/A</v>
      </c>
    </row>
    <row r="361" spans="1:66" s="608" customFormat="1" ht="35.25" customHeight="1">
      <c r="A361" s="689">
        <f t="shared" si="80"/>
        <v>353</v>
      </c>
      <c r="B361" s="690" t="s">
        <v>1937</v>
      </c>
      <c r="C361" s="690" t="s">
        <v>1938</v>
      </c>
      <c r="D361" s="690" t="s">
        <v>1203</v>
      </c>
      <c r="E361" s="690" t="s">
        <v>1324</v>
      </c>
      <c r="F361" s="691">
        <v>44398</v>
      </c>
      <c r="G361" s="692"/>
      <c r="H361" s="692"/>
      <c r="I361" s="690" t="s">
        <v>1108</v>
      </c>
      <c r="J361" s="693">
        <v>1</v>
      </c>
      <c r="K361" s="693">
        <v>1</v>
      </c>
      <c r="L361" s="693">
        <v>2</v>
      </c>
      <c r="M361" s="693">
        <v>204</v>
      </c>
      <c r="N361" s="694">
        <f t="shared" si="77"/>
        <v>7.8461538461538458</v>
      </c>
      <c r="O361" s="693">
        <v>200</v>
      </c>
      <c r="P361" s="693">
        <v>8</v>
      </c>
      <c r="Q361" s="693">
        <v>222</v>
      </c>
      <c r="R361" s="693">
        <v>0</v>
      </c>
      <c r="S361" s="693">
        <v>0</v>
      </c>
      <c r="T361" s="693">
        <v>0</v>
      </c>
      <c r="U361" s="693">
        <v>22</v>
      </c>
      <c r="V361" s="693">
        <v>0</v>
      </c>
      <c r="W361" s="693">
        <v>22</v>
      </c>
      <c r="X361" s="690">
        <v>83.17</v>
      </c>
      <c r="Y361" s="690">
        <v>0</v>
      </c>
      <c r="Z361" s="690">
        <v>11.260847999999999</v>
      </c>
      <c r="AA361" s="690">
        <v>0</v>
      </c>
      <c r="AB361" s="690">
        <v>11.260847999999999</v>
      </c>
      <c r="AC361" s="690">
        <v>0</v>
      </c>
      <c r="AD361" s="690">
        <v>135.601696</v>
      </c>
      <c r="AE361" s="696">
        <f>VLOOKUP(B361,[9]Avg!B:AD,29,0)</f>
        <v>9.6184194528779745</v>
      </c>
      <c r="AF361" s="697">
        <f>_xlfn.IFNA(VLOOKUP(B361,'[9]5%'!B:BC,54,0),0)</f>
        <v>0</v>
      </c>
      <c r="AG361" s="698">
        <f>VLOOKUP(B361,[9]Simperel!B:AH,33,0)</f>
        <v>5.26</v>
      </c>
      <c r="AH361" s="699">
        <f t="shared" si="70"/>
        <v>7.85</v>
      </c>
      <c r="AI361" s="700"/>
      <c r="AJ361" s="697">
        <f>_xlfn.IFNA(VLOOKUP(B361,'[9]Child care'!C:I,7,0),0)</f>
        <v>0</v>
      </c>
      <c r="AK361" s="699">
        <f>VLOOKUP(B361,[9]Att!B:W,22,0)</f>
        <v>10</v>
      </c>
      <c r="AL361" s="697">
        <f t="shared" si="71"/>
        <v>0</v>
      </c>
      <c r="AM361" s="697">
        <f>_xlfn.IFNA(VLOOKUP(B361,'[9]Health Check'!D:H,5,0),0)</f>
        <v>0</v>
      </c>
      <c r="AN361" s="701"/>
      <c r="AO361" s="697">
        <v>7</v>
      </c>
      <c r="AP361" s="696">
        <f>VLOOKUP(B361,[9]Simperel!B:AJ,35,0)</f>
        <v>3</v>
      </c>
      <c r="AQ361" s="702">
        <f>VLOOKUP(B361,[10]Master!$B:$AQ,42,0)</f>
        <v>0</v>
      </c>
      <c r="AR361" s="697">
        <f>_xlfn.IFNA(VLOOKUP(B361,[9]Bounus!A:B,2,0),0)</f>
        <v>0</v>
      </c>
      <c r="AS361" s="703">
        <f>SUMIF([9]Reimbursment!$B:$B,'PWK '!B:B,[9]Reimbursment!G:G)</f>
        <v>0</v>
      </c>
      <c r="AT361" s="700">
        <f t="shared" si="78"/>
        <v>9.7702892337128908</v>
      </c>
      <c r="AU361" s="704">
        <f t="shared" si="72"/>
        <v>230.03</v>
      </c>
      <c r="AV361" s="705">
        <f>VLOOKUP(B361,[9]Att!B:U,20,0)</f>
        <v>1.0157894736842106</v>
      </c>
      <c r="AW361" s="706">
        <f t="shared" si="79"/>
        <v>260.64999999999998</v>
      </c>
      <c r="AX361" s="707">
        <f t="shared" si="73"/>
        <v>255.43999999999997</v>
      </c>
      <c r="AY361" s="708">
        <f t="shared" si="74"/>
        <v>367.55697133055622</v>
      </c>
      <c r="AZ361" s="708">
        <v>0</v>
      </c>
      <c r="BA361" s="708">
        <f>VLOOKUP(B361,'[9]1st'!B:BH,59,0)</f>
        <v>100</v>
      </c>
      <c r="BB361" s="709">
        <f>_xlfn.IFNA(VLOOKUP(B361,[9]Deduct!B:F,6,0),0)</f>
        <v>0</v>
      </c>
      <c r="BC361" s="710">
        <f>_xlfn.IFNA(VLOOKUP(B361,[9]Union!I:J,2,0),0)</f>
        <v>0</v>
      </c>
      <c r="BD361" s="710">
        <f>_xlfn.IFNA(VLOOKUP(B361,[9]Union!M:N,2,0),0)</f>
        <v>0</v>
      </c>
      <c r="BE361" s="710">
        <f>_xlfn.IFNA(VLOOKUP(B361,[9]Union!E:F,2,0),0)</f>
        <v>0</v>
      </c>
      <c r="BF361" s="710">
        <f>_xlfn.IFNA(VLOOKUP(B361,[9]Union!A:B,2,0),0)</f>
        <v>0</v>
      </c>
      <c r="BG361" s="711">
        <f t="shared" si="68"/>
        <v>5.21</v>
      </c>
      <c r="BH361" s="708">
        <f t="shared" si="69"/>
        <v>105.21</v>
      </c>
      <c r="BI361" s="712">
        <f t="shared" si="75"/>
        <v>12.26</v>
      </c>
      <c r="BJ361" s="713">
        <f t="shared" si="76"/>
        <v>167.7</v>
      </c>
      <c r="BK361" s="716"/>
      <c r="BL361" s="608" t="e">
        <f>VLOOKUP(B361,[9]ML!A:F,1,0)</f>
        <v>#N/A</v>
      </c>
      <c r="BM361" s="715"/>
      <c r="BN361" s="608" t="e">
        <f>VLOOKUP(B361,'[9]Mon-Fri'!A:A,1,0)</f>
        <v>#N/A</v>
      </c>
    </row>
    <row r="362" spans="1:66" s="608" customFormat="1" ht="35.25" customHeight="1">
      <c r="A362" s="689">
        <f t="shared" si="80"/>
        <v>354</v>
      </c>
      <c r="B362" s="690" t="s">
        <v>1939</v>
      </c>
      <c r="C362" s="690" t="s">
        <v>1940</v>
      </c>
      <c r="D362" s="690" t="s">
        <v>1289</v>
      </c>
      <c r="E362" s="690" t="s">
        <v>1311</v>
      </c>
      <c r="F362" s="691">
        <v>44412</v>
      </c>
      <c r="G362" s="692"/>
      <c r="H362" s="692"/>
      <c r="I362" s="690" t="s">
        <v>1108</v>
      </c>
      <c r="J362" s="693">
        <v>1</v>
      </c>
      <c r="K362" s="693">
        <v>4</v>
      </c>
      <c r="L362" s="693">
        <v>5</v>
      </c>
      <c r="M362" s="693">
        <v>204</v>
      </c>
      <c r="N362" s="694">
        <f t="shared" si="77"/>
        <v>7.8461538461538458</v>
      </c>
      <c r="O362" s="693">
        <v>208</v>
      </c>
      <c r="P362" s="693">
        <v>8</v>
      </c>
      <c r="Q362" s="693">
        <v>220</v>
      </c>
      <c r="R362" s="693">
        <v>0</v>
      </c>
      <c r="S362" s="693">
        <v>24</v>
      </c>
      <c r="T362" s="693">
        <v>24</v>
      </c>
      <c r="U362" s="693">
        <v>36</v>
      </c>
      <c r="V362" s="693">
        <v>0</v>
      </c>
      <c r="W362" s="693">
        <v>36</v>
      </c>
      <c r="X362" s="690">
        <v>233.36</v>
      </c>
      <c r="Y362" s="690">
        <v>0</v>
      </c>
      <c r="Z362" s="690">
        <v>19.29853</v>
      </c>
      <c r="AA362" s="690">
        <v>0</v>
      </c>
      <c r="AB362" s="690">
        <v>19.29853</v>
      </c>
      <c r="AC362" s="690">
        <v>0</v>
      </c>
      <c r="AD362" s="690">
        <v>13.572016</v>
      </c>
      <c r="AE362" s="696">
        <f>VLOOKUP(B362,[9]Avg!B:AD,29,0)</f>
        <v>10.481911998413661</v>
      </c>
      <c r="AF362" s="697">
        <f>_xlfn.IFNA(VLOOKUP(B362,'[9]5%'!B:BC,54,0),0)</f>
        <v>0</v>
      </c>
      <c r="AG362" s="698">
        <f>VLOOKUP(B362,[9]Simperel!B:AH,33,0)</f>
        <v>8.61</v>
      </c>
      <c r="AH362" s="699">
        <f t="shared" si="70"/>
        <v>7.85</v>
      </c>
      <c r="AI362" s="700"/>
      <c r="AJ362" s="697">
        <f>_xlfn.IFNA(VLOOKUP(B362,'[9]Child care'!C:I,7,0),0)</f>
        <v>0</v>
      </c>
      <c r="AK362" s="699">
        <f>VLOOKUP(B362,[9]Att!B:W,22,0)</f>
        <v>7.6923076923076925</v>
      </c>
      <c r="AL362" s="697">
        <f t="shared" si="71"/>
        <v>6</v>
      </c>
      <c r="AM362" s="697">
        <f>_xlfn.IFNA(VLOOKUP(B362,'[9]Health Check'!D:H,5,0),0)</f>
        <v>0</v>
      </c>
      <c r="AN362" s="701"/>
      <c r="AO362" s="697">
        <v>7</v>
      </c>
      <c r="AP362" s="696">
        <f>VLOOKUP(B362,[9]Simperel!B:AJ,35,0)</f>
        <v>3</v>
      </c>
      <c r="AQ362" s="702">
        <f>VLOOKUP(B362,[10]Master!$B:$AQ,42,0)</f>
        <v>0</v>
      </c>
      <c r="AR362" s="697">
        <f>_xlfn.IFNA(VLOOKUP(B362,[9]Bounus!A:B,2,0),0)</f>
        <v>0</v>
      </c>
      <c r="AS362" s="703">
        <f>SUMIF([9]Reimbursment!$B:$B,'PWK '!B:B,[9]Reimbursment!G:G)</f>
        <v>0</v>
      </c>
      <c r="AT362" s="700">
        <f t="shared" si="78"/>
        <v>0</v>
      </c>
      <c r="AU362" s="704">
        <f t="shared" si="72"/>
        <v>266.23</v>
      </c>
      <c r="AV362" s="705">
        <f>VLOOKUP(B362,[9]Att!B:U,20,0)</f>
        <v>0</v>
      </c>
      <c r="AW362" s="706">
        <f t="shared" si="79"/>
        <v>290.77</v>
      </c>
      <c r="AX362" s="707">
        <f t="shared" si="73"/>
        <v>284.95</v>
      </c>
      <c r="AY362" s="708">
        <f t="shared" si="74"/>
        <v>367.55697133055622</v>
      </c>
      <c r="AZ362" s="708">
        <v>0</v>
      </c>
      <c r="BA362" s="708">
        <f>VLOOKUP(B362,'[9]1st'!B:BH,59,0)</f>
        <v>100</v>
      </c>
      <c r="BB362" s="709">
        <f>_xlfn.IFNA(VLOOKUP(B362,[9]Deduct!B:F,6,0),0)</f>
        <v>0</v>
      </c>
      <c r="BC362" s="710">
        <f>_xlfn.IFNA(VLOOKUP(B362,[9]Union!I:J,2,0),0)</f>
        <v>0</v>
      </c>
      <c r="BD362" s="710">
        <f>_xlfn.IFNA(VLOOKUP(B362,[9]Union!M:N,2,0),0)</f>
        <v>1</v>
      </c>
      <c r="BE362" s="710">
        <f>_xlfn.IFNA(VLOOKUP(B362,[9]Union!E:F,2,0),0)</f>
        <v>0</v>
      </c>
      <c r="BF362" s="710">
        <f>_xlfn.IFNA(VLOOKUP(B362,[9]Union!A:B,2,0),0)</f>
        <v>0</v>
      </c>
      <c r="BG362" s="711">
        <f t="shared" si="68"/>
        <v>5.82</v>
      </c>
      <c r="BH362" s="708">
        <f t="shared" si="69"/>
        <v>106.82</v>
      </c>
      <c r="BI362" s="712">
        <f t="shared" si="75"/>
        <v>15.61</v>
      </c>
      <c r="BJ362" s="713">
        <f t="shared" si="76"/>
        <v>199.56</v>
      </c>
      <c r="BK362" s="716"/>
      <c r="BL362" s="608" t="e">
        <f>VLOOKUP(B362,[9]ML!A:F,1,0)</f>
        <v>#N/A</v>
      </c>
      <c r="BM362" s="715"/>
      <c r="BN362" s="608" t="e">
        <f>VLOOKUP(B362,'[9]Mon-Fri'!A:A,1,0)</f>
        <v>#N/A</v>
      </c>
    </row>
    <row r="363" spans="1:66" s="608" customFormat="1" ht="35.25" customHeight="1">
      <c r="A363" s="689">
        <f t="shared" si="80"/>
        <v>355</v>
      </c>
      <c r="B363" s="690" t="s">
        <v>1941</v>
      </c>
      <c r="C363" s="690" t="s">
        <v>1942</v>
      </c>
      <c r="D363" s="690" t="s">
        <v>1238</v>
      </c>
      <c r="E363" s="690" t="s">
        <v>1300</v>
      </c>
      <c r="F363" s="691">
        <v>44419</v>
      </c>
      <c r="G363" s="692"/>
      <c r="H363" s="692"/>
      <c r="I363" s="690" t="s">
        <v>1108</v>
      </c>
      <c r="J363" s="693">
        <v>1</v>
      </c>
      <c r="K363" s="693">
        <v>3</v>
      </c>
      <c r="L363" s="693">
        <v>4</v>
      </c>
      <c r="M363" s="693">
        <v>204</v>
      </c>
      <c r="N363" s="694">
        <f t="shared" si="77"/>
        <v>7.8461538461538458</v>
      </c>
      <c r="O363" s="693">
        <v>208</v>
      </c>
      <c r="P363" s="693">
        <v>8</v>
      </c>
      <c r="Q363" s="693">
        <v>216.67</v>
      </c>
      <c r="R363" s="693">
        <v>1.33</v>
      </c>
      <c r="S363" s="693">
        <v>16</v>
      </c>
      <c r="T363" s="693">
        <v>17.333333333300001</v>
      </c>
      <c r="U363" s="693">
        <v>26</v>
      </c>
      <c r="V363" s="693">
        <v>0</v>
      </c>
      <c r="W363" s="693">
        <v>26</v>
      </c>
      <c r="X363" s="690">
        <v>246.03</v>
      </c>
      <c r="Y363" s="690">
        <v>1.31</v>
      </c>
      <c r="Z363" s="690">
        <v>14.155469999999999</v>
      </c>
      <c r="AA363" s="690">
        <v>0</v>
      </c>
      <c r="AB363" s="690">
        <v>14.155469999999999</v>
      </c>
      <c r="AC363" s="690">
        <v>0</v>
      </c>
      <c r="AD363" s="690">
        <v>0.82730599999999999</v>
      </c>
      <c r="AE363" s="696">
        <f>VLOOKUP(B363,[9]Avg!B:AD,29,0)</f>
        <v>11.372851757684503</v>
      </c>
      <c r="AF363" s="697">
        <f>_xlfn.IFNA(VLOOKUP(B363,'[9]5%'!B:BC,54,0),0)</f>
        <v>0</v>
      </c>
      <c r="AG363" s="698">
        <f>VLOOKUP(B363,[9]Simperel!B:AH,33,0)</f>
        <v>6.22</v>
      </c>
      <c r="AH363" s="699">
        <f t="shared" si="70"/>
        <v>7.85</v>
      </c>
      <c r="AI363" s="700"/>
      <c r="AJ363" s="697">
        <f>_xlfn.IFNA(VLOOKUP(B363,'[9]Child care'!C:I,7,0),0)</f>
        <v>0</v>
      </c>
      <c r="AK363" s="699">
        <f>VLOOKUP(B363,[9]Att!B:W,22,0)</f>
        <v>8.3738778384087311</v>
      </c>
      <c r="AL363" s="697">
        <f t="shared" si="71"/>
        <v>6</v>
      </c>
      <c r="AM363" s="697">
        <f>_xlfn.IFNA(VLOOKUP(B363,'[9]Health Check'!D:H,5,0),0)</f>
        <v>0</v>
      </c>
      <c r="AN363" s="701"/>
      <c r="AO363" s="697">
        <v>7</v>
      </c>
      <c r="AP363" s="696">
        <f>VLOOKUP(B363,[9]Simperel!B:AJ,35,0)</f>
        <v>3</v>
      </c>
      <c r="AQ363" s="702">
        <f>VLOOKUP(B363,[10]Master!$B:$AQ,42,0)</f>
        <v>0</v>
      </c>
      <c r="AR363" s="697">
        <f>_xlfn.IFNA(VLOOKUP(B363,[9]Bounus!A:B,2,0),0)</f>
        <v>0</v>
      </c>
      <c r="AS363" s="703">
        <f>SUMIF([9]Reimbursment!$B:$B,'PWK '!B:B,[9]Reimbursment!G:G)</f>
        <v>0</v>
      </c>
      <c r="AT363" s="700">
        <f t="shared" si="78"/>
        <v>0.41899980159890277</v>
      </c>
      <c r="AU363" s="704">
        <f t="shared" si="72"/>
        <v>262.32</v>
      </c>
      <c r="AV363" s="705">
        <f>VLOOKUP(B363,[9]Att!B:U,20,0)</f>
        <v>3.6842105263157898E-2</v>
      </c>
      <c r="AW363" s="706">
        <f t="shared" si="79"/>
        <v>287.97000000000003</v>
      </c>
      <c r="AX363" s="707">
        <f t="shared" si="73"/>
        <v>282.21000000000004</v>
      </c>
      <c r="AY363" s="708">
        <f t="shared" si="74"/>
        <v>367.55697133055622</v>
      </c>
      <c r="AZ363" s="708">
        <v>0</v>
      </c>
      <c r="BA363" s="708">
        <f>VLOOKUP(B363,'[9]1st'!B:BH,59,0)</f>
        <v>100</v>
      </c>
      <c r="BB363" s="709">
        <f>_xlfn.IFNA(VLOOKUP(B363,[9]Deduct!B:F,6,0),0)</f>
        <v>0</v>
      </c>
      <c r="BC363" s="710">
        <f>_xlfn.IFNA(VLOOKUP(B363,[9]Union!I:J,2,0),0)</f>
        <v>0</v>
      </c>
      <c r="BD363" s="710">
        <f>_xlfn.IFNA(VLOOKUP(B363,[9]Union!M:N,2,0),0)</f>
        <v>1</v>
      </c>
      <c r="BE363" s="710">
        <f>_xlfn.IFNA(VLOOKUP(B363,[9]Union!E:F,2,0),0)</f>
        <v>0</v>
      </c>
      <c r="BF363" s="710">
        <f>_xlfn.IFNA(VLOOKUP(B363,[9]Union!A:B,2,0),0)</f>
        <v>0</v>
      </c>
      <c r="BG363" s="711">
        <f t="shared" si="68"/>
        <v>5.76</v>
      </c>
      <c r="BH363" s="708">
        <f t="shared" si="69"/>
        <v>106.76</v>
      </c>
      <c r="BI363" s="712">
        <f t="shared" si="75"/>
        <v>13.22</v>
      </c>
      <c r="BJ363" s="713">
        <f t="shared" si="76"/>
        <v>194.43</v>
      </c>
      <c r="BK363" s="716"/>
      <c r="BL363" s="608" t="e">
        <f>VLOOKUP(B363,[9]ML!A:F,1,0)</f>
        <v>#N/A</v>
      </c>
      <c r="BM363" s="715"/>
      <c r="BN363" s="608" t="e">
        <f>VLOOKUP(B363,'[9]Mon-Fri'!A:A,1,0)</f>
        <v>#N/A</v>
      </c>
    </row>
    <row r="364" spans="1:66" s="608" customFormat="1" ht="32.25" customHeight="1">
      <c r="A364" s="689">
        <f t="shared" si="80"/>
        <v>356</v>
      </c>
      <c r="B364" s="690" t="s">
        <v>1943</v>
      </c>
      <c r="C364" s="690" t="s">
        <v>1944</v>
      </c>
      <c r="D364" s="690" t="s">
        <v>1117</v>
      </c>
      <c r="E364" s="690" t="s">
        <v>1228</v>
      </c>
      <c r="F364" s="691">
        <v>44489</v>
      </c>
      <c r="G364" s="692"/>
      <c r="H364" s="692"/>
      <c r="I364" s="690" t="s">
        <v>1108</v>
      </c>
      <c r="J364" s="693">
        <v>0</v>
      </c>
      <c r="K364" s="693">
        <v>0</v>
      </c>
      <c r="L364" s="693">
        <v>0</v>
      </c>
      <c r="M364" s="693">
        <v>204</v>
      </c>
      <c r="N364" s="694">
        <f t="shared" si="77"/>
        <v>7.8461538461538458</v>
      </c>
      <c r="O364" s="693">
        <v>192</v>
      </c>
      <c r="P364" s="693">
        <v>8</v>
      </c>
      <c r="Q364" s="693">
        <v>234</v>
      </c>
      <c r="R364" s="693">
        <v>0</v>
      </c>
      <c r="S364" s="693">
        <v>0</v>
      </c>
      <c r="T364" s="693">
        <v>0</v>
      </c>
      <c r="U364" s="693">
        <v>42</v>
      </c>
      <c r="V364" s="693">
        <v>0</v>
      </c>
      <c r="W364" s="693">
        <v>42</v>
      </c>
      <c r="X364" s="690">
        <v>366.75</v>
      </c>
      <c r="Y364" s="690">
        <v>0</v>
      </c>
      <c r="Z364" s="690">
        <v>31.374544</v>
      </c>
      <c r="AA364" s="690">
        <v>0</v>
      </c>
      <c r="AB364" s="690">
        <v>31.374544</v>
      </c>
      <c r="AC364" s="690">
        <v>0</v>
      </c>
      <c r="AD364" s="690">
        <v>0</v>
      </c>
      <c r="AE364" s="696">
        <f>VLOOKUP(B364,[9]Avg!B:AD,29,0)</f>
        <v>12.849964266658237</v>
      </c>
      <c r="AF364" s="697">
        <f>_xlfn.IFNA(VLOOKUP(B364,'[9]5%'!B:BC,54,0),0)</f>
        <v>0</v>
      </c>
      <c r="AG364" s="698">
        <f>VLOOKUP(B364,[9]Simperel!B:AH,33,0)</f>
        <v>10.050000000000001</v>
      </c>
      <c r="AH364" s="699">
        <f t="shared" si="70"/>
        <v>7.85</v>
      </c>
      <c r="AI364" s="700"/>
      <c r="AJ364" s="697">
        <f>_xlfn.IFNA(VLOOKUP(B364,'[9]Child care'!C:I,7,0),0)</f>
        <v>0</v>
      </c>
      <c r="AK364" s="699">
        <f>VLOOKUP(B364,[9]Att!B:W,22,0)</f>
        <v>10</v>
      </c>
      <c r="AL364" s="697">
        <f t="shared" si="71"/>
        <v>6</v>
      </c>
      <c r="AM364" s="697">
        <f>_xlfn.IFNA(VLOOKUP(B364,'[9]Health Check'!D:H,5,0),0)</f>
        <v>0</v>
      </c>
      <c r="AN364" s="701"/>
      <c r="AO364" s="697">
        <v>7</v>
      </c>
      <c r="AP364" s="696">
        <f>VLOOKUP(B364,[9]Simperel!B:AJ,35,0)</f>
        <v>3</v>
      </c>
      <c r="AQ364" s="702">
        <f>VLOOKUP(B364,[10]Master!$B:$AQ,42,0)</f>
        <v>0</v>
      </c>
      <c r="AR364" s="697">
        <f>_xlfn.IFNA(VLOOKUP(B364,[9]Bounus!A:B,2,0),0)</f>
        <v>0</v>
      </c>
      <c r="AS364" s="703">
        <f>SUMIF([9]Reimbursment!$B:$B,'PWK '!B:B,[9]Reimbursment!G:G)</f>
        <v>0</v>
      </c>
      <c r="AT364" s="700">
        <f t="shared" si="78"/>
        <v>25.699928533316474</v>
      </c>
      <c r="AU364" s="704">
        <f t="shared" si="72"/>
        <v>398.12</v>
      </c>
      <c r="AV364" s="705">
        <f>VLOOKUP(B364,[9]Att!B:U,20,0)</f>
        <v>2</v>
      </c>
      <c r="AW364" s="706">
        <f t="shared" si="79"/>
        <v>450.67</v>
      </c>
      <c r="AX364" s="707">
        <f t="shared" si="73"/>
        <v>444.8</v>
      </c>
      <c r="AY364" s="708">
        <f t="shared" si="74"/>
        <v>367.55697133055622</v>
      </c>
      <c r="AZ364" s="708">
        <v>3.86</v>
      </c>
      <c r="BA364" s="708">
        <f>VLOOKUP(B364,'[9]1st'!B:BH,59,0)</f>
        <v>100</v>
      </c>
      <c r="BB364" s="709">
        <f>_xlfn.IFNA(VLOOKUP(B364,[9]Deduct!B:F,6,0),0)</f>
        <v>0</v>
      </c>
      <c r="BC364" s="710">
        <f>_xlfn.IFNA(VLOOKUP(B364,[9]Union!I:J,2,0),0)</f>
        <v>0</v>
      </c>
      <c r="BD364" s="710">
        <f>_xlfn.IFNA(VLOOKUP(B364,[9]Union!M:N,2,0),0)</f>
        <v>0</v>
      </c>
      <c r="BE364" s="710">
        <f>_xlfn.IFNA(VLOOKUP(B364,[9]Union!E:F,2,0),0)</f>
        <v>0</v>
      </c>
      <c r="BF364" s="710">
        <f>_xlfn.IFNA(VLOOKUP(B364,[9]Union!A:B,2,0),0)</f>
        <v>0</v>
      </c>
      <c r="BG364" s="711">
        <f t="shared" si="68"/>
        <v>5.87</v>
      </c>
      <c r="BH364" s="708">
        <f t="shared" si="69"/>
        <v>109.73</v>
      </c>
      <c r="BI364" s="712">
        <f t="shared" si="75"/>
        <v>17.05</v>
      </c>
      <c r="BJ364" s="713">
        <f t="shared" si="76"/>
        <v>357.99</v>
      </c>
      <c r="BK364" s="716"/>
      <c r="BL364" s="608" t="e">
        <f>VLOOKUP(B364,[9]ML!A:F,1,0)</f>
        <v>#N/A</v>
      </c>
      <c r="BM364" s="715"/>
      <c r="BN364" s="608" t="e">
        <f>VLOOKUP(B364,'[9]Mon-Fri'!A:A,1,0)</f>
        <v>#N/A</v>
      </c>
    </row>
    <row r="365" spans="1:66" s="608" customFormat="1" ht="35.25" customHeight="1">
      <c r="A365" s="689">
        <f t="shared" si="80"/>
        <v>357</v>
      </c>
      <c r="B365" s="690" t="s">
        <v>1945</v>
      </c>
      <c r="C365" s="690" t="s">
        <v>1946</v>
      </c>
      <c r="D365" s="690" t="s">
        <v>1196</v>
      </c>
      <c r="E365" s="690" t="s">
        <v>1629</v>
      </c>
      <c r="F365" s="691">
        <v>44522</v>
      </c>
      <c r="G365" s="692"/>
      <c r="H365" s="692"/>
      <c r="I365" s="690" t="s">
        <v>1108</v>
      </c>
      <c r="J365" s="693">
        <v>1</v>
      </c>
      <c r="K365" s="693">
        <v>0</v>
      </c>
      <c r="L365" s="693">
        <v>1</v>
      </c>
      <c r="M365" s="693">
        <v>204</v>
      </c>
      <c r="N365" s="694">
        <f t="shared" si="77"/>
        <v>7.8461538461538458</v>
      </c>
      <c r="O365" s="693">
        <v>208</v>
      </c>
      <c r="P365" s="693">
        <v>8</v>
      </c>
      <c r="Q365" s="693">
        <v>223</v>
      </c>
      <c r="R365" s="693">
        <v>25</v>
      </c>
      <c r="S365" s="693">
        <v>0</v>
      </c>
      <c r="T365" s="693">
        <v>25</v>
      </c>
      <c r="U365" s="693">
        <v>40</v>
      </c>
      <c r="V365" s="693">
        <v>0</v>
      </c>
      <c r="W365" s="693">
        <v>40</v>
      </c>
      <c r="X365" s="690">
        <v>98.98</v>
      </c>
      <c r="Y365" s="690">
        <v>24.51</v>
      </c>
      <c r="Z365" s="690">
        <v>19.6248</v>
      </c>
      <c r="AA365" s="690">
        <v>0</v>
      </c>
      <c r="AB365" s="690">
        <v>19.6248</v>
      </c>
      <c r="AC365" s="690">
        <v>0</v>
      </c>
      <c r="AD365" s="690">
        <v>119.8596</v>
      </c>
      <c r="AE365" s="696">
        <f>VLOOKUP(B365,[9]Avg!B:AD,29,0)</f>
        <v>9.212403718138372</v>
      </c>
      <c r="AF365" s="697">
        <f>_xlfn.IFNA(VLOOKUP(B365,'[9]5%'!B:BC,54,0),0)</f>
        <v>36.292771035502959</v>
      </c>
      <c r="AG365" s="698">
        <f>VLOOKUP(B365,[9]Simperel!B:AH,33,0)</f>
        <v>9.57</v>
      </c>
      <c r="AH365" s="699">
        <f t="shared" si="70"/>
        <v>7.85</v>
      </c>
      <c r="AI365" s="700"/>
      <c r="AJ365" s="697">
        <f>_xlfn.IFNA(VLOOKUP(B365,'[9]Child care'!C:I,7,0),0)</f>
        <v>0</v>
      </c>
      <c r="AK365" s="699">
        <f>VLOOKUP(B365,[9]Att!B:W,22,0)</f>
        <v>9.4164296500801381</v>
      </c>
      <c r="AL365" s="697">
        <f t="shared" si="71"/>
        <v>0</v>
      </c>
      <c r="AM365" s="697">
        <f>_xlfn.IFNA(VLOOKUP(B365,'[9]Health Check'!D:H,5,0),0)</f>
        <v>0</v>
      </c>
      <c r="AN365" s="701"/>
      <c r="AO365" s="697">
        <v>7</v>
      </c>
      <c r="AP365" s="696">
        <f>VLOOKUP(B365,[9]Simperel!B:AJ,35,0)</f>
        <v>3</v>
      </c>
      <c r="AQ365" s="702">
        <f>VLOOKUP(B365,[10]Master!$B:$AQ,42,0)</f>
        <v>0</v>
      </c>
      <c r="AR365" s="697">
        <f>_xlfn.IFNA(VLOOKUP(B365,[9]Bounus!A:B,2,0),0)</f>
        <v>0</v>
      </c>
      <c r="AS365" s="703">
        <f>SUMIF([9]Reimbursment!$B:$B,'PWK '!B:B,[9]Reimbursment!G:G)</f>
        <v>0</v>
      </c>
      <c r="AT365" s="700">
        <f t="shared" si="78"/>
        <v>0</v>
      </c>
      <c r="AU365" s="704">
        <f t="shared" si="72"/>
        <v>262.97000000000003</v>
      </c>
      <c r="AV365" s="705">
        <f>VLOOKUP(B365,[9]Att!B:U,20,0)</f>
        <v>0</v>
      </c>
      <c r="AW365" s="706">
        <f t="shared" si="79"/>
        <v>283.24</v>
      </c>
      <c r="AX365" s="707">
        <f t="shared" si="73"/>
        <v>277.58</v>
      </c>
      <c r="AY365" s="708">
        <f t="shared" si="74"/>
        <v>367.55697133055622</v>
      </c>
      <c r="AZ365" s="708">
        <v>0</v>
      </c>
      <c r="BA365" s="708">
        <f>VLOOKUP(B365,'[9]1st'!B:BH,59,0)</f>
        <v>100</v>
      </c>
      <c r="BB365" s="709">
        <f>_xlfn.IFNA(VLOOKUP(B365,[9]Deduct!B:F,6,0),0)</f>
        <v>0</v>
      </c>
      <c r="BC365" s="710">
        <f>_xlfn.IFNA(VLOOKUP(B365,[9]Union!I:J,2,0),0)</f>
        <v>0</v>
      </c>
      <c r="BD365" s="710">
        <f>_xlfn.IFNA(VLOOKUP(B365,[9]Union!M:N,2,0),0)</f>
        <v>0</v>
      </c>
      <c r="BE365" s="710">
        <f>_xlfn.IFNA(VLOOKUP(B365,[9]Union!E:F,2,0),0)</f>
        <v>0</v>
      </c>
      <c r="BF365" s="710">
        <f>_xlfn.IFNA(VLOOKUP(B365,[9]Union!A:B,2,0),0)</f>
        <v>0</v>
      </c>
      <c r="BG365" s="711">
        <f t="shared" si="68"/>
        <v>5.66</v>
      </c>
      <c r="BH365" s="708">
        <f t="shared" si="69"/>
        <v>105.66</v>
      </c>
      <c r="BI365" s="712">
        <f t="shared" si="75"/>
        <v>52.86</v>
      </c>
      <c r="BJ365" s="713">
        <f t="shared" si="76"/>
        <v>230.44</v>
      </c>
      <c r="BK365" s="716"/>
      <c r="BL365" s="608" t="e">
        <f>VLOOKUP(B365,[9]ML!A:F,1,0)</f>
        <v>#N/A</v>
      </c>
      <c r="BM365" s="715"/>
      <c r="BN365" s="608" t="e">
        <f>VLOOKUP(B365,'[9]Mon-Fri'!A:A,1,0)</f>
        <v>#N/A</v>
      </c>
    </row>
    <row r="366" spans="1:66" s="608" customFormat="1" ht="32.25" customHeight="1">
      <c r="A366" s="689">
        <f t="shared" si="80"/>
        <v>358</v>
      </c>
      <c r="B366" s="725" t="s">
        <v>1947</v>
      </c>
      <c r="C366" s="690" t="s">
        <v>1948</v>
      </c>
      <c r="D366" s="690" t="s">
        <v>1196</v>
      </c>
      <c r="E366" s="690" t="s">
        <v>1214</v>
      </c>
      <c r="F366" s="691">
        <v>44539</v>
      </c>
      <c r="G366" s="692"/>
      <c r="H366" s="692"/>
      <c r="I366" s="690" t="s">
        <v>1108</v>
      </c>
      <c r="J366" s="693">
        <v>0</v>
      </c>
      <c r="K366" s="693">
        <v>0</v>
      </c>
      <c r="L366" s="693">
        <v>0</v>
      </c>
      <c r="M366" s="693">
        <v>204</v>
      </c>
      <c r="N366" s="694">
        <f t="shared" si="77"/>
        <v>7.8461538461538458</v>
      </c>
      <c r="O366" s="693">
        <v>208</v>
      </c>
      <c r="P366" s="693">
        <v>8</v>
      </c>
      <c r="Q366" s="693">
        <v>229</v>
      </c>
      <c r="R366" s="693">
        <v>21</v>
      </c>
      <c r="S366" s="693">
        <v>0</v>
      </c>
      <c r="T366" s="693">
        <v>21</v>
      </c>
      <c r="U366" s="693">
        <v>42</v>
      </c>
      <c r="V366" s="693">
        <v>0</v>
      </c>
      <c r="W366" s="693">
        <v>42</v>
      </c>
      <c r="X366" s="690">
        <v>195.25</v>
      </c>
      <c r="Y366" s="690">
        <v>20.58</v>
      </c>
      <c r="Z366" s="690">
        <v>21.569731999999998</v>
      </c>
      <c r="AA366" s="690">
        <v>0</v>
      </c>
      <c r="AB366" s="690">
        <v>21.569731999999998</v>
      </c>
      <c r="AC366" s="690">
        <v>3.91</v>
      </c>
      <c r="AD366" s="690">
        <v>27.499464</v>
      </c>
      <c r="AE366" s="696">
        <f>VLOOKUP(B366,[9]Avg!B:AD,29,0)</f>
        <v>9.1270149925334643</v>
      </c>
      <c r="AF366" s="697">
        <f>_xlfn.IFNA(VLOOKUP(B366,'[9]5%'!B:BC,54,0),0)</f>
        <v>39.589017468157635</v>
      </c>
      <c r="AG366" s="698">
        <f>VLOOKUP(B366,[9]Simperel!B:AH,33,0)</f>
        <v>10.050000000000001</v>
      </c>
      <c r="AH366" s="699">
        <f t="shared" si="70"/>
        <v>7.85</v>
      </c>
      <c r="AI366" s="700"/>
      <c r="AJ366" s="697">
        <f>_xlfn.IFNA(VLOOKUP(B366,'[9]Child care'!C:I,7,0),0)</f>
        <v>0</v>
      </c>
      <c r="AK366" s="699">
        <f>VLOOKUP(B366,[9]Att!B:W,22,0)</f>
        <v>10</v>
      </c>
      <c r="AL366" s="697">
        <f t="shared" si="71"/>
        <v>6</v>
      </c>
      <c r="AM366" s="697">
        <f>_xlfn.IFNA(VLOOKUP(B366,'[9]Health Check'!D:H,5,0),0)</f>
        <v>0</v>
      </c>
      <c r="AN366" s="701"/>
      <c r="AO366" s="697">
        <v>7</v>
      </c>
      <c r="AP366" s="696">
        <f>VLOOKUP(B366,[9]Simperel!B:AJ,35,0)</f>
        <v>3</v>
      </c>
      <c r="AQ366" s="702">
        <f>VLOOKUP(B366,[10]Master!$B:$AQ,42,0)</f>
        <v>0</v>
      </c>
      <c r="AR366" s="697">
        <f>_xlfn.IFNA(VLOOKUP(B366,[9]Bounus!A:B,2,0),0)</f>
        <v>0</v>
      </c>
      <c r="AS366" s="703">
        <f>SUMIF([9]Reimbursment!$B:$B,'PWK '!B:B,[9]Reimbursment!G:G)</f>
        <v>0</v>
      </c>
      <c r="AT366" s="700">
        <f t="shared" si="78"/>
        <v>0</v>
      </c>
      <c r="AU366" s="704">
        <f t="shared" si="72"/>
        <v>268.81</v>
      </c>
      <c r="AV366" s="705">
        <f>VLOOKUP(B366,[9]Att!B:U,20,0)</f>
        <v>0</v>
      </c>
      <c r="AW366" s="706">
        <f t="shared" si="79"/>
        <v>295.66000000000003</v>
      </c>
      <c r="AX366" s="707">
        <f t="shared" si="73"/>
        <v>289.79000000000002</v>
      </c>
      <c r="AY366" s="708">
        <f t="shared" si="74"/>
        <v>367.55697133055622</v>
      </c>
      <c r="AZ366" s="708">
        <v>0</v>
      </c>
      <c r="BA366" s="708">
        <f>VLOOKUP(B366,'[9]1st'!B:BH,59,0)</f>
        <v>100</v>
      </c>
      <c r="BB366" s="709">
        <f>_xlfn.IFNA(VLOOKUP(B366,[9]Deduct!B:F,6,0),0)</f>
        <v>0</v>
      </c>
      <c r="BC366" s="710">
        <f>_xlfn.IFNA(VLOOKUP(B366,[9]Union!I:J,2,0),0)</f>
        <v>0</v>
      </c>
      <c r="BD366" s="710">
        <f>_xlfn.IFNA(VLOOKUP(B366,[9]Union!M:N,2,0),0)</f>
        <v>0</v>
      </c>
      <c r="BE366" s="710">
        <f>_xlfn.IFNA(VLOOKUP(B366,[9]Union!E:F,2,0),0)</f>
        <v>0</v>
      </c>
      <c r="BF366" s="710">
        <f>_xlfn.IFNA(VLOOKUP(B366,[9]Union!A:B,2,0),0)</f>
        <v>0</v>
      </c>
      <c r="BG366" s="711">
        <f t="shared" si="68"/>
        <v>5.87</v>
      </c>
      <c r="BH366" s="708">
        <f t="shared" si="69"/>
        <v>105.87</v>
      </c>
      <c r="BI366" s="712">
        <f t="shared" si="75"/>
        <v>56.64</v>
      </c>
      <c r="BJ366" s="713">
        <f t="shared" si="76"/>
        <v>246.43</v>
      </c>
      <c r="BK366" s="716"/>
      <c r="BL366" s="608" t="e">
        <f>VLOOKUP(B366,[9]ML!A:F,1,0)</f>
        <v>#N/A</v>
      </c>
      <c r="BM366" s="715"/>
      <c r="BN366" s="608" t="e">
        <f>VLOOKUP(B366,'[9]Mon-Fri'!A:A,1,0)</f>
        <v>#N/A</v>
      </c>
    </row>
    <row r="367" spans="1:66" s="608" customFormat="1" ht="35.25" customHeight="1">
      <c r="A367" s="689">
        <f t="shared" si="80"/>
        <v>359</v>
      </c>
      <c r="B367" s="690" t="s">
        <v>1949</v>
      </c>
      <c r="C367" s="690" t="s">
        <v>1950</v>
      </c>
      <c r="D367" s="690" t="s">
        <v>1365</v>
      </c>
      <c r="E367" s="690" t="s">
        <v>1431</v>
      </c>
      <c r="F367" s="691">
        <v>44545</v>
      </c>
      <c r="G367" s="692"/>
      <c r="H367" s="692"/>
      <c r="I367" s="690" t="s">
        <v>1108</v>
      </c>
      <c r="J367" s="693">
        <v>1</v>
      </c>
      <c r="K367" s="693">
        <v>2</v>
      </c>
      <c r="L367" s="693">
        <v>3</v>
      </c>
      <c r="M367" s="693">
        <v>204</v>
      </c>
      <c r="N367" s="694">
        <f t="shared" si="77"/>
        <v>7.8461538461538458</v>
      </c>
      <c r="O367" s="693">
        <v>200</v>
      </c>
      <c r="P367" s="693">
        <v>8</v>
      </c>
      <c r="Q367" s="693">
        <v>228</v>
      </c>
      <c r="R367" s="693">
        <v>8</v>
      </c>
      <c r="S367" s="693">
        <v>8</v>
      </c>
      <c r="T367" s="693">
        <v>16</v>
      </c>
      <c r="U367" s="693">
        <v>44</v>
      </c>
      <c r="V367" s="693">
        <v>0</v>
      </c>
      <c r="W367" s="693">
        <v>44</v>
      </c>
      <c r="X367" s="690">
        <v>297.83</v>
      </c>
      <c r="Y367" s="690">
        <v>7.85</v>
      </c>
      <c r="Z367" s="690">
        <v>26.00601</v>
      </c>
      <c r="AA367" s="690">
        <v>0</v>
      </c>
      <c r="AB367" s="690">
        <v>26.00601</v>
      </c>
      <c r="AC367" s="690">
        <v>0</v>
      </c>
      <c r="AD367" s="690">
        <v>0.65365399999999996</v>
      </c>
      <c r="AE367" s="696">
        <f>VLOOKUP(B367,[9]Avg!B:AD,29,0)</f>
        <v>9.5367071499013782</v>
      </c>
      <c r="AF367" s="697">
        <f>_xlfn.IFNA(VLOOKUP(B367,'[9]5%'!B:BC,54,0),0)</f>
        <v>0</v>
      </c>
      <c r="AG367" s="698">
        <f>VLOOKUP(B367,[9]Simperel!B:AH,33,0)</f>
        <v>10.52</v>
      </c>
      <c r="AH367" s="699">
        <f t="shared" si="70"/>
        <v>7.85</v>
      </c>
      <c r="AI367" s="700"/>
      <c r="AJ367" s="697">
        <f>_xlfn.IFNA(VLOOKUP(B367,'[9]Child care'!C:I,7,0),0)</f>
        <v>0</v>
      </c>
      <c r="AK367" s="699">
        <f>VLOOKUP(B367,[9]Att!B:W,22,0)</f>
        <v>8.0267558528428093</v>
      </c>
      <c r="AL367" s="697">
        <f t="shared" si="71"/>
        <v>6</v>
      </c>
      <c r="AM367" s="697">
        <f>_xlfn.IFNA(VLOOKUP(B367,'[9]Health Check'!D:H,5,0),0)</f>
        <v>0</v>
      </c>
      <c r="AN367" s="701"/>
      <c r="AO367" s="697">
        <v>7</v>
      </c>
      <c r="AP367" s="696">
        <f>VLOOKUP(B367,[9]Simperel!B:AJ,35,0)</f>
        <v>3</v>
      </c>
      <c r="AQ367" s="702">
        <f>VLOOKUP(B367,[10]Master!$B:$AQ,42,0)</f>
        <v>0</v>
      </c>
      <c r="AR367" s="697">
        <f>_xlfn.IFNA(VLOOKUP(B367,[9]Bounus!A:B,2,0),0)</f>
        <v>0</v>
      </c>
      <c r="AS367" s="703">
        <f>SUMIF([9]Reimbursment!$B:$B,'PWK '!B:B,[9]Reimbursment!G:G)</f>
        <v>15.756610731711685</v>
      </c>
      <c r="AT367" s="700">
        <f t="shared" si="78"/>
        <v>0</v>
      </c>
      <c r="AU367" s="704">
        <f t="shared" si="72"/>
        <v>332.34</v>
      </c>
      <c r="AV367" s="705">
        <f>VLOOKUP(B367,[9]Att!B:U,20,0)</f>
        <v>0</v>
      </c>
      <c r="AW367" s="706">
        <f t="shared" si="79"/>
        <v>372.97</v>
      </c>
      <c r="AX367" s="707">
        <f t="shared" si="73"/>
        <v>367.1</v>
      </c>
      <c r="AY367" s="708">
        <f t="shared" si="74"/>
        <v>367.55697133055622</v>
      </c>
      <c r="AZ367" s="708">
        <v>0</v>
      </c>
      <c r="BA367" s="708">
        <f>VLOOKUP(B367,'[9]1st'!B:BH,59,0)</f>
        <v>100</v>
      </c>
      <c r="BB367" s="709">
        <f>_xlfn.IFNA(VLOOKUP(B367,[9]Deduct!B:F,6,0),0)</f>
        <v>0</v>
      </c>
      <c r="BC367" s="710">
        <f>_xlfn.IFNA(VLOOKUP(B367,[9]Union!I:J,2,0),0)</f>
        <v>0</v>
      </c>
      <c r="BD367" s="710">
        <f>_xlfn.IFNA(VLOOKUP(B367,[9]Union!M:N,2,0),0)</f>
        <v>0</v>
      </c>
      <c r="BE367" s="710">
        <f>_xlfn.IFNA(VLOOKUP(B367,[9]Union!E:F,2,0),0)</f>
        <v>0</v>
      </c>
      <c r="BF367" s="710">
        <f>_xlfn.IFNA(VLOOKUP(B367,[9]Union!A:B,2,0),0)</f>
        <v>0</v>
      </c>
      <c r="BG367" s="711">
        <f t="shared" si="68"/>
        <v>5.87</v>
      </c>
      <c r="BH367" s="708">
        <f t="shared" si="69"/>
        <v>105.87</v>
      </c>
      <c r="BI367" s="712">
        <f t="shared" si="75"/>
        <v>17.52</v>
      </c>
      <c r="BJ367" s="713">
        <f t="shared" si="76"/>
        <v>284.62</v>
      </c>
      <c r="BK367" s="716"/>
      <c r="BL367" s="608" t="e">
        <f>VLOOKUP(B367,[9]ML!A:F,1,0)</f>
        <v>#N/A</v>
      </c>
      <c r="BM367" s="715"/>
      <c r="BN367" s="608" t="e">
        <f>VLOOKUP(B367,'[9]Mon-Fri'!A:A,1,0)</f>
        <v>#N/A</v>
      </c>
    </row>
    <row r="368" spans="1:66" s="608" customFormat="1" ht="35.25" customHeight="1">
      <c r="A368" s="689">
        <f t="shared" si="80"/>
        <v>360</v>
      </c>
      <c r="B368" s="690" t="s">
        <v>1951</v>
      </c>
      <c r="C368" s="690" t="s">
        <v>1952</v>
      </c>
      <c r="D368" s="690" t="s">
        <v>1203</v>
      </c>
      <c r="E368" s="690" t="s">
        <v>1300</v>
      </c>
      <c r="F368" s="691">
        <v>44551</v>
      </c>
      <c r="G368" s="692"/>
      <c r="H368" s="692"/>
      <c r="I368" s="690" t="s">
        <v>1108</v>
      </c>
      <c r="J368" s="693">
        <v>1</v>
      </c>
      <c r="K368" s="693">
        <v>2</v>
      </c>
      <c r="L368" s="693">
        <v>3</v>
      </c>
      <c r="M368" s="693">
        <v>204</v>
      </c>
      <c r="N368" s="694">
        <f t="shared" si="77"/>
        <v>7.8461538461538458</v>
      </c>
      <c r="O368" s="693">
        <v>208</v>
      </c>
      <c r="P368" s="693">
        <v>8</v>
      </c>
      <c r="Q368" s="693">
        <v>254</v>
      </c>
      <c r="R368" s="693">
        <v>0</v>
      </c>
      <c r="S368" s="693">
        <v>0</v>
      </c>
      <c r="T368" s="693">
        <v>0</v>
      </c>
      <c r="U368" s="693">
        <v>46</v>
      </c>
      <c r="V368" s="693">
        <v>0</v>
      </c>
      <c r="W368" s="693">
        <v>46</v>
      </c>
      <c r="X368" s="690">
        <v>206.1</v>
      </c>
      <c r="Y368" s="690">
        <v>0</v>
      </c>
      <c r="Z368" s="690">
        <v>26.855409999999999</v>
      </c>
      <c r="AA368" s="690">
        <v>0</v>
      </c>
      <c r="AB368" s="690">
        <v>26.855409999999999</v>
      </c>
      <c r="AC368" s="690">
        <v>127.67</v>
      </c>
      <c r="AD368" s="690">
        <v>0.52579200000000004</v>
      </c>
      <c r="AE368" s="696">
        <f>VLOOKUP(B368,[9]Avg!B:AD,29,0)</f>
        <v>10.393927137617217</v>
      </c>
      <c r="AF368" s="697">
        <f>_xlfn.IFNA(VLOOKUP(B368,'[9]5%'!B:BC,54,0),0)</f>
        <v>0</v>
      </c>
      <c r="AG368" s="698">
        <f>VLOOKUP(B368,[9]Simperel!B:AH,33,0)</f>
        <v>11</v>
      </c>
      <c r="AH368" s="699">
        <f t="shared" si="70"/>
        <v>7.85</v>
      </c>
      <c r="AI368" s="700"/>
      <c r="AJ368" s="697">
        <f>_xlfn.IFNA(VLOOKUP(B368,'[9]Child care'!C:I,7,0),0)</f>
        <v>0</v>
      </c>
      <c r="AK368" s="699">
        <f>VLOOKUP(B368,[9]Att!B:W,22,0)</f>
        <v>10</v>
      </c>
      <c r="AL368" s="697">
        <f t="shared" si="71"/>
        <v>6</v>
      </c>
      <c r="AM368" s="697">
        <f>_xlfn.IFNA(VLOOKUP(B368,'[9]Health Check'!D:H,5,0),0)</f>
        <v>0</v>
      </c>
      <c r="AN368" s="701"/>
      <c r="AO368" s="697">
        <v>7</v>
      </c>
      <c r="AP368" s="696">
        <f>VLOOKUP(B368,[9]Simperel!B:AJ,35,0)</f>
        <v>2</v>
      </c>
      <c r="AQ368" s="702">
        <f>VLOOKUP(B368,[10]Master!$B:$AQ,42,0)</f>
        <v>0</v>
      </c>
      <c r="AR368" s="697">
        <f>_xlfn.IFNA(VLOOKUP(B368,[9]Bounus!A:B,2,0),0)</f>
        <v>0</v>
      </c>
      <c r="AS368" s="703">
        <f>SUMIF([9]Reimbursment!$B:$B,'PWK '!B:B,[9]Reimbursment!G:G)</f>
        <v>28.020607694192602</v>
      </c>
      <c r="AT368" s="700">
        <f t="shared" si="78"/>
        <v>0</v>
      </c>
      <c r="AU368" s="704">
        <f t="shared" si="72"/>
        <v>361.15</v>
      </c>
      <c r="AV368" s="705">
        <f>VLOOKUP(B368,[9]Att!B:U,20,0)</f>
        <v>0</v>
      </c>
      <c r="AW368" s="706">
        <f t="shared" si="79"/>
        <v>415.02</v>
      </c>
      <c r="AX368" s="707">
        <f t="shared" si="73"/>
        <v>409.15</v>
      </c>
      <c r="AY368" s="708">
        <f t="shared" si="74"/>
        <v>367.55697133055622</v>
      </c>
      <c r="AZ368" s="708">
        <v>0</v>
      </c>
      <c r="BA368" s="708">
        <f>VLOOKUP(B368,'[9]1st'!B:BH,59,0)</f>
        <v>100</v>
      </c>
      <c r="BB368" s="709">
        <f>_xlfn.IFNA(VLOOKUP(B368,[9]Deduct!B:F,6,0),0)</f>
        <v>0</v>
      </c>
      <c r="BC368" s="710">
        <f>_xlfn.IFNA(VLOOKUP(B368,[9]Union!I:J,2,0),0)</f>
        <v>1</v>
      </c>
      <c r="BD368" s="710">
        <f>_xlfn.IFNA(VLOOKUP(B368,[9]Union!M:N,2,0),0)</f>
        <v>0</v>
      </c>
      <c r="BE368" s="710">
        <f>_xlfn.IFNA(VLOOKUP(B368,[9]Union!E:F,2,0),0)</f>
        <v>0</v>
      </c>
      <c r="BF368" s="710">
        <f>_xlfn.IFNA(VLOOKUP(B368,[9]Union!A:B,2,0),0)</f>
        <v>0</v>
      </c>
      <c r="BG368" s="711">
        <f t="shared" si="68"/>
        <v>5.87</v>
      </c>
      <c r="BH368" s="708">
        <f t="shared" si="69"/>
        <v>106.87</v>
      </c>
      <c r="BI368" s="712">
        <f t="shared" si="75"/>
        <v>18</v>
      </c>
      <c r="BJ368" s="713">
        <f t="shared" si="76"/>
        <v>326.14999999999998</v>
      </c>
      <c r="BK368" s="716"/>
      <c r="BL368" s="608" t="e">
        <f>VLOOKUP(B368,[9]ML!A:F,1,0)</f>
        <v>#N/A</v>
      </c>
      <c r="BM368" s="715"/>
      <c r="BN368" s="608" t="e">
        <f>VLOOKUP(B368,'[9]Mon-Fri'!A:A,1,0)</f>
        <v>#N/A</v>
      </c>
    </row>
    <row r="369" spans="1:66" s="608" customFormat="1" ht="35.25" customHeight="1">
      <c r="A369" s="689">
        <f t="shared" si="80"/>
        <v>361</v>
      </c>
      <c r="B369" s="690" t="s">
        <v>1953</v>
      </c>
      <c r="C369" s="690" t="s">
        <v>1954</v>
      </c>
      <c r="D369" s="690" t="s">
        <v>1106</v>
      </c>
      <c r="E369" s="690" t="s">
        <v>1118</v>
      </c>
      <c r="F369" s="691">
        <v>44574</v>
      </c>
      <c r="G369" s="692"/>
      <c r="H369" s="692"/>
      <c r="I369" s="690" t="s">
        <v>1108</v>
      </c>
      <c r="J369" s="693">
        <v>1</v>
      </c>
      <c r="K369" s="693">
        <v>2</v>
      </c>
      <c r="L369" s="693">
        <v>3</v>
      </c>
      <c r="M369" s="693">
        <v>204</v>
      </c>
      <c r="N369" s="694">
        <f t="shared" si="77"/>
        <v>7.8461538461538458</v>
      </c>
      <c r="O369" s="693">
        <v>192</v>
      </c>
      <c r="P369" s="693">
        <v>8</v>
      </c>
      <c r="Q369" s="693">
        <v>232</v>
      </c>
      <c r="R369" s="693">
        <v>0</v>
      </c>
      <c r="S369" s="693">
        <v>0</v>
      </c>
      <c r="T369" s="693">
        <v>0</v>
      </c>
      <c r="U369" s="693">
        <v>40</v>
      </c>
      <c r="V369" s="693">
        <v>0</v>
      </c>
      <c r="W369" s="693">
        <v>40</v>
      </c>
      <c r="X369" s="690">
        <v>308.67</v>
      </c>
      <c r="Y369" s="690">
        <v>0</v>
      </c>
      <c r="Z369" s="690">
        <v>24.874431999999999</v>
      </c>
      <c r="AA369" s="690">
        <v>0</v>
      </c>
      <c r="AB369" s="690">
        <v>24.874431999999999</v>
      </c>
      <c r="AC369" s="690">
        <v>0</v>
      </c>
      <c r="AD369" s="690">
        <v>0.78933200000000003</v>
      </c>
      <c r="AE369" s="696">
        <f>VLOOKUP(B369,[9]Avg!B:AD,29,0)</f>
        <v>9.6976432186234813</v>
      </c>
      <c r="AF369" s="697">
        <f>_xlfn.IFNA(VLOOKUP(B369,'[9]5%'!B:BC,54,0),0)</f>
        <v>0</v>
      </c>
      <c r="AG369" s="698">
        <f>VLOOKUP(B369,[9]Simperel!B:AH,33,0)</f>
        <v>9.57</v>
      </c>
      <c r="AH369" s="699">
        <f t="shared" si="70"/>
        <v>7.85</v>
      </c>
      <c r="AI369" s="700"/>
      <c r="AJ369" s="697">
        <f>_xlfn.IFNA(VLOOKUP(B369,'[9]Child care'!C:I,7,0),0)</f>
        <v>0</v>
      </c>
      <c r="AK369" s="699">
        <f>VLOOKUP(B369,[9]Att!B:W,22,0)</f>
        <v>9.8398169336384438</v>
      </c>
      <c r="AL369" s="697">
        <f t="shared" si="71"/>
        <v>6</v>
      </c>
      <c r="AM369" s="697">
        <f>_xlfn.IFNA(VLOOKUP(B369,'[9]Health Check'!D:H,5,0),0)</f>
        <v>0</v>
      </c>
      <c r="AN369" s="701"/>
      <c r="AO369" s="697">
        <v>7</v>
      </c>
      <c r="AP369" s="696">
        <f>VLOOKUP(B369,[9]Simperel!B:AJ,35,0)</f>
        <v>3</v>
      </c>
      <c r="AQ369" s="702">
        <f>VLOOKUP(B369,[10]Master!$B:$AQ,42,0)</f>
        <v>0</v>
      </c>
      <c r="AR369" s="697">
        <f>_xlfn.IFNA(VLOOKUP(B369,[9]Bounus!A:B,2,0),0)</f>
        <v>0</v>
      </c>
      <c r="AS369" s="703">
        <f>SUMIF([9]Reimbursment!$B:$B,'PWK '!B:B,[9]Reimbursment!G:G)</f>
        <v>27.257559809341608</v>
      </c>
      <c r="AT369" s="700">
        <f t="shared" si="78"/>
        <v>9.6976432186234813</v>
      </c>
      <c r="AU369" s="704">
        <f t="shared" si="72"/>
        <v>334.33</v>
      </c>
      <c r="AV369" s="705">
        <f>VLOOKUP(B369,[9]Att!B:U,20,0)</f>
        <v>1</v>
      </c>
      <c r="AW369" s="706">
        <f t="shared" si="79"/>
        <v>397.98</v>
      </c>
      <c r="AX369" s="707">
        <f t="shared" si="73"/>
        <v>392.11</v>
      </c>
      <c r="AY369" s="708">
        <f t="shared" si="74"/>
        <v>367.55697133055622</v>
      </c>
      <c r="AZ369" s="708">
        <v>0</v>
      </c>
      <c r="BA369" s="708">
        <f>VLOOKUP(B369,'[9]1st'!B:BH,59,0)</f>
        <v>100</v>
      </c>
      <c r="BB369" s="709">
        <f>_xlfn.IFNA(VLOOKUP(B369,[9]Deduct!B:F,6,0),0)</f>
        <v>0</v>
      </c>
      <c r="BC369" s="710">
        <f>_xlfn.IFNA(VLOOKUP(B369,[9]Union!I:J,2,0),0)</f>
        <v>0</v>
      </c>
      <c r="BD369" s="710">
        <f>_xlfn.IFNA(VLOOKUP(B369,[9]Union!M:N,2,0),0)</f>
        <v>0</v>
      </c>
      <c r="BE369" s="710">
        <f>_xlfn.IFNA(VLOOKUP(B369,[9]Union!E:F,2,0),0)</f>
        <v>0</v>
      </c>
      <c r="BF369" s="710">
        <f>_xlfn.IFNA(VLOOKUP(B369,[9]Union!A:B,2,0),0)</f>
        <v>0</v>
      </c>
      <c r="BG369" s="711">
        <f t="shared" si="68"/>
        <v>5.87</v>
      </c>
      <c r="BH369" s="708">
        <f t="shared" si="69"/>
        <v>105.87</v>
      </c>
      <c r="BI369" s="712">
        <f t="shared" si="75"/>
        <v>16.57</v>
      </c>
      <c r="BJ369" s="713">
        <f t="shared" si="76"/>
        <v>308.68</v>
      </c>
      <c r="BK369" s="716"/>
      <c r="BL369" s="608" t="e">
        <f>VLOOKUP(B369,[9]ML!A:F,1,0)</f>
        <v>#N/A</v>
      </c>
      <c r="BM369" s="715"/>
      <c r="BN369" s="608" t="e">
        <f>VLOOKUP(B369,'[9]Mon-Fri'!A:A,1,0)</f>
        <v>#N/A</v>
      </c>
    </row>
    <row r="370" spans="1:66" s="608" customFormat="1" ht="32.25" customHeight="1">
      <c r="A370" s="689">
        <f t="shared" si="80"/>
        <v>362</v>
      </c>
      <c r="B370" s="690" t="s">
        <v>1955</v>
      </c>
      <c r="C370" s="690" t="s">
        <v>1956</v>
      </c>
      <c r="D370" s="690" t="s">
        <v>1117</v>
      </c>
      <c r="E370" s="690" t="s">
        <v>1228</v>
      </c>
      <c r="F370" s="691">
        <v>44580</v>
      </c>
      <c r="G370" s="692"/>
      <c r="H370" s="692"/>
      <c r="I370" s="690" t="s">
        <v>1108</v>
      </c>
      <c r="J370" s="693">
        <v>1</v>
      </c>
      <c r="K370" s="693">
        <v>2</v>
      </c>
      <c r="L370" s="693">
        <v>3</v>
      </c>
      <c r="M370" s="693">
        <v>204</v>
      </c>
      <c r="N370" s="694">
        <f t="shared" si="77"/>
        <v>7.8461538461538458</v>
      </c>
      <c r="O370" s="693">
        <v>208</v>
      </c>
      <c r="P370" s="693">
        <v>8</v>
      </c>
      <c r="Q370" s="693">
        <v>218</v>
      </c>
      <c r="R370" s="693">
        <v>18</v>
      </c>
      <c r="S370" s="693">
        <v>8</v>
      </c>
      <c r="T370" s="693">
        <v>26</v>
      </c>
      <c r="U370" s="693">
        <v>36</v>
      </c>
      <c r="V370" s="693">
        <v>0</v>
      </c>
      <c r="W370" s="693">
        <v>36</v>
      </c>
      <c r="X370" s="690">
        <v>316.86</v>
      </c>
      <c r="Y370" s="690">
        <v>17.66</v>
      </c>
      <c r="Z370" s="690">
        <v>23.561912</v>
      </c>
      <c r="AA370" s="690">
        <v>0</v>
      </c>
      <c r="AB370" s="690">
        <v>23.561912</v>
      </c>
      <c r="AC370" s="690">
        <v>0</v>
      </c>
      <c r="AD370" s="690">
        <v>0</v>
      </c>
      <c r="AE370" s="696">
        <f>VLOOKUP(B370,[9]Avg!B:AD,29,0)</f>
        <v>10.17557038624715</v>
      </c>
      <c r="AF370" s="697">
        <f>_xlfn.IFNA(VLOOKUP(B370,'[9]5%'!B:BC,54,0),0)</f>
        <v>0</v>
      </c>
      <c r="AG370" s="698">
        <f>VLOOKUP(B370,[9]Simperel!B:AH,33,0)</f>
        <v>8.61</v>
      </c>
      <c r="AH370" s="699">
        <f t="shared" si="70"/>
        <v>7.85</v>
      </c>
      <c r="AI370" s="700"/>
      <c r="AJ370" s="697">
        <f>_xlfn.IFNA(VLOOKUP(B370,'[9]Child care'!C:I,7,0),0)</f>
        <v>0</v>
      </c>
      <c r="AK370" s="699">
        <f>VLOOKUP(B370,[9]Att!B:W,22,0)</f>
        <v>8.3612040133779271</v>
      </c>
      <c r="AL370" s="697">
        <f t="shared" si="71"/>
        <v>6</v>
      </c>
      <c r="AM370" s="697">
        <f>_xlfn.IFNA(VLOOKUP(B370,'[9]Health Check'!D:H,5,0),0)</f>
        <v>0</v>
      </c>
      <c r="AN370" s="701"/>
      <c r="AO370" s="697">
        <v>7</v>
      </c>
      <c r="AP370" s="696">
        <f>VLOOKUP(B370,[9]Simperel!B:AJ,35,0)</f>
        <v>3</v>
      </c>
      <c r="AQ370" s="702">
        <f>VLOOKUP(B370,[10]Master!$B:$AQ,42,0)</f>
        <v>0</v>
      </c>
      <c r="AR370" s="697">
        <f>_xlfn.IFNA(VLOOKUP(B370,[9]Bounus!A:B,2,0),0)</f>
        <v>0</v>
      </c>
      <c r="AS370" s="703">
        <f>SUMIF([9]Reimbursment!$B:$B,'PWK '!B:B,[9]Reimbursment!G:G)</f>
        <v>0</v>
      </c>
      <c r="AT370" s="700">
        <f t="shared" si="78"/>
        <v>0</v>
      </c>
      <c r="AU370" s="704">
        <f t="shared" si="72"/>
        <v>358.08</v>
      </c>
      <c r="AV370" s="705">
        <f>VLOOKUP(B370,[9]Att!B:U,20,0)</f>
        <v>0</v>
      </c>
      <c r="AW370" s="706">
        <f t="shared" si="79"/>
        <v>383.29</v>
      </c>
      <c r="AX370" s="707">
        <f t="shared" si="73"/>
        <v>377.42</v>
      </c>
      <c r="AY370" s="708">
        <f t="shared" si="74"/>
        <v>367.55697133055622</v>
      </c>
      <c r="AZ370" s="708">
        <v>0</v>
      </c>
      <c r="BA370" s="708">
        <f>VLOOKUP(B370,'[9]1st'!B:BH,59,0)</f>
        <v>100</v>
      </c>
      <c r="BB370" s="709">
        <f>_xlfn.IFNA(VLOOKUP(B370,[9]Deduct!B:F,6,0),0)</f>
        <v>0</v>
      </c>
      <c r="BC370" s="710">
        <f>_xlfn.IFNA(VLOOKUP(B370,[9]Union!I:J,2,0),0)</f>
        <v>0</v>
      </c>
      <c r="BD370" s="710">
        <f>_xlfn.IFNA(VLOOKUP(B370,[9]Union!M:N,2,0),0)</f>
        <v>0</v>
      </c>
      <c r="BE370" s="710">
        <f>_xlfn.IFNA(VLOOKUP(B370,[9]Union!E:F,2,0),0)</f>
        <v>0</v>
      </c>
      <c r="BF370" s="710">
        <f>_xlfn.IFNA(VLOOKUP(B370,[9]Union!A:B,2,0),0)</f>
        <v>0</v>
      </c>
      <c r="BG370" s="711">
        <f t="shared" si="68"/>
        <v>5.87</v>
      </c>
      <c r="BH370" s="708">
        <f t="shared" si="69"/>
        <v>105.87</v>
      </c>
      <c r="BI370" s="712">
        <f t="shared" si="75"/>
        <v>15.61</v>
      </c>
      <c r="BJ370" s="713">
        <f t="shared" si="76"/>
        <v>293.02999999999997</v>
      </c>
      <c r="BK370" s="724"/>
      <c r="BL370" s="608" t="e">
        <f>VLOOKUP(B370,[9]ML!A:F,1,0)</f>
        <v>#N/A</v>
      </c>
      <c r="BM370" s="715"/>
      <c r="BN370" s="608" t="e">
        <f>VLOOKUP(B370,'[9]Mon-Fri'!A:A,1,0)</f>
        <v>#N/A</v>
      </c>
    </row>
    <row r="371" spans="1:66" s="608" customFormat="1" ht="35.25" customHeight="1">
      <c r="A371" s="689">
        <f t="shared" si="80"/>
        <v>363</v>
      </c>
      <c r="B371" s="725" t="s">
        <v>1957</v>
      </c>
      <c r="C371" s="690" t="s">
        <v>1958</v>
      </c>
      <c r="D371" s="690" t="s">
        <v>1365</v>
      </c>
      <c r="E371" s="690" t="s">
        <v>1366</v>
      </c>
      <c r="F371" s="691">
        <v>44587</v>
      </c>
      <c r="G371" s="692"/>
      <c r="H371" s="692"/>
      <c r="I371" s="690" t="s">
        <v>1108</v>
      </c>
      <c r="J371" s="693">
        <v>0</v>
      </c>
      <c r="K371" s="693">
        <v>0</v>
      </c>
      <c r="L371" s="693">
        <v>0</v>
      </c>
      <c r="M371" s="693">
        <v>204</v>
      </c>
      <c r="N371" s="694">
        <f t="shared" si="77"/>
        <v>7.8461538461538458</v>
      </c>
      <c r="O371" s="693">
        <v>208</v>
      </c>
      <c r="P371" s="693">
        <v>8</v>
      </c>
      <c r="Q371" s="693">
        <v>256</v>
      </c>
      <c r="R371" s="693">
        <v>0</v>
      </c>
      <c r="S371" s="693">
        <v>0</v>
      </c>
      <c r="T371" s="693">
        <v>0</v>
      </c>
      <c r="U371" s="693">
        <v>48</v>
      </c>
      <c r="V371" s="693">
        <v>0</v>
      </c>
      <c r="W371" s="693">
        <v>48</v>
      </c>
      <c r="X371" s="690">
        <v>341.01</v>
      </c>
      <c r="Y371" s="690">
        <v>0</v>
      </c>
      <c r="Z371" s="690">
        <v>29.836832999999999</v>
      </c>
      <c r="AA371" s="690">
        <v>0</v>
      </c>
      <c r="AB371" s="690">
        <v>29.836832999999999</v>
      </c>
      <c r="AC371" s="690">
        <v>0</v>
      </c>
      <c r="AD371" s="690">
        <v>0.65365399999999996</v>
      </c>
      <c r="AE371" s="696">
        <f>VLOOKUP(B371,[9]Avg!B:AD,29,0)</f>
        <v>9.6839768189956867</v>
      </c>
      <c r="AF371" s="697">
        <f>_xlfn.IFNA(VLOOKUP(B371,'[9]5%'!B:BC,54,0),0)</f>
        <v>0</v>
      </c>
      <c r="AG371" s="698">
        <f>VLOOKUP(B371,[9]Simperel!B:AH,33,0)</f>
        <v>11.48</v>
      </c>
      <c r="AH371" s="699">
        <f t="shared" si="70"/>
        <v>7.85</v>
      </c>
      <c r="AI371" s="700"/>
      <c r="AJ371" s="697">
        <f>_xlfn.IFNA(VLOOKUP(B371,'[9]Child care'!C:I,7,0),0)</f>
        <v>0</v>
      </c>
      <c r="AK371" s="699">
        <f>VLOOKUP(B371,[9]Att!B:W,22,0)</f>
        <v>10</v>
      </c>
      <c r="AL371" s="697">
        <f t="shared" si="71"/>
        <v>6</v>
      </c>
      <c r="AM371" s="697">
        <f>_xlfn.IFNA(VLOOKUP(B371,'[9]Health Check'!D:H,5,0),0)</f>
        <v>0</v>
      </c>
      <c r="AN371" s="701"/>
      <c r="AO371" s="697">
        <v>7</v>
      </c>
      <c r="AP371" s="696">
        <f>VLOOKUP(B371,[9]Simperel!B:AJ,35,0)</f>
        <v>3</v>
      </c>
      <c r="AQ371" s="702">
        <f>VLOOKUP(B371,[10]Master!$B:$AQ,42,0)</f>
        <v>0</v>
      </c>
      <c r="AR371" s="697">
        <f>_xlfn.IFNA(VLOOKUP(B371,[9]Bounus!A:B,2,0),0)</f>
        <v>0</v>
      </c>
      <c r="AS371" s="703">
        <f>SUMIF([9]Reimbursment!$B:$B,'PWK '!B:B,[9]Reimbursment!G:G)</f>
        <v>53.976593425904284</v>
      </c>
      <c r="AT371" s="700">
        <f t="shared" si="78"/>
        <v>0</v>
      </c>
      <c r="AU371" s="704">
        <f t="shared" si="72"/>
        <v>371.5</v>
      </c>
      <c r="AV371" s="705">
        <f>VLOOKUP(B371,[9]Att!B:U,20,0)</f>
        <v>0</v>
      </c>
      <c r="AW371" s="706">
        <f t="shared" si="79"/>
        <v>452.33</v>
      </c>
      <c r="AX371" s="707">
        <f t="shared" si="73"/>
        <v>446.46</v>
      </c>
      <c r="AY371" s="708">
        <f t="shared" si="74"/>
        <v>367.55697133055622</v>
      </c>
      <c r="AZ371" s="708">
        <v>3.95</v>
      </c>
      <c r="BA371" s="708">
        <f>VLOOKUP(B371,'[9]1st'!B:BH,59,0)</f>
        <v>100</v>
      </c>
      <c r="BB371" s="709">
        <f>_xlfn.IFNA(VLOOKUP(B371,[9]Deduct!B:F,6,0),0)</f>
        <v>0</v>
      </c>
      <c r="BC371" s="710">
        <f>_xlfn.IFNA(VLOOKUP(B371,[9]Union!I:J,2,0),0)</f>
        <v>0</v>
      </c>
      <c r="BD371" s="710">
        <f>_xlfn.IFNA(VLOOKUP(B371,[9]Union!M:N,2,0),0)</f>
        <v>0</v>
      </c>
      <c r="BE371" s="710">
        <f>_xlfn.IFNA(VLOOKUP(B371,[9]Union!E:F,2,0),0)</f>
        <v>0</v>
      </c>
      <c r="BF371" s="710">
        <f>_xlfn.IFNA(VLOOKUP(B371,[9]Union!A:B,2,0),0)</f>
        <v>0</v>
      </c>
      <c r="BG371" s="711">
        <f t="shared" si="68"/>
        <v>5.87</v>
      </c>
      <c r="BH371" s="708">
        <f t="shared" si="69"/>
        <v>109.82</v>
      </c>
      <c r="BI371" s="712">
        <f t="shared" si="75"/>
        <v>18.48</v>
      </c>
      <c r="BJ371" s="713">
        <f t="shared" si="76"/>
        <v>360.99</v>
      </c>
      <c r="BK371" s="716"/>
      <c r="BL371" s="608" t="e">
        <f>VLOOKUP(B371,[9]ML!A:F,1,0)</f>
        <v>#N/A</v>
      </c>
      <c r="BM371" s="715"/>
      <c r="BN371" s="608" t="e">
        <f>VLOOKUP(B371,'[9]Mon-Fri'!A:A,1,0)</f>
        <v>#N/A</v>
      </c>
    </row>
    <row r="372" spans="1:66" s="608" customFormat="1" ht="32.25" customHeight="1">
      <c r="A372" s="689">
        <f t="shared" si="80"/>
        <v>364</v>
      </c>
      <c r="B372" s="690" t="s">
        <v>1959</v>
      </c>
      <c r="C372" s="690" t="s">
        <v>1960</v>
      </c>
      <c r="D372" s="690" t="s">
        <v>1117</v>
      </c>
      <c r="E372" s="690" t="s">
        <v>1366</v>
      </c>
      <c r="F372" s="691">
        <v>44587</v>
      </c>
      <c r="G372" s="692"/>
      <c r="H372" s="692"/>
      <c r="I372" s="690" t="s">
        <v>1108</v>
      </c>
      <c r="J372" s="693">
        <v>1</v>
      </c>
      <c r="K372" s="693">
        <v>0</v>
      </c>
      <c r="L372" s="693">
        <v>1</v>
      </c>
      <c r="M372" s="693">
        <v>204</v>
      </c>
      <c r="N372" s="694">
        <f t="shared" si="77"/>
        <v>7.8461538461538458</v>
      </c>
      <c r="O372" s="693">
        <v>208</v>
      </c>
      <c r="P372" s="693">
        <v>8</v>
      </c>
      <c r="Q372" s="693">
        <v>248</v>
      </c>
      <c r="R372" s="693">
        <v>0</v>
      </c>
      <c r="S372" s="693">
        <v>0</v>
      </c>
      <c r="T372" s="693">
        <v>0</v>
      </c>
      <c r="U372" s="693">
        <v>40</v>
      </c>
      <c r="V372" s="693">
        <v>0</v>
      </c>
      <c r="W372" s="693">
        <v>40</v>
      </c>
      <c r="X372" s="690">
        <v>0</v>
      </c>
      <c r="Y372" s="690">
        <v>0</v>
      </c>
      <c r="Z372" s="690">
        <v>19.6248</v>
      </c>
      <c r="AA372" s="690">
        <v>0</v>
      </c>
      <c r="AB372" s="690">
        <v>19.6248</v>
      </c>
      <c r="AC372" s="690">
        <v>0</v>
      </c>
      <c r="AD372" s="690">
        <v>243.34960000000001</v>
      </c>
      <c r="AE372" s="696">
        <f>VLOOKUP(B372,[9]Avg!B:AD,29,0)</f>
        <v>8.9733741954738928</v>
      </c>
      <c r="AF372" s="697">
        <f>_xlfn.IFNA(VLOOKUP(B372,'[9]5%'!B:BC,54,0),0)</f>
        <v>0</v>
      </c>
      <c r="AG372" s="698">
        <f>VLOOKUP(B372,[9]Simperel!B:AH,33,0)</f>
        <v>9.57</v>
      </c>
      <c r="AH372" s="699">
        <f t="shared" si="70"/>
        <v>7.85</v>
      </c>
      <c r="AI372" s="717"/>
      <c r="AJ372" s="697">
        <f>_xlfn.IFNA(VLOOKUP(B372,'[9]Child care'!C:I,7,0),0)</f>
        <v>0</v>
      </c>
      <c r="AK372" s="699">
        <f>VLOOKUP(B372,[9]Att!B:W,22,0)</f>
        <v>10</v>
      </c>
      <c r="AL372" s="697">
        <f t="shared" si="71"/>
        <v>0</v>
      </c>
      <c r="AM372" s="697">
        <f>_xlfn.IFNA(VLOOKUP(B372,'[9]Health Check'!D:H,5,0),0)</f>
        <v>0</v>
      </c>
      <c r="AN372" s="701"/>
      <c r="AO372" s="697">
        <v>7</v>
      </c>
      <c r="AP372" s="696">
        <f>VLOOKUP(B372,[9]Simperel!B:AJ,35,0)</f>
        <v>3</v>
      </c>
      <c r="AQ372" s="702">
        <f>VLOOKUP(B372,[10]Master!$B:$AQ,42,0)</f>
        <v>0</v>
      </c>
      <c r="AR372" s="697">
        <f>_xlfn.IFNA(VLOOKUP(B372,[9]Bounus!A:B,2,0),0)</f>
        <v>0</v>
      </c>
      <c r="AS372" s="703">
        <f>SUMIF([9]Reimbursment!$B:$B,'PWK '!B:B,[9]Reimbursment!G:G)</f>
        <v>3.430075961774075</v>
      </c>
      <c r="AT372" s="700">
        <f t="shared" si="78"/>
        <v>0</v>
      </c>
      <c r="AU372" s="718">
        <f t="shared" si="72"/>
        <v>262.97000000000003</v>
      </c>
      <c r="AV372" s="705">
        <f>VLOOKUP(B372,[9]Att!B:U,20,0)</f>
        <v>0</v>
      </c>
      <c r="AW372" s="706">
        <f t="shared" si="79"/>
        <v>287.25</v>
      </c>
      <c r="AX372" s="719">
        <f t="shared" si="73"/>
        <v>281.5</v>
      </c>
      <c r="AY372" s="720">
        <f t="shared" si="74"/>
        <v>367.55697133055622</v>
      </c>
      <c r="AZ372" s="708">
        <v>0</v>
      </c>
      <c r="BA372" s="708">
        <f>VLOOKUP(B372,'[9]1st'!B:BH,59,0)</f>
        <v>100</v>
      </c>
      <c r="BB372" s="709">
        <f>_xlfn.IFNA(VLOOKUP(B372,[9]Deduct!B:F,6,0),0)</f>
        <v>0</v>
      </c>
      <c r="BC372" s="710">
        <f>_xlfn.IFNA(VLOOKUP(B372,[9]Union!I:J,2,0),0)</f>
        <v>0</v>
      </c>
      <c r="BD372" s="710">
        <f>_xlfn.IFNA(VLOOKUP(B372,[9]Union!M:N,2,0),0)</f>
        <v>0</v>
      </c>
      <c r="BE372" s="710">
        <f>_xlfn.IFNA(VLOOKUP(B372,[9]Union!E:F,2,0),0)</f>
        <v>0</v>
      </c>
      <c r="BF372" s="710">
        <f>_xlfn.IFNA(VLOOKUP(B372,[9]Union!A:B,2,0),0)</f>
        <v>0</v>
      </c>
      <c r="BG372" s="711">
        <f t="shared" ref="BG372:BG435" si="81">ROUND(IF(H950&gt;60,0,IF(AW372&lt;=0,0,IF((AW372*$BK$3)&gt;1200000,(1200000/$BK$3)*0.02,IF((AW372*$BK$3)&gt;400000,((AW372*$BK$3)/$BK$3)*0.02,IF((AW372*$BK$3)&lt;=400000,(400000/$BK$3)*0.02))))),2)</f>
        <v>5.75</v>
      </c>
      <c r="BH372" s="708">
        <f t="shared" si="69"/>
        <v>105.75</v>
      </c>
      <c r="BI372" s="712">
        <f t="shared" si="75"/>
        <v>16.57</v>
      </c>
      <c r="BJ372" s="713">
        <f t="shared" si="76"/>
        <v>198.07</v>
      </c>
      <c r="BK372" s="716"/>
      <c r="BL372" s="608" t="e">
        <f>VLOOKUP(B372,[9]ML!A:F,1,0)</f>
        <v>#N/A</v>
      </c>
      <c r="BM372" s="715"/>
      <c r="BN372" s="608" t="e">
        <f>VLOOKUP(B372,'[9]Mon-Fri'!A:A,1,0)</f>
        <v>#N/A</v>
      </c>
    </row>
    <row r="373" spans="1:66" s="608" customFormat="1" ht="32.25" customHeight="1">
      <c r="A373" s="689">
        <f t="shared" si="80"/>
        <v>365</v>
      </c>
      <c r="B373" s="690" t="s">
        <v>1961</v>
      </c>
      <c r="C373" s="690" t="s">
        <v>1962</v>
      </c>
      <c r="D373" s="690" t="s">
        <v>1365</v>
      </c>
      <c r="E373" s="690" t="s">
        <v>1366</v>
      </c>
      <c r="F373" s="691">
        <v>44593</v>
      </c>
      <c r="G373" s="692"/>
      <c r="H373" s="692"/>
      <c r="I373" s="690" t="s">
        <v>1108</v>
      </c>
      <c r="J373" s="693">
        <v>0</v>
      </c>
      <c r="K373" s="693">
        <v>0</v>
      </c>
      <c r="L373" s="693">
        <v>0</v>
      </c>
      <c r="M373" s="693">
        <v>204</v>
      </c>
      <c r="N373" s="694">
        <f t="shared" si="77"/>
        <v>7.8461538461538458</v>
      </c>
      <c r="O373" s="693">
        <v>208</v>
      </c>
      <c r="P373" s="693">
        <v>8</v>
      </c>
      <c r="Q373" s="693">
        <v>256</v>
      </c>
      <c r="R373" s="693">
        <v>0</v>
      </c>
      <c r="S373" s="693">
        <v>0</v>
      </c>
      <c r="T373" s="693">
        <v>0</v>
      </c>
      <c r="U373" s="693">
        <v>48</v>
      </c>
      <c r="V373" s="693">
        <v>0</v>
      </c>
      <c r="W373" s="693">
        <v>48</v>
      </c>
      <c r="X373" s="690">
        <v>339.63</v>
      </c>
      <c r="Y373" s="690">
        <v>0</v>
      </c>
      <c r="Z373" s="690">
        <v>29.152836000000001</v>
      </c>
      <c r="AA373" s="690">
        <v>0</v>
      </c>
      <c r="AB373" s="690">
        <v>29.152836000000001</v>
      </c>
      <c r="AC373" s="690">
        <v>0</v>
      </c>
      <c r="AD373" s="690">
        <v>0.65365399999999996</v>
      </c>
      <c r="AE373" s="696">
        <f>VLOOKUP(B373,[9]Avg!B:AD,29,0)</f>
        <v>9.4578393760086072</v>
      </c>
      <c r="AF373" s="697">
        <f>_xlfn.IFNA(VLOOKUP(B373,'[9]5%'!B:BC,54,0),0)</f>
        <v>0</v>
      </c>
      <c r="AG373" s="698">
        <f>VLOOKUP(B373,[9]Simperel!B:AH,33,0)</f>
        <v>11.48</v>
      </c>
      <c r="AH373" s="699">
        <f t="shared" si="70"/>
        <v>7.85</v>
      </c>
      <c r="AI373" s="700"/>
      <c r="AJ373" s="697">
        <f>_xlfn.IFNA(VLOOKUP(B373,'[9]Child care'!C:I,7,0),0)</f>
        <v>0</v>
      </c>
      <c r="AK373" s="699">
        <f>VLOOKUP(B373,[9]Att!B:W,22,0)</f>
        <v>10</v>
      </c>
      <c r="AL373" s="697">
        <f t="shared" si="71"/>
        <v>6</v>
      </c>
      <c r="AM373" s="697">
        <f>_xlfn.IFNA(VLOOKUP(B373,'[9]Health Check'!D:H,5,0),0)</f>
        <v>0</v>
      </c>
      <c r="AN373" s="701"/>
      <c r="AO373" s="697">
        <v>7</v>
      </c>
      <c r="AP373" s="696">
        <f>VLOOKUP(B373,[9]Simperel!B:AJ,35,0)</f>
        <v>2</v>
      </c>
      <c r="AQ373" s="702">
        <f>VLOOKUP(B373,[10]Master!$B:$AQ,42,0)</f>
        <v>0</v>
      </c>
      <c r="AR373" s="697">
        <f>_xlfn.IFNA(VLOOKUP(B373,[9]Bounus!A:B,2,0),0)</f>
        <v>0</v>
      </c>
      <c r="AS373" s="703">
        <f>SUMIF([9]Reimbursment!$B:$B,'PWK '!B:B,[9]Reimbursment!G:G)</f>
        <v>42.927316502356135</v>
      </c>
      <c r="AT373" s="700">
        <f t="shared" si="78"/>
        <v>0</v>
      </c>
      <c r="AU373" s="704">
        <f t="shared" si="72"/>
        <v>369.44</v>
      </c>
      <c r="AV373" s="705">
        <f>VLOOKUP(B373,[9]Att!B:U,20,0)</f>
        <v>0</v>
      </c>
      <c r="AW373" s="706">
        <f t="shared" si="79"/>
        <v>438.21</v>
      </c>
      <c r="AX373" s="707">
        <f t="shared" si="73"/>
        <v>432.34</v>
      </c>
      <c r="AY373" s="708">
        <f t="shared" si="74"/>
        <v>367.55697133055622</v>
      </c>
      <c r="AZ373" s="708">
        <v>3.24</v>
      </c>
      <c r="BA373" s="708">
        <f>VLOOKUP(B373,'[9]1st'!B:BH,59,0)</f>
        <v>100</v>
      </c>
      <c r="BB373" s="709">
        <f>_xlfn.IFNA(VLOOKUP(B373,[9]Deduct!B:F,6,0),0)</f>
        <v>0</v>
      </c>
      <c r="BC373" s="710">
        <f>_xlfn.IFNA(VLOOKUP(B373,[9]Union!I:J,2,0),0)</f>
        <v>0</v>
      </c>
      <c r="BD373" s="710">
        <f>_xlfn.IFNA(VLOOKUP(B373,[9]Union!M:N,2,0),0)</f>
        <v>0</v>
      </c>
      <c r="BE373" s="710">
        <f>_xlfn.IFNA(VLOOKUP(B373,[9]Union!E:F,2,0),0)</f>
        <v>0</v>
      </c>
      <c r="BF373" s="710">
        <f>_xlfn.IFNA(VLOOKUP(B373,[9]Union!A:B,2,0),0)</f>
        <v>0</v>
      </c>
      <c r="BG373" s="711">
        <f t="shared" si="81"/>
        <v>5.87</v>
      </c>
      <c r="BH373" s="708">
        <f t="shared" si="69"/>
        <v>109.11</v>
      </c>
      <c r="BI373" s="712">
        <f t="shared" si="75"/>
        <v>18.48</v>
      </c>
      <c r="BJ373" s="713">
        <f t="shared" si="76"/>
        <v>347.58</v>
      </c>
      <c r="BK373" s="716"/>
      <c r="BL373" s="608" t="e">
        <f>VLOOKUP(B373,[9]ML!A:F,1,0)</f>
        <v>#N/A</v>
      </c>
      <c r="BM373" s="715"/>
      <c r="BN373" s="608" t="e">
        <f>VLOOKUP(B373,'[9]Mon-Fri'!A:A,1,0)</f>
        <v>#N/A</v>
      </c>
    </row>
    <row r="374" spans="1:66" s="608" customFormat="1" ht="35.25" customHeight="1">
      <c r="A374" s="689">
        <f t="shared" si="80"/>
        <v>366</v>
      </c>
      <c r="B374" s="690" t="s">
        <v>1963</v>
      </c>
      <c r="C374" s="690" t="s">
        <v>1964</v>
      </c>
      <c r="D374" s="690" t="s">
        <v>1213</v>
      </c>
      <c r="E374" s="690" t="s">
        <v>1965</v>
      </c>
      <c r="F374" s="691">
        <v>39524</v>
      </c>
      <c r="G374" s="692"/>
      <c r="H374" s="692"/>
      <c r="I374" s="690" t="s">
        <v>1108</v>
      </c>
      <c r="J374" s="693">
        <v>1</v>
      </c>
      <c r="K374" s="693">
        <v>0</v>
      </c>
      <c r="L374" s="693">
        <v>1</v>
      </c>
      <c r="M374" s="693">
        <v>204</v>
      </c>
      <c r="N374" s="694">
        <f t="shared" si="77"/>
        <v>7.8461538461538458</v>
      </c>
      <c r="O374" s="693">
        <v>208</v>
      </c>
      <c r="P374" s="693">
        <v>8</v>
      </c>
      <c r="Q374" s="693">
        <v>242</v>
      </c>
      <c r="R374" s="693">
        <v>0</v>
      </c>
      <c r="S374" s="693">
        <v>0</v>
      </c>
      <c r="T374" s="693">
        <v>0</v>
      </c>
      <c r="U374" s="693">
        <v>34</v>
      </c>
      <c r="V374" s="693">
        <v>0</v>
      </c>
      <c r="W374" s="693">
        <v>34</v>
      </c>
      <c r="X374" s="690">
        <v>183.84</v>
      </c>
      <c r="Y374" s="690">
        <v>0</v>
      </c>
      <c r="Z374" s="690">
        <v>17.100774000000001</v>
      </c>
      <c r="AA374" s="690">
        <v>0</v>
      </c>
      <c r="AB374" s="690">
        <v>17.100774000000001</v>
      </c>
      <c r="AC374" s="690">
        <v>0</v>
      </c>
      <c r="AD374" s="690">
        <v>59.419919999999998</v>
      </c>
      <c r="AE374" s="696">
        <f>VLOOKUP(B374,[9]Avg!B:AD,29,0)</f>
        <v>10.093167575002598</v>
      </c>
      <c r="AF374" s="697">
        <f>_xlfn.IFNA(VLOOKUP(B374,'[9]5%'!B:BC,54,0),0)</f>
        <v>0</v>
      </c>
      <c r="AG374" s="698">
        <f>VLOOKUP(B374,[9]Simperel!B:AH,33,0)</f>
        <v>8.1300000000000008</v>
      </c>
      <c r="AH374" s="699">
        <f t="shared" si="70"/>
        <v>7.85</v>
      </c>
      <c r="AI374" s="700"/>
      <c r="AJ374" s="697">
        <f>_xlfn.IFNA(VLOOKUP(B374,'[9]Child care'!C:I,7,0),0)</f>
        <v>0</v>
      </c>
      <c r="AK374" s="699">
        <f>VLOOKUP(B374,[9]Att!B:W,22,0)</f>
        <v>10</v>
      </c>
      <c r="AL374" s="697">
        <f t="shared" si="71"/>
        <v>6</v>
      </c>
      <c r="AM374" s="697">
        <f>_xlfn.IFNA(VLOOKUP(B374,'[9]Health Check'!D:H,5,0),0)</f>
        <v>0</v>
      </c>
      <c r="AN374" s="701"/>
      <c r="AO374" s="697">
        <v>7</v>
      </c>
      <c r="AP374" s="696">
        <f>VLOOKUP(B374,[9]Simperel!B:AJ,35,0)</f>
        <v>11</v>
      </c>
      <c r="AQ374" s="702">
        <f>VLOOKUP(B374,[10]Master!$B:$AQ,42,0)</f>
        <v>0</v>
      </c>
      <c r="AR374" s="697">
        <f>_xlfn.IFNA(VLOOKUP(B374,[9]Bounus!A:B,2,0),0)</f>
        <v>0</v>
      </c>
      <c r="AS374" s="703">
        <f>SUMIF([9]Reimbursment!$B:$B,'PWK '!B:B,[9]Reimbursment!G:G)</f>
        <v>0</v>
      </c>
      <c r="AT374" s="700">
        <f t="shared" si="78"/>
        <v>0</v>
      </c>
      <c r="AU374" s="704">
        <f t="shared" si="72"/>
        <v>260.36</v>
      </c>
      <c r="AV374" s="705">
        <f>VLOOKUP(B374,[9]Att!B:U,20,0)</f>
        <v>0</v>
      </c>
      <c r="AW374" s="706">
        <f t="shared" si="79"/>
        <v>295.20999999999998</v>
      </c>
      <c r="AX374" s="707">
        <f t="shared" si="73"/>
        <v>289.33999999999997</v>
      </c>
      <c r="AY374" s="708">
        <f t="shared" si="74"/>
        <v>367.55697133055622</v>
      </c>
      <c r="AZ374" s="708">
        <v>0</v>
      </c>
      <c r="BA374" s="708">
        <f>VLOOKUP(B374,'[9]1st'!B:BH,59,0)</f>
        <v>100</v>
      </c>
      <c r="BB374" s="709">
        <f>_xlfn.IFNA(VLOOKUP(B374,[9]Deduct!B:F,6,0),0)</f>
        <v>0</v>
      </c>
      <c r="BC374" s="710">
        <f>_xlfn.IFNA(VLOOKUP(B374,[9]Union!I:J,2,0),0)</f>
        <v>0</v>
      </c>
      <c r="BD374" s="710">
        <f>_xlfn.IFNA(VLOOKUP(B374,[9]Union!M:N,2,0),0)</f>
        <v>0</v>
      </c>
      <c r="BE374" s="710">
        <f>_xlfn.IFNA(VLOOKUP(B374,[9]Union!E:F,2,0),0)</f>
        <v>0</v>
      </c>
      <c r="BF374" s="710">
        <f>_xlfn.IFNA(VLOOKUP(B374,[9]Union!A:B,2,0),0)</f>
        <v>0.5</v>
      </c>
      <c r="BG374" s="711">
        <f t="shared" si="81"/>
        <v>5.87</v>
      </c>
      <c r="BH374" s="708">
        <f t="shared" si="69"/>
        <v>106.37</v>
      </c>
      <c r="BI374" s="712">
        <f t="shared" si="75"/>
        <v>15.13</v>
      </c>
      <c r="BJ374" s="713">
        <f t="shared" si="76"/>
        <v>203.97</v>
      </c>
      <c r="BK374" s="716"/>
      <c r="BL374" s="608" t="e">
        <f>VLOOKUP(B374,[9]ML!A:F,1,0)</f>
        <v>#N/A</v>
      </c>
      <c r="BM374" s="715"/>
      <c r="BN374" s="608" t="e">
        <f>VLOOKUP(B374,'[9]Mon-Fri'!A:A,1,0)</f>
        <v>#N/A</v>
      </c>
    </row>
    <row r="375" spans="1:66" s="608" customFormat="1" ht="33" customHeight="1">
      <c r="A375" s="689">
        <f t="shared" si="80"/>
        <v>367</v>
      </c>
      <c r="B375" s="690" t="s">
        <v>1966</v>
      </c>
      <c r="C375" s="690" t="s">
        <v>1967</v>
      </c>
      <c r="D375" s="690" t="s">
        <v>1123</v>
      </c>
      <c r="E375" s="690" t="s">
        <v>1968</v>
      </c>
      <c r="F375" s="691">
        <v>44725</v>
      </c>
      <c r="G375" s="692"/>
      <c r="H375" s="692"/>
      <c r="I375" s="690" t="s">
        <v>1108</v>
      </c>
      <c r="J375" s="693">
        <v>0</v>
      </c>
      <c r="K375" s="693">
        <v>0</v>
      </c>
      <c r="L375" s="693">
        <v>0</v>
      </c>
      <c r="M375" s="693">
        <v>204</v>
      </c>
      <c r="N375" s="694">
        <f t="shared" si="77"/>
        <v>7.8461538461538458</v>
      </c>
      <c r="O375" s="693">
        <v>208</v>
      </c>
      <c r="P375" s="693">
        <v>8</v>
      </c>
      <c r="Q375" s="693">
        <v>232</v>
      </c>
      <c r="R375" s="693">
        <v>0</v>
      </c>
      <c r="S375" s="693">
        <v>0</v>
      </c>
      <c r="T375" s="693">
        <v>0</v>
      </c>
      <c r="U375" s="693">
        <v>24</v>
      </c>
      <c r="V375" s="693">
        <v>0</v>
      </c>
      <c r="W375" s="693">
        <v>24</v>
      </c>
      <c r="X375" s="690">
        <v>388.5</v>
      </c>
      <c r="Y375" s="690">
        <v>16.64</v>
      </c>
      <c r="Z375" s="690">
        <v>18.615881000000002</v>
      </c>
      <c r="AA375" s="690">
        <v>0</v>
      </c>
      <c r="AB375" s="690">
        <v>18.615881000000002</v>
      </c>
      <c r="AC375" s="690">
        <v>0</v>
      </c>
      <c r="AD375" s="690">
        <v>6.9099199999999996</v>
      </c>
      <c r="AE375" s="696">
        <f>VLOOKUP(B375,[9]Avg!B:AD,29,0)</f>
        <v>10.866306622251367</v>
      </c>
      <c r="AF375" s="697">
        <f>_xlfn.IFNA(VLOOKUP(B375,'[9]5%'!B:BC,54,0),0)</f>
        <v>0</v>
      </c>
      <c r="AG375" s="698">
        <f>VLOOKUP(B375,[9]Simperel!B:AH,33,0)</f>
        <v>5.74</v>
      </c>
      <c r="AH375" s="699">
        <f t="shared" si="70"/>
        <v>7.85</v>
      </c>
      <c r="AI375" s="700"/>
      <c r="AJ375" s="697">
        <f>_xlfn.IFNA(VLOOKUP(B375,'[9]Child care'!C:I,7,0),0)</f>
        <v>0</v>
      </c>
      <c r="AK375" s="699">
        <f>VLOOKUP(B375,[9]Att!B:W,22,0)</f>
        <v>10</v>
      </c>
      <c r="AL375" s="697">
        <f t="shared" si="71"/>
        <v>6</v>
      </c>
      <c r="AM375" s="697">
        <f>_xlfn.IFNA(VLOOKUP(B375,'[9]Health Check'!D:H,5,0),0)</f>
        <v>0</v>
      </c>
      <c r="AN375" s="701"/>
      <c r="AO375" s="697">
        <v>7</v>
      </c>
      <c r="AP375" s="696">
        <f>VLOOKUP(B375,[9]Simperel!B:AJ,35,0)</f>
        <v>2</v>
      </c>
      <c r="AQ375" s="702">
        <f>VLOOKUP(B375,[10]Master!$B:$AQ,42,0)</f>
        <v>0</v>
      </c>
      <c r="AR375" s="697">
        <f>_xlfn.IFNA(VLOOKUP(B375,[9]Bounus!A:B,2,0),0)</f>
        <v>0</v>
      </c>
      <c r="AS375" s="703">
        <f>SUMIF([9]Reimbursment!$B:$B,'PWK '!B:B,[9]Reimbursment!G:G)</f>
        <v>0</v>
      </c>
      <c r="AT375" s="700">
        <f t="shared" si="78"/>
        <v>0</v>
      </c>
      <c r="AU375" s="704">
        <f t="shared" si="72"/>
        <v>430.67</v>
      </c>
      <c r="AV375" s="705">
        <f>VLOOKUP(B375,[9]Att!B:U,20,0)</f>
        <v>0</v>
      </c>
      <c r="AW375" s="706">
        <f t="shared" si="79"/>
        <v>456.52</v>
      </c>
      <c r="AX375" s="707">
        <f t="shared" si="73"/>
        <v>450.65</v>
      </c>
      <c r="AY375" s="708">
        <f t="shared" si="74"/>
        <v>367.55697133055622</v>
      </c>
      <c r="AZ375" s="708">
        <v>4.1500000000000004</v>
      </c>
      <c r="BA375" s="708">
        <f>VLOOKUP(B375,'[9]1st'!B:BH,59,0)</f>
        <v>100</v>
      </c>
      <c r="BB375" s="709">
        <f>_xlfn.IFNA(VLOOKUP(B375,[9]Deduct!B:F,6,0),0)</f>
        <v>0</v>
      </c>
      <c r="BC375" s="710">
        <f>_xlfn.IFNA(VLOOKUP(B375,[9]Union!I:J,2,0),0)</f>
        <v>0</v>
      </c>
      <c r="BD375" s="710">
        <f>_xlfn.IFNA(VLOOKUP(B375,[9]Union!M:N,2,0),0)</f>
        <v>0</v>
      </c>
      <c r="BE375" s="710">
        <f>_xlfn.IFNA(VLOOKUP(B375,[9]Union!E:F,2,0),0)</f>
        <v>0</v>
      </c>
      <c r="BF375" s="710">
        <f>_xlfn.IFNA(VLOOKUP(B375,[9]Union!A:B,2,0),0)</f>
        <v>0</v>
      </c>
      <c r="BG375" s="711">
        <f t="shared" si="81"/>
        <v>5.87</v>
      </c>
      <c r="BH375" s="708">
        <f t="shared" si="69"/>
        <v>110.02</v>
      </c>
      <c r="BI375" s="712">
        <f t="shared" si="75"/>
        <v>12.74</v>
      </c>
      <c r="BJ375" s="713">
        <f t="shared" si="76"/>
        <v>359.24</v>
      </c>
      <c r="BK375" s="716"/>
      <c r="BL375" s="608" t="e">
        <f>VLOOKUP(B375,[9]ML!A:F,1,0)</f>
        <v>#N/A</v>
      </c>
      <c r="BM375" s="715"/>
      <c r="BN375" s="608" t="e">
        <f>VLOOKUP(B375,'[9]Mon-Fri'!A:A,1,0)</f>
        <v>#N/A</v>
      </c>
    </row>
    <row r="376" spans="1:66" s="608" customFormat="1" ht="35.25" customHeight="1">
      <c r="A376" s="689">
        <f t="shared" si="80"/>
        <v>368</v>
      </c>
      <c r="B376" s="690" t="s">
        <v>1969</v>
      </c>
      <c r="C376" s="690" t="s">
        <v>1970</v>
      </c>
      <c r="D376" s="690" t="s">
        <v>1123</v>
      </c>
      <c r="E376" s="690" t="s">
        <v>1968</v>
      </c>
      <c r="F376" s="691">
        <v>44725</v>
      </c>
      <c r="G376" s="692"/>
      <c r="H376" s="692"/>
      <c r="I376" s="690" t="s">
        <v>1108</v>
      </c>
      <c r="J376" s="693">
        <v>0</v>
      </c>
      <c r="K376" s="693">
        <v>0</v>
      </c>
      <c r="L376" s="693">
        <v>0</v>
      </c>
      <c r="M376" s="693">
        <v>204</v>
      </c>
      <c r="N376" s="694">
        <f t="shared" si="77"/>
        <v>7.8461538461538458</v>
      </c>
      <c r="O376" s="693">
        <v>200</v>
      </c>
      <c r="P376" s="693">
        <v>8</v>
      </c>
      <c r="Q376" s="693">
        <v>176</v>
      </c>
      <c r="R376" s="693">
        <v>32</v>
      </c>
      <c r="S376" s="693">
        <v>0</v>
      </c>
      <c r="T376" s="693">
        <v>32</v>
      </c>
      <c r="U376" s="693">
        <v>8</v>
      </c>
      <c r="V376" s="693">
        <v>0</v>
      </c>
      <c r="W376" s="693">
        <v>8</v>
      </c>
      <c r="X376" s="690">
        <v>289.02999999999997</v>
      </c>
      <c r="Y376" s="690">
        <v>40.28</v>
      </c>
      <c r="Z376" s="690">
        <v>7.4803940000000004</v>
      </c>
      <c r="AA376" s="690">
        <v>0</v>
      </c>
      <c r="AB376" s="690">
        <v>7.4803940000000004</v>
      </c>
      <c r="AC376" s="690">
        <v>0</v>
      </c>
      <c r="AD376" s="690">
        <v>6.82</v>
      </c>
      <c r="AE376" s="696">
        <f>VLOOKUP(B376,[9]Avg!B:AD,29,0)</f>
        <v>10.749854213813627</v>
      </c>
      <c r="AF376" s="697">
        <f>_xlfn.IFNA(VLOOKUP(B376,'[9]5%'!B:BC,54,0),0)</f>
        <v>0</v>
      </c>
      <c r="AG376" s="698">
        <f>VLOOKUP(B376,[9]Simperel!B:AH,33,0)</f>
        <v>1.91</v>
      </c>
      <c r="AH376" s="699">
        <f t="shared" si="70"/>
        <v>7.85</v>
      </c>
      <c r="AI376" s="700"/>
      <c r="AJ376" s="697">
        <f>_xlfn.IFNA(VLOOKUP(B376,'[9]Child care'!C:I,7,0),0)</f>
        <v>0</v>
      </c>
      <c r="AK376" s="699">
        <f>VLOOKUP(B376,[9]Att!B:W,22,0)</f>
        <v>8.2608695652173907</v>
      </c>
      <c r="AL376" s="697">
        <f t="shared" si="71"/>
        <v>6</v>
      </c>
      <c r="AM376" s="697">
        <f>_xlfn.IFNA(VLOOKUP(B376,'[9]Health Check'!D:H,5,0),0)</f>
        <v>0</v>
      </c>
      <c r="AN376" s="701"/>
      <c r="AO376" s="697">
        <v>7</v>
      </c>
      <c r="AP376" s="696">
        <f>VLOOKUP(B376,[9]Simperel!B:AJ,35,0)</f>
        <v>2</v>
      </c>
      <c r="AQ376" s="702">
        <f>VLOOKUP(B376,[10]Master!$B:$AQ,42,0)</f>
        <v>0</v>
      </c>
      <c r="AR376" s="697">
        <f>_xlfn.IFNA(VLOOKUP(B376,[9]Bounus!A:B,2,0),0)</f>
        <v>0</v>
      </c>
      <c r="AS376" s="703">
        <f>SUMIF([9]Reimbursment!$B:$B,'PWK '!B:B,[9]Reimbursment!G:G)</f>
        <v>0</v>
      </c>
      <c r="AT376" s="700">
        <f t="shared" si="78"/>
        <v>0</v>
      </c>
      <c r="AU376" s="704">
        <f t="shared" si="72"/>
        <v>343.61</v>
      </c>
      <c r="AV376" s="705">
        <f>VLOOKUP(B376,[9]Att!B:U,20,0)</f>
        <v>0</v>
      </c>
      <c r="AW376" s="706">
        <f t="shared" si="79"/>
        <v>367.72</v>
      </c>
      <c r="AX376" s="707">
        <f t="shared" si="73"/>
        <v>361.85</v>
      </c>
      <c r="AY376" s="708">
        <f t="shared" si="74"/>
        <v>367.55697133055622</v>
      </c>
      <c r="AZ376" s="708">
        <v>0</v>
      </c>
      <c r="BA376" s="708">
        <f>VLOOKUP(B376,'[9]1st'!B:BH,59,0)</f>
        <v>100</v>
      </c>
      <c r="BB376" s="709">
        <f>_xlfn.IFNA(VLOOKUP(B376,[9]Deduct!B:F,6,0),0)</f>
        <v>0</v>
      </c>
      <c r="BC376" s="710">
        <f>_xlfn.IFNA(VLOOKUP(B376,[9]Union!I:J,2,0),0)</f>
        <v>0</v>
      </c>
      <c r="BD376" s="710">
        <f>_xlfn.IFNA(VLOOKUP(B376,[9]Union!M:N,2,0),0)</f>
        <v>0</v>
      </c>
      <c r="BE376" s="710">
        <f>_xlfn.IFNA(VLOOKUP(B376,[9]Union!E:F,2,0),0)</f>
        <v>0</v>
      </c>
      <c r="BF376" s="710">
        <f>_xlfn.IFNA(VLOOKUP(B376,[9]Union!A:B,2,0),0)</f>
        <v>0</v>
      </c>
      <c r="BG376" s="711">
        <f t="shared" si="81"/>
        <v>5.87</v>
      </c>
      <c r="BH376" s="708">
        <f t="shared" si="69"/>
        <v>105.87</v>
      </c>
      <c r="BI376" s="712">
        <f t="shared" si="75"/>
        <v>8.91</v>
      </c>
      <c r="BJ376" s="713">
        <f t="shared" si="76"/>
        <v>270.76</v>
      </c>
      <c r="BK376" s="716"/>
      <c r="BL376" s="608" t="e">
        <f>VLOOKUP(B376,[9]ML!A:F,1,0)</f>
        <v>#N/A</v>
      </c>
      <c r="BM376" s="715"/>
      <c r="BN376" s="608" t="e">
        <f>VLOOKUP(B376,'[9]Mon-Fri'!A:A,1,0)</f>
        <v>#N/A</v>
      </c>
    </row>
    <row r="377" spans="1:66" s="608" customFormat="1" ht="35.25" customHeight="1">
      <c r="A377" s="689">
        <f t="shared" si="80"/>
        <v>369</v>
      </c>
      <c r="B377" s="690" t="s">
        <v>1971</v>
      </c>
      <c r="C377" s="690" t="s">
        <v>1972</v>
      </c>
      <c r="D377" s="690" t="s">
        <v>1138</v>
      </c>
      <c r="E377" s="690" t="s">
        <v>1741</v>
      </c>
      <c r="F377" s="691">
        <v>39559</v>
      </c>
      <c r="G377" s="692"/>
      <c r="H377" s="692"/>
      <c r="I377" s="690" t="s">
        <v>1108</v>
      </c>
      <c r="J377" s="693">
        <v>0</v>
      </c>
      <c r="K377" s="693">
        <v>0</v>
      </c>
      <c r="L377" s="693">
        <v>0</v>
      </c>
      <c r="M377" s="693">
        <v>204</v>
      </c>
      <c r="N377" s="694">
        <f t="shared" si="77"/>
        <v>7.8461538461538458</v>
      </c>
      <c r="O377" s="693">
        <v>208</v>
      </c>
      <c r="P377" s="693">
        <v>8</v>
      </c>
      <c r="Q377" s="693">
        <v>252</v>
      </c>
      <c r="R377" s="693">
        <v>0</v>
      </c>
      <c r="S377" s="693">
        <v>0</v>
      </c>
      <c r="T377" s="693">
        <v>0</v>
      </c>
      <c r="U377" s="693">
        <v>44</v>
      </c>
      <c r="V377" s="693">
        <v>0</v>
      </c>
      <c r="W377" s="693">
        <v>44</v>
      </c>
      <c r="X377" s="690">
        <v>311.5</v>
      </c>
      <c r="Y377" s="690">
        <v>10.56</v>
      </c>
      <c r="Z377" s="690">
        <v>27.768630000000002</v>
      </c>
      <c r="AA377" s="690">
        <v>0</v>
      </c>
      <c r="AB377" s="690">
        <v>27.768630000000002</v>
      </c>
      <c r="AC377" s="690">
        <v>0</v>
      </c>
      <c r="AD377" s="690">
        <v>20.839919999999999</v>
      </c>
      <c r="AE377" s="696">
        <f>VLOOKUP(B377,[9]Avg!B:AD,29,0)</f>
        <v>11.489498290326877</v>
      </c>
      <c r="AF377" s="697">
        <f>_xlfn.IFNA(VLOOKUP(B377,'[9]5%'!B:BC,54,0),0)</f>
        <v>0</v>
      </c>
      <c r="AG377" s="698">
        <f>VLOOKUP(B377,[9]Simperel!B:AH,33,0)</f>
        <v>10.52</v>
      </c>
      <c r="AH377" s="699">
        <f t="shared" si="70"/>
        <v>7.85</v>
      </c>
      <c r="AI377" s="700"/>
      <c r="AJ377" s="697">
        <f>_xlfn.IFNA(VLOOKUP(B377,'[9]Child care'!C:I,7,0),0)</f>
        <v>0</v>
      </c>
      <c r="AK377" s="699">
        <f>VLOOKUP(B377,[9]Att!B:W,22,0)</f>
        <v>10</v>
      </c>
      <c r="AL377" s="697">
        <f t="shared" si="71"/>
        <v>6</v>
      </c>
      <c r="AM377" s="697">
        <f>_xlfn.IFNA(VLOOKUP(B377,'[9]Health Check'!D:H,5,0),0)</f>
        <v>0</v>
      </c>
      <c r="AN377" s="701"/>
      <c r="AO377" s="697">
        <v>7</v>
      </c>
      <c r="AP377" s="696">
        <f>VLOOKUP(B377,[9]Simperel!B:AJ,35,0)</f>
        <v>11</v>
      </c>
      <c r="AQ377" s="702">
        <f>VLOOKUP(B377,[10]Master!$B:$AQ,42,0)</f>
        <v>0</v>
      </c>
      <c r="AR377" s="697">
        <f>_xlfn.IFNA(VLOOKUP(B377,[9]Bounus!A:B,2,0),0)</f>
        <v>0</v>
      </c>
      <c r="AS377" s="703">
        <f>SUMIF([9]Reimbursment!$B:$B,'PWK '!B:B,[9]Reimbursment!G:G)</f>
        <v>0</v>
      </c>
      <c r="AT377" s="700">
        <f t="shared" si="78"/>
        <v>0</v>
      </c>
      <c r="AU377" s="704">
        <f t="shared" si="72"/>
        <v>370.67</v>
      </c>
      <c r="AV377" s="705">
        <f>VLOOKUP(B377,[9]Att!B:U,20,0)</f>
        <v>0</v>
      </c>
      <c r="AW377" s="706">
        <f t="shared" si="79"/>
        <v>405.52</v>
      </c>
      <c r="AX377" s="707">
        <f t="shared" si="73"/>
        <v>399.65</v>
      </c>
      <c r="AY377" s="708">
        <f t="shared" si="74"/>
        <v>367.55697133055622</v>
      </c>
      <c r="AZ377" s="708">
        <v>1.6</v>
      </c>
      <c r="BA377" s="708">
        <f>VLOOKUP(B377,'[9]1st'!B:BH,59,0)</f>
        <v>100</v>
      </c>
      <c r="BB377" s="709">
        <f>_xlfn.IFNA(VLOOKUP(B377,[9]Deduct!B:F,6,0),0)</f>
        <v>0</v>
      </c>
      <c r="BC377" s="710">
        <f>_xlfn.IFNA(VLOOKUP(B377,[9]Union!I:J,2,0),0)</f>
        <v>0</v>
      </c>
      <c r="BD377" s="710">
        <f>_xlfn.IFNA(VLOOKUP(B377,[9]Union!M:N,2,0),0)</f>
        <v>1</v>
      </c>
      <c r="BE377" s="710">
        <f>_xlfn.IFNA(VLOOKUP(B377,[9]Union!E:F,2,0),0)</f>
        <v>0</v>
      </c>
      <c r="BF377" s="710">
        <f>_xlfn.IFNA(VLOOKUP(B377,[9]Union!A:B,2,0),0)</f>
        <v>0</v>
      </c>
      <c r="BG377" s="711">
        <f t="shared" si="81"/>
        <v>5.87</v>
      </c>
      <c r="BH377" s="708">
        <f t="shared" si="69"/>
        <v>108.47</v>
      </c>
      <c r="BI377" s="712">
        <f t="shared" si="75"/>
        <v>17.52</v>
      </c>
      <c r="BJ377" s="713">
        <f t="shared" si="76"/>
        <v>314.57</v>
      </c>
      <c r="BK377" s="724"/>
      <c r="BL377" s="608" t="e">
        <f>VLOOKUP(B377,[9]ML!A:F,1,0)</f>
        <v>#N/A</v>
      </c>
      <c r="BM377" s="715"/>
      <c r="BN377" s="608" t="e">
        <f>VLOOKUP(B377,'[9]Mon-Fri'!A:A,1,0)</f>
        <v>#N/A</v>
      </c>
    </row>
    <row r="378" spans="1:66" s="608" customFormat="1" ht="32.25" customHeight="1">
      <c r="A378" s="689">
        <f t="shared" si="80"/>
        <v>370</v>
      </c>
      <c r="B378" s="690" t="s">
        <v>1973</v>
      </c>
      <c r="C378" s="690" t="s">
        <v>1974</v>
      </c>
      <c r="D378" s="690" t="s">
        <v>1365</v>
      </c>
      <c r="E378" s="690" t="s">
        <v>1488</v>
      </c>
      <c r="F378" s="691">
        <v>44727</v>
      </c>
      <c r="G378" s="692"/>
      <c r="H378" s="692"/>
      <c r="I378" s="690" t="s">
        <v>1108</v>
      </c>
      <c r="J378" s="693">
        <v>0</v>
      </c>
      <c r="K378" s="693">
        <v>0</v>
      </c>
      <c r="L378" s="693">
        <v>0</v>
      </c>
      <c r="M378" s="693">
        <v>204</v>
      </c>
      <c r="N378" s="694">
        <f t="shared" si="77"/>
        <v>7.8461538461538458</v>
      </c>
      <c r="O378" s="693">
        <v>200</v>
      </c>
      <c r="P378" s="693">
        <v>8</v>
      </c>
      <c r="Q378" s="693">
        <v>246</v>
      </c>
      <c r="R378" s="693">
        <v>0</v>
      </c>
      <c r="S378" s="693">
        <v>0</v>
      </c>
      <c r="T378" s="693">
        <v>0</v>
      </c>
      <c r="U378" s="693">
        <v>46</v>
      </c>
      <c r="V378" s="693">
        <v>0</v>
      </c>
      <c r="W378" s="693">
        <v>46</v>
      </c>
      <c r="X378" s="690">
        <v>324.70999999999998</v>
      </c>
      <c r="Y378" s="690">
        <v>0</v>
      </c>
      <c r="Z378" s="690">
        <v>27.606086000000001</v>
      </c>
      <c r="AA378" s="690">
        <v>0</v>
      </c>
      <c r="AB378" s="690">
        <v>27.606086000000001</v>
      </c>
      <c r="AC378" s="690">
        <v>0</v>
      </c>
      <c r="AD378" s="690">
        <v>0.65365399999999996</v>
      </c>
      <c r="AE378" s="696">
        <f>VLOOKUP(B378,[9]Avg!B:AD,29,0)</f>
        <v>9.6838843850014324</v>
      </c>
      <c r="AF378" s="697">
        <f>_xlfn.IFNA(VLOOKUP(B378,'[9]5%'!B:BC,54,0),0)</f>
        <v>0</v>
      </c>
      <c r="AG378" s="698">
        <f>VLOOKUP(B378,[9]Simperel!B:AH,33,0)</f>
        <v>11</v>
      </c>
      <c r="AH378" s="699">
        <f t="shared" si="70"/>
        <v>7.85</v>
      </c>
      <c r="AI378" s="700"/>
      <c r="AJ378" s="697">
        <f>_xlfn.IFNA(VLOOKUP(B378,'[9]Child care'!C:I,7,0),0)</f>
        <v>0</v>
      </c>
      <c r="AK378" s="699">
        <f>VLOOKUP(B378,[9]Att!B:W,22,0)</f>
        <v>9.1973244147157178</v>
      </c>
      <c r="AL378" s="697">
        <f t="shared" si="71"/>
        <v>6</v>
      </c>
      <c r="AM378" s="697">
        <f>_xlfn.IFNA(VLOOKUP(B378,'[9]Health Check'!D:H,5,0),0)</f>
        <v>0</v>
      </c>
      <c r="AN378" s="701"/>
      <c r="AO378" s="697">
        <v>7</v>
      </c>
      <c r="AP378" s="696">
        <f>VLOOKUP(B378,[9]Simperel!B:AJ,35,0)</f>
        <v>2</v>
      </c>
      <c r="AQ378" s="702">
        <f>VLOOKUP(B378,[10]Master!$B:$AQ,42,0)</f>
        <v>0</v>
      </c>
      <c r="AR378" s="697">
        <f>_xlfn.IFNA(VLOOKUP(B378,[9]Bounus!A:B,2,0),0)</f>
        <v>0</v>
      </c>
      <c r="AS378" s="703">
        <f>SUMIF([9]Reimbursment!$B:$B,'PWK '!B:B,[9]Reimbursment!G:G)</f>
        <v>50.309440733596588</v>
      </c>
      <c r="AT378" s="700">
        <f t="shared" si="78"/>
        <v>0</v>
      </c>
      <c r="AU378" s="704">
        <f t="shared" si="72"/>
        <v>352.97</v>
      </c>
      <c r="AV378" s="705">
        <f>VLOOKUP(B378,[9]Att!B:U,20,0)</f>
        <v>0</v>
      </c>
      <c r="AW378" s="706">
        <f t="shared" si="79"/>
        <v>428.33</v>
      </c>
      <c r="AX378" s="707">
        <f t="shared" si="73"/>
        <v>422.46</v>
      </c>
      <c r="AY378" s="708">
        <f t="shared" si="74"/>
        <v>367.55697133055622</v>
      </c>
      <c r="AZ378" s="708">
        <v>2.75</v>
      </c>
      <c r="BA378" s="708">
        <f>VLOOKUP(B378,'[9]1st'!B:BH,59,0)</f>
        <v>100</v>
      </c>
      <c r="BB378" s="709">
        <f>_xlfn.IFNA(VLOOKUP(B378,[9]Deduct!B:F,6,0),0)</f>
        <v>0</v>
      </c>
      <c r="BC378" s="710">
        <f>_xlfn.IFNA(VLOOKUP(B378,[9]Union!I:J,2,0),0)</f>
        <v>0</v>
      </c>
      <c r="BD378" s="710">
        <f>_xlfn.IFNA(VLOOKUP(B378,[9]Union!M:N,2,0),0)</f>
        <v>0</v>
      </c>
      <c r="BE378" s="710">
        <f>_xlfn.IFNA(VLOOKUP(B378,[9]Union!E:F,2,0),0)</f>
        <v>0</v>
      </c>
      <c r="BF378" s="710">
        <f>_xlfn.IFNA(VLOOKUP(B378,[9]Union!A:B,2,0),0)</f>
        <v>0</v>
      </c>
      <c r="BG378" s="711">
        <f t="shared" si="81"/>
        <v>5.87</v>
      </c>
      <c r="BH378" s="708">
        <f t="shared" si="69"/>
        <v>108.62</v>
      </c>
      <c r="BI378" s="712">
        <f t="shared" si="75"/>
        <v>18</v>
      </c>
      <c r="BJ378" s="713">
        <f t="shared" si="76"/>
        <v>337.71</v>
      </c>
      <c r="BK378" s="724"/>
      <c r="BL378" s="608" t="e">
        <f>VLOOKUP(B378,[9]ML!A:F,1,0)</f>
        <v>#N/A</v>
      </c>
      <c r="BM378" s="715"/>
      <c r="BN378" s="608" t="e">
        <f>VLOOKUP(B378,'[9]Mon-Fri'!A:A,1,0)</f>
        <v>#N/A</v>
      </c>
    </row>
    <row r="379" spans="1:66" s="608" customFormat="1" ht="35.25" customHeight="1">
      <c r="A379" s="689">
        <f t="shared" si="80"/>
        <v>371</v>
      </c>
      <c r="B379" s="690" t="s">
        <v>1975</v>
      </c>
      <c r="C379" s="690" t="s">
        <v>1976</v>
      </c>
      <c r="D379" s="690" t="s">
        <v>1224</v>
      </c>
      <c r="E379" s="690" t="s">
        <v>1362</v>
      </c>
      <c r="F379" s="691">
        <v>39559</v>
      </c>
      <c r="G379" s="692"/>
      <c r="H379" s="692"/>
      <c r="I379" s="690" t="s">
        <v>1108</v>
      </c>
      <c r="J379" s="693">
        <v>1</v>
      </c>
      <c r="K379" s="693">
        <v>2</v>
      </c>
      <c r="L379" s="693">
        <v>3</v>
      </c>
      <c r="M379" s="693">
        <v>204</v>
      </c>
      <c r="N379" s="694">
        <f t="shared" si="77"/>
        <v>7.8461538461538458</v>
      </c>
      <c r="O379" s="693">
        <v>152</v>
      </c>
      <c r="P379" s="693">
        <v>8</v>
      </c>
      <c r="Q379" s="693">
        <v>120</v>
      </c>
      <c r="R379" s="693">
        <v>16</v>
      </c>
      <c r="S379" s="693">
        <v>32</v>
      </c>
      <c r="T379" s="693">
        <v>48</v>
      </c>
      <c r="U379" s="693">
        <v>16</v>
      </c>
      <c r="V379" s="693">
        <v>0</v>
      </c>
      <c r="W379" s="693">
        <v>16</v>
      </c>
      <c r="X379" s="690">
        <v>35.24</v>
      </c>
      <c r="Y379" s="690">
        <v>15.7</v>
      </c>
      <c r="Z379" s="690">
        <v>7.84992</v>
      </c>
      <c r="AA379" s="690">
        <v>0</v>
      </c>
      <c r="AB379" s="690">
        <v>7.84992</v>
      </c>
      <c r="AC379" s="690">
        <v>0</v>
      </c>
      <c r="AD379" s="690">
        <v>82.509839999999997</v>
      </c>
      <c r="AE379" s="696">
        <f>VLOOKUP(B379,[9]Avg!B:AD,29,0)</f>
        <v>9.9338331747874253</v>
      </c>
      <c r="AF379" s="697">
        <f>_xlfn.IFNA(VLOOKUP(B379,'[9]5%'!B:BC,54,0),0)</f>
        <v>0</v>
      </c>
      <c r="AG379" s="698">
        <f>VLOOKUP(B379,[9]Simperel!B:AH,33,0)</f>
        <v>3.83</v>
      </c>
      <c r="AH379" s="699">
        <f t="shared" si="70"/>
        <v>7.85</v>
      </c>
      <c r="AI379" s="700"/>
      <c r="AJ379" s="697">
        <f>_xlfn.IFNA(VLOOKUP(B379,'[9]Child care'!C:I,7,0),0)</f>
        <v>0</v>
      </c>
      <c r="AK379" s="699">
        <f>VLOOKUP(B379,[9]Att!B:W,22,0)</f>
        <v>0</v>
      </c>
      <c r="AL379" s="697">
        <f t="shared" si="71"/>
        <v>0</v>
      </c>
      <c r="AM379" s="697">
        <f>_xlfn.IFNA(VLOOKUP(B379,'[9]Health Check'!D:H,5,0),0)</f>
        <v>0</v>
      </c>
      <c r="AN379" s="701"/>
      <c r="AO379" s="697">
        <v>7</v>
      </c>
      <c r="AP379" s="696">
        <f>VLOOKUP(B379,[9]Simperel!B:AJ,35,0)</f>
        <v>11</v>
      </c>
      <c r="AQ379" s="702">
        <f>VLOOKUP(B379,[10]Master!$B:$AQ,42,0)</f>
        <v>0</v>
      </c>
      <c r="AR379" s="697">
        <f>_xlfn.IFNA(VLOOKUP(B379,[9]Bounus!A:B,2,0),0)</f>
        <v>0</v>
      </c>
      <c r="AS379" s="703">
        <f>SUMIF([9]Reimbursment!$B:$B,'PWK '!B:B,[9]Reimbursment!G:G)</f>
        <v>0</v>
      </c>
      <c r="AT379" s="700">
        <f t="shared" si="78"/>
        <v>19.867666349574851</v>
      </c>
      <c r="AU379" s="704">
        <f t="shared" si="72"/>
        <v>141.30000000000001</v>
      </c>
      <c r="AV379" s="705">
        <f>VLOOKUP(B379,[9]Att!B:U,20,0)</f>
        <v>2</v>
      </c>
      <c r="AW379" s="706">
        <f t="shared" si="79"/>
        <v>180.02</v>
      </c>
      <c r="AX379" s="707">
        <f t="shared" si="73"/>
        <v>176.42000000000002</v>
      </c>
      <c r="AY379" s="708">
        <f t="shared" si="74"/>
        <v>367.55697133055622</v>
      </c>
      <c r="AZ379" s="708">
        <v>0</v>
      </c>
      <c r="BA379" s="708">
        <f>VLOOKUP(B379,'[9]1st'!B:BH,59,0)</f>
        <v>50</v>
      </c>
      <c r="BB379" s="709">
        <f>_xlfn.IFNA(VLOOKUP(B379,[9]Deduct!B:F,6,0),0)</f>
        <v>0</v>
      </c>
      <c r="BC379" s="710">
        <f>_xlfn.IFNA(VLOOKUP(B379,[9]Union!I:J,2,0),0)</f>
        <v>0</v>
      </c>
      <c r="BD379" s="710">
        <f>_xlfn.IFNA(VLOOKUP(B379,[9]Union!M:N,2,0),0)</f>
        <v>1</v>
      </c>
      <c r="BE379" s="710">
        <f>_xlfn.IFNA(VLOOKUP(B379,[9]Union!E:F,2,0),0)</f>
        <v>0</v>
      </c>
      <c r="BF379" s="710">
        <f>_xlfn.IFNA(VLOOKUP(B379,[9]Union!A:B,2,0),0)</f>
        <v>0</v>
      </c>
      <c r="BG379" s="711">
        <f t="shared" si="81"/>
        <v>3.6</v>
      </c>
      <c r="BH379" s="708">
        <f t="shared" si="69"/>
        <v>54.6</v>
      </c>
      <c r="BI379" s="712">
        <f t="shared" si="75"/>
        <v>10.83</v>
      </c>
      <c r="BJ379" s="713">
        <f t="shared" si="76"/>
        <v>136.25</v>
      </c>
      <c r="BK379" s="716"/>
      <c r="BL379" s="608" t="e">
        <f>VLOOKUP(B379,[9]ML!A:F,1,0)</f>
        <v>#N/A</v>
      </c>
      <c r="BM379" s="715"/>
      <c r="BN379" s="608" t="e">
        <f>VLOOKUP(B379,'[9]Mon-Fri'!A:A,1,0)</f>
        <v>#N/A</v>
      </c>
    </row>
    <row r="380" spans="1:66" s="608" customFormat="1" ht="35.25" customHeight="1">
      <c r="A380" s="689">
        <f t="shared" si="80"/>
        <v>372</v>
      </c>
      <c r="B380" s="690" t="s">
        <v>1977</v>
      </c>
      <c r="C380" s="690" t="s">
        <v>1978</v>
      </c>
      <c r="D380" s="690" t="s">
        <v>1217</v>
      </c>
      <c r="E380" s="690" t="s">
        <v>1979</v>
      </c>
      <c r="F380" s="691">
        <v>44785</v>
      </c>
      <c r="G380" s="692"/>
      <c r="H380" s="692"/>
      <c r="I380" s="690" t="s">
        <v>1108</v>
      </c>
      <c r="J380" s="693">
        <v>1</v>
      </c>
      <c r="K380" s="693">
        <v>0</v>
      </c>
      <c r="L380" s="693">
        <v>1</v>
      </c>
      <c r="M380" s="693">
        <v>204</v>
      </c>
      <c r="N380" s="694">
        <f t="shared" si="77"/>
        <v>7.8461538461538458</v>
      </c>
      <c r="O380" s="693">
        <v>120</v>
      </c>
      <c r="P380" s="693">
        <v>8</v>
      </c>
      <c r="Q380" s="693">
        <v>137</v>
      </c>
      <c r="R380" s="693">
        <v>7</v>
      </c>
      <c r="S380" s="693">
        <v>0</v>
      </c>
      <c r="T380" s="693">
        <v>7</v>
      </c>
      <c r="U380" s="693">
        <v>24</v>
      </c>
      <c r="V380" s="693">
        <v>0</v>
      </c>
      <c r="W380" s="693">
        <v>24</v>
      </c>
      <c r="X380" s="690">
        <v>67.8</v>
      </c>
      <c r="Y380" s="690">
        <v>6.86</v>
      </c>
      <c r="Z380" s="690">
        <v>11.77488</v>
      </c>
      <c r="AA380" s="690">
        <v>0</v>
      </c>
      <c r="AB380" s="690">
        <v>11.77488</v>
      </c>
      <c r="AC380" s="690">
        <v>0</v>
      </c>
      <c r="AD380" s="690">
        <v>66.639759999999995</v>
      </c>
      <c r="AE380" s="696">
        <f>VLOOKUP(B380,[9]Avg!B:AD,29,0)</f>
        <v>8.1841498948263833</v>
      </c>
      <c r="AF380" s="697">
        <f>_xlfn.IFNA(VLOOKUP(B380,'[9]5%'!B:BC,54,0),0)</f>
        <v>1.6493714574898779</v>
      </c>
      <c r="AG380" s="698">
        <f>VLOOKUP(B380,[9]Simperel!B:AH,33,0)</f>
        <v>5.74</v>
      </c>
      <c r="AH380" s="699">
        <f t="shared" si="70"/>
        <v>7.85</v>
      </c>
      <c r="AI380" s="700"/>
      <c r="AJ380" s="697">
        <f>_xlfn.IFNA(VLOOKUP(B380,'[9]Child care'!C:I,7,0),0)</f>
        <v>0</v>
      </c>
      <c r="AK380" s="699">
        <f>VLOOKUP(B380,[9]Att!B:W,22,0)</f>
        <v>0</v>
      </c>
      <c r="AL380" s="697">
        <f t="shared" si="71"/>
        <v>0</v>
      </c>
      <c r="AM380" s="697">
        <f>_xlfn.IFNA(VLOOKUP(B380,'[9]Health Check'!D:H,5,0),0)</f>
        <v>0</v>
      </c>
      <c r="AN380" s="701"/>
      <c r="AO380" s="697">
        <v>7</v>
      </c>
      <c r="AP380" s="696">
        <f>VLOOKUP(B380,[9]Simperel!B:AJ,35,0)</f>
        <v>2</v>
      </c>
      <c r="AQ380" s="702">
        <f>VLOOKUP(B380,[10]Master!$B:$AQ,42,0)</f>
        <v>0</v>
      </c>
      <c r="AR380" s="697">
        <f>_xlfn.IFNA(VLOOKUP(B380,[9]Bounus!A:B,2,0),0)</f>
        <v>0</v>
      </c>
      <c r="AS380" s="703">
        <f>SUMIF([9]Reimbursment!$B:$B,'PWK '!B:B,[9]Reimbursment!G:G)</f>
        <v>6.8601519235481501</v>
      </c>
      <c r="AT380" s="700">
        <f t="shared" si="78"/>
        <v>1.7229789252266097</v>
      </c>
      <c r="AU380" s="704">
        <f t="shared" si="72"/>
        <v>153.07</v>
      </c>
      <c r="AV380" s="705">
        <f>VLOOKUP(B380,[9]Att!B:U,20,0)</f>
        <v>0.21052631578947401</v>
      </c>
      <c r="AW380" s="706">
        <f t="shared" si="79"/>
        <v>171.51</v>
      </c>
      <c r="AX380" s="707">
        <f t="shared" si="73"/>
        <v>168.07999999999998</v>
      </c>
      <c r="AY380" s="708">
        <f t="shared" si="74"/>
        <v>367.55697133055622</v>
      </c>
      <c r="AZ380" s="708">
        <v>0</v>
      </c>
      <c r="BA380" s="708">
        <f>VLOOKUP(B380,'[9]1st'!B:BH,59,0)</f>
        <v>0</v>
      </c>
      <c r="BB380" s="709">
        <f>_xlfn.IFNA(VLOOKUP(B380,[9]Deduct!B:F,6,0),0)</f>
        <v>0</v>
      </c>
      <c r="BC380" s="710">
        <f>_xlfn.IFNA(VLOOKUP(B380,[9]Union!I:J,2,0),0)</f>
        <v>0</v>
      </c>
      <c r="BD380" s="710">
        <f>_xlfn.IFNA(VLOOKUP(B380,[9]Union!M:N,2,0),0)</f>
        <v>0</v>
      </c>
      <c r="BE380" s="710">
        <f>_xlfn.IFNA(VLOOKUP(B380,[9]Union!E:F,2,0),0)</f>
        <v>0</v>
      </c>
      <c r="BF380" s="710">
        <f>_xlfn.IFNA(VLOOKUP(B380,[9]Union!A:B,2,0),0)</f>
        <v>0</v>
      </c>
      <c r="BG380" s="711">
        <f t="shared" si="81"/>
        <v>3.43</v>
      </c>
      <c r="BH380" s="708">
        <f t="shared" si="69"/>
        <v>3.43</v>
      </c>
      <c r="BI380" s="712">
        <f t="shared" si="75"/>
        <v>14.39</v>
      </c>
      <c r="BJ380" s="713">
        <f t="shared" si="76"/>
        <v>182.47</v>
      </c>
      <c r="BK380" s="738"/>
      <c r="BL380" s="608" t="e">
        <f>VLOOKUP(B380,[9]ML!A:F,1,0)</f>
        <v>#N/A</v>
      </c>
      <c r="BM380" s="715"/>
      <c r="BN380" s="608" t="e">
        <f>VLOOKUP(B380,'[9]Mon-Fri'!A:A,1,0)</f>
        <v>#N/A</v>
      </c>
    </row>
    <row r="381" spans="1:66" s="608" customFormat="1" ht="35.25" customHeight="1">
      <c r="A381" s="689">
        <f t="shared" si="80"/>
        <v>373</v>
      </c>
      <c r="B381" s="690" t="s">
        <v>1980</v>
      </c>
      <c r="C381" s="690" t="s">
        <v>1981</v>
      </c>
      <c r="D381" s="690" t="s">
        <v>1217</v>
      </c>
      <c r="E381" s="690" t="s">
        <v>1235</v>
      </c>
      <c r="F381" s="691">
        <v>44795</v>
      </c>
      <c r="G381" s="692"/>
      <c r="H381" s="692"/>
      <c r="I381" s="690" t="s">
        <v>1108</v>
      </c>
      <c r="J381" s="693">
        <v>0</v>
      </c>
      <c r="K381" s="693">
        <v>0</v>
      </c>
      <c r="L381" s="693">
        <v>0</v>
      </c>
      <c r="M381" s="693">
        <v>204</v>
      </c>
      <c r="N381" s="694">
        <f t="shared" si="77"/>
        <v>7.8461538461538458</v>
      </c>
      <c r="O381" s="693">
        <v>200</v>
      </c>
      <c r="P381" s="693">
        <v>8</v>
      </c>
      <c r="Q381" s="693">
        <v>251</v>
      </c>
      <c r="R381" s="693">
        <v>0</v>
      </c>
      <c r="S381" s="693">
        <v>0</v>
      </c>
      <c r="T381" s="693">
        <v>0</v>
      </c>
      <c r="U381" s="693">
        <v>51</v>
      </c>
      <c r="V381" s="693">
        <v>0</v>
      </c>
      <c r="W381" s="693">
        <v>51</v>
      </c>
      <c r="X381" s="690">
        <v>195.03</v>
      </c>
      <c r="Y381" s="690">
        <v>0</v>
      </c>
      <c r="Z381" s="690">
        <v>25.021619999999999</v>
      </c>
      <c r="AA381" s="690">
        <v>0</v>
      </c>
      <c r="AB381" s="690">
        <v>25.021619999999999</v>
      </c>
      <c r="AC381" s="690">
        <v>0</v>
      </c>
      <c r="AD381" s="690">
        <v>51.263240000000003</v>
      </c>
      <c r="AE381" s="696">
        <f>VLOOKUP(B381,[9]Avg!B:AD,29,0)</f>
        <v>10.289624159734121</v>
      </c>
      <c r="AF381" s="697">
        <f>_xlfn.IFNA(VLOOKUP(B381,'[9]5%'!B:BC,54,0),0)</f>
        <v>47.198232793522273</v>
      </c>
      <c r="AG381" s="698">
        <f>VLOOKUP(B381,[9]Simperel!B:AH,33,0)</f>
        <v>11.96</v>
      </c>
      <c r="AH381" s="699">
        <f t="shared" si="70"/>
        <v>7.85</v>
      </c>
      <c r="AI381" s="700"/>
      <c r="AJ381" s="697">
        <f>_xlfn.IFNA(VLOOKUP(B381,'[9]Child care'!C:I,7,0),0)</f>
        <v>0</v>
      </c>
      <c r="AK381" s="699">
        <f>VLOOKUP(B381,[9]Att!B:W,22,0)</f>
        <v>10</v>
      </c>
      <c r="AL381" s="697">
        <f t="shared" si="71"/>
        <v>6</v>
      </c>
      <c r="AM381" s="697">
        <f>_xlfn.IFNA(VLOOKUP(B381,'[9]Health Check'!D:H,5,0),0)</f>
        <v>0</v>
      </c>
      <c r="AN381" s="701"/>
      <c r="AO381" s="697">
        <v>7</v>
      </c>
      <c r="AP381" s="696">
        <f>VLOOKUP(B381,[9]Simperel!B:AJ,35,0)</f>
        <v>2</v>
      </c>
      <c r="AQ381" s="702">
        <f>VLOOKUP(B381,[10]Master!$B:$AQ,42,0)</f>
        <v>0</v>
      </c>
      <c r="AR381" s="697">
        <f>_xlfn.IFNA(VLOOKUP(B381,[9]Bounus!A:B,2,0),0)</f>
        <v>0</v>
      </c>
      <c r="AS381" s="703">
        <f>SUMIF([9]Reimbursment!$B:$B,'PWK '!B:B,[9]Reimbursment!G:G)</f>
        <v>65.829702696548736</v>
      </c>
      <c r="AT381" s="700">
        <f t="shared" si="78"/>
        <v>11.914301658639507</v>
      </c>
      <c r="AU381" s="704">
        <f t="shared" si="72"/>
        <v>271.31</v>
      </c>
      <c r="AV381" s="705">
        <f>VLOOKUP(B381,[9]Att!B:U,20,0)</f>
        <v>1.1578947368421051</v>
      </c>
      <c r="AW381" s="706">
        <f t="shared" si="79"/>
        <v>374.91</v>
      </c>
      <c r="AX381" s="707">
        <f t="shared" si="73"/>
        <v>369.04</v>
      </c>
      <c r="AY381" s="708">
        <f t="shared" si="74"/>
        <v>367.55697133055622</v>
      </c>
      <c r="AZ381" s="708">
        <v>7.0000000000000007E-2</v>
      </c>
      <c r="BA381" s="708">
        <f>VLOOKUP(B381,'[9]1st'!B:BH,59,0)</f>
        <v>100</v>
      </c>
      <c r="BB381" s="709">
        <f>_xlfn.IFNA(VLOOKUP(B381,[9]Deduct!B:F,6,0),0)</f>
        <v>0</v>
      </c>
      <c r="BC381" s="710">
        <f>_xlfn.IFNA(VLOOKUP(B381,[9]Union!I:J,2,0),0)</f>
        <v>0</v>
      </c>
      <c r="BD381" s="710">
        <f>_xlfn.IFNA(VLOOKUP(B381,[9]Union!M:N,2,0),0)</f>
        <v>0</v>
      </c>
      <c r="BE381" s="710">
        <f>_xlfn.IFNA(VLOOKUP(B381,[9]Union!E:F,2,0),0)</f>
        <v>0</v>
      </c>
      <c r="BF381" s="710">
        <f>_xlfn.IFNA(VLOOKUP(B381,[9]Union!A:B,2,0),0)</f>
        <v>0</v>
      </c>
      <c r="BG381" s="711">
        <f t="shared" si="81"/>
        <v>5.87</v>
      </c>
      <c r="BH381" s="708">
        <f t="shared" si="69"/>
        <v>105.94</v>
      </c>
      <c r="BI381" s="712">
        <f t="shared" si="75"/>
        <v>66.16</v>
      </c>
      <c r="BJ381" s="713">
        <f t="shared" si="76"/>
        <v>335.13</v>
      </c>
      <c r="BK381" s="716"/>
      <c r="BL381" s="608" t="e">
        <f>VLOOKUP(B381,[9]ML!A:F,1,0)</f>
        <v>#N/A</v>
      </c>
      <c r="BM381" s="715"/>
      <c r="BN381" s="608" t="e">
        <f>VLOOKUP(B381,'[9]Mon-Fri'!A:A,1,0)</f>
        <v>#N/A</v>
      </c>
    </row>
    <row r="382" spans="1:66" s="608" customFormat="1" ht="35.25" customHeight="1">
      <c r="A382" s="689">
        <f t="shared" si="80"/>
        <v>374</v>
      </c>
      <c r="B382" s="690" t="s">
        <v>1982</v>
      </c>
      <c r="C382" s="690" t="s">
        <v>1983</v>
      </c>
      <c r="D382" s="690" t="s">
        <v>1203</v>
      </c>
      <c r="E382" s="690" t="s">
        <v>1204</v>
      </c>
      <c r="F382" s="691">
        <v>44799</v>
      </c>
      <c r="G382" s="692"/>
      <c r="H382" s="692"/>
      <c r="I382" s="690" t="s">
        <v>1108</v>
      </c>
      <c r="J382" s="693">
        <v>1</v>
      </c>
      <c r="K382" s="693">
        <v>2</v>
      </c>
      <c r="L382" s="693">
        <v>3</v>
      </c>
      <c r="M382" s="693">
        <v>204</v>
      </c>
      <c r="N382" s="694">
        <f t="shared" si="77"/>
        <v>7.8461538461538458</v>
      </c>
      <c r="O382" s="693">
        <v>192</v>
      </c>
      <c r="P382" s="693">
        <v>8</v>
      </c>
      <c r="Q382" s="693">
        <v>198</v>
      </c>
      <c r="R382" s="693">
        <v>24</v>
      </c>
      <c r="S382" s="693">
        <v>0</v>
      </c>
      <c r="T382" s="693">
        <v>24</v>
      </c>
      <c r="U382" s="693">
        <v>30</v>
      </c>
      <c r="V382" s="693">
        <v>0</v>
      </c>
      <c r="W382" s="693">
        <v>30</v>
      </c>
      <c r="X382" s="690">
        <v>177.31</v>
      </c>
      <c r="Y382" s="690">
        <v>23.52</v>
      </c>
      <c r="Z382" s="690">
        <v>15.694487000000001</v>
      </c>
      <c r="AA382" s="690">
        <v>0</v>
      </c>
      <c r="AB382" s="690">
        <v>15.694487000000001</v>
      </c>
      <c r="AC382" s="690">
        <v>0</v>
      </c>
      <c r="AD382" s="690">
        <v>21.326328</v>
      </c>
      <c r="AE382" s="696">
        <f>VLOOKUP(B382,[9]Avg!B:AD,29,0)</f>
        <v>9.1300514290279224</v>
      </c>
      <c r="AF382" s="697">
        <f>_xlfn.IFNA(VLOOKUP(B382,'[9]5%'!B:BC,54,0),0)</f>
        <v>38.933766858234925</v>
      </c>
      <c r="AG382" s="698">
        <f>VLOOKUP(B382,[9]Simperel!B:AH,33,0)</f>
        <v>7.18</v>
      </c>
      <c r="AH382" s="699">
        <f t="shared" si="70"/>
        <v>7.85</v>
      </c>
      <c r="AI382" s="700"/>
      <c r="AJ382" s="697">
        <f>_xlfn.IFNA(VLOOKUP(B382,'[9]Child care'!C:I,7,0),0)</f>
        <v>0</v>
      </c>
      <c r="AK382" s="699">
        <f>VLOOKUP(B382,[9]Att!B:W,22,0)</f>
        <v>9.5652173913043477</v>
      </c>
      <c r="AL382" s="697">
        <f t="shared" si="71"/>
        <v>6</v>
      </c>
      <c r="AM382" s="697">
        <f>_xlfn.IFNA(VLOOKUP(B382,'[9]Health Check'!D:H,5,0),0)</f>
        <v>0</v>
      </c>
      <c r="AN382" s="701"/>
      <c r="AO382" s="697">
        <v>7</v>
      </c>
      <c r="AP382" s="696">
        <f>VLOOKUP(B382,[9]Simperel!B:AJ,35,0)</f>
        <v>2</v>
      </c>
      <c r="AQ382" s="702">
        <f>VLOOKUP(B382,[10]Master!$B:$AQ,42,0)</f>
        <v>0</v>
      </c>
      <c r="AR382" s="697">
        <f>_xlfn.IFNA(VLOOKUP(B382,[9]Bounus!A:B,2,0),0)</f>
        <v>0</v>
      </c>
      <c r="AS382" s="703">
        <f>SUMIF([9]Reimbursment!$B:$B,'PWK '!B:B,[9]Reimbursment!G:G)</f>
        <v>3.85</v>
      </c>
      <c r="AT382" s="700">
        <f t="shared" si="78"/>
        <v>4.3247612032237548</v>
      </c>
      <c r="AU382" s="704">
        <f t="shared" si="72"/>
        <v>237.85</v>
      </c>
      <c r="AV382" s="705">
        <f>VLOOKUP(B382,[9]Att!B:U,20,0)</f>
        <v>0.47368421052631599</v>
      </c>
      <c r="AW382" s="706">
        <f t="shared" si="79"/>
        <v>271.44</v>
      </c>
      <c r="AX382" s="707">
        <f t="shared" si="73"/>
        <v>266.01</v>
      </c>
      <c r="AY382" s="708">
        <f t="shared" si="74"/>
        <v>367.55697133055622</v>
      </c>
      <c r="AZ382" s="708">
        <v>0</v>
      </c>
      <c r="BA382" s="708">
        <f>VLOOKUP(B382,'[9]1st'!B:BH,59,0)</f>
        <v>103.85</v>
      </c>
      <c r="BB382" s="709">
        <f>_xlfn.IFNA(VLOOKUP(B382,[9]Deduct!B:F,6,0),0)</f>
        <v>0</v>
      </c>
      <c r="BC382" s="710">
        <f>_xlfn.IFNA(VLOOKUP(B382,[9]Union!I:J,2,0),0)</f>
        <v>0</v>
      </c>
      <c r="BD382" s="710">
        <f>_xlfn.IFNA(VLOOKUP(B382,[9]Union!M:N,2,0),0)</f>
        <v>0</v>
      </c>
      <c r="BE382" s="710">
        <f>_xlfn.IFNA(VLOOKUP(B382,[9]Union!E:F,2,0),0)</f>
        <v>0</v>
      </c>
      <c r="BF382" s="710">
        <f>_xlfn.IFNA(VLOOKUP(B382,[9]Union!A:B,2,0),0)</f>
        <v>0.5</v>
      </c>
      <c r="BG382" s="711">
        <f t="shared" si="81"/>
        <v>5.43</v>
      </c>
      <c r="BH382" s="708">
        <f t="shared" si="69"/>
        <v>109.78</v>
      </c>
      <c r="BI382" s="712">
        <f t="shared" si="75"/>
        <v>53.11</v>
      </c>
      <c r="BJ382" s="713">
        <f t="shared" si="76"/>
        <v>214.77</v>
      </c>
      <c r="BK382" s="732"/>
      <c r="BL382" s="608" t="e">
        <f>VLOOKUP(B382,[9]ML!A:F,1,0)</f>
        <v>#N/A</v>
      </c>
      <c r="BM382" s="715"/>
      <c r="BN382" s="608" t="e">
        <f>VLOOKUP(B382,'[9]Mon-Fri'!A:A,1,0)</f>
        <v>#N/A</v>
      </c>
    </row>
    <row r="383" spans="1:66" s="608" customFormat="1" ht="32.25" customHeight="1">
      <c r="A383" s="689">
        <f t="shared" si="80"/>
        <v>375</v>
      </c>
      <c r="B383" s="690" t="s">
        <v>1984</v>
      </c>
      <c r="C383" s="690" t="s">
        <v>1985</v>
      </c>
      <c r="D383" s="690" t="s">
        <v>1289</v>
      </c>
      <c r="E383" s="690" t="s">
        <v>1311</v>
      </c>
      <c r="F383" s="691">
        <v>44811</v>
      </c>
      <c r="G383" s="692"/>
      <c r="H383" s="692"/>
      <c r="I383" s="690" t="s">
        <v>1108</v>
      </c>
      <c r="J383" s="693">
        <v>1</v>
      </c>
      <c r="K383" s="693">
        <v>1</v>
      </c>
      <c r="L383" s="693">
        <v>2</v>
      </c>
      <c r="M383" s="693">
        <v>204</v>
      </c>
      <c r="N383" s="694">
        <f t="shared" si="77"/>
        <v>7.8461538461538458</v>
      </c>
      <c r="O383" s="693">
        <v>208</v>
      </c>
      <c r="P383" s="693">
        <v>8</v>
      </c>
      <c r="Q383" s="693">
        <v>220</v>
      </c>
      <c r="R383" s="693">
        <v>8</v>
      </c>
      <c r="S383" s="693">
        <v>8</v>
      </c>
      <c r="T383" s="693">
        <v>16</v>
      </c>
      <c r="U383" s="693">
        <v>28</v>
      </c>
      <c r="V383" s="693">
        <v>0</v>
      </c>
      <c r="W383" s="693">
        <v>28</v>
      </c>
      <c r="X383" s="690">
        <v>255.58</v>
      </c>
      <c r="Y383" s="690">
        <v>7.85</v>
      </c>
      <c r="Z383" s="690">
        <v>17.089807</v>
      </c>
      <c r="AA383" s="690">
        <v>0</v>
      </c>
      <c r="AB383" s="690">
        <v>17.089807</v>
      </c>
      <c r="AC383" s="690">
        <v>0</v>
      </c>
      <c r="AD383" s="690">
        <v>12.689068000000001</v>
      </c>
      <c r="AE383" s="696">
        <f>VLOOKUP(B383,[9]Avg!B:AD,29,0)</f>
        <v>11.030282313995516</v>
      </c>
      <c r="AF383" s="697">
        <f>_xlfn.IFNA(VLOOKUP(B383,'[9]5%'!B:BC,54,0),0)</f>
        <v>52.252499999999998</v>
      </c>
      <c r="AG383" s="698">
        <f>VLOOKUP(B383,[9]Simperel!B:AH,33,0)</f>
        <v>6.7</v>
      </c>
      <c r="AH383" s="699">
        <f t="shared" si="70"/>
        <v>7.85</v>
      </c>
      <c r="AI383" s="700"/>
      <c r="AJ383" s="697">
        <f>_xlfn.IFNA(VLOOKUP(B383,'[9]Child care'!C:I,7,0),0)</f>
        <v>8</v>
      </c>
      <c r="AK383" s="699">
        <f>VLOOKUP(B383,[9]Att!B:W,22,0)</f>
        <v>8.0267558528428093</v>
      </c>
      <c r="AL383" s="697">
        <f t="shared" si="71"/>
        <v>6</v>
      </c>
      <c r="AM383" s="697">
        <f>_xlfn.IFNA(VLOOKUP(B383,'[9]Health Check'!D:H,5,0),0)</f>
        <v>0</v>
      </c>
      <c r="AN383" s="701"/>
      <c r="AO383" s="697">
        <v>7</v>
      </c>
      <c r="AP383" s="696">
        <f>VLOOKUP(B383,[9]Simperel!B:AJ,35,0)</f>
        <v>2</v>
      </c>
      <c r="AQ383" s="702">
        <f>VLOOKUP(B383,[10]Master!$B:$AQ,42,0)</f>
        <v>0</v>
      </c>
      <c r="AR383" s="697">
        <f>_xlfn.IFNA(VLOOKUP(B383,[9]Bounus!A:B,2,0),0)</f>
        <v>0</v>
      </c>
      <c r="AS383" s="703">
        <f>SUMIF([9]Reimbursment!$B:$B,'PWK '!B:B,[9]Reimbursment!G:G)</f>
        <v>0</v>
      </c>
      <c r="AT383" s="700">
        <f t="shared" si="78"/>
        <v>0</v>
      </c>
      <c r="AU383" s="704">
        <f t="shared" si="72"/>
        <v>293.20999999999998</v>
      </c>
      <c r="AV383" s="705">
        <f>VLOOKUP(B383,[9]Att!B:U,20,0)</f>
        <v>0</v>
      </c>
      <c r="AW383" s="706">
        <f t="shared" si="79"/>
        <v>317.08999999999997</v>
      </c>
      <c r="AX383" s="707">
        <f t="shared" si="73"/>
        <v>311.21999999999997</v>
      </c>
      <c r="AY383" s="708">
        <f t="shared" si="74"/>
        <v>367.55697133055622</v>
      </c>
      <c r="AZ383" s="708">
        <v>0</v>
      </c>
      <c r="BA383" s="708">
        <f>VLOOKUP(B383,'[9]1st'!B:BH,59,0)</f>
        <v>100</v>
      </c>
      <c r="BB383" s="709">
        <f>_xlfn.IFNA(VLOOKUP(B383,[9]Deduct!B:F,6,0),0)</f>
        <v>0</v>
      </c>
      <c r="BC383" s="710">
        <f>_xlfn.IFNA(VLOOKUP(B383,[9]Union!I:J,2,0),0)</f>
        <v>0</v>
      </c>
      <c r="BD383" s="710">
        <f>_xlfn.IFNA(VLOOKUP(B383,[9]Union!M:N,2,0),0)</f>
        <v>0</v>
      </c>
      <c r="BE383" s="710">
        <f>_xlfn.IFNA(VLOOKUP(B383,[9]Union!E:F,2,0),0)</f>
        <v>0</v>
      </c>
      <c r="BF383" s="710">
        <f>_xlfn.IFNA(VLOOKUP(B383,[9]Union!A:B,2,0),0)</f>
        <v>0</v>
      </c>
      <c r="BG383" s="711">
        <f t="shared" si="81"/>
        <v>5.87</v>
      </c>
      <c r="BH383" s="708">
        <f t="shared" si="69"/>
        <v>105.87</v>
      </c>
      <c r="BI383" s="712">
        <f t="shared" si="75"/>
        <v>73.95</v>
      </c>
      <c r="BJ383" s="713">
        <f t="shared" si="76"/>
        <v>285.17</v>
      </c>
      <c r="BK383" s="716"/>
      <c r="BL383" s="608" t="e">
        <f>VLOOKUP(B383,[9]ML!A:F,1,0)</f>
        <v>#N/A</v>
      </c>
      <c r="BM383" s="715"/>
      <c r="BN383" s="608" t="e">
        <f>VLOOKUP(B383,'[9]Mon-Fri'!A:A,1,0)</f>
        <v>#N/A</v>
      </c>
    </row>
    <row r="384" spans="1:66" s="608" customFormat="1" ht="35.25" customHeight="1">
      <c r="A384" s="689">
        <f t="shared" si="80"/>
        <v>376</v>
      </c>
      <c r="B384" s="690" t="s">
        <v>1986</v>
      </c>
      <c r="C384" s="690" t="s">
        <v>1987</v>
      </c>
      <c r="D384" s="690" t="s">
        <v>1231</v>
      </c>
      <c r="E384" s="690" t="s">
        <v>1988</v>
      </c>
      <c r="F384" s="691">
        <v>39566</v>
      </c>
      <c r="G384" s="692"/>
      <c r="H384" s="692"/>
      <c r="I384" s="690" t="s">
        <v>1108</v>
      </c>
      <c r="J384" s="693">
        <v>0</v>
      </c>
      <c r="K384" s="693">
        <v>0</v>
      </c>
      <c r="L384" s="693">
        <v>0</v>
      </c>
      <c r="M384" s="693">
        <v>204</v>
      </c>
      <c r="N384" s="694">
        <f t="shared" si="77"/>
        <v>7.8461538461538458</v>
      </c>
      <c r="O384" s="693">
        <v>208</v>
      </c>
      <c r="P384" s="693">
        <v>8</v>
      </c>
      <c r="Q384" s="693">
        <v>256</v>
      </c>
      <c r="R384" s="693">
        <v>0</v>
      </c>
      <c r="S384" s="693">
        <v>0</v>
      </c>
      <c r="T384" s="693">
        <v>0</v>
      </c>
      <c r="U384" s="693">
        <v>48</v>
      </c>
      <c r="V384" s="693">
        <v>0</v>
      </c>
      <c r="W384" s="693">
        <v>48</v>
      </c>
      <c r="X384" s="690">
        <v>150.66999999999999</v>
      </c>
      <c r="Y384" s="690">
        <v>0</v>
      </c>
      <c r="Z384" s="690">
        <v>23.549759999999999</v>
      </c>
      <c r="AA384" s="690">
        <v>0</v>
      </c>
      <c r="AB384" s="690">
        <v>23.549759999999999</v>
      </c>
      <c r="AC384" s="690">
        <v>0</v>
      </c>
      <c r="AD384" s="690">
        <v>100.52952000000001</v>
      </c>
      <c r="AE384" s="696">
        <f>VLOOKUP(B384,[9]Avg!B:AD,29,0)</f>
        <v>10.293406081253899</v>
      </c>
      <c r="AF384" s="697">
        <f>_xlfn.IFNA(VLOOKUP(B384,'[9]5%'!B:BC,54,0),0)</f>
        <v>0</v>
      </c>
      <c r="AG384" s="698">
        <f>VLOOKUP(B384,[9]Simperel!B:AH,33,0)</f>
        <v>11.48</v>
      </c>
      <c r="AH384" s="699">
        <f t="shared" si="70"/>
        <v>7.85</v>
      </c>
      <c r="AI384" s="700"/>
      <c r="AJ384" s="697">
        <f>_xlfn.IFNA(VLOOKUP(B384,'[9]Child care'!C:I,7,0),0)</f>
        <v>0</v>
      </c>
      <c r="AK384" s="699">
        <f>VLOOKUP(B384,[9]Att!B:W,22,0)</f>
        <v>10</v>
      </c>
      <c r="AL384" s="697">
        <f t="shared" si="71"/>
        <v>6</v>
      </c>
      <c r="AM384" s="697">
        <f>_xlfn.IFNA(VLOOKUP(B384,'[9]Health Check'!D:H,5,0),0)</f>
        <v>0</v>
      </c>
      <c r="AN384" s="701"/>
      <c r="AO384" s="697">
        <v>7</v>
      </c>
      <c r="AP384" s="696">
        <f>VLOOKUP(B384,[9]Simperel!B:AJ,35,0)</f>
        <v>11</v>
      </c>
      <c r="AQ384" s="702">
        <f>VLOOKUP(B384,[10]Master!$B:$AQ,42,0)</f>
        <v>0</v>
      </c>
      <c r="AR384" s="697">
        <f>_xlfn.IFNA(VLOOKUP(B384,[9]Bounus!A:B,2,0),0)</f>
        <v>0</v>
      </c>
      <c r="AS384" s="703">
        <f>SUMIF([9]Reimbursment!$B:$B,'PWK '!B:B,[9]Reimbursment!G:G)</f>
        <v>13.7203038470963</v>
      </c>
      <c r="AT384" s="700">
        <f t="shared" si="78"/>
        <v>0</v>
      </c>
      <c r="AU384" s="704">
        <f t="shared" si="72"/>
        <v>274.75</v>
      </c>
      <c r="AV384" s="705">
        <f>VLOOKUP(B384,[9]Att!B:U,20,0)</f>
        <v>0</v>
      </c>
      <c r="AW384" s="706">
        <f t="shared" si="79"/>
        <v>323.32</v>
      </c>
      <c r="AX384" s="707">
        <f t="shared" si="73"/>
        <v>317.45</v>
      </c>
      <c r="AY384" s="708">
        <f t="shared" si="74"/>
        <v>367.55697133055622</v>
      </c>
      <c r="AZ384" s="708">
        <v>0</v>
      </c>
      <c r="BA384" s="708">
        <f>VLOOKUP(B384,'[9]1st'!B:BH,59,0)</f>
        <v>100</v>
      </c>
      <c r="BB384" s="709">
        <f>_xlfn.IFNA(VLOOKUP(B384,[9]Deduct!B:F,6,0),0)</f>
        <v>0</v>
      </c>
      <c r="BC384" s="710">
        <f>_xlfn.IFNA(VLOOKUP(B384,[9]Union!I:J,2,0),0)</f>
        <v>1</v>
      </c>
      <c r="BD384" s="710">
        <f>_xlfn.IFNA(VLOOKUP(B384,[9]Union!M:N,2,0),0)</f>
        <v>0</v>
      </c>
      <c r="BE384" s="710">
        <f>_xlfn.IFNA(VLOOKUP(B384,[9]Union!E:F,2,0),0)</f>
        <v>0</v>
      </c>
      <c r="BF384" s="710">
        <f>_xlfn.IFNA(VLOOKUP(B384,[9]Union!A:B,2,0),0)</f>
        <v>0</v>
      </c>
      <c r="BG384" s="711">
        <f t="shared" si="81"/>
        <v>5.87</v>
      </c>
      <c r="BH384" s="708">
        <f t="shared" si="69"/>
        <v>106.87</v>
      </c>
      <c r="BI384" s="712">
        <f t="shared" si="75"/>
        <v>18.48</v>
      </c>
      <c r="BJ384" s="713">
        <f t="shared" si="76"/>
        <v>234.93</v>
      </c>
      <c r="BK384" s="716"/>
      <c r="BL384" s="608" t="e">
        <f>VLOOKUP(B384,[9]ML!A:F,1,0)</f>
        <v>#N/A</v>
      </c>
      <c r="BM384" s="715"/>
      <c r="BN384" s="608" t="e">
        <f>VLOOKUP(B384,'[9]Mon-Fri'!A:A,1,0)</f>
        <v>#N/A</v>
      </c>
    </row>
    <row r="385" spans="1:73" s="608" customFormat="1" ht="35.25" customHeight="1">
      <c r="A385" s="689">
        <f t="shared" si="80"/>
        <v>377</v>
      </c>
      <c r="B385" s="690" t="s">
        <v>1989</v>
      </c>
      <c r="C385" s="690" t="s">
        <v>1990</v>
      </c>
      <c r="D385" s="690" t="s">
        <v>1913</v>
      </c>
      <c r="E385" s="690" t="s">
        <v>1914</v>
      </c>
      <c r="F385" s="691">
        <v>39546</v>
      </c>
      <c r="G385" s="692"/>
      <c r="H385" s="692"/>
      <c r="I385" s="690" t="s">
        <v>1108</v>
      </c>
      <c r="J385" s="693">
        <v>1</v>
      </c>
      <c r="K385" s="693">
        <v>2</v>
      </c>
      <c r="L385" s="693">
        <v>3</v>
      </c>
      <c r="M385" s="693">
        <v>224</v>
      </c>
      <c r="N385" s="694">
        <f t="shared" si="77"/>
        <v>8.615384615384615</v>
      </c>
      <c r="O385" s="693">
        <v>205</v>
      </c>
      <c r="P385" s="693">
        <v>8</v>
      </c>
      <c r="Q385" s="693">
        <v>195</v>
      </c>
      <c r="R385" s="693">
        <v>40</v>
      </c>
      <c r="S385" s="693">
        <v>0</v>
      </c>
      <c r="T385" s="693">
        <v>40</v>
      </c>
      <c r="U385" s="693">
        <v>30</v>
      </c>
      <c r="V385" s="693">
        <v>0</v>
      </c>
      <c r="W385" s="693">
        <v>30</v>
      </c>
      <c r="X385" s="690">
        <v>39.6</v>
      </c>
      <c r="Y385" s="690">
        <v>43.1</v>
      </c>
      <c r="Z385" s="690">
        <v>16.162199999999999</v>
      </c>
      <c r="AA385" s="690">
        <v>0</v>
      </c>
      <c r="AB385" s="690">
        <v>16.162199999999999</v>
      </c>
      <c r="AC385" s="690">
        <v>0</v>
      </c>
      <c r="AD385" s="690">
        <v>170.51439999999999</v>
      </c>
      <c r="AE385" s="696">
        <f>VLOOKUP(B385,[9]Avg!B:AD,29,0)</f>
        <v>10.838581130563565</v>
      </c>
      <c r="AF385" s="697">
        <f>_xlfn.IFNA(VLOOKUP(B385,'[9]5%'!B:BC,54,0),0)</f>
        <v>0</v>
      </c>
      <c r="AG385" s="698">
        <f>VLOOKUP(B385,[9]Simperel!B:AH,33,0)</f>
        <v>7.18</v>
      </c>
      <c r="AH385" s="699">
        <f t="shared" si="70"/>
        <v>8.6199999999999992</v>
      </c>
      <c r="AI385" s="700"/>
      <c r="AJ385" s="697">
        <f>_xlfn.IFNA(VLOOKUP(B385,'[9]Child care'!C:I,7,0),0)</f>
        <v>0</v>
      </c>
      <c r="AK385" s="699">
        <f>VLOOKUP(B385,[9]Att!B:W,22,0)</f>
        <v>7.391304347826086</v>
      </c>
      <c r="AL385" s="697">
        <f t="shared" si="71"/>
        <v>0</v>
      </c>
      <c r="AM385" s="697">
        <f>_xlfn.IFNA(VLOOKUP(B385,'[9]Health Check'!D:H,5,0),0)</f>
        <v>0</v>
      </c>
      <c r="AN385" s="701"/>
      <c r="AO385" s="697">
        <v>7</v>
      </c>
      <c r="AP385" s="696">
        <f>VLOOKUP(B385,[9]Simperel!B:AJ,35,0)</f>
        <v>11</v>
      </c>
      <c r="AQ385" s="702">
        <f>VLOOKUP(B385,[10]Master!$B:$AQ,42,0)</f>
        <v>0</v>
      </c>
      <c r="AR385" s="697">
        <f>_xlfn.IFNA(VLOOKUP(B385,[9]Bounus!A:B,2,0),0)</f>
        <v>0</v>
      </c>
      <c r="AS385" s="703">
        <f>SUMIF([9]Reimbursment!$B:$B,'PWK '!B:B,[9]Reimbursment!G:G)</f>
        <v>12.11</v>
      </c>
      <c r="AT385" s="700">
        <f t="shared" si="78"/>
        <v>0</v>
      </c>
      <c r="AU385" s="704">
        <f t="shared" si="72"/>
        <v>269.38</v>
      </c>
      <c r="AV385" s="705">
        <f>VLOOKUP(B385,[9]Att!B:U,20,0)</f>
        <v>0</v>
      </c>
      <c r="AW385" s="706">
        <f t="shared" si="79"/>
        <v>308.5</v>
      </c>
      <c r="AX385" s="707">
        <f t="shared" si="73"/>
        <v>302.63</v>
      </c>
      <c r="AY385" s="708">
        <f t="shared" si="74"/>
        <v>367.55697133055622</v>
      </c>
      <c r="AZ385" s="708">
        <v>0</v>
      </c>
      <c r="BA385" s="708">
        <f>VLOOKUP(B385,'[9]1st'!B:BH,59,0)</f>
        <v>112.11</v>
      </c>
      <c r="BB385" s="709">
        <f>_xlfn.IFNA(VLOOKUP(B385,[9]Deduct!B:F,6,0),0)</f>
        <v>0</v>
      </c>
      <c r="BC385" s="710">
        <f>_xlfn.IFNA(VLOOKUP(B385,[9]Union!I:J,2,0),0)</f>
        <v>0</v>
      </c>
      <c r="BD385" s="710">
        <f>_xlfn.IFNA(VLOOKUP(B385,[9]Union!M:N,2,0),0)</f>
        <v>1</v>
      </c>
      <c r="BE385" s="710">
        <f>_xlfn.IFNA(VLOOKUP(B385,[9]Union!E:F,2,0),0)</f>
        <v>0</v>
      </c>
      <c r="BF385" s="710">
        <f>_xlfn.IFNA(VLOOKUP(B385,[9]Union!A:B,2,0),0)</f>
        <v>0</v>
      </c>
      <c r="BG385" s="711">
        <f t="shared" si="81"/>
        <v>5.87</v>
      </c>
      <c r="BH385" s="708">
        <f t="shared" si="69"/>
        <v>118.98</v>
      </c>
      <c r="BI385" s="712">
        <f t="shared" si="75"/>
        <v>14.18</v>
      </c>
      <c r="BJ385" s="713">
        <f t="shared" si="76"/>
        <v>203.7</v>
      </c>
      <c r="BK385" s="714"/>
      <c r="BL385" s="608" t="e">
        <f>VLOOKUP(B385,[9]ML!A:F,1,0)</f>
        <v>#N/A</v>
      </c>
      <c r="BM385" s="715"/>
      <c r="BN385" s="608" t="e">
        <f>VLOOKUP(B385,'[9]Mon-Fri'!A:A,1,0)</f>
        <v>#N/A</v>
      </c>
    </row>
    <row r="386" spans="1:73" s="608" customFormat="1" ht="35.25" customHeight="1">
      <c r="A386" s="689">
        <f t="shared" si="80"/>
        <v>378</v>
      </c>
      <c r="B386" s="690" t="s">
        <v>1991</v>
      </c>
      <c r="C386" s="690" t="s">
        <v>1992</v>
      </c>
      <c r="D386" s="690" t="s">
        <v>1117</v>
      </c>
      <c r="E386" s="690" t="s">
        <v>1300</v>
      </c>
      <c r="F386" s="691">
        <v>44889</v>
      </c>
      <c r="G386" s="692"/>
      <c r="H386" s="692"/>
      <c r="I386" s="690" t="s">
        <v>1108</v>
      </c>
      <c r="J386" s="693">
        <v>1</v>
      </c>
      <c r="K386" s="693">
        <v>1</v>
      </c>
      <c r="L386" s="693">
        <v>2</v>
      </c>
      <c r="M386" s="693">
        <v>204</v>
      </c>
      <c r="N386" s="694">
        <f t="shared" si="77"/>
        <v>7.8461538461538458</v>
      </c>
      <c r="O386" s="693">
        <v>208</v>
      </c>
      <c r="P386" s="693">
        <v>8</v>
      </c>
      <c r="Q386" s="693">
        <v>227.67</v>
      </c>
      <c r="R386" s="693">
        <v>0</v>
      </c>
      <c r="S386" s="693">
        <v>16.333333333300001</v>
      </c>
      <c r="T386" s="693">
        <v>16.333333333300001</v>
      </c>
      <c r="U386" s="693">
        <v>36</v>
      </c>
      <c r="V386" s="693">
        <v>0</v>
      </c>
      <c r="W386" s="693">
        <v>36</v>
      </c>
      <c r="X386" s="690">
        <v>0</v>
      </c>
      <c r="Y386" s="690">
        <v>0</v>
      </c>
      <c r="Z386" s="690">
        <v>17.662320000000001</v>
      </c>
      <c r="AA386" s="690">
        <v>0</v>
      </c>
      <c r="AB386" s="690">
        <v>17.662320000000001</v>
      </c>
      <c r="AC386" s="690">
        <v>0</v>
      </c>
      <c r="AD386" s="690">
        <v>223.72463999999999</v>
      </c>
      <c r="AE386" s="696">
        <f>VLOOKUP(B386,[9]Avg!B:AD,29,0)</f>
        <v>8.7767127096658921</v>
      </c>
      <c r="AF386" s="697">
        <f>_xlfn.IFNA(VLOOKUP(B386,'[9]5%'!B:BC,54,0),0)</f>
        <v>39.217066732326387</v>
      </c>
      <c r="AG386" s="698">
        <f>VLOOKUP(B386,[9]Simperel!B:AH,33,0)</f>
        <v>8.61</v>
      </c>
      <c r="AH386" s="699">
        <f t="shared" si="70"/>
        <v>7.85</v>
      </c>
      <c r="AI386" s="700"/>
      <c r="AJ386" s="697">
        <f>_xlfn.IFNA(VLOOKUP(B386,'[9]Child care'!C:I,7,0),0)</f>
        <v>0</v>
      </c>
      <c r="AK386" s="699">
        <f>VLOOKUP(B386,[9]Att!B:W,22,0)</f>
        <v>8.4280936454849495</v>
      </c>
      <c r="AL386" s="697">
        <f t="shared" si="71"/>
        <v>0</v>
      </c>
      <c r="AM386" s="697">
        <f>_xlfn.IFNA(VLOOKUP(B386,'[9]Health Check'!D:H,5,0),0)</f>
        <v>0</v>
      </c>
      <c r="AN386" s="701"/>
      <c r="AO386" s="697">
        <v>7</v>
      </c>
      <c r="AP386" s="696">
        <f>VLOOKUP(B386,[9]Simperel!B:AJ,35,0)</f>
        <v>2</v>
      </c>
      <c r="AQ386" s="702">
        <f>VLOOKUP(B386,[10]Master!$B:$AQ,42,0)</f>
        <v>0</v>
      </c>
      <c r="AR386" s="697">
        <f>_xlfn.IFNA(VLOOKUP(B386,[9]Bounus!A:B,2,0),0)</f>
        <v>0</v>
      </c>
      <c r="AS386" s="703">
        <f>SUMIF([9]Reimbursment!$B:$B,'PWK '!B:B,[9]Reimbursment!G:G)</f>
        <v>0</v>
      </c>
      <c r="AT386" s="700">
        <f t="shared" si="78"/>
        <v>0</v>
      </c>
      <c r="AU386" s="704">
        <f t="shared" si="72"/>
        <v>241.39</v>
      </c>
      <c r="AV386" s="705">
        <f>VLOOKUP(B386,[9]Att!B:U,20,0)</f>
        <v>0</v>
      </c>
      <c r="AW386" s="706">
        <f t="shared" si="79"/>
        <v>259.67</v>
      </c>
      <c r="AX386" s="707">
        <f t="shared" si="73"/>
        <v>254.48000000000002</v>
      </c>
      <c r="AY386" s="708">
        <f t="shared" si="74"/>
        <v>367.55697133055622</v>
      </c>
      <c r="AZ386" s="708">
        <v>0</v>
      </c>
      <c r="BA386" s="708">
        <f>VLOOKUP(B386,'[9]1st'!B:BH,59,0)</f>
        <v>100</v>
      </c>
      <c r="BB386" s="709">
        <f>_xlfn.IFNA(VLOOKUP(B386,[9]Deduct!B:F,6,0),0)</f>
        <v>0</v>
      </c>
      <c r="BC386" s="710">
        <f>_xlfn.IFNA(VLOOKUP(B386,[9]Union!I:J,2,0),0)</f>
        <v>0</v>
      </c>
      <c r="BD386" s="710">
        <f>_xlfn.IFNA(VLOOKUP(B386,[9]Union!M:N,2,0),0)</f>
        <v>0</v>
      </c>
      <c r="BE386" s="710">
        <f>_xlfn.IFNA(VLOOKUP(B386,[9]Union!E:F,2,0),0)</f>
        <v>0</v>
      </c>
      <c r="BF386" s="710">
        <f>_xlfn.IFNA(VLOOKUP(B386,[9]Union!A:B,2,0),0)</f>
        <v>0</v>
      </c>
      <c r="BG386" s="711">
        <f t="shared" si="81"/>
        <v>5.19</v>
      </c>
      <c r="BH386" s="708">
        <f t="shared" si="69"/>
        <v>105.19</v>
      </c>
      <c r="BI386" s="712">
        <f t="shared" si="75"/>
        <v>54.83</v>
      </c>
      <c r="BJ386" s="713">
        <f t="shared" si="76"/>
        <v>209.31</v>
      </c>
      <c r="BK386" s="714"/>
      <c r="BL386" s="608" t="e">
        <f>VLOOKUP(B386,[9]ML!A:F,1,0)</f>
        <v>#N/A</v>
      </c>
      <c r="BM386" s="715"/>
      <c r="BN386" s="608" t="e">
        <f>VLOOKUP(B386,'[9]Mon-Fri'!A:A,1,0)</f>
        <v>#N/A</v>
      </c>
    </row>
    <row r="387" spans="1:73" s="608" customFormat="1" ht="35.25" customHeight="1">
      <c r="A387" s="689">
        <f t="shared" si="80"/>
        <v>379</v>
      </c>
      <c r="B387" s="690" t="s">
        <v>1993</v>
      </c>
      <c r="C387" s="690" t="s">
        <v>1994</v>
      </c>
      <c r="D387" s="690" t="s">
        <v>1203</v>
      </c>
      <c r="E387" s="690" t="s">
        <v>1659</v>
      </c>
      <c r="F387" s="691">
        <v>44900</v>
      </c>
      <c r="G387" s="692"/>
      <c r="H387" s="692"/>
      <c r="I387" s="690" t="s">
        <v>1108</v>
      </c>
      <c r="J387" s="693">
        <v>1</v>
      </c>
      <c r="K387" s="693">
        <v>2</v>
      </c>
      <c r="L387" s="693">
        <v>3</v>
      </c>
      <c r="M387" s="693">
        <v>204</v>
      </c>
      <c r="N387" s="694">
        <f t="shared" si="77"/>
        <v>7.8461538461538458</v>
      </c>
      <c r="O387" s="693">
        <v>208</v>
      </c>
      <c r="P387" s="693">
        <v>8</v>
      </c>
      <c r="Q387" s="693">
        <v>254</v>
      </c>
      <c r="R387" s="693">
        <v>0</v>
      </c>
      <c r="S387" s="693">
        <v>0</v>
      </c>
      <c r="T387" s="693">
        <v>0</v>
      </c>
      <c r="U387" s="693">
        <v>46</v>
      </c>
      <c r="V387" s="693">
        <v>0</v>
      </c>
      <c r="W387" s="693">
        <v>46</v>
      </c>
      <c r="X387" s="690">
        <v>168.69</v>
      </c>
      <c r="Y387" s="690">
        <v>0</v>
      </c>
      <c r="Z387" s="690">
        <v>22.568519999999999</v>
      </c>
      <c r="AA387" s="690">
        <v>0</v>
      </c>
      <c r="AB387" s="690">
        <v>22.568519999999999</v>
      </c>
      <c r="AC387" s="690">
        <v>0</v>
      </c>
      <c r="AD387" s="690">
        <v>80.547039999999996</v>
      </c>
      <c r="AE387" s="696">
        <f>VLOOKUP(B387,[9]Avg!B:AD,29,0)</f>
        <v>9.7927528579589751</v>
      </c>
      <c r="AF387" s="697">
        <f>_xlfn.IFNA(VLOOKUP(B387,'[9]5%'!B:BC,54,0),0)</f>
        <v>43.784833385238244</v>
      </c>
      <c r="AG387" s="698">
        <f>VLOOKUP(B387,[9]Simperel!B:AH,33,0)</f>
        <v>11</v>
      </c>
      <c r="AH387" s="699">
        <f t="shared" si="70"/>
        <v>7.85</v>
      </c>
      <c r="AI387" s="700"/>
      <c r="AJ387" s="697">
        <f>_xlfn.IFNA(VLOOKUP(B387,'[9]Child care'!C:I,7,0),0)</f>
        <v>0</v>
      </c>
      <c r="AK387" s="699">
        <f>VLOOKUP(B387,[9]Att!B:W,22,0)</f>
        <v>10</v>
      </c>
      <c r="AL387" s="697">
        <f t="shared" si="71"/>
        <v>6</v>
      </c>
      <c r="AM387" s="697">
        <f>_xlfn.IFNA(VLOOKUP(B387,'[9]Health Check'!D:H,5,0),0)</f>
        <v>0</v>
      </c>
      <c r="AN387" s="701"/>
      <c r="AO387" s="697">
        <v>7</v>
      </c>
      <c r="AP387" s="696">
        <f>VLOOKUP(B387,[9]Simperel!B:AJ,35,0)</f>
        <v>2</v>
      </c>
      <c r="AQ387" s="702">
        <f>VLOOKUP(B387,[10]Master!$B:$AQ,42,0)</f>
        <v>0</v>
      </c>
      <c r="AR387" s="697">
        <f>_xlfn.IFNA(VLOOKUP(B387,[9]Bounus!A:B,2,0),0)</f>
        <v>0</v>
      </c>
      <c r="AS387" s="703">
        <f>SUMIF([9]Reimbursment!$B:$B,'PWK '!B:B,[9]Reimbursment!G:G)</f>
        <v>0</v>
      </c>
      <c r="AT387" s="700">
        <f t="shared" si="78"/>
        <v>0</v>
      </c>
      <c r="AU387" s="704">
        <f t="shared" si="72"/>
        <v>271.81</v>
      </c>
      <c r="AV387" s="705">
        <f>VLOOKUP(B387,[9]Att!B:U,20,0)</f>
        <v>0</v>
      </c>
      <c r="AW387" s="706">
        <f t="shared" si="79"/>
        <v>297.66000000000003</v>
      </c>
      <c r="AX387" s="707">
        <f t="shared" si="73"/>
        <v>291.79000000000002</v>
      </c>
      <c r="AY387" s="708">
        <f t="shared" si="74"/>
        <v>367.55697133055622</v>
      </c>
      <c r="AZ387" s="708">
        <v>0</v>
      </c>
      <c r="BA387" s="708">
        <f>VLOOKUP(B387,'[9]1st'!B:BH,59,0)</f>
        <v>100</v>
      </c>
      <c r="BB387" s="709">
        <f>_xlfn.IFNA(VLOOKUP(B387,[9]Deduct!B:F,6,0),0)</f>
        <v>0</v>
      </c>
      <c r="BC387" s="710">
        <f>_xlfn.IFNA(VLOOKUP(B387,[9]Union!I:J,2,0),0)</f>
        <v>0</v>
      </c>
      <c r="BD387" s="710">
        <f>_xlfn.IFNA(VLOOKUP(B387,[9]Union!M:N,2,0),0)</f>
        <v>0</v>
      </c>
      <c r="BE387" s="710">
        <f>_xlfn.IFNA(VLOOKUP(B387,[9]Union!E:F,2,0),0)</f>
        <v>0</v>
      </c>
      <c r="BF387" s="710">
        <f>_xlfn.IFNA(VLOOKUP(B387,[9]Union!A:B,2,0),0)</f>
        <v>0</v>
      </c>
      <c r="BG387" s="711">
        <f t="shared" si="81"/>
        <v>5.87</v>
      </c>
      <c r="BH387" s="708">
        <f t="shared" si="69"/>
        <v>105.87</v>
      </c>
      <c r="BI387" s="712">
        <f t="shared" si="75"/>
        <v>61.78</v>
      </c>
      <c r="BJ387" s="713">
        <f t="shared" si="76"/>
        <v>253.57</v>
      </c>
      <c r="BK387" s="716"/>
      <c r="BL387" s="608" t="e">
        <f>VLOOKUP(B387,[9]ML!A:F,1,0)</f>
        <v>#N/A</v>
      </c>
      <c r="BM387" s="715"/>
      <c r="BN387" s="608" t="e">
        <f>VLOOKUP(B387,'[9]Mon-Fri'!A:A,1,0)</f>
        <v>#N/A</v>
      </c>
    </row>
    <row r="388" spans="1:73" s="608" customFormat="1" ht="33" customHeight="1">
      <c r="A388" s="689">
        <f t="shared" si="80"/>
        <v>380</v>
      </c>
      <c r="B388" s="690" t="s">
        <v>1995</v>
      </c>
      <c r="C388" s="690" t="s">
        <v>1996</v>
      </c>
      <c r="D388" s="690" t="s">
        <v>1203</v>
      </c>
      <c r="E388" s="690" t="s">
        <v>1662</v>
      </c>
      <c r="F388" s="691">
        <v>45065</v>
      </c>
      <c r="G388" s="692"/>
      <c r="H388" s="692"/>
      <c r="I388" s="690" t="s">
        <v>1108</v>
      </c>
      <c r="J388" s="693">
        <v>0</v>
      </c>
      <c r="K388" s="693">
        <v>0</v>
      </c>
      <c r="L388" s="693">
        <v>0</v>
      </c>
      <c r="M388" s="693">
        <v>204</v>
      </c>
      <c r="N388" s="694">
        <f t="shared" si="77"/>
        <v>7.8461538461538458</v>
      </c>
      <c r="O388" s="693">
        <v>208</v>
      </c>
      <c r="P388" s="693">
        <v>8</v>
      </c>
      <c r="Q388" s="693">
        <v>250</v>
      </c>
      <c r="R388" s="693">
        <v>0</v>
      </c>
      <c r="S388" s="693">
        <v>0</v>
      </c>
      <c r="T388" s="693">
        <v>0</v>
      </c>
      <c r="U388" s="693">
        <v>42</v>
      </c>
      <c r="V388" s="693">
        <v>0</v>
      </c>
      <c r="W388" s="693">
        <v>42</v>
      </c>
      <c r="X388" s="690">
        <v>170.63</v>
      </c>
      <c r="Y388" s="690">
        <v>0</v>
      </c>
      <c r="Z388" s="690">
        <v>20.955756000000001</v>
      </c>
      <c r="AA388" s="690">
        <v>0</v>
      </c>
      <c r="AB388" s="690">
        <v>20.955756000000001</v>
      </c>
      <c r="AC388" s="690">
        <v>15.93</v>
      </c>
      <c r="AD388" s="690">
        <v>65.800312000000005</v>
      </c>
      <c r="AE388" s="696">
        <f>VLOOKUP(B388,[9]Avg!B:AD,29,0)</f>
        <v>10.730531008562176</v>
      </c>
      <c r="AF388" s="697">
        <f>_xlfn.IFNA(VLOOKUP(B388,'[9]5%'!B:BC,54,0),0)</f>
        <v>45.974082177915818</v>
      </c>
      <c r="AG388" s="698">
        <f>VLOOKUP(B388,[9]Simperel!B:AH,33,0)</f>
        <v>10.050000000000001</v>
      </c>
      <c r="AH388" s="699">
        <f t="shared" si="70"/>
        <v>7.85</v>
      </c>
      <c r="AI388" s="700"/>
      <c r="AJ388" s="697">
        <f>_xlfn.IFNA(VLOOKUP(B388,'[9]Child care'!C:I,7,0),0)</f>
        <v>0</v>
      </c>
      <c r="AK388" s="699">
        <f>VLOOKUP(B388,[9]Att!B:W,22,0)</f>
        <v>10</v>
      </c>
      <c r="AL388" s="697">
        <f t="shared" si="71"/>
        <v>6</v>
      </c>
      <c r="AM388" s="697">
        <f>_xlfn.IFNA(VLOOKUP(B388,'[9]Health Check'!D:H,5,0),0)</f>
        <v>0</v>
      </c>
      <c r="AN388" s="701"/>
      <c r="AO388" s="697">
        <v>7</v>
      </c>
      <c r="AP388" s="696">
        <f>VLOOKUP(B388,[9]Simperel!B:AJ,35,0)</f>
        <v>0</v>
      </c>
      <c r="AQ388" s="702">
        <f>VLOOKUP(B388,[10]Master!$B:$AQ,42,0)</f>
        <v>0</v>
      </c>
      <c r="AR388" s="697">
        <f>_xlfn.IFNA(VLOOKUP(B388,[9]Bounus!A:B,2,0),0)</f>
        <v>0</v>
      </c>
      <c r="AS388" s="703">
        <f>SUMIF([9]Reimbursment!$B:$B,'PWK '!B:B,[9]Reimbursment!G:G)</f>
        <v>0</v>
      </c>
      <c r="AT388" s="700">
        <f t="shared" si="78"/>
        <v>0</v>
      </c>
      <c r="AU388" s="704">
        <f t="shared" si="72"/>
        <v>273.32</v>
      </c>
      <c r="AV388" s="705">
        <f>VLOOKUP(B388,[9]Att!B:U,20,0)</f>
        <v>0</v>
      </c>
      <c r="AW388" s="706">
        <f t="shared" si="79"/>
        <v>297.17</v>
      </c>
      <c r="AX388" s="707">
        <f t="shared" si="73"/>
        <v>291.3</v>
      </c>
      <c r="AY388" s="708">
        <f t="shared" si="74"/>
        <v>367.55697133055622</v>
      </c>
      <c r="AZ388" s="708">
        <v>0</v>
      </c>
      <c r="BA388" s="708">
        <f>VLOOKUP(B388,'[9]1st'!B:BH,59,0)</f>
        <v>100</v>
      </c>
      <c r="BB388" s="709">
        <f>_xlfn.IFNA(VLOOKUP(B388,[9]Deduct!B:F,6,0),0)</f>
        <v>0</v>
      </c>
      <c r="BC388" s="710">
        <f>_xlfn.IFNA(VLOOKUP(B388,[9]Union!I:J,2,0),0)</f>
        <v>0</v>
      </c>
      <c r="BD388" s="710">
        <f>_xlfn.IFNA(VLOOKUP(B388,[9]Union!M:N,2,0),0)</f>
        <v>0</v>
      </c>
      <c r="BE388" s="710">
        <f>_xlfn.IFNA(VLOOKUP(B388,[9]Union!E:F,2,0),0)</f>
        <v>0</v>
      </c>
      <c r="BF388" s="710">
        <f>_xlfn.IFNA(VLOOKUP(B388,[9]Union!A:B,2,0),0)</f>
        <v>0</v>
      </c>
      <c r="BG388" s="711">
        <f t="shared" si="81"/>
        <v>5.87</v>
      </c>
      <c r="BH388" s="708">
        <f t="shared" si="69"/>
        <v>105.87</v>
      </c>
      <c r="BI388" s="712">
        <f t="shared" si="75"/>
        <v>63.02</v>
      </c>
      <c r="BJ388" s="713">
        <f t="shared" si="76"/>
        <v>254.32</v>
      </c>
      <c r="BK388" s="716"/>
      <c r="BL388" s="608" t="e">
        <f>VLOOKUP(B388,[9]ML!A:F,1,0)</f>
        <v>#N/A</v>
      </c>
      <c r="BM388" s="715"/>
      <c r="BN388" s="608" t="e">
        <f>VLOOKUP(B388,'[9]Mon-Fri'!A:A,1,0)</f>
        <v>#N/A</v>
      </c>
    </row>
    <row r="389" spans="1:73" s="608" customFormat="1" ht="32.25" customHeight="1">
      <c r="A389" s="689">
        <f t="shared" si="80"/>
        <v>381</v>
      </c>
      <c r="B389" s="690" t="s">
        <v>1997</v>
      </c>
      <c r="C389" s="690" t="s">
        <v>1998</v>
      </c>
      <c r="D389" s="690" t="s">
        <v>1224</v>
      </c>
      <c r="E389" s="690" t="s">
        <v>1311</v>
      </c>
      <c r="F389" s="691">
        <v>45070</v>
      </c>
      <c r="G389" s="692"/>
      <c r="H389" s="692"/>
      <c r="I389" s="690" t="s">
        <v>1108</v>
      </c>
      <c r="J389" s="693">
        <v>1</v>
      </c>
      <c r="K389" s="693">
        <v>2</v>
      </c>
      <c r="L389" s="693">
        <v>3</v>
      </c>
      <c r="M389" s="693">
        <v>204</v>
      </c>
      <c r="N389" s="694">
        <f t="shared" si="77"/>
        <v>7.8461538461538458</v>
      </c>
      <c r="O389" s="693">
        <v>208</v>
      </c>
      <c r="P389" s="693">
        <v>8</v>
      </c>
      <c r="Q389" s="693">
        <v>254</v>
      </c>
      <c r="R389" s="693">
        <v>0</v>
      </c>
      <c r="S389" s="693">
        <v>0</v>
      </c>
      <c r="T389" s="693">
        <v>0</v>
      </c>
      <c r="U389" s="693">
        <v>46</v>
      </c>
      <c r="V389" s="693">
        <v>0</v>
      </c>
      <c r="W389" s="693">
        <v>46</v>
      </c>
      <c r="X389" s="690">
        <v>171.44</v>
      </c>
      <c r="Y389" s="690">
        <v>0</v>
      </c>
      <c r="Z389" s="690">
        <v>22.685438000000001</v>
      </c>
      <c r="AA389" s="690">
        <v>0</v>
      </c>
      <c r="AB389" s="690">
        <v>22.685438000000001</v>
      </c>
      <c r="AC389" s="690">
        <v>0</v>
      </c>
      <c r="AD389" s="690">
        <v>78.030876000000006</v>
      </c>
      <c r="AE389" s="696">
        <f>VLOOKUP(B389,[9]Avg!B:AD,29,0)</f>
        <v>9.7194256666210226</v>
      </c>
      <c r="AF389" s="697">
        <f>_xlfn.IFNA(VLOOKUP(B389,'[9]5%'!B:BC,54,0),0)</f>
        <v>37.200158181635906</v>
      </c>
      <c r="AG389" s="698">
        <f>VLOOKUP(B389,[9]Simperel!B:AH,33,0)</f>
        <v>11</v>
      </c>
      <c r="AH389" s="699">
        <f t="shared" si="70"/>
        <v>7.85</v>
      </c>
      <c r="AI389" s="700"/>
      <c r="AJ389" s="697">
        <f>_xlfn.IFNA(VLOOKUP(B389,'[9]Child care'!C:I,7,0),0)</f>
        <v>0</v>
      </c>
      <c r="AK389" s="699">
        <f>VLOOKUP(B389,[9]Att!B:W,22,0)</f>
        <v>10</v>
      </c>
      <c r="AL389" s="697">
        <f t="shared" si="71"/>
        <v>6</v>
      </c>
      <c r="AM389" s="697">
        <f>_xlfn.IFNA(VLOOKUP(B389,'[9]Health Check'!D:H,5,0),0)</f>
        <v>0</v>
      </c>
      <c r="AN389" s="701"/>
      <c r="AO389" s="697">
        <v>7</v>
      </c>
      <c r="AP389" s="696">
        <f>VLOOKUP(B389,[9]Simperel!B:AJ,35,0)</f>
        <v>0</v>
      </c>
      <c r="AQ389" s="702">
        <f>VLOOKUP(B389,[10]Master!$B:$AQ,42,0)</f>
        <v>0</v>
      </c>
      <c r="AR389" s="697">
        <f>_xlfn.IFNA(VLOOKUP(B389,[9]Bounus!A:B,2,0),0)</f>
        <v>0</v>
      </c>
      <c r="AS389" s="703">
        <f>SUMIF([9]Reimbursment!$B:$B,'PWK '!B:B,[9]Reimbursment!G:G)</f>
        <v>0</v>
      </c>
      <c r="AT389" s="700">
        <f t="shared" si="78"/>
        <v>0.13641299181222444</v>
      </c>
      <c r="AU389" s="704">
        <f t="shared" si="72"/>
        <v>272.16000000000003</v>
      </c>
      <c r="AV389" s="705">
        <f>VLOOKUP(B389,[9]Att!B:U,20,0)</f>
        <v>1.4035087719298201E-2</v>
      </c>
      <c r="AW389" s="706">
        <f t="shared" si="79"/>
        <v>296.14</v>
      </c>
      <c r="AX389" s="707">
        <f t="shared" si="73"/>
        <v>290.27</v>
      </c>
      <c r="AY389" s="708">
        <f t="shared" si="74"/>
        <v>367.55697133055622</v>
      </c>
      <c r="AZ389" s="708">
        <v>0</v>
      </c>
      <c r="BA389" s="708">
        <f>VLOOKUP(B389,'[9]1st'!B:BH,59,0)</f>
        <v>100</v>
      </c>
      <c r="BB389" s="709">
        <f>_xlfn.IFNA(VLOOKUP(B389,[9]Deduct!B:F,6,0),0)</f>
        <v>0</v>
      </c>
      <c r="BC389" s="710">
        <f>_xlfn.IFNA(VLOOKUP(B389,[9]Union!I:J,2,0),0)</f>
        <v>0</v>
      </c>
      <c r="BD389" s="710">
        <f>_xlfn.IFNA(VLOOKUP(B389,[9]Union!M:N,2,0),0)</f>
        <v>0</v>
      </c>
      <c r="BE389" s="710">
        <f>_xlfn.IFNA(VLOOKUP(B389,[9]Union!E:F,2,0),0)</f>
        <v>0</v>
      </c>
      <c r="BF389" s="710">
        <f>_xlfn.IFNA(VLOOKUP(B389,[9]Union!A:B,2,0),0)</f>
        <v>0</v>
      </c>
      <c r="BG389" s="711">
        <f t="shared" si="81"/>
        <v>5.87</v>
      </c>
      <c r="BH389" s="708">
        <f t="shared" si="69"/>
        <v>105.87</v>
      </c>
      <c r="BI389" s="712">
        <f t="shared" si="75"/>
        <v>55.2</v>
      </c>
      <c r="BJ389" s="713">
        <f t="shared" si="76"/>
        <v>245.47</v>
      </c>
      <c r="BK389" s="724"/>
      <c r="BL389" s="608" t="e">
        <f>VLOOKUP(B389,[9]ML!A:F,1,0)</f>
        <v>#N/A</v>
      </c>
      <c r="BM389" s="715"/>
      <c r="BN389" s="608" t="e">
        <f>VLOOKUP(B389,'[9]Mon-Fri'!A:A,1,0)</f>
        <v>#N/A</v>
      </c>
    </row>
    <row r="390" spans="1:73" s="608" customFormat="1" ht="32.25" customHeight="1">
      <c r="A390" s="689">
        <f t="shared" si="80"/>
        <v>382</v>
      </c>
      <c r="B390" s="690" t="s">
        <v>1999</v>
      </c>
      <c r="C390" s="690" t="s">
        <v>2000</v>
      </c>
      <c r="D390" s="690" t="s">
        <v>1289</v>
      </c>
      <c r="E390" s="690" t="s">
        <v>1311</v>
      </c>
      <c r="F390" s="691">
        <v>45070</v>
      </c>
      <c r="G390" s="692"/>
      <c r="H390" s="692"/>
      <c r="I390" s="690" t="s">
        <v>1108</v>
      </c>
      <c r="J390" s="693">
        <v>1</v>
      </c>
      <c r="K390" s="693">
        <v>2</v>
      </c>
      <c r="L390" s="693">
        <v>3</v>
      </c>
      <c r="M390" s="693">
        <v>204</v>
      </c>
      <c r="N390" s="694">
        <f t="shared" si="77"/>
        <v>7.8461538461538458</v>
      </c>
      <c r="O390" s="693">
        <v>208</v>
      </c>
      <c r="P390" s="693">
        <v>8</v>
      </c>
      <c r="Q390" s="693">
        <v>238</v>
      </c>
      <c r="R390" s="693">
        <v>0</v>
      </c>
      <c r="S390" s="693">
        <v>8</v>
      </c>
      <c r="T390" s="693">
        <v>8</v>
      </c>
      <c r="U390" s="693">
        <v>38</v>
      </c>
      <c r="V390" s="693">
        <v>0</v>
      </c>
      <c r="W390" s="693">
        <v>38</v>
      </c>
      <c r="X390" s="690">
        <v>332.19</v>
      </c>
      <c r="Y390" s="690">
        <v>0</v>
      </c>
      <c r="Z390" s="690">
        <v>23.742927999999999</v>
      </c>
      <c r="AA390" s="690">
        <v>0</v>
      </c>
      <c r="AB390" s="690">
        <v>23.742927999999999</v>
      </c>
      <c r="AC390" s="690">
        <v>0</v>
      </c>
      <c r="AD390" s="690">
        <v>0</v>
      </c>
      <c r="AE390" s="696">
        <f>VLOOKUP(B390,[9]Avg!B:AD,29,0)</f>
        <v>11.186090448013525</v>
      </c>
      <c r="AF390" s="697">
        <f>_xlfn.IFNA(VLOOKUP(B390,'[9]5%'!B:BC,54,0),0)</f>
        <v>50.451346153846153</v>
      </c>
      <c r="AG390" s="698">
        <f>VLOOKUP(B390,[9]Simperel!B:AH,33,0)</f>
        <v>9.09</v>
      </c>
      <c r="AH390" s="699">
        <f t="shared" si="70"/>
        <v>7.85</v>
      </c>
      <c r="AI390" s="700"/>
      <c r="AJ390" s="697">
        <f>_xlfn.IFNA(VLOOKUP(B390,'[9]Child care'!C:I,7,0),0)</f>
        <v>0</v>
      </c>
      <c r="AK390" s="699">
        <f>VLOOKUP(B390,[9]Att!B:W,22,0)</f>
        <v>9.1973244147157178</v>
      </c>
      <c r="AL390" s="697">
        <f t="shared" si="71"/>
        <v>6</v>
      </c>
      <c r="AM390" s="697">
        <f>_xlfn.IFNA(VLOOKUP(B390,'[9]Health Check'!D:H,5,0),0)</f>
        <v>0</v>
      </c>
      <c r="AN390" s="701"/>
      <c r="AO390" s="697">
        <v>7</v>
      </c>
      <c r="AP390" s="696">
        <f>VLOOKUP(B390,[9]Simperel!B:AJ,35,0)</f>
        <v>0</v>
      </c>
      <c r="AQ390" s="702">
        <f>VLOOKUP(B390,[10]Master!$B:$AQ,42,0)</f>
        <v>0</v>
      </c>
      <c r="AR390" s="697">
        <f>_xlfn.IFNA(VLOOKUP(B390,[9]Bounus!A:B,2,0),0)</f>
        <v>0</v>
      </c>
      <c r="AS390" s="703">
        <f>SUMIF([9]Reimbursment!$B:$B,'PWK '!B:B,[9]Reimbursment!G:G)</f>
        <v>0</v>
      </c>
      <c r="AT390" s="700">
        <f t="shared" si="78"/>
        <v>0</v>
      </c>
      <c r="AU390" s="704">
        <f t="shared" si="72"/>
        <v>355.93</v>
      </c>
      <c r="AV390" s="705">
        <f>VLOOKUP(B390,[9]Att!B:U,20,0)</f>
        <v>0</v>
      </c>
      <c r="AW390" s="706">
        <f t="shared" si="79"/>
        <v>378.98</v>
      </c>
      <c r="AX390" s="707">
        <f t="shared" si="73"/>
        <v>373.11</v>
      </c>
      <c r="AY390" s="708">
        <f t="shared" si="74"/>
        <v>367.55697133055622</v>
      </c>
      <c r="AZ390" s="708">
        <v>0</v>
      </c>
      <c r="BA390" s="708">
        <f>VLOOKUP(B390,'[9]1st'!B:BH,59,0)</f>
        <v>100</v>
      </c>
      <c r="BB390" s="709">
        <f>_xlfn.IFNA(VLOOKUP(B390,[9]Deduct!B:F,6,0),0)</f>
        <v>0</v>
      </c>
      <c r="BC390" s="710">
        <f>_xlfn.IFNA(VLOOKUP(B390,[9]Union!I:J,2,0),0)</f>
        <v>0</v>
      </c>
      <c r="BD390" s="710">
        <f>_xlfn.IFNA(VLOOKUP(B390,[9]Union!M:N,2,0),0)</f>
        <v>0</v>
      </c>
      <c r="BE390" s="710">
        <f>_xlfn.IFNA(VLOOKUP(B390,[9]Union!E:F,2,0),0)</f>
        <v>0</v>
      </c>
      <c r="BF390" s="710">
        <f>_xlfn.IFNA(VLOOKUP(B390,[9]Union!A:B,2,0),0)</f>
        <v>0</v>
      </c>
      <c r="BG390" s="711">
        <f t="shared" si="81"/>
        <v>5.87</v>
      </c>
      <c r="BH390" s="708">
        <f t="shared" si="69"/>
        <v>105.87</v>
      </c>
      <c r="BI390" s="712">
        <f t="shared" si="75"/>
        <v>66.540000000000006</v>
      </c>
      <c r="BJ390" s="713">
        <f t="shared" si="76"/>
        <v>339.65</v>
      </c>
      <c r="BK390" s="724"/>
      <c r="BL390" s="608" t="e">
        <f>VLOOKUP(B390,[9]ML!A:F,1,0)</f>
        <v>#N/A</v>
      </c>
      <c r="BM390" s="715"/>
      <c r="BN390" s="608" t="e">
        <f>VLOOKUP(B390,'[9]Mon-Fri'!A:A,1,0)</f>
        <v>#N/A</v>
      </c>
    </row>
    <row r="391" spans="1:73" s="608" customFormat="1" ht="32.25" customHeight="1">
      <c r="A391" s="689">
        <f t="shared" si="80"/>
        <v>383</v>
      </c>
      <c r="B391" s="690" t="s">
        <v>2001</v>
      </c>
      <c r="C391" s="690" t="s">
        <v>2002</v>
      </c>
      <c r="D391" s="690" t="s">
        <v>1238</v>
      </c>
      <c r="E391" s="690" t="s">
        <v>1197</v>
      </c>
      <c r="F391" s="691">
        <v>45070</v>
      </c>
      <c r="G391" s="692"/>
      <c r="H391" s="692"/>
      <c r="I391" s="690" t="s">
        <v>1108</v>
      </c>
      <c r="J391" s="693">
        <v>1</v>
      </c>
      <c r="K391" s="693">
        <v>1</v>
      </c>
      <c r="L391" s="693">
        <v>2</v>
      </c>
      <c r="M391" s="693">
        <v>204</v>
      </c>
      <c r="N391" s="694">
        <f t="shared" si="77"/>
        <v>7.8461538461538458</v>
      </c>
      <c r="O391" s="693">
        <v>208</v>
      </c>
      <c r="P391" s="693">
        <v>8</v>
      </c>
      <c r="Q391" s="693">
        <v>236</v>
      </c>
      <c r="R391" s="693">
        <v>8</v>
      </c>
      <c r="S391" s="693">
        <v>0</v>
      </c>
      <c r="T391" s="693">
        <v>8</v>
      </c>
      <c r="U391" s="693">
        <v>36</v>
      </c>
      <c r="V391" s="693">
        <v>0</v>
      </c>
      <c r="W391" s="693">
        <v>36</v>
      </c>
      <c r="X391" s="690">
        <v>178.14</v>
      </c>
      <c r="Y391" s="690">
        <v>7.85</v>
      </c>
      <c r="Z391" s="690">
        <v>17.662320000000001</v>
      </c>
      <c r="AA391" s="690">
        <v>0</v>
      </c>
      <c r="AB391" s="690">
        <v>17.662320000000001</v>
      </c>
      <c r="AC391" s="690">
        <v>0</v>
      </c>
      <c r="AD391" s="690">
        <v>53.434640000000002</v>
      </c>
      <c r="AE391" s="696">
        <f>VLOOKUP(B391,[9]Avg!B:AD,29,0)</f>
        <v>10.083684376093839</v>
      </c>
      <c r="AF391" s="697">
        <f>_xlfn.IFNA(VLOOKUP(B391,'[9]5%'!B:BC,54,0),0)</f>
        <v>41.013027822453921</v>
      </c>
      <c r="AG391" s="698">
        <f>VLOOKUP(B391,[9]Simperel!B:AH,33,0)</f>
        <v>8.61</v>
      </c>
      <c r="AH391" s="699">
        <f t="shared" si="70"/>
        <v>7.85</v>
      </c>
      <c r="AI391" s="700"/>
      <c r="AJ391" s="697">
        <f>_xlfn.IFNA(VLOOKUP(B391,'[9]Child care'!C:I,7,0),0)</f>
        <v>0</v>
      </c>
      <c r="AK391" s="699">
        <f>VLOOKUP(B391,[9]Att!B:W,22,0)</f>
        <v>9.5652173913043477</v>
      </c>
      <c r="AL391" s="697">
        <f t="shared" si="71"/>
        <v>6</v>
      </c>
      <c r="AM391" s="697">
        <f>_xlfn.IFNA(VLOOKUP(B391,'[9]Health Check'!D:H,5,0),0)</f>
        <v>0</v>
      </c>
      <c r="AN391" s="701"/>
      <c r="AO391" s="697">
        <v>7</v>
      </c>
      <c r="AP391" s="696">
        <f>VLOOKUP(B391,[9]Simperel!B:AJ,35,0)</f>
        <v>0</v>
      </c>
      <c r="AQ391" s="702">
        <f>VLOOKUP(B391,[10]Master!$B:$AQ,42,0)</f>
        <v>0</v>
      </c>
      <c r="AR391" s="697">
        <f>_xlfn.IFNA(VLOOKUP(B391,[9]Bounus!A:B,2,0),0)</f>
        <v>0</v>
      </c>
      <c r="AS391" s="703">
        <f>SUMIF([9]Reimbursment!$B:$B,'PWK '!B:B,[9]Reimbursment!G:G)</f>
        <v>0</v>
      </c>
      <c r="AT391" s="700">
        <f t="shared" si="78"/>
        <v>0</v>
      </c>
      <c r="AU391" s="704">
        <f t="shared" si="72"/>
        <v>257.08999999999997</v>
      </c>
      <c r="AV391" s="705">
        <f>VLOOKUP(B391,[9]Att!B:U,20,0)</f>
        <v>0</v>
      </c>
      <c r="AW391" s="706">
        <f t="shared" si="79"/>
        <v>280.5</v>
      </c>
      <c r="AX391" s="707">
        <f t="shared" si="73"/>
        <v>274.89</v>
      </c>
      <c r="AY391" s="708">
        <f t="shared" si="74"/>
        <v>367.55697133055622</v>
      </c>
      <c r="AZ391" s="708">
        <v>0</v>
      </c>
      <c r="BA391" s="708">
        <f>VLOOKUP(B391,'[9]1st'!B:BH,59,0)</f>
        <v>100</v>
      </c>
      <c r="BB391" s="709">
        <f>_xlfn.IFNA(VLOOKUP(B391,[9]Deduct!B:F,6,0),0)</f>
        <v>0</v>
      </c>
      <c r="BC391" s="710">
        <f>_xlfn.IFNA(VLOOKUP(B391,[9]Union!I:J,2,0),0)</f>
        <v>0</v>
      </c>
      <c r="BD391" s="710">
        <f>_xlfn.IFNA(VLOOKUP(B391,[9]Union!M:N,2,0),0)</f>
        <v>0</v>
      </c>
      <c r="BE391" s="710">
        <f>_xlfn.IFNA(VLOOKUP(B391,[9]Union!E:F,2,0),0)</f>
        <v>0</v>
      </c>
      <c r="BF391" s="710">
        <f>_xlfn.IFNA(VLOOKUP(B391,[9]Union!A:B,2,0),0)</f>
        <v>0</v>
      </c>
      <c r="BG391" s="711">
        <f t="shared" si="81"/>
        <v>5.61</v>
      </c>
      <c r="BH391" s="708">
        <f t="shared" si="69"/>
        <v>105.61</v>
      </c>
      <c r="BI391" s="712">
        <f t="shared" si="75"/>
        <v>56.62</v>
      </c>
      <c r="BJ391" s="713">
        <f t="shared" si="76"/>
        <v>231.51</v>
      </c>
      <c r="BK391" s="716"/>
      <c r="BL391" s="608" t="e">
        <f>VLOOKUP(B391,[9]ML!A:F,1,0)</f>
        <v>#N/A</v>
      </c>
      <c r="BM391" s="715"/>
      <c r="BN391" s="608" t="e">
        <f>VLOOKUP(B391,'[9]Mon-Fri'!A:A,1,0)</f>
        <v>#N/A</v>
      </c>
    </row>
    <row r="392" spans="1:73" s="608" customFormat="1" ht="32.25" customHeight="1">
      <c r="A392" s="689">
        <f t="shared" si="80"/>
        <v>384</v>
      </c>
      <c r="B392" s="690" t="s">
        <v>2003</v>
      </c>
      <c r="C392" s="690" t="s">
        <v>2004</v>
      </c>
      <c r="D392" s="690" t="s">
        <v>1196</v>
      </c>
      <c r="E392" s="690" t="s">
        <v>1662</v>
      </c>
      <c r="F392" s="691">
        <v>45078</v>
      </c>
      <c r="G392" s="692"/>
      <c r="H392" s="692"/>
      <c r="I392" s="690" t="s">
        <v>1108</v>
      </c>
      <c r="J392" s="693">
        <v>1</v>
      </c>
      <c r="K392" s="693">
        <v>0</v>
      </c>
      <c r="L392" s="693">
        <v>1</v>
      </c>
      <c r="M392" s="693">
        <v>204</v>
      </c>
      <c r="N392" s="694">
        <f t="shared" si="77"/>
        <v>7.8461538461538458</v>
      </c>
      <c r="O392" s="693">
        <v>208</v>
      </c>
      <c r="P392" s="693">
        <v>8</v>
      </c>
      <c r="Q392" s="693">
        <v>256</v>
      </c>
      <c r="R392" s="693">
        <v>0</v>
      </c>
      <c r="S392" s="693">
        <v>0</v>
      </c>
      <c r="T392" s="693">
        <v>0</v>
      </c>
      <c r="U392" s="693">
        <v>48</v>
      </c>
      <c r="V392" s="693">
        <v>0</v>
      </c>
      <c r="W392" s="693">
        <v>48</v>
      </c>
      <c r="X392" s="690">
        <v>182.46</v>
      </c>
      <c r="Y392" s="690">
        <v>0</v>
      </c>
      <c r="Z392" s="690">
        <v>24.106639999999999</v>
      </c>
      <c r="AA392" s="690">
        <v>0</v>
      </c>
      <c r="AB392" s="690">
        <v>24.106639999999999</v>
      </c>
      <c r="AC392" s="690">
        <v>0</v>
      </c>
      <c r="AD392" s="690">
        <v>74.082970000000003</v>
      </c>
      <c r="AE392" s="696">
        <f>VLOOKUP(B392,[9]Avg!B:AD,29,0)</f>
        <v>9.8889250780437141</v>
      </c>
      <c r="AF392" s="697">
        <f>_xlfn.IFNA(VLOOKUP(B392,'[9]5%'!B:BC,54,0),0)</f>
        <v>40.926506671736284</v>
      </c>
      <c r="AG392" s="698">
        <f>VLOOKUP(B392,[9]Simperel!B:AH,33,0)</f>
        <v>11.48</v>
      </c>
      <c r="AH392" s="699">
        <f t="shared" si="70"/>
        <v>7.85</v>
      </c>
      <c r="AI392" s="700"/>
      <c r="AJ392" s="697">
        <f>_xlfn.IFNA(VLOOKUP(B392,'[9]Child care'!C:I,7,0),0)</f>
        <v>0</v>
      </c>
      <c r="AK392" s="699">
        <f>VLOOKUP(B392,[9]Att!B:W,22,0)</f>
        <v>10</v>
      </c>
      <c r="AL392" s="697">
        <f t="shared" si="71"/>
        <v>6</v>
      </c>
      <c r="AM392" s="697">
        <f>_xlfn.IFNA(VLOOKUP(B392,'[9]Health Check'!D:H,5,0),0)</f>
        <v>0</v>
      </c>
      <c r="AN392" s="701"/>
      <c r="AO392" s="697">
        <v>7</v>
      </c>
      <c r="AP392" s="696">
        <f>VLOOKUP(B392,[9]Simperel!B:AJ,35,0)</f>
        <v>0</v>
      </c>
      <c r="AQ392" s="702">
        <f>VLOOKUP(B392,[10]Master!$B:$AQ,42,0)</f>
        <v>0</v>
      </c>
      <c r="AR392" s="697">
        <f>_xlfn.IFNA(VLOOKUP(B392,[9]Bounus!A:B,2,0),0)</f>
        <v>0</v>
      </c>
      <c r="AS392" s="703">
        <f>SUMIF([9]Reimbursment!$B:$B,'PWK '!B:B,[9]Reimbursment!G:G)</f>
        <v>0</v>
      </c>
      <c r="AT392" s="700">
        <f t="shared" si="78"/>
        <v>0</v>
      </c>
      <c r="AU392" s="704">
        <f t="shared" si="72"/>
        <v>280.64999999999998</v>
      </c>
      <c r="AV392" s="705">
        <f>VLOOKUP(B392,[9]Att!B:U,20,0)</f>
        <v>0</v>
      </c>
      <c r="AW392" s="706">
        <f t="shared" si="79"/>
        <v>304.5</v>
      </c>
      <c r="AX392" s="707">
        <f t="shared" si="73"/>
        <v>298.63</v>
      </c>
      <c r="AY392" s="708">
        <f t="shared" si="74"/>
        <v>367.55697133055622</v>
      </c>
      <c r="AZ392" s="708">
        <v>0</v>
      </c>
      <c r="BA392" s="708">
        <f>VLOOKUP(B392,'[9]1st'!B:BH,59,0)</f>
        <v>100</v>
      </c>
      <c r="BB392" s="709">
        <f>_xlfn.IFNA(VLOOKUP(B392,[9]Deduct!B:F,6,0),0)</f>
        <v>0</v>
      </c>
      <c r="BC392" s="710">
        <f>_xlfn.IFNA(VLOOKUP(B392,[9]Union!I:J,2,0),0)</f>
        <v>0</v>
      </c>
      <c r="BD392" s="710">
        <f>_xlfn.IFNA(VLOOKUP(B392,[9]Union!M:N,2,0),0)</f>
        <v>0</v>
      </c>
      <c r="BE392" s="710">
        <f>_xlfn.IFNA(VLOOKUP(B392,[9]Union!E:F,2,0),0)</f>
        <v>0</v>
      </c>
      <c r="BF392" s="710">
        <f>_xlfn.IFNA(VLOOKUP(B392,[9]Union!A:B,2,0),0)</f>
        <v>0</v>
      </c>
      <c r="BG392" s="711">
        <f t="shared" si="81"/>
        <v>5.87</v>
      </c>
      <c r="BH392" s="708">
        <f t="shared" ref="BH392:BH455" si="82">ROUND(SUM(AZ392:BG392),2)</f>
        <v>105.87</v>
      </c>
      <c r="BI392" s="712">
        <f t="shared" si="75"/>
        <v>59.41</v>
      </c>
      <c r="BJ392" s="713">
        <f t="shared" si="76"/>
        <v>258.04000000000002</v>
      </c>
      <c r="BK392" s="716"/>
      <c r="BL392" s="608" t="e">
        <f>VLOOKUP(B392,[9]ML!A:F,1,0)</f>
        <v>#N/A</v>
      </c>
      <c r="BM392" s="715"/>
      <c r="BN392" s="608" t="e">
        <f>VLOOKUP(B392,'[9]Mon-Fri'!A:A,1,0)</f>
        <v>#N/A</v>
      </c>
    </row>
    <row r="393" spans="1:73" s="608" customFormat="1" ht="35.25" customHeight="1">
      <c r="A393" s="689">
        <f t="shared" si="80"/>
        <v>385</v>
      </c>
      <c r="B393" s="690" t="s">
        <v>2005</v>
      </c>
      <c r="C393" s="690" t="s">
        <v>2006</v>
      </c>
      <c r="D393" s="690" t="s">
        <v>1213</v>
      </c>
      <c r="E393" s="690" t="s">
        <v>2007</v>
      </c>
      <c r="F393" s="691">
        <v>45078</v>
      </c>
      <c r="G393" s="692"/>
      <c r="H393" s="692"/>
      <c r="I393" s="690" t="s">
        <v>1108</v>
      </c>
      <c r="J393" s="693">
        <v>1</v>
      </c>
      <c r="K393" s="693">
        <v>2</v>
      </c>
      <c r="L393" s="693">
        <v>3</v>
      </c>
      <c r="M393" s="693">
        <v>204</v>
      </c>
      <c r="N393" s="694">
        <f t="shared" si="77"/>
        <v>7.8461538461538458</v>
      </c>
      <c r="O393" s="693">
        <v>208</v>
      </c>
      <c r="P393" s="693">
        <v>8</v>
      </c>
      <c r="Q393" s="693">
        <v>238</v>
      </c>
      <c r="R393" s="693">
        <v>0</v>
      </c>
      <c r="S393" s="693">
        <v>0</v>
      </c>
      <c r="T393" s="693">
        <v>0</v>
      </c>
      <c r="U393" s="693">
        <v>30</v>
      </c>
      <c r="V393" s="693">
        <v>0</v>
      </c>
      <c r="W393" s="693">
        <v>30</v>
      </c>
      <c r="X393" s="690">
        <v>132.84</v>
      </c>
      <c r="Y393" s="690">
        <v>0</v>
      </c>
      <c r="Z393" s="690">
        <v>14.7186</v>
      </c>
      <c r="AA393" s="690">
        <v>0</v>
      </c>
      <c r="AB393" s="690">
        <v>14.7186</v>
      </c>
      <c r="AC393" s="690">
        <v>0</v>
      </c>
      <c r="AD393" s="690">
        <v>100.6972</v>
      </c>
      <c r="AE393" s="696">
        <f>VLOOKUP(B393,[9]Avg!B:AD,29,0)</f>
        <v>9.1552948158269558</v>
      </c>
      <c r="AF393" s="697">
        <f>_xlfn.IFNA(VLOOKUP(B393,'[9]5%'!B:BC,54,0),0)</f>
        <v>37.767459451244228</v>
      </c>
      <c r="AG393" s="698">
        <f>VLOOKUP(B393,[9]Simperel!B:AH,33,0)</f>
        <v>7.18</v>
      </c>
      <c r="AH393" s="699">
        <f t="shared" ref="AH393:AH456" si="83">ROUND(M393/26/8*P393,2)</f>
        <v>7.85</v>
      </c>
      <c r="AI393" s="700"/>
      <c r="AJ393" s="697">
        <f>_xlfn.IFNA(VLOOKUP(B393,'[9]Child care'!C:I,7,0),0)</f>
        <v>0</v>
      </c>
      <c r="AK393" s="699">
        <f>VLOOKUP(B393,[9]Att!B:W,22,0)</f>
        <v>10</v>
      </c>
      <c r="AL393" s="697">
        <f t="shared" ref="AL393:AL456" si="84">IF(AND(ROUND(X393+Y393+AH393,2)&gt;=158,(ROUND(X393+Y393+AC393+AH393,2)&lt;158)),0,IF((ROUND(X393+Y393+AH393,2)&gt;=158),6,0))</f>
        <v>0</v>
      </c>
      <c r="AM393" s="697">
        <f>_xlfn.IFNA(VLOOKUP(B393,'[9]Health Check'!D:H,5,0),0)</f>
        <v>0</v>
      </c>
      <c r="AN393" s="701"/>
      <c r="AO393" s="697">
        <v>7</v>
      </c>
      <c r="AP393" s="696">
        <f>VLOOKUP(B393,[9]Simperel!B:AJ,35,0)</f>
        <v>0</v>
      </c>
      <c r="AQ393" s="702">
        <f>VLOOKUP(B393,[10]Master!$B:$AQ,42,0)</f>
        <v>0</v>
      </c>
      <c r="AR393" s="697">
        <f>_xlfn.IFNA(VLOOKUP(B393,[9]Bounus!A:B,2,0),0)</f>
        <v>0</v>
      </c>
      <c r="AS393" s="703">
        <f>SUMIF([9]Reimbursment!$B:$B,'PWK '!B:B,[9]Reimbursment!G:G)</f>
        <v>0</v>
      </c>
      <c r="AT393" s="700">
        <f t="shared" si="78"/>
        <v>0.96371524377125994</v>
      </c>
      <c r="AU393" s="704">
        <f t="shared" ref="AU393:AU456" si="85">ROUND(SUM(X393:Y393,AC393:AD393,AB393),2)</f>
        <v>248.26</v>
      </c>
      <c r="AV393" s="705">
        <f>VLOOKUP(B393,[9]Att!B:U,20,0)</f>
        <v>0.105263157894737</v>
      </c>
      <c r="AW393" s="706">
        <f t="shared" si="79"/>
        <v>267.07</v>
      </c>
      <c r="AX393" s="707">
        <f t="shared" ref="AX393:AX456" si="86">AW393-BG393</f>
        <v>261.73</v>
      </c>
      <c r="AY393" s="708">
        <f t="shared" ref="AY393:AY456" si="87">1500000/$BK$2</f>
        <v>367.55697133055622</v>
      </c>
      <c r="AZ393" s="708">
        <v>0</v>
      </c>
      <c r="BA393" s="708">
        <f>VLOOKUP(B393,'[9]1st'!B:BH,59,0)</f>
        <v>100</v>
      </c>
      <c r="BB393" s="709">
        <f>_xlfn.IFNA(VLOOKUP(B393,[9]Deduct!B:F,6,0),0)</f>
        <v>0</v>
      </c>
      <c r="BC393" s="710">
        <f>_xlfn.IFNA(VLOOKUP(B393,[9]Union!I:J,2,0),0)</f>
        <v>0</v>
      </c>
      <c r="BD393" s="710">
        <f>_xlfn.IFNA(VLOOKUP(B393,[9]Union!M:N,2,0),0)</f>
        <v>0</v>
      </c>
      <c r="BE393" s="710">
        <f>_xlfn.IFNA(VLOOKUP(B393,[9]Union!E:F,2,0),0)</f>
        <v>0</v>
      </c>
      <c r="BF393" s="710">
        <f>_xlfn.IFNA(VLOOKUP(B393,[9]Union!A:B,2,0),0)</f>
        <v>0</v>
      </c>
      <c r="BG393" s="711">
        <f t="shared" si="81"/>
        <v>5.34</v>
      </c>
      <c r="BH393" s="708">
        <f t="shared" si="82"/>
        <v>105.34</v>
      </c>
      <c r="BI393" s="712">
        <f t="shared" ref="BI393:BI456" si="88">ROUND(AF393+AJ393+AM393+AG393+AO393,2)</f>
        <v>51.95</v>
      </c>
      <c r="BJ393" s="713">
        <f t="shared" ref="BJ393:BJ456" si="89">ROUND((AW393-BH393)+BI393,2)</f>
        <v>213.68</v>
      </c>
      <c r="BK393" s="716"/>
      <c r="BL393" s="608" t="e">
        <f>VLOOKUP(B393,[9]ML!A:F,1,0)</f>
        <v>#N/A</v>
      </c>
      <c r="BM393" s="715"/>
      <c r="BN393" s="608" t="e">
        <f>VLOOKUP(B393,'[9]Mon-Fri'!A:A,1,0)</f>
        <v>#N/A</v>
      </c>
    </row>
    <row r="394" spans="1:73" s="608" customFormat="1" ht="32.25" customHeight="1">
      <c r="A394" s="689">
        <f t="shared" si="80"/>
        <v>386</v>
      </c>
      <c r="B394" s="690" t="s">
        <v>2008</v>
      </c>
      <c r="C394" s="690" t="s">
        <v>2009</v>
      </c>
      <c r="D394" s="690" t="s">
        <v>1622</v>
      </c>
      <c r="E394" s="690" t="s">
        <v>1235</v>
      </c>
      <c r="F394" s="691">
        <v>45078</v>
      </c>
      <c r="G394" s="692"/>
      <c r="H394" s="692"/>
      <c r="I394" s="690" t="s">
        <v>1108</v>
      </c>
      <c r="J394" s="693">
        <v>1</v>
      </c>
      <c r="K394" s="693">
        <v>0</v>
      </c>
      <c r="L394" s="693">
        <v>1</v>
      </c>
      <c r="M394" s="693">
        <v>204</v>
      </c>
      <c r="N394" s="694">
        <f t="shared" ref="N394:N457" si="90">M394/26</f>
        <v>7.8461538461538458</v>
      </c>
      <c r="O394" s="693">
        <v>192</v>
      </c>
      <c r="P394" s="693">
        <v>8</v>
      </c>
      <c r="Q394" s="693">
        <v>214</v>
      </c>
      <c r="R394" s="693">
        <v>8</v>
      </c>
      <c r="S394" s="693">
        <v>0</v>
      </c>
      <c r="T394" s="693">
        <v>8</v>
      </c>
      <c r="U394" s="693">
        <v>30</v>
      </c>
      <c r="V394" s="693">
        <v>0</v>
      </c>
      <c r="W394" s="693">
        <v>30</v>
      </c>
      <c r="X394" s="690">
        <v>79.92</v>
      </c>
      <c r="Y394" s="690">
        <v>7.85</v>
      </c>
      <c r="Z394" s="690">
        <v>14.7186</v>
      </c>
      <c r="AA394" s="690">
        <v>0</v>
      </c>
      <c r="AB394" s="690">
        <v>14.7186</v>
      </c>
      <c r="AC394" s="690">
        <v>0</v>
      </c>
      <c r="AD394" s="690">
        <v>130.06720000000001</v>
      </c>
      <c r="AE394" s="696">
        <f>VLOOKUP(B394,[9]Avg!B:AD,29,0)</f>
        <v>8.7057446830986844</v>
      </c>
      <c r="AF394" s="697">
        <f>_xlfn.IFNA(VLOOKUP(B394,'[9]5%'!B:BC,54,0),0)</f>
        <v>34.522545846967262</v>
      </c>
      <c r="AG394" s="698">
        <f>VLOOKUP(B394,[9]Simperel!B:AH,33,0)</f>
        <v>7.18</v>
      </c>
      <c r="AH394" s="699">
        <f t="shared" si="83"/>
        <v>7.85</v>
      </c>
      <c r="AI394" s="700"/>
      <c r="AJ394" s="697">
        <f>_xlfn.IFNA(VLOOKUP(B394,'[9]Child care'!C:I,7,0),0)</f>
        <v>0</v>
      </c>
      <c r="AK394" s="699">
        <f>VLOOKUP(B394,[9]Att!B:W,22,0)</f>
        <v>8.4280936454849495</v>
      </c>
      <c r="AL394" s="697">
        <f t="shared" si="84"/>
        <v>0</v>
      </c>
      <c r="AM394" s="697">
        <f>_xlfn.IFNA(VLOOKUP(B394,'[9]Health Check'!D:H,5,0),0)</f>
        <v>0</v>
      </c>
      <c r="AN394" s="701"/>
      <c r="AO394" s="697">
        <v>7</v>
      </c>
      <c r="AP394" s="696">
        <f>VLOOKUP(B394,[9]Simperel!B:AJ,35,0)</f>
        <v>0</v>
      </c>
      <c r="AQ394" s="702">
        <f>VLOOKUP(B394,[10]Master!$B:$AQ,42,0)</f>
        <v>0</v>
      </c>
      <c r="AR394" s="697">
        <f>_xlfn.IFNA(VLOOKUP(B394,[9]Bounus!A:B,2,0),0)</f>
        <v>0</v>
      </c>
      <c r="AS394" s="703">
        <f>SUMIF([9]Reimbursment!$B:$B,'PWK '!B:B,[9]Reimbursment!G:G)</f>
        <v>0</v>
      </c>
      <c r="AT394" s="700">
        <f t="shared" ref="AT394:AT457" si="91">AV394*AE394</f>
        <v>8.7057446830986844</v>
      </c>
      <c r="AU394" s="704">
        <f t="shared" si="85"/>
        <v>232.56</v>
      </c>
      <c r="AV394" s="705">
        <f>VLOOKUP(B394,[9]Att!B:U,20,0)</f>
        <v>1</v>
      </c>
      <c r="AW394" s="706">
        <f t="shared" ref="AW394:AW457" si="92">ROUND(SUM(X394,Y394,AB394,AC394,AD394,AH394,AK394,AL394,AP394,AR394,AS394,AT394,AQ394),2)+AN394</f>
        <v>257.54000000000002</v>
      </c>
      <c r="AX394" s="707">
        <f t="shared" si="86"/>
        <v>252.39000000000001</v>
      </c>
      <c r="AY394" s="708">
        <f t="shared" si="87"/>
        <v>367.55697133055622</v>
      </c>
      <c r="AZ394" s="708">
        <v>0</v>
      </c>
      <c r="BA394" s="708">
        <f>VLOOKUP(B394,'[9]1st'!B:BH,59,0)</f>
        <v>100</v>
      </c>
      <c r="BB394" s="709">
        <f>_xlfn.IFNA(VLOOKUP(B394,[9]Deduct!B:F,6,0),0)</f>
        <v>0</v>
      </c>
      <c r="BC394" s="710">
        <f>_xlfn.IFNA(VLOOKUP(B394,[9]Union!I:J,2,0),0)</f>
        <v>0</v>
      </c>
      <c r="BD394" s="710">
        <f>_xlfn.IFNA(VLOOKUP(B394,[9]Union!M:N,2,0),0)</f>
        <v>0</v>
      </c>
      <c r="BE394" s="710">
        <f>_xlfn.IFNA(VLOOKUP(B394,[9]Union!E:F,2,0),0)</f>
        <v>0</v>
      </c>
      <c r="BF394" s="710">
        <f>_xlfn.IFNA(VLOOKUP(B394,[9]Union!A:B,2,0),0)</f>
        <v>0</v>
      </c>
      <c r="BG394" s="711">
        <f t="shared" si="81"/>
        <v>5.15</v>
      </c>
      <c r="BH394" s="708">
        <f t="shared" si="82"/>
        <v>105.15</v>
      </c>
      <c r="BI394" s="712">
        <f t="shared" si="88"/>
        <v>48.7</v>
      </c>
      <c r="BJ394" s="713">
        <f t="shared" si="89"/>
        <v>201.09</v>
      </c>
      <c r="BK394" s="714"/>
      <c r="BL394" s="608" t="e">
        <f>VLOOKUP(B394,[9]ML!A:F,1,0)</f>
        <v>#N/A</v>
      </c>
      <c r="BM394" s="715"/>
      <c r="BN394" s="608" t="e">
        <f>VLOOKUP(B394,'[9]Mon-Fri'!A:A,1,0)</f>
        <v>#N/A</v>
      </c>
    </row>
    <row r="395" spans="1:73" s="722" customFormat="1" ht="32.25" customHeight="1">
      <c r="A395" s="689">
        <f t="shared" ref="A395:A458" si="93">A394+1</f>
        <v>387</v>
      </c>
      <c r="B395" s="690" t="s">
        <v>2010</v>
      </c>
      <c r="C395" s="690" t="s">
        <v>2011</v>
      </c>
      <c r="D395" s="690" t="s">
        <v>1117</v>
      </c>
      <c r="E395" s="690" t="s">
        <v>1235</v>
      </c>
      <c r="F395" s="691">
        <v>45078</v>
      </c>
      <c r="G395" s="692"/>
      <c r="H395" s="692"/>
      <c r="I395" s="690" t="s">
        <v>1108</v>
      </c>
      <c r="J395" s="693">
        <v>1</v>
      </c>
      <c r="K395" s="693">
        <v>0</v>
      </c>
      <c r="L395" s="693">
        <v>1</v>
      </c>
      <c r="M395" s="693">
        <v>204</v>
      </c>
      <c r="N395" s="694">
        <f t="shared" si="90"/>
        <v>7.8461538461538458</v>
      </c>
      <c r="O395" s="693">
        <v>176</v>
      </c>
      <c r="P395" s="693">
        <v>8</v>
      </c>
      <c r="Q395" s="693">
        <v>204</v>
      </c>
      <c r="R395" s="693">
        <v>8</v>
      </c>
      <c r="S395" s="693">
        <v>0</v>
      </c>
      <c r="T395" s="693">
        <v>8</v>
      </c>
      <c r="U395" s="693">
        <v>36</v>
      </c>
      <c r="V395" s="693">
        <v>0</v>
      </c>
      <c r="W395" s="693">
        <v>36</v>
      </c>
      <c r="X395" s="690">
        <v>41.26</v>
      </c>
      <c r="Y395" s="690">
        <v>7.85</v>
      </c>
      <c r="Z395" s="690">
        <v>18.701015999999999</v>
      </c>
      <c r="AA395" s="690">
        <v>0</v>
      </c>
      <c r="AB395" s="690">
        <v>18.701015999999999</v>
      </c>
      <c r="AC395" s="690">
        <v>0</v>
      </c>
      <c r="AD395" s="690">
        <v>170.7372</v>
      </c>
      <c r="AE395" s="696">
        <f>VLOOKUP(B395,[9]Avg!B:AD,29,0)</f>
        <v>9.8455607914168173</v>
      </c>
      <c r="AF395" s="697">
        <f>_xlfn.IFNA(VLOOKUP(B395,'[9]5%'!B:BC,54,0),0)</f>
        <v>41.167526278816119</v>
      </c>
      <c r="AG395" s="698">
        <f>VLOOKUP(B395,[9]Simperel!B:AH,33,0)</f>
        <v>8.61</v>
      </c>
      <c r="AH395" s="699">
        <f t="shared" si="83"/>
        <v>7.85</v>
      </c>
      <c r="AI395" s="700"/>
      <c r="AJ395" s="697">
        <f>_xlfn.IFNA(VLOOKUP(B395,'[9]Child care'!C:I,7,0),0)</f>
        <v>0</v>
      </c>
      <c r="AK395" s="699">
        <f>VLOOKUP(B395,[9]Att!B:W,22,0)</f>
        <v>9.7940503432494275</v>
      </c>
      <c r="AL395" s="697">
        <f t="shared" si="84"/>
        <v>0</v>
      </c>
      <c r="AM395" s="697">
        <f>_xlfn.IFNA(VLOOKUP(B395,'[9]Health Check'!D:H,5,0),0)</f>
        <v>0</v>
      </c>
      <c r="AN395" s="701"/>
      <c r="AO395" s="697">
        <v>7</v>
      </c>
      <c r="AP395" s="696">
        <f>VLOOKUP(B395,[9]Simperel!B:AJ,35,0)</f>
        <v>0</v>
      </c>
      <c r="AQ395" s="702">
        <f>VLOOKUP(B395,[10]Master!$B:$AQ,42,0)</f>
        <v>0</v>
      </c>
      <c r="AR395" s="697">
        <f>_xlfn.IFNA(VLOOKUP(B395,[9]Bounus!A:B,2,0),0)</f>
        <v>0</v>
      </c>
      <c r="AS395" s="703">
        <f>SUMIF([9]Reimbursment!$B:$B,'PWK '!B:B,[9]Reimbursment!G:G)</f>
        <v>0</v>
      </c>
      <c r="AT395" s="700">
        <f t="shared" si="91"/>
        <v>39.382243165667269</v>
      </c>
      <c r="AU395" s="704">
        <f t="shared" si="85"/>
        <v>238.55</v>
      </c>
      <c r="AV395" s="705">
        <f>VLOOKUP(B395,[9]Att!B:U,20,0)</f>
        <v>4</v>
      </c>
      <c r="AW395" s="706">
        <f t="shared" si="92"/>
        <v>295.57</v>
      </c>
      <c r="AX395" s="707">
        <f t="shared" si="86"/>
        <v>289.7</v>
      </c>
      <c r="AY395" s="708">
        <f t="shared" si="87"/>
        <v>367.55697133055622</v>
      </c>
      <c r="AZ395" s="708">
        <v>0</v>
      </c>
      <c r="BA395" s="708">
        <f>VLOOKUP(B395,'[9]1st'!B:BH,59,0)</f>
        <v>100</v>
      </c>
      <c r="BB395" s="709">
        <f>_xlfn.IFNA(VLOOKUP(B395,[9]Deduct!B:F,6,0),0)</f>
        <v>0</v>
      </c>
      <c r="BC395" s="710">
        <f>_xlfn.IFNA(VLOOKUP(B395,[9]Union!I:J,2,0),0)</f>
        <v>0</v>
      </c>
      <c r="BD395" s="710">
        <f>_xlfn.IFNA(VLOOKUP(B395,[9]Union!M:N,2,0),0)</f>
        <v>0</v>
      </c>
      <c r="BE395" s="710">
        <f>_xlfn.IFNA(VLOOKUP(B395,[9]Union!E:F,2,0),0)</f>
        <v>0</v>
      </c>
      <c r="BF395" s="710">
        <f>_xlfn.IFNA(VLOOKUP(B395,[9]Union!A:B,2,0),0)</f>
        <v>0</v>
      </c>
      <c r="BG395" s="711">
        <f t="shared" si="81"/>
        <v>5.87</v>
      </c>
      <c r="BH395" s="708">
        <f t="shared" si="82"/>
        <v>105.87</v>
      </c>
      <c r="BI395" s="712">
        <f t="shared" si="88"/>
        <v>56.78</v>
      </c>
      <c r="BJ395" s="713">
        <f t="shared" si="89"/>
        <v>246.48</v>
      </c>
      <c r="BK395" s="716"/>
      <c r="BL395" s="608" t="e">
        <f>VLOOKUP(B395,[9]ML!A:F,1,0)</f>
        <v>#N/A</v>
      </c>
      <c r="BM395" s="715"/>
      <c r="BN395" s="608" t="e">
        <f>VLOOKUP(B395,'[9]Mon-Fri'!A:A,1,0)</f>
        <v>#N/A</v>
      </c>
      <c r="BO395" s="608"/>
      <c r="BP395" s="608"/>
      <c r="BQ395" s="608"/>
      <c r="BR395" s="608"/>
      <c r="BS395" s="608"/>
      <c r="BT395" s="608"/>
      <c r="BU395" s="608"/>
    </row>
    <row r="396" spans="1:73" s="608" customFormat="1" ht="35.25" customHeight="1">
      <c r="A396" s="689">
        <f t="shared" si="93"/>
        <v>388</v>
      </c>
      <c r="B396" s="690" t="s">
        <v>2012</v>
      </c>
      <c r="C396" s="690" t="s">
        <v>2013</v>
      </c>
      <c r="D396" s="690" t="s">
        <v>1213</v>
      </c>
      <c r="E396" s="690" t="s">
        <v>1642</v>
      </c>
      <c r="F396" s="691">
        <v>45078</v>
      </c>
      <c r="G396" s="692"/>
      <c r="H396" s="692"/>
      <c r="I396" s="690" t="s">
        <v>1108</v>
      </c>
      <c r="J396" s="693">
        <v>0</v>
      </c>
      <c r="K396" s="693">
        <v>0</v>
      </c>
      <c r="L396" s="693">
        <v>0</v>
      </c>
      <c r="M396" s="693">
        <v>204</v>
      </c>
      <c r="N396" s="694">
        <f t="shared" si="90"/>
        <v>7.8461538461538458</v>
      </c>
      <c r="O396" s="693">
        <v>208</v>
      </c>
      <c r="P396" s="693">
        <v>8</v>
      </c>
      <c r="Q396" s="693">
        <v>224</v>
      </c>
      <c r="R396" s="693">
        <v>8</v>
      </c>
      <c r="S396" s="693">
        <v>0</v>
      </c>
      <c r="T396" s="693">
        <v>8</v>
      </c>
      <c r="U396" s="693">
        <v>24</v>
      </c>
      <c r="V396" s="693">
        <v>0</v>
      </c>
      <c r="W396" s="693">
        <v>24</v>
      </c>
      <c r="X396" s="690">
        <v>126.8</v>
      </c>
      <c r="Y396" s="690">
        <v>7.85</v>
      </c>
      <c r="Z396" s="690">
        <v>11.77488</v>
      </c>
      <c r="AA396" s="690">
        <v>0</v>
      </c>
      <c r="AB396" s="690">
        <v>11.77488</v>
      </c>
      <c r="AC396" s="690">
        <v>0</v>
      </c>
      <c r="AD396" s="690">
        <v>92.999759999999995</v>
      </c>
      <c r="AE396" s="696">
        <f>VLOOKUP(B396,[9]Avg!B:AD,29,0)</f>
        <v>9.8765078335784331</v>
      </c>
      <c r="AF396" s="697">
        <f>_xlfn.IFNA(VLOOKUP(B396,'[9]5%'!B:BC,54,0),0)</f>
        <v>39.140509747102215</v>
      </c>
      <c r="AG396" s="698">
        <f>VLOOKUP(B396,[9]Simperel!B:AH,33,0)</f>
        <v>5.74</v>
      </c>
      <c r="AH396" s="699">
        <f t="shared" si="83"/>
        <v>7.85</v>
      </c>
      <c r="AI396" s="700"/>
      <c r="AJ396" s="697">
        <f>_xlfn.IFNA(VLOOKUP(B396,'[9]Child care'!C:I,7,0),0)</f>
        <v>0</v>
      </c>
      <c r="AK396" s="699">
        <f>VLOOKUP(B396,[9]Att!B:W,22,0)</f>
        <v>9.1973244147157178</v>
      </c>
      <c r="AL396" s="697">
        <f t="shared" si="84"/>
        <v>0</v>
      </c>
      <c r="AM396" s="697">
        <f>_xlfn.IFNA(VLOOKUP(B396,'[9]Health Check'!D:H,5,0),0)</f>
        <v>0</v>
      </c>
      <c r="AN396" s="701"/>
      <c r="AO396" s="697">
        <v>7</v>
      </c>
      <c r="AP396" s="696">
        <f>VLOOKUP(B396,[9]Simperel!B:AJ,35,0)</f>
        <v>0</v>
      </c>
      <c r="AQ396" s="702">
        <f>VLOOKUP(B396,[10]Master!$B:$AQ,42,0)</f>
        <v>0</v>
      </c>
      <c r="AR396" s="697">
        <f>_xlfn.IFNA(VLOOKUP(B396,[9]Bounus!A:B,2,0),0)</f>
        <v>0</v>
      </c>
      <c r="AS396" s="703">
        <f>SUMIF([9]Reimbursment!$B:$B,'PWK '!B:B,[9]Reimbursment!G:G)</f>
        <v>0</v>
      </c>
      <c r="AT396" s="700">
        <f t="shared" si="91"/>
        <v>0</v>
      </c>
      <c r="AU396" s="704">
        <f t="shared" si="85"/>
        <v>239.42</v>
      </c>
      <c r="AV396" s="705">
        <f>VLOOKUP(B396,[9]Att!B:U,20,0)</f>
        <v>0</v>
      </c>
      <c r="AW396" s="706">
        <f t="shared" si="92"/>
        <v>256.47000000000003</v>
      </c>
      <c r="AX396" s="707">
        <f t="shared" si="86"/>
        <v>251.34000000000003</v>
      </c>
      <c r="AY396" s="708">
        <f t="shared" si="87"/>
        <v>367.55697133055622</v>
      </c>
      <c r="AZ396" s="708">
        <v>0</v>
      </c>
      <c r="BA396" s="708">
        <f>VLOOKUP(B396,'[9]1st'!B:BH,59,0)</f>
        <v>100</v>
      </c>
      <c r="BB396" s="709">
        <f>_xlfn.IFNA(VLOOKUP(B396,[9]Deduct!B:F,6,0),0)</f>
        <v>0</v>
      </c>
      <c r="BC396" s="710">
        <f>_xlfn.IFNA(VLOOKUP(B396,[9]Union!I:J,2,0),0)</f>
        <v>0</v>
      </c>
      <c r="BD396" s="710">
        <f>_xlfn.IFNA(VLOOKUP(B396,[9]Union!M:N,2,0),0)</f>
        <v>0</v>
      </c>
      <c r="BE396" s="710">
        <f>_xlfn.IFNA(VLOOKUP(B396,[9]Union!E:F,2,0),0)</f>
        <v>0</v>
      </c>
      <c r="BF396" s="710">
        <f>_xlfn.IFNA(VLOOKUP(B396,[9]Union!A:B,2,0),0)</f>
        <v>0</v>
      </c>
      <c r="BG396" s="711">
        <f t="shared" si="81"/>
        <v>5.13</v>
      </c>
      <c r="BH396" s="708">
        <f t="shared" si="82"/>
        <v>105.13</v>
      </c>
      <c r="BI396" s="712">
        <f t="shared" si="88"/>
        <v>51.88</v>
      </c>
      <c r="BJ396" s="713">
        <f t="shared" si="89"/>
        <v>203.22</v>
      </c>
      <c r="BK396" s="716"/>
      <c r="BL396" s="608" t="e">
        <f>VLOOKUP(B396,[9]ML!A:F,1,0)</f>
        <v>#N/A</v>
      </c>
      <c r="BM396" s="715"/>
      <c r="BN396" s="608" t="e">
        <f>VLOOKUP(B396,'[9]Mon-Fri'!A:A,1,0)</f>
        <v>#N/A</v>
      </c>
    </row>
    <row r="397" spans="1:73" s="608" customFormat="1" ht="32.25" customHeight="1">
      <c r="A397" s="689">
        <f t="shared" si="93"/>
        <v>389</v>
      </c>
      <c r="B397" s="690" t="s">
        <v>2014</v>
      </c>
      <c r="C397" s="690" t="s">
        <v>2015</v>
      </c>
      <c r="D397" s="690" t="s">
        <v>1117</v>
      </c>
      <c r="E397" s="690" t="s">
        <v>1228</v>
      </c>
      <c r="F397" s="691">
        <v>45078</v>
      </c>
      <c r="G397" s="692"/>
      <c r="H397" s="692"/>
      <c r="I397" s="690" t="s">
        <v>1108</v>
      </c>
      <c r="J397" s="693">
        <v>1</v>
      </c>
      <c r="K397" s="693">
        <v>1</v>
      </c>
      <c r="L397" s="693">
        <v>2</v>
      </c>
      <c r="M397" s="693">
        <v>204</v>
      </c>
      <c r="N397" s="694">
        <f t="shared" si="90"/>
        <v>7.8461538461538458</v>
      </c>
      <c r="O397" s="693">
        <v>200</v>
      </c>
      <c r="P397" s="693">
        <v>8</v>
      </c>
      <c r="Q397" s="693">
        <v>224</v>
      </c>
      <c r="R397" s="693">
        <v>0</v>
      </c>
      <c r="S397" s="693">
        <v>0</v>
      </c>
      <c r="T397" s="693">
        <v>0</v>
      </c>
      <c r="U397" s="693">
        <v>24</v>
      </c>
      <c r="V397" s="693">
        <v>0</v>
      </c>
      <c r="W397" s="693">
        <v>24</v>
      </c>
      <c r="X397" s="690">
        <v>270.97000000000003</v>
      </c>
      <c r="Y397" s="690">
        <v>0</v>
      </c>
      <c r="Z397" s="690">
        <v>15.003360000000001</v>
      </c>
      <c r="AA397" s="690">
        <v>0</v>
      </c>
      <c r="AB397" s="690">
        <v>15.003360000000001</v>
      </c>
      <c r="AC397" s="690">
        <v>0</v>
      </c>
      <c r="AD397" s="690">
        <v>1.22</v>
      </c>
      <c r="AE397" s="696">
        <f>VLOOKUP(B397,[9]Avg!B:AD,29,0)</f>
        <v>9.1034508938919387</v>
      </c>
      <c r="AF397" s="697">
        <f>_xlfn.IFNA(VLOOKUP(B397,'[9]5%'!B:BC,54,0),0)</f>
        <v>41.801922365185888</v>
      </c>
      <c r="AG397" s="698">
        <f>VLOOKUP(B397,[9]Simperel!B:AH,33,0)</f>
        <v>5.74</v>
      </c>
      <c r="AH397" s="699">
        <f t="shared" si="83"/>
        <v>7.85</v>
      </c>
      <c r="AI397" s="700"/>
      <c r="AJ397" s="697">
        <f>_xlfn.IFNA(VLOOKUP(B397,'[9]Child care'!C:I,7,0),0)</f>
        <v>0</v>
      </c>
      <c r="AK397" s="699">
        <f>VLOOKUP(B397,[9]Att!B:W,22,0)</f>
        <v>10</v>
      </c>
      <c r="AL397" s="697">
        <f t="shared" si="84"/>
        <v>6</v>
      </c>
      <c r="AM397" s="697">
        <f>_xlfn.IFNA(VLOOKUP(B397,'[9]Health Check'!D:H,5,0),0)</f>
        <v>0</v>
      </c>
      <c r="AN397" s="701"/>
      <c r="AO397" s="697">
        <v>7</v>
      </c>
      <c r="AP397" s="696">
        <f>VLOOKUP(B397,[9]Simperel!B:AJ,35,0)</f>
        <v>0</v>
      </c>
      <c r="AQ397" s="702">
        <f>VLOOKUP(B397,[10]Master!$B:$AQ,42,0)</f>
        <v>0</v>
      </c>
      <c r="AR397" s="697">
        <f>_xlfn.IFNA(VLOOKUP(B397,[9]Bounus!A:B,2,0),0)</f>
        <v>0</v>
      </c>
      <c r="AS397" s="703">
        <f>SUMIF([9]Reimbursment!$B:$B,'PWK '!B:B,[9]Reimbursment!G:G)</f>
        <v>13.840547885322223</v>
      </c>
      <c r="AT397" s="700">
        <f t="shared" si="91"/>
        <v>9.1034508938919387</v>
      </c>
      <c r="AU397" s="704">
        <f t="shared" si="85"/>
        <v>287.19</v>
      </c>
      <c r="AV397" s="705">
        <f>VLOOKUP(B397,[9]Att!B:U,20,0)</f>
        <v>1</v>
      </c>
      <c r="AW397" s="706">
        <f t="shared" si="92"/>
        <v>333.99</v>
      </c>
      <c r="AX397" s="707">
        <f t="shared" si="86"/>
        <v>328.12</v>
      </c>
      <c r="AY397" s="708">
        <f t="shared" si="87"/>
        <v>367.55697133055622</v>
      </c>
      <c r="AZ397" s="708">
        <v>0</v>
      </c>
      <c r="BA397" s="708">
        <f>VLOOKUP(B397,'[9]1st'!B:BH,59,0)</f>
        <v>100</v>
      </c>
      <c r="BB397" s="709">
        <f>_xlfn.IFNA(VLOOKUP(B397,[9]Deduct!B:F,6,0),0)</f>
        <v>0</v>
      </c>
      <c r="BC397" s="710">
        <f>_xlfn.IFNA(VLOOKUP(B397,[9]Union!I:J,2,0),0)</f>
        <v>0</v>
      </c>
      <c r="BD397" s="710">
        <f>_xlfn.IFNA(VLOOKUP(B397,[9]Union!M:N,2,0),0)</f>
        <v>0</v>
      </c>
      <c r="BE397" s="710">
        <f>_xlfn.IFNA(VLOOKUP(B397,[9]Union!E:F,2,0),0)</f>
        <v>0</v>
      </c>
      <c r="BF397" s="710">
        <f>_xlfn.IFNA(VLOOKUP(B397,[9]Union!A:B,2,0),0)</f>
        <v>0</v>
      </c>
      <c r="BG397" s="711">
        <f t="shared" si="81"/>
        <v>5.87</v>
      </c>
      <c r="BH397" s="708">
        <f t="shared" si="82"/>
        <v>105.87</v>
      </c>
      <c r="BI397" s="712">
        <f t="shared" si="88"/>
        <v>54.54</v>
      </c>
      <c r="BJ397" s="713">
        <f t="shared" si="89"/>
        <v>282.66000000000003</v>
      </c>
      <c r="BK397" s="716"/>
      <c r="BL397" s="608" t="e">
        <f>VLOOKUP(B397,[9]ML!A:F,1,0)</f>
        <v>#N/A</v>
      </c>
      <c r="BM397" s="715"/>
      <c r="BN397" s="608" t="e">
        <f>VLOOKUP(B397,'[9]Mon-Fri'!A:A,1,0)</f>
        <v>#N/A</v>
      </c>
    </row>
    <row r="398" spans="1:73" s="608" customFormat="1" ht="35.25" customHeight="1">
      <c r="A398" s="689">
        <f t="shared" si="93"/>
        <v>390</v>
      </c>
      <c r="B398" s="690" t="s">
        <v>2016</v>
      </c>
      <c r="C398" s="690" t="s">
        <v>2017</v>
      </c>
      <c r="D398" s="690" t="s">
        <v>1117</v>
      </c>
      <c r="E398" s="690" t="s">
        <v>1228</v>
      </c>
      <c r="F398" s="691">
        <v>45078</v>
      </c>
      <c r="G398" s="692"/>
      <c r="H398" s="692"/>
      <c r="I398" s="690" t="s">
        <v>1108</v>
      </c>
      <c r="J398" s="693">
        <v>1</v>
      </c>
      <c r="K398" s="693">
        <v>3</v>
      </c>
      <c r="L398" s="693">
        <v>4</v>
      </c>
      <c r="M398" s="693">
        <v>204</v>
      </c>
      <c r="N398" s="694">
        <f t="shared" si="90"/>
        <v>7.8461538461538458</v>
      </c>
      <c r="O398" s="693">
        <v>200</v>
      </c>
      <c r="P398" s="693">
        <v>8</v>
      </c>
      <c r="Q398" s="693">
        <v>238</v>
      </c>
      <c r="R398" s="693">
        <v>8</v>
      </c>
      <c r="S398" s="693">
        <v>0</v>
      </c>
      <c r="T398" s="693">
        <v>8</v>
      </c>
      <c r="U398" s="693">
        <v>46</v>
      </c>
      <c r="V398" s="693">
        <v>0</v>
      </c>
      <c r="W398" s="693">
        <v>46</v>
      </c>
      <c r="X398" s="690">
        <v>290.75</v>
      </c>
      <c r="Y398" s="690">
        <v>7.85</v>
      </c>
      <c r="Z398" s="690">
        <v>28.433592000000001</v>
      </c>
      <c r="AA398" s="690">
        <v>0</v>
      </c>
      <c r="AB398" s="690">
        <v>28.433592000000001</v>
      </c>
      <c r="AC398" s="690">
        <v>0</v>
      </c>
      <c r="AD398" s="690">
        <v>1.6175999999999999</v>
      </c>
      <c r="AE398" s="696">
        <f>VLOOKUP(B398,[9]Avg!B:AD,29,0)</f>
        <v>10.080275796384857</v>
      </c>
      <c r="AF398" s="697">
        <f>_xlfn.IFNA(VLOOKUP(B398,'[9]5%'!B:BC,54,0),0)</f>
        <v>50.416452054794519</v>
      </c>
      <c r="AG398" s="698">
        <f>VLOOKUP(B398,[9]Simperel!B:AH,33,0)</f>
        <v>11</v>
      </c>
      <c r="AH398" s="699">
        <f t="shared" si="83"/>
        <v>7.85</v>
      </c>
      <c r="AI398" s="700"/>
      <c r="AJ398" s="697">
        <f>_xlfn.IFNA(VLOOKUP(B398,'[9]Child care'!C:I,7,0),0)</f>
        <v>8</v>
      </c>
      <c r="AK398" s="699">
        <f>VLOOKUP(B398,[9]Att!B:W,22,0)</f>
        <v>9.5652173913043477</v>
      </c>
      <c r="AL398" s="697">
        <f t="shared" si="84"/>
        <v>6</v>
      </c>
      <c r="AM398" s="697">
        <f>_xlfn.IFNA(VLOOKUP(B398,'[9]Health Check'!D:H,5,0),0)</f>
        <v>0</v>
      </c>
      <c r="AN398" s="701"/>
      <c r="AO398" s="697">
        <v>7</v>
      </c>
      <c r="AP398" s="696">
        <f>VLOOKUP(B398,[9]Simperel!B:AJ,35,0)</f>
        <v>0</v>
      </c>
      <c r="AQ398" s="702">
        <f>VLOOKUP(B398,[10]Master!$B:$AQ,42,0)</f>
        <v>0</v>
      </c>
      <c r="AR398" s="697">
        <f>_xlfn.IFNA(VLOOKUP(B398,[9]Bounus!A:B,2,0),0)</f>
        <v>0</v>
      </c>
      <c r="AS398" s="703">
        <f>SUMIF([9]Reimbursment!$B:$B,'PWK '!B:B,[9]Reimbursment!G:G)</f>
        <v>8</v>
      </c>
      <c r="AT398" s="700">
        <f t="shared" si="91"/>
        <v>10.080275796384857</v>
      </c>
      <c r="AU398" s="704">
        <f t="shared" si="85"/>
        <v>328.65</v>
      </c>
      <c r="AV398" s="705">
        <f>VLOOKUP(B398,[9]Att!B:U,20,0)</f>
        <v>1</v>
      </c>
      <c r="AW398" s="706">
        <f t="shared" si="92"/>
        <v>370.15</v>
      </c>
      <c r="AX398" s="707">
        <f t="shared" si="86"/>
        <v>364.28</v>
      </c>
      <c r="AY398" s="708">
        <f t="shared" si="87"/>
        <v>367.55697133055622</v>
      </c>
      <c r="AZ398" s="708">
        <v>0</v>
      </c>
      <c r="BA398" s="708">
        <f>VLOOKUP(B398,'[9]1st'!B:BH,59,0)</f>
        <v>100</v>
      </c>
      <c r="BB398" s="709">
        <f>_xlfn.IFNA(VLOOKUP(B398,[9]Deduct!B:F,6,0),0)</f>
        <v>0</v>
      </c>
      <c r="BC398" s="710">
        <f>_xlfn.IFNA(VLOOKUP(B398,[9]Union!I:J,2,0),0)</f>
        <v>0</v>
      </c>
      <c r="BD398" s="710">
        <f>_xlfn.IFNA(VLOOKUP(B398,[9]Union!M:N,2,0),0)</f>
        <v>0</v>
      </c>
      <c r="BE398" s="710">
        <f>_xlfn.IFNA(VLOOKUP(B398,[9]Union!E:F,2,0),0)</f>
        <v>0</v>
      </c>
      <c r="BF398" s="710">
        <f>_xlfn.IFNA(VLOOKUP(B398,[9]Union!A:B,2,0),0)</f>
        <v>0</v>
      </c>
      <c r="BG398" s="711">
        <f t="shared" si="81"/>
        <v>5.87</v>
      </c>
      <c r="BH398" s="708">
        <f t="shared" si="82"/>
        <v>105.87</v>
      </c>
      <c r="BI398" s="712">
        <f t="shared" si="88"/>
        <v>76.42</v>
      </c>
      <c r="BJ398" s="713">
        <f t="shared" si="89"/>
        <v>340.7</v>
      </c>
      <c r="BK398" s="724"/>
      <c r="BL398" s="608" t="e">
        <f>VLOOKUP(B398,[9]ML!A:F,1,0)</f>
        <v>#N/A</v>
      </c>
      <c r="BM398" s="715"/>
      <c r="BN398" s="608" t="e">
        <f>VLOOKUP(B398,'[9]Mon-Fri'!A:A,1,0)</f>
        <v>#N/A</v>
      </c>
    </row>
    <row r="399" spans="1:73" s="608" customFormat="1" ht="35.25" customHeight="1">
      <c r="A399" s="689">
        <f t="shared" si="93"/>
        <v>391</v>
      </c>
      <c r="B399" s="690" t="s">
        <v>2018</v>
      </c>
      <c r="C399" s="690" t="s">
        <v>2019</v>
      </c>
      <c r="D399" s="690" t="s">
        <v>1117</v>
      </c>
      <c r="E399" s="690" t="s">
        <v>1228</v>
      </c>
      <c r="F399" s="691">
        <v>45078</v>
      </c>
      <c r="G399" s="692"/>
      <c r="H399" s="692"/>
      <c r="I399" s="690" t="s">
        <v>1108</v>
      </c>
      <c r="J399" s="693">
        <v>1</v>
      </c>
      <c r="K399" s="693">
        <v>2</v>
      </c>
      <c r="L399" s="693">
        <v>3</v>
      </c>
      <c r="M399" s="693">
        <v>204</v>
      </c>
      <c r="N399" s="694">
        <f t="shared" si="90"/>
        <v>7.8461538461538458</v>
      </c>
      <c r="O399" s="693">
        <v>208</v>
      </c>
      <c r="P399" s="693">
        <v>8</v>
      </c>
      <c r="Q399" s="693">
        <v>228.33</v>
      </c>
      <c r="R399" s="693">
        <v>16</v>
      </c>
      <c r="S399" s="693">
        <v>3.6666666665999998</v>
      </c>
      <c r="T399" s="693">
        <v>19.666666666600001</v>
      </c>
      <c r="U399" s="693">
        <v>40</v>
      </c>
      <c r="V399" s="693">
        <v>0</v>
      </c>
      <c r="W399" s="693">
        <v>40</v>
      </c>
      <c r="X399" s="690">
        <v>304.54000000000002</v>
      </c>
      <c r="Y399" s="690">
        <v>15.7</v>
      </c>
      <c r="Z399" s="690">
        <v>26.77506</v>
      </c>
      <c r="AA399" s="690">
        <v>0</v>
      </c>
      <c r="AB399" s="690">
        <v>26.77506</v>
      </c>
      <c r="AC399" s="690">
        <v>0</v>
      </c>
      <c r="AD399" s="690">
        <v>0</v>
      </c>
      <c r="AE399" s="696">
        <f>VLOOKUP(B399,[9]Avg!B:AD,29,0)</f>
        <v>9.8317693787134619</v>
      </c>
      <c r="AF399" s="697">
        <f>_xlfn.IFNA(VLOOKUP(B399,'[9]5%'!B:BC,54,0),0)</f>
        <v>48.383447500138658</v>
      </c>
      <c r="AG399" s="698">
        <f>VLOOKUP(B399,[9]Simperel!B:AH,33,0)</f>
        <v>9.57</v>
      </c>
      <c r="AH399" s="699">
        <f t="shared" si="83"/>
        <v>7.85</v>
      </c>
      <c r="AI399" s="700"/>
      <c r="AJ399" s="697">
        <f>_xlfn.IFNA(VLOOKUP(B399,'[9]Child care'!C:I,7,0),0)</f>
        <v>0</v>
      </c>
      <c r="AK399" s="699">
        <f>VLOOKUP(B399,[9]Att!B:W,22,0)</f>
        <v>9.2302133612503336</v>
      </c>
      <c r="AL399" s="697">
        <f t="shared" si="84"/>
        <v>6</v>
      </c>
      <c r="AM399" s="697">
        <f>_xlfn.IFNA(VLOOKUP(B399,'[9]Health Check'!D:H,5,0),0)</f>
        <v>0</v>
      </c>
      <c r="AN399" s="701"/>
      <c r="AO399" s="697">
        <v>7</v>
      </c>
      <c r="AP399" s="696">
        <f>VLOOKUP(B399,[9]Simperel!B:AJ,35,0)</f>
        <v>0</v>
      </c>
      <c r="AQ399" s="702">
        <f>VLOOKUP(B399,[10]Master!$B:$AQ,42,0)</f>
        <v>0</v>
      </c>
      <c r="AR399" s="697">
        <f>_xlfn.IFNA(VLOOKUP(B399,[9]Bounus!A:B,2,0),0)</f>
        <v>0</v>
      </c>
      <c r="AS399" s="703">
        <f>SUMIF([9]Reimbursment!$B:$B,'PWK '!B:B,[9]Reimbursment!G:G)</f>
        <v>0</v>
      </c>
      <c r="AT399" s="700">
        <f t="shared" si="91"/>
        <v>0</v>
      </c>
      <c r="AU399" s="704">
        <f t="shared" si="85"/>
        <v>347.02</v>
      </c>
      <c r="AV399" s="705">
        <f>VLOOKUP(B399,[9]Att!B:U,20,0)</f>
        <v>0</v>
      </c>
      <c r="AW399" s="706">
        <f t="shared" si="92"/>
        <v>370.1</v>
      </c>
      <c r="AX399" s="707">
        <f t="shared" si="86"/>
        <v>364.23</v>
      </c>
      <c r="AY399" s="708">
        <f t="shared" si="87"/>
        <v>367.55697133055622</v>
      </c>
      <c r="AZ399" s="708">
        <v>0</v>
      </c>
      <c r="BA399" s="708">
        <f>VLOOKUP(B399,'[9]1st'!B:BH,59,0)</f>
        <v>100</v>
      </c>
      <c r="BB399" s="709">
        <f>_xlfn.IFNA(VLOOKUP(B399,[9]Deduct!B:F,6,0),0)</f>
        <v>0</v>
      </c>
      <c r="BC399" s="710">
        <f>_xlfn.IFNA(VLOOKUP(B399,[9]Union!I:J,2,0),0)</f>
        <v>0</v>
      </c>
      <c r="BD399" s="710">
        <f>_xlfn.IFNA(VLOOKUP(B399,[9]Union!M:N,2,0),0)</f>
        <v>0</v>
      </c>
      <c r="BE399" s="710">
        <f>_xlfn.IFNA(VLOOKUP(B399,[9]Union!E:F,2,0),0)</f>
        <v>0</v>
      </c>
      <c r="BF399" s="710">
        <f>_xlfn.IFNA(VLOOKUP(B399,[9]Union!A:B,2,0),0)</f>
        <v>0</v>
      </c>
      <c r="BG399" s="711">
        <f t="shared" si="81"/>
        <v>5.87</v>
      </c>
      <c r="BH399" s="708">
        <f t="shared" si="82"/>
        <v>105.87</v>
      </c>
      <c r="BI399" s="712">
        <f t="shared" si="88"/>
        <v>64.95</v>
      </c>
      <c r="BJ399" s="713">
        <f t="shared" si="89"/>
        <v>329.18</v>
      </c>
      <c r="BK399" s="724"/>
      <c r="BL399" s="608" t="e">
        <f>VLOOKUP(B399,[9]ML!A:F,1,0)</f>
        <v>#N/A</v>
      </c>
      <c r="BM399" s="715"/>
      <c r="BN399" s="608" t="e">
        <f>VLOOKUP(B399,'[9]Mon-Fri'!A:A,1,0)</f>
        <v>#N/A</v>
      </c>
    </row>
    <row r="400" spans="1:73" s="608" customFormat="1" ht="35.25" customHeight="1">
      <c r="A400" s="689">
        <f t="shared" si="93"/>
        <v>392</v>
      </c>
      <c r="B400" s="690" t="s">
        <v>2020</v>
      </c>
      <c r="C400" s="690" t="s">
        <v>2021</v>
      </c>
      <c r="D400" s="690" t="s">
        <v>1138</v>
      </c>
      <c r="E400" s="690" t="s">
        <v>1968</v>
      </c>
      <c r="F400" s="691">
        <v>45078</v>
      </c>
      <c r="G400" s="692"/>
      <c r="H400" s="692"/>
      <c r="I400" s="690" t="s">
        <v>1108</v>
      </c>
      <c r="J400" s="693">
        <v>1</v>
      </c>
      <c r="K400" s="693">
        <v>2</v>
      </c>
      <c r="L400" s="693">
        <v>3</v>
      </c>
      <c r="M400" s="693">
        <v>204</v>
      </c>
      <c r="N400" s="694">
        <f t="shared" si="90"/>
        <v>7.8461538461538458</v>
      </c>
      <c r="O400" s="693">
        <v>208</v>
      </c>
      <c r="P400" s="693">
        <v>8</v>
      </c>
      <c r="Q400" s="693">
        <v>244</v>
      </c>
      <c r="R400" s="693">
        <v>8</v>
      </c>
      <c r="S400" s="693">
        <v>0</v>
      </c>
      <c r="T400" s="693">
        <v>8</v>
      </c>
      <c r="U400" s="693">
        <v>44</v>
      </c>
      <c r="V400" s="693">
        <v>0</v>
      </c>
      <c r="W400" s="693">
        <v>44</v>
      </c>
      <c r="X400" s="690">
        <v>261.69</v>
      </c>
      <c r="Y400" s="690">
        <v>29.81</v>
      </c>
      <c r="Z400" s="690">
        <v>27.731283000000001</v>
      </c>
      <c r="AA400" s="690">
        <v>0</v>
      </c>
      <c r="AB400" s="690">
        <v>27.731283000000001</v>
      </c>
      <c r="AC400" s="690">
        <v>0</v>
      </c>
      <c r="AD400" s="690">
        <v>39.347875999999999</v>
      </c>
      <c r="AE400" s="696">
        <f>VLOOKUP(B400,[9]Avg!B:AD,29,0)</f>
        <v>9.5124521562342537</v>
      </c>
      <c r="AF400" s="697">
        <f>_xlfn.IFNA(VLOOKUP(B400,'[9]5%'!B:BC,54,0),0)</f>
        <v>49.344876818627178</v>
      </c>
      <c r="AG400" s="698">
        <f>VLOOKUP(B400,[9]Simperel!B:AH,33,0)</f>
        <v>10.52</v>
      </c>
      <c r="AH400" s="699">
        <f t="shared" si="83"/>
        <v>7.85</v>
      </c>
      <c r="AI400" s="700"/>
      <c r="AJ400" s="697">
        <f>_xlfn.IFNA(VLOOKUP(B400,'[9]Child care'!C:I,7,0),0)</f>
        <v>0</v>
      </c>
      <c r="AK400" s="699">
        <f>VLOOKUP(B400,[9]Att!B:W,22,0)</f>
        <v>9.5652173913043477</v>
      </c>
      <c r="AL400" s="697">
        <f t="shared" si="84"/>
        <v>6</v>
      </c>
      <c r="AM400" s="697">
        <f>_xlfn.IFNA(VLOOKUP(B400,'[9]Health Check'!D:H,5,0),0)</f>
        <v>0</v>
      </c>
      <c r="AN400" s="701"/>
      <c r="AO400" s="697">
        <v>7</v>
      </c>
      <c r="AP400" s="696">
        <f>VLOOKUP(B400,[9]Simperel!B:AJ,35,0)</f>
        <v>0</v>
      </c>
      <c r="AQ400" s="702">
        <f>VLOOKUP(B400,[10]Master!$B:$AQ,42,0)</f>
        <v>0</v>
      </c>
      <c r="AR400" s="697">
        <f>_xlfn.IFNA(VLOOKUP(B400,[9]Bounus!A:B,2,0),0)</f>
        <v>0</v>
      </c>
      <c r="AS400" s="703">
        <f>SUMIF([9]Reimbursment!$B:$B,'PWK '!B:B,[9]Reimbursment!G:G)</f>
        <v>0</v>
      </c>
      <c r="AT400" s="700">
        <f t="shared" si="91"/>
        <v>0</v>
      </c>
      <c r="AU400" s="704">
        <f t="shared" si="85"/>
        <v>358.58</v>
      </c>
      <c r="AV400" s="705">
        <f>VLOOKUP(B400,[9]Att!B:U,20,0)</f>
        <v>0</v>
      </c>
      <c r="AW400" s="706">
        <f t="shared" si="92"/>
        <v>381.99</v>
      </c>
      <c r="AX400" s="707">
        <f t="shared" si="86"/>
        <v>376.12</v>
      </c>
      <c r="AY400" s="708">
        <f t="shared" si="87"/>
        <v>367.55697133055622</v>
      </c>
      <c r="AZ400" s="708">
        <v>0</v>
      </c>
      <c r="BA400" s="708">
        <f>VLOOKUP(B400,'[9]1st'!B:BH,59,0)</f>
        <v>100</v>
      </c>
      <c r="BB400" s="709">
        <f>_xlfn.IFNA(VLOOKUP(B400,[9]Deduct!B:F,6,0),0)</f>
        <v>0</v>
      </c>
      <c r="BC400" s="710">
        <f>_xlfn.IFNA(VLOOKUP(B400,[9]Union!I:J,2,0),0)</f>
        <v>0</v>
      </c>
      <c r="BD400" s="710">
        <f>_xlfn.IFNA(VLOOKUP(B400,[9]Union!M:N,2,0),0)</f>
        <v>0</v>
      </c>
      <c r="BE400" s="710">
        <f>_xlfn.IFNA(VLOOKUP(B400,[9]Union!E:F,2,0),0)</f>
        <v>0</v>
      </c>
      <c r="BF400" s="710">
        <f>_xlfn.IFNA(VLOOKUP(B400,[9]Union!A:B,2,0),0)</f>
        <v>0</v>
      </c>
      <c r="BG400" s="711">
        <f t="shared" si="81"/>
        <v>5.87</v>
      </c>
      <c r="BH400" s="708">
        <f t="shared" si="82"/>
        <v>105.87</v>
      </c>
      <c r="BI400" s="712">
        <f t="shared" si="88"/>
        <v>66.86</v>
      </c>
      <c r="BJ400" s="713">
        <f t="shared" si="89"/>
        <v>342.98</v>
      </c>
      <c r="BK400" s="724"/>
      <c r="BL400" s="608" t="e">
        <f>VLOOKUP(B400,[9]ML!A:F,1,0)</f>
        <v>#N/A</v>
      </c>
      <c r="BM400" s="715"/>
      <c r="BN400" s="608" t="e">
        <f>VLOOKUP(B400,'[9]Mon-Fri'!A:A,1,0)</f>
        <v>#N/A</v>
      </c>
    </row>
    <row r="401" spans="1:73" s="608" customFormat="1" ht="35.25" customHeight="1">
      <c r="A401" s="689">
        <f t="shared" si="93"/>
        <v>393</v>
      </c>
      <c r="B401" s="690" t="s">
        <v>2022</v>
      </c>
      <c r="C401" s="690" t="s">
        <v>2023</v>
      </c>
      <c r="D401" s="690" t="s">
        <v>1123</v>
      </c>
      <c r="E401" s="690" t="s">
        <v>2024</v>
      </c>
      <c r="F401" s="691">
        <v>45078</v>
      </c>
      <c r="G401" s="692"/>
      <c r="H401" s="692"/>
      <c r="I401" s="690" t="s">
        <v>1108</v>
      </c>
      <c r="J401" s="693">
        <v>1</v>
      </c>
      <c r="K401" s="693">
        <v>2</v>
      </c>
      <c r="L401" s="693">
        <v>3</v>
      </c>
      <c r="M401" s="693">
        <v>204</v>
      </c>
      <c r="N401" s="694">
        <f t="shared" si="90"/>
        <v>7.8461538461538458</v>
      </c>
      <c r="O401" s="693">
        <v>208</v>
      </c>
      <c r="P401" s="693">
        <v>8</v>
      </c>
      <c r="Q401" s="693">
        <v>256</v>
      </c>
      <c r="R401" s="693">
        <v>0</v>
      </c>
      <c r="S401" s="693">
        <v>0</v>
      </c>
      <c r="T401" s="693">
        <v>0</v>
      </c>
      <c r="U401" s="693">
        <v>48</v>
      </c>
      <c r="V401" s="693">
        <v>0</v>
      </c>
      <c r="W401" s="693">
        <v>48</v>
      </c>
      <c r="X401" s="690">
        <v>424.19</v>
      </c>
      <c r="Y401" s="690">
        <v>25.48</v>
      </c>
      <c r="Z401" s="690">
        <v>31.197894999999999</v>
      </c>
      <c r="AA401" s="690">
        <v>0</v>
      </c>
      <c r="AB401" s="690">
        <v>31.197894999999999</v>
      </c>
      <c r="AC401" s="690">
        <v>0</v>
      </c>
      <c r="AD401" s="690">
        <v>3.2239999999999998E-2</v>
      </c>
      <c r="AE401" s="696">
        <f>VLOOKUP(B401,[9]Avg!B:AD,29,0)</f>
        <v>10.688853564770319</v>
      </c>
      <c r="AF401" s="697">
        <f>_xlfn.IFNA(VLOOKUP(B401,'[9]5%'!B:BC,54,0),0)</f>
        <v>60.589182824025301</v>
      </c>
      <c r="AG401" s="698">
        <f>VLOOKUP(B401,[9]Simperel!B:AH,33,0)</f>
        <v>11.48</v>
      </c>
      <c r="AH401" s="699">
        <f t="shared" si="83"/>
        <v>7.85</v>
      </c>
      <c r="AI401" s="700"/>
      <c r="AJ401" s="697">
        <f>_xlfn.IFNA(VLOOKUP(B401,'[9]Child care'!C:I,7,0),0)</f>
        <v>0</v>
      </c>
      <c r="AK401" s="699">
        <f>VLOOKUP(B401,[9]Att!B:W,22,0)</f>
        <v>10</v>
      </c>
      <c r="AL401" s="697">
        <f t="shared" si="84"/>
        <v>6</v>
      </c>
      <c r="AM401" s="697">
        <f>_xlfn.IFNA(VLOOKUP(B401,'[9]Health Check'!D:H,5,0),0)</f>
        <v>0</v>
      </c>
      <c r="AN401" s="701"/>
      <c r="AO401" s="697">
        <v>7</v>
      </c>
      <c r="AP401" s="696">
        <f>VLOOKUP(B401,[9]Simperel!B:AJ,35,0)</f>
        <v>0</v>
      </c>
      <c r="AQ401" s="702">
        <f>VLOOKUP(B401,[10]Master!$B:$AQ,42,0)</f>
        <v>0</v>
      </c>
      <c r="AR401" s="697">
        <f>_xlfn.IFNA(VLOOKUP(B401,[9]Bounus!A:B,2,0),0)</f>
        <v>0</v>
      </c>
      <c r="AS401" s="703">
        <f>SUMIF([9]Reimbursment!$B:$B,'PWK '!B:B,[9]Reimbursment!G:G)</f>
        <v>19.11045577064445</v>
      </c>
      <c r="AT401" s="700">
        <f t="shared" si="91"/>
        <v>0</v>
      </c>
      <c r="AU401" s="704">
        <f t="shared" si="85"/>
        <v>480.9</v>
      </c>
      <c r="AV401" s="705">
        <f>VLOOKUP(B401,[9]Att!B:U,20,0)</f>
        <v>0</v>
      </c>
      <c r="AW401" s="706">
        <f t="shared" si="92"/>
        <v>523.86</v>
      </c>
      <c r="AX401" s="707">
        <f t="shared" si="86"/>
        <v>517.99</v>
      </c>
      <c r="AY401" s="708">
        <f t="shared" si="87"/>
        <v>367.55697133055622</v>
      </c>
      <c r="AZ401" s="708">
        <v>2.0099999999999998</v>
      </c>
      <c r="BA401" s="708">
        <f>VLOOKUP(B401,'[9]1st'!B:BH,59,0)</f>
        <v>100</v>
      </c>
      <c r="BB401" s="709">
        <f>_xlfn.IFNA(VLOOKUP(B401,[9]Deduct!B:F,6,0),0)</f>
        <v>0</v>
      </c>
      <c r="BC401" s="710">
        <f>_xlfn.IFNA(VLOOKUP(B401,[9]Union!I:J,2,0),0)</f>
        <v>0</v>
      </c>
      <c r="BD401" s="710">
        <f>_xlfn.IFNA(VLOOKUP(B401,[9]Union!M:N,2,0),0)</f>
        <v>0</v>
      </c>
      <c r="BE401" s="710">
        <f>_xlfn.IFNA(VLOOKUP(B401,[9]Union!E:F,2,0),0)</f>
        <v>0</v>
      </c>
      <c r="BF401" s="710">
        <f>_xlfn.IFNA(VLOOKUP(B401,[9]Union!A:B,2,0),0)</f>
        <v>0</v>
      </c>
      <c r="BG401" s="711">
        <f t="shared" si="81"/>
        <v>5.87</v>
      </c>
      <c r="BH401" s="708">
        <f t="shared" si="82"/>
        <v>107.88</v>
      </c>
      <c r="BI401" s="712">
        <f t="shared" si="88"/>
        <v>79.069999999999993</v>
      </c>
      <c r="BJ401" s="713">
        <f t="shared" si="89"/>
        <v>495.05</v>
      </c>
      <c r="BK401" s="724"/>
      <c r="BL401" s="608" t="e">
        <f>VLOOKUP(B401,[9]ML!A:F,1,0)</f>
        <v>#N/A</v>
      </c>
      <c r="BM401" s="715"/>
      <c r="BN401" s="608" t="e">
        <f>VLOOKUP(B401,'[9]Mon-Fri'!A:A,1,0)</f>
        <v>#N/A</v>
      </c>
    </row>
    <row r="402" spans="1:73" s="608" customFormat="1" ht="35.25" customHeight="1">
      <c r="A402" s="689">
        <f t="shared" si="93"/>
        <v>394</v>
      </c>
      <c r="B402" s="690" t="s">
        <v>2025</v>
      </c>
      <c r="C402" s="690" t="s">
        <v>2026</v>
      </c>
      <c r="D402" s="690" t="s">
        <v>1260</v>
      </c>
      <c r="E402" s="690" t="s">
        <v>1687</v>
      </c>
      <c r="F402" s="691">
        <v>45082</v>
      </c>
      <c r="G402" s="692"/>
      <c r="H402" s="692"/>
      <c r="I402" s="690" t="s">
        <v>1108</v>
      </c>
      <c r="J402" s="693">
        <v>1</v>
      </c>
      <c r="K402" s="693">
        <v>2</v>
      </c>
      <c r="L402" s="693">
        <v>3</v>
      </c>
      <c r="M402" s="693">
        <v>204</v>
      </c>
      <c r="N402" s="694">
        <f t="shared" si="90"/>
        <v>7.8461538461538458</v>
      </c>
      <c r="O402" s="693">
        <v>208</v>
      </c>
      <c r="P402" s="693">
        <v>8</v>
      </c>
      <c r="Q402" s="693">
        <v>232</v>
      </c>
      <c r="R402" s="693">
        <v>8</v>
      </c>
      <c r="S402" s="693">
        <v>0</v>
      </c>
      <c r="T402" s="693">
        <v>8</v>
      </c>
      <c r="U402" s="693">
        <v>32</v>
      </c>
      <c r="V402" s="693">
        <v>0</v>
      </c>
      <c r="W402" s="693">
        <v>32</v>
      </c>
      <c r="X402" s="690">
        <v>195.68</v>
      </c>
      <c r="Y402" s="690">
        <v>7.85</v>
      </c>
      <c r="Z402" s="690">
        <v>17.021985000000001</v>
      </c>
      <c r="AA402" s="690">
        <v>0</v>
      </c>
      <c r="AB402" s="690">
        <v>17.021985000000001</v>
      </c>
      <c r="AC402" s="690">
        <v>17.82</v>
      </c>
      <c r="AD402" s="690">
        <v>54.536790000000003</v>
      </c>
      <c r="AE402" s="696">
        <f>VLOOKUP(B402,[9]Avg!B:AD,29,0)</f>
        <v>10.25984477105262</v>
      </c>
      <c r="AF402" s="697">
        <f>_xlfn.IFNA(VLOOKUP(B402,'[9]5%'!B:BC,54,0),0)</f>
        <v>0</v>
      </c>
      <c r="AG402" s="698">
        <f>VLOOKUP(B402,[9]Simperel!B:AH,33,0)</f>
        <v>7.65</v>
      </c>
      <c r="AH402" s="699">
        <f t="shared" si="83"/>
        <v>7.85</v>
      </c>
      <c r="AI402" s="700"/>
      <c r="AJ402" s="697">
        <f>_xlfn.IFNA(VLOOKUP(B402,'[9]Child care'!C:I,7,0),0)</f>
        <v>0</v>
      </c>
      <c r="AK402" s="699">
        <f>VLOOKUP(B402,[9]Att!B:W,22,0)</f>
        <v>9.5652173913043477</v>
      </c>
      <c r="AL402" s="697">
        <f t="shared" si="84"/>
        <v>6</v>
      </c>
      <c r="AM402" s="697">
        <f>_xlfn.IFNA(VLOOKUP(B402,'[9]Health Check'!D:H,5,0),0)</f>
        <v>0</v>
      </c>
      <c r="AN402" s="701"/>
      <c r="AO402" s="697">
        <v>7</v>
      </c>
      <c r="AP402" s="696">
        <f>VLOOKUP(B402,[9]Simperel!B:AJ,35,0)</f>
        <v>0</v>
      </c>
      <c r="AQ402" s="702">
        <f>VLOOKUP(B402,[10]Master!$B:$AQ,42,0)</f>
        <v>0</v>
      </c>
      <c r="AR402" s="697">
        <f>_xlfn.IFNA(VLOOKUP(B402,[9]Bounus!A:B,2,0),0)</f>
        <v>0</v>
      </c>
      <c r="AS402" s="703">
        <f>SUMIF([9]Reimbursment!$B:$B,'PWK '!B:B,[9]Reimbursment!G:G)</f>
        <v>0</v>
      </c>
      <c r="AT402" s="700">
        <f t="shared" si="91"/>
        <v>0</v>
      </c>
      <c r="AU402" s="704">
        <f t="shared" si="85"/>
        <v>292.91000000000003</v>
      </c>
      <c r="AV402" s="705">
        <f>VLOOKUP(B402,[9]Att!B:U,20,0)</f>
        <v>0</v>
      </c>
      <c r="AW402" s="706">
        <f t="shared" si="92"/>
        <v>316.32</v>
      </c>
      <c r="AX402" s="707">
        <f t="shared" si="86"/>
        <v>310.45</v>
      </c>
      <c r="AY402" s="708">
        <f t="shared" si="87"/>
        <v>367.55697133055622</v>
      </c>
      <c r="AZ402" s="708">
        <v>0</v>
      </c>
      <c r="BA402" s="708">
        <f>VLOOKUP(B402,'[9]1st'!B:BH,59,0)</f>
        <v>100</v>
      </c>
      <c r="BB402" s="709">
        <f>_xlfn.IFNA(VLOOKUP(B402,[9]Deduct!B:F,6,0),0)</f>
        <v>0</v>
      </c>
      <c r="BC402" s="710">
        <f>_xlfn.IFNA(VLOOKUP(B402,[9]Union!I:J,2,0),0)</f>
        <v>0</v>
      </c>
      <c r="BD402" s="710">
        <f>_xlfn.IFNA(VLOOKUP(B402,[9]Union!M:N,2,0),0)</f>
        <v>0</v>
      </c>
      <c r="BE402" s="710">
        <f>_xlfn.IFNA(VLOOKUP(B402,[9]Union!E:F,2,0),0)</f>
        <v>0</v>
      </c>
      <c r="BF402" s="710">
        <f>_xlfn.IFNA(VLOOKUP(B402,[9]Union!A:B,2,0),0)</f>
        <v>0</v>
      </c>
      <c r="BG402" s="711">
        <f t="shared" si="81"/>
        <v>5.87</v>
      </c>
      <c r="BH402" s="708">
        <f t="shared" si="82"/>
        <v>105.87</v>
      </c>
      <c r="BI402" s="712">
        <f t="shared" si="88"/>
        <v>14.65</v>
      </c>
      <c r="BJ402" s="713">
        <f t="shared" si="89"/>
        <v>225.1</v>
      </c>
      <c r="BK402" s="716"/>
      <c r="BL402" s="608" t="e">
        <f>VLOOKUP(B402,[9]ML!A:F,1,0)</f>
        <v>#N/A</v>
      </c>
      <c r="BM402" s="715"/>
      <c r="BN402" s="608" t="e">
        <f>VLOOKUP(B402,'[9]Mon-Fri'!A:A,1,0)</f>
        <v>#N/A</v>
      </c>
    </row>
    <row r="403" spans="1:73" s="608" customFormat="1" ht="32.25" customHeight="1">
      <c r="A403" s="689">
        <f t="shared" si="93"/>
        <v>395</v>
      </c>
      <c r="B403" s="690" t="s">
        <v>2027</v>
      </c>
      <c r="C403" s="690" t="s">
        <v>2028</v>
      </c>
      <c r="D403" s="690" t="s">
        <v>1123</v>
      </c>
      <c r="E403" s="690" t="s">
        <v>1300</v>
      </c>
      <c r="F403" s="691">
        <v>45084</v>
      </c>
      <c r="G403" s="692"/>
      <c r="H403" s="692"/>
      <c r="I403" s="690" t="s">
        <v>1108</v>
      </c>
      <c r="J403" s="693">
        <v>0</v>
      </c>
      <c r="K403" s="693">
        <v>0</v>
      </c>
      <c r="L403" s="693">
        <v>0</v>
      </c>
      <c r="M403" s="693">
        <v>204</v>
      </c>
      <c r="N403" s="694">
        <f t="shared" si="90"/>
        <v>7.8461538461538458</v>
      </c>
      <c r="O403" s="693">
        <v>202</v>
      </c>
      <c r="P403" s="693">
        <v>8</v>
      </c>
      <c r="Q403" s="693">
        <v>178</v>
      </c>
      <c r="R403" s="693">
        <v>40</v>
      </c>
      <c r="S403" s="693">
        <v>0</v>
      </c>
      <c r="T403" s="693">
        <v>40</v>
      </c>
      <c r="U403" s="693">
        <v>16</v>
      </c>
      <c r="V403" s="693">
        <v>0</v>
      </c>
      <c r="W403" s="693">
        <v>16</v>
      </c>
      <c r="X403" s="690">
        <v>146.6</v>
      </c>
      <c r="Y403" s="690">
        <v>72.430000000000007</v>
      </c>
      <c r="Z403" s="690">
        <v>8.6773959999999999</v>
      </c>
      <c r="AA403" s="690">
        <v>0</v>
      </c>
      <c r="AB403" s="690">
        <v>8.6773959999999999</v>
      </c>
      <c r="AC403" s="690">
        <v>0</v>
      </c>
      <c r="AD403" s="690">
        <v>28.2224</v>
      </c>
      <c r="AE403" s="696">
        <f>VLOOKUP(B403,[9]Avg!B:AD,29,0)</f>
        <v>8.3777635454039974</v>
      </c>
      <c r="AF403" s="697">
        <f>_xlfn.IFNA(VLOOKUP(B403,'[9]5%'!B:BC,54,0),0)</f>
        <v>0</v>
      </c>
      <c r="AG403" s="698">
        <f>VLOOKUP(B403,[9]Simperel!B:AH,33,0)</f>
        <v>3.83</v>
      </c>
      <c r="AH403" s="699">
        <f t="shared" si="83"/>
        <v>7.85</v>
      </c>
      <c r="AI403" s="700"/>
      <c r="AJ403" s="697">
        <f>_xlfn.IFNA(VLOOKUP(B403,'[9]Child care'!C:I,7,0),0)</f>
        <v>0</v>
      </c>
      <c r="AK403" s="699">
        <f>VLOOKUP(B403,[9]Att!B:W,22,0)</f>
        <v>7.5636918382913807</v>
      </c>
      <c r="AL403" s="697">
        <f t="shared" si="84"/>
        <v>6</v>
      </c>
      <c r="AM403" s="697">
        <f>_xlfn.IFNA(VLOOKUP(B403,'[9]Health Check'!D:H,5,0),0)</f>
        <v>0</v>
      </c>
      <c r="AN403" s="701"/>
      <c r="AO403" s="697">
        <v>7</v>
      </c>
      <c r="AP403" s="696">
        <f>VLOOKUP(B403,[9]Simperel!B:AJ,35,0)</f>
        <v>0</v>
      </c>
      <c r="AQ403" s="702">
        <f>VLOOKUP(B403,[10]Master!$B:$AQ,42,0)</f>
        <v>0</v>
      </c>
      <c r="AR403" s="697">
        <f>_xlfn.IFNA(VLOOKUP(B403,[9]Bounus!A:B,2,0),0)</f>
        <v>0</v>
      </c>
      <c r="AS403" s="703">
        <f>SUMIF([9]Reimbursment!$B:$B,'PWK '!B:B,[9]Reimbursment!G:G)</f>
        <v>0</v>
      </c>
      <c r="AT403" s="700">
        <f t="shared" si="91"/>
        <v>0</v>
      </c>
      <c r="AU403" s="704">
        <f t="shared" si="85"/>
        <v>255.93</v>
      </c>
      <c r="AV403" s="705">
        <f>VLOOKUP(B403,[9]Att!B:U,20,0)</f>
        <v>0</v>
      </c>
      <c r="AW403" s="706">
        <f t="shared" si="92"/>
        <v>277.33999999999997</v>
      </c>
      <c r="AX403" s="707">
        <f t="shared" si="86"/>
        <v>271.78999999999996</v>
      </c>
      <c r="AY403" s="708">
        <f t="shared" si="87"/>
        <v>367.55697133055622</v>
      </c>
      <c r="AZ403" s="708">
        <v>0</v>
      </c>
      <c r="BA403" s="708">
        <f>VLOOKUP(B403,'[9]1st'!B:BH,59,0)</f>
        <v>100</v>
      </c>
      <c r="BB403" s="709">
        <f>_xlfn.IFNA(VLOOKUP(B403,[9]Deduct!B:F,6,0),0)</f>
        <v>0</v>
      </c>
      <c r="BC403" s="710">
        <f>_xlfn.IFNA(VLOOKUP(B403,[9]Union!I:J,2,0),0)</f>
        <v>0</v>
      </c>
      <c r="BD403" s="710">
        <f>_xlfn.IFNA(VLOOKUP(B403,[9]Union!M:N,2,0),0)</f>
        <v>0</v>
      </c>
      <c r="BE403" s="710">
        <f>_xlfn.IFNA(VLOOKUP(B403,[9]Union!E:F,2,0),0)</f>
        <v>0</v>
      </c>
      <c r="BF403" s="710">
        <f>_xlfn.IFNA(VLOOKUP(B403,[9]Union!A:B,2,0),0)</f>
        <v>0</v>
      </c>
      <c r="BG403" s="711">
        <f t="shared" si="81"/>
        <v>5.55</v>
      </c>
      <c r="BH403" s="708">
        <f t="shared" si="82"/>
        <v>105.55</v>
      </c>
      <c r="BI403" s="712">
        <f t="shared" si="88"/>
        <v>10.83</v>
      </c>
      <c r="BJ403" s="713">
        <f t="shared" si="89"/>
        <v>182.62</v>
      </c>
      <c r="BK403" s="724"/>
      <c r="BL403" s="608" t="e">
        <f>VLOOKUP(B403,[9]ML!A:F,1,0)</f>
        <v>#N/A</v>
      </c>
      <c r="BM403" s="715"/>
      <c r="BN403" s="608" t="e">
        <f>VLOOKUP(B403,'[9]Mon-Fri'!A:A,1,0)</f>
        <v>#N/A</v>
      </c>
    </row>
    <row r="404" spans="1:73" s="608" customFormat="1" ht="35.25" customHeight="1">
      <c r="A404" s="689">
        <f t="shared" si="93"/>
        <v>396</v>
      </c>
      <c r="B404" s="690" t="s">
        <v>2029</v>
      </c>
      <c r="C404" s="690" t="s">
        <v>2030</v>
      </c>
      <c r="D404" s="690" t="s">
        <v>1260</v>
      </c>
      <c r="E404" s="690" t="s">
        <v>1281</v>
      </c>
      <c r="F404" s="691">
        <v>45086</v>
      </c>
      <c r="G404" s="692"/>
      <c r="H404" s="692"/>
      <c r="I404" s="690" t="s">
        <v>1108</v>
      </c>
      <c r="J404" s="693">
        <v>1</v>
      </c>
      <c r="K404" s="693">
        <v>2</v>
      </c>
      <c r="L404" s="693">
        <v>3</v>
      </c>
      <c r="M404" s="693">
        <v>204</v>
      </c>
      <c r="N404" s="694">
        <f t="shared" si="90"/>
        <v>7.8461538461538458</v>
      </c>
      <c r="O404" s="693">
        <v>208</v>
      </c>
      <c r="P404" s="693">
        <v>8</v>
      </c>
      <c r="Q404" s="693">
        <v>236</v>
      </c>
      <c r="R404" s="693">
        <v>8</v>
      </c>
      <c r="S404" s="693">
        <v>0</v>
      </c>
      <c r="T404" s="693">
        <v>8</v>
      </c>
      <c r="U404" s="693">
        <v>36</v>
      </c>
      <c r="V404" s="693">
        <v>0</v>
      </c>
      <c r="W404" s="693">
        <v>36</v>
      </c>
      <c r="X404" s="690">
        <v>221.06</v>
      </c>
      <c r="Y404" s="690">
        <v>7.85</v>
      </c>
      <c r="Z404" s="690">
        <v>17.94594</v>
      </c>
      <c r="AA404" s="690">
        <v>0</v>
      </c>
      <c r="AB404" s="690">
        <v>17.94594</v>
      </c>
      <c r="AC404" s="690">
        <v>0</v>
      </c>
      <c r="AD404" s="690">
        <v>14.226182</v>
      </c>
      <c r="AE404" s="696">
        <f>VLOOKUP(B404,[9]Avg!B:AD,29,0)</f>
        <v>9.8716931869269509</v>
      </c>
      <c r="AF404" s="697">
        <f>_xlfn.IFNA(VLOOKUP(B404,'[9]5%'!B:BC,54,0),0)</f>
        <v>0</v>
      </c>
      <c r="AG404" s="698">
        <f>VLOOKUP(B404,[9]Simperel!B:AH,33,0)</f>
        <v>8.61</v>
      </c>
      <c r="AH404" s="699">
        <f t="shared" si="83"/>
        <v>7.85</v>
      </c>
      <c r="AI404" s="700"/>
      <c r="AJ404" s="697">
        <f>_xlfn.IFNA(VLOOKUP(B404,'[9]Child care'!C:I,7,0),0)</f>
        <v>0</v>
      </c>
      <c r="AK404" s="699">
        <f>VLOOKUP(B404,[9]Att!B:W,22,0)</f>
        <v>9.5652173913043477</v>
      </c>
      <c r="AL404" s="697">
        <f t="shared" si="84"/>
        <v>6</v>
      </c>
      <c r="AM404" s="697">
        <f>_xlfn.IFNA(VLOOKUP(B404,'[9]Health Check'!D:H,5,0),0)</f>
        <v>0</v>
      </c>
      <c r="AN404" s="701"/>
      <c r="AO404" s="697">
        <v>7</v>
      </c>
      <c r="AP404" s="696">
        <f>VLOOKUP(B404,[9]Simperel!B:AJ,35,0)</f>
        <v>0</v>
      </c>
      <c r="AQ404" s="702">
        <f>VLOOKUP(B404,[10]Master!$B:$AQ,42,0)</f>
        <v>0</v>
      </c>
      <c r="AR404" s="697">
        <f>_xlfn.IFNA(VLOOKUP(B404,[9]Bounus!A:B,2,0),0)</f>
        <v>0</v>
      </c>
      <c r="AS404" s="703">
        <f>SUMIF([9]Reimbursment!$B:$B,'PWK '!B:B,[9]Reimbursment!G:G)</f>
        <v>0</v>
      </c>
      <c r="AT404" s="700">
        <f t="shared" si="91"/>
        <v>0</v>
      </c>
      <c r="AU404" s="704">
        <f t="shared" si="85"/>
        <v>261.08</v>
      </c>
      <c r="AV404" s="705">
        <f>VLOOKUP(B404,[9]Att!B:U,20,0)</f>
        <v>0</v>
      </c>
      <c r="AW404" s="706">
        <f t="shared" si="92"/>
        <v>284.5</v>
      </c>
      <c r="AX404" s="707">
        <f t="shared" si="86"/>
        <v>278.81</v>
      </c>
      <c r="AY404" s="708">
        <f t="shared" si="87"/>
        <v>367.55697133055622</v>
      </c>
      <c r="AZ404" s="708">
        <v>0</v>
      </c>
      <c r="BA404" s="708">
        <f>VLOOKUP(B404,'[9]1st'!B:BH,59,0)</f>
        <v>100</v>
      </c>
      <c r="BB404" s="709">
        <f>_xlfn.IFNA(VLOOKUP(B404,[9]Deduct!B:F,6,0),0)</f>
        <v>0</v>
      </c>
      <c r="BC404" s="710">
        <f>_xlfn.IFNA(VLOOKUP(B404,[9]Union!I:J,2,0),0)</f>
        <v>0</v>
      </c>
      <c r="BD404" s="710">
        <f>_xlfn.IFNA(VLOOKUP(B404,[9]Union!M:N,2,0),0)</f>
        <v>0</v>
      </c>
      <c r="BE404" s="710">
        <f>_xlfn.IFNA(VLOOKUP(B404,[9]Union!E:F,2,0),0)</f>
        <v>0</v>
      </c>
      <c r="BF404" s="710">
        <f>_xlfn.IFNA(VLOOKUP(B404,[9]Union!A:B,2,0),0)</f>
        <v>0</v>
      </c>
      <c r="BG404" s="711">
        <f t="shared" si="81"/>
        <v>5.69</v>
      </c>
      <c r="BH404" s="708">
        <f t="shared" si="82"/>
        <v>105.69</v>
      </c>
      <c r="BI404" s="712">
        <f t="shared" si="88"/>
        <v>15.61</v>
      </c>
      <c r="BJ404" s="713">
        <f t="shared" si="89"/>
        <v>194.42</v>
      </c>
      <c r="BK404" s="716"/>
      <c r="BL404" s="608" t="e">
        <f>VLOOKUP(B404,[9]ML!A:F,1,0)</f>
        <v>#N/A</v>
      </c>
      <c r="BM404" s="715"/>
      <c r="BN404" s="608" t="e">
        <f>VLOOKUP(B404,'[9]Mon-Fri'!A:A,1,0)</f>
        <v>#N/A</v>
      </c>
    </row>
    <row r="405" spans="1:73" s="608" customFormat="1" ht="35.25" customHeight="1">
      <c r="A405" s="689">
        <f t="shared" si="93"/>
        <v>397</v>
      </c>
      <c r="B405" s="690" t="s">
        <v>2031</v>
      </c>
      <c r="C405" s="690" t="s">
        <v>2032</v>
      </c>
      <c r="D405" s="690" t="s">
        <v>1213</v>
      </c>
      <c r="E405" s="690" t="s">
        <v>1300</v>
      </c>
      <c r="F405" s="691">
        <v>45090</v>
      </c>
      <c r="G405" s="692"/>
      <c r="H405" s="692"/>
      <c r="I405" s="690" t="s">
        <v>1108</v>
      </c>
      <c r="J405" s="693">
        <v>1</v>
      </c>
      <c r="K405" s="693">
        <v>1</v>
      </c>
      <c r="L405" s="693">
        <v>2</v>
      </c>
      <c r="M405" s="693">
        <v>204</v>
      </c>
      <c r="N405" s="694">
        <f t="shared" si="90"/>
        <v>7.8461538461538458</v>
      </c>
      <c r="O405" s="693">
        <v>208</v>
      </c>
      <c r="P405" s="693">
        <v>8</v>
      </c>
      <c r="Q405" s="693">
        <v>240</v>
      </c>
      <c r="R405" s="693">
        <v>0</v>
      </c>
      <c r="S405" s="693">
        <v>0</v>
      </c>
      <c r="T405" s="693">
        <v>0</v>
      </c>
      <c r="U405" s="693">
        <v>32</v>
      </c>
      <c r="V405" s="693">
        <v>0</v>
      </c>
      <c r="W405" s="693">
        <v>32</v>
      </c>
      <c r="X405" s="690">
        <v>171.75</v>
      </c>
      <c r="Y405" s="690">
        <v>0</v>
      </c>
      <c r="Z405" s="690">
        <v>15.922883000000001</v>
      </c>
      <c r="AA405" s="690">
        <v>0</v>
      </c>
      <c r="AB405" s="690">
        <v>15.922883000000001</v>
      </c>
      <c r="AC405" s="690">
        <v>0</v>
      </c>
      <c r="AD405" s="690">
        <v>67.921133999999995</v>
      </c>
      <c r="AE405" s="696">
        <f>VLOOKUP(B405,[9]Avg!B:AD,29,0)</f>
        <v>9.5617754897489657</v>
      </c>
      <c r="AF405" s="697">
        <f>_xlfn.IFNA(VLOOKUP(B405,'[9]5%'!B:BC,54,0),0)</f>
        <v>0</v>
      </c>
      <c r="AG405" s="698">
        <f>VLOOKUP(B405,[9]Simperel!B:AH,33,0)</f>
        <v>7.65</v>
      </c>
      <c r="AH405" s="699">
        <f t="shared" si="83"/>
        <v>7.85</v>
      </c>
      <c r="AI405" s="700"/>
      <c r="AJ405" s="697">
        <f>_xlfn.IFNA(VLOOKUP(B405,'[9]Child care'!C:I,7,0),0)</f>
        <v>0</v>
      </c>
      <c r="AK405" s="699">
        <f>VLOOKUP(B405,[9]Att!B:W,22,0)</f>
        <v>10</v>
      </c>
      <c r="AL405" s="697">
        <f t="shared" si="84"/>
        <v>6</v>
      </c>
      <c r="AM405" s="697">
        <f>_xlfn.IFNA(VLOOKUP(B405,'[9]Health Check'!D:H,5,0),0)</f>
        <v>0</v>
      </c>
      <c r="AN405" s="701"/>
      <c r="AO405" s="697">
        <v>7</v>
      </c>
      <c r="AP405" s="696">
        <f>VLOOKUP(B405,[9]Simperel!B:AJ,35,0)</f>
        <v>0</v>
      </c>
      <c r="AQ405" s="702">
        <f>VLOOKUP(B405,[10]Master!$B:$AQ,42,0)</f>
        <v>0</v>
      </c>
      <c r="AR405" s="697">
        <f>_xlfn.IFNA(VLOOKUP(B405,[9]Bounus!A:B,2,0),0)</f>
        <v>0</v>
      </c>
      <c r="AS405" s="703">
        <f>SUMIF([9]Reimbursment!$B:$B,'PWK '!B:B,[9]Reimbursment!G:G)</f>
        <v>0</v>
      </c>
      <c r="AT405" s="700">
        <f t="shared" si="91"/>
        <v>0</v>
      </c>
      <c r="AU405" s="704">
        <f t="shared" si="85"/>
        <v>255.59</v>
      </c>
      <c r="AV405" s="705">
        <f>VLOOKUP(B405,[9]Att!B:U,20,0)</f>
        <v>0</v>
      </c>
      <c r="AW405" s="706">
        <f t="shared" si="92"/>
        <v>279.44</v>
      </c>
      <c r="AX405" s="707">
        <f t="shared" si="86"/>
        <v>273.85000000000002</v>
      </c>
      <c r="AY405" s="708">
        <f t="shared" si="87"/>
        <v>367.55697133055622</v>
      </c>
      <c r="AZ405" s="708">
        <v>0</v>
      </c>
      <c r="BA405" s="708">
        <f>VLOOKUP(B405,'[9]1st'!B:BH,59,0)</f>
        <v>100</v>
      </c>
      <c r="BB405" s="709">
        <f>_xlfn.IFNA(VLOOKUP(B405,[9]Deduct!B:F,6,0),0)</f>
        <v>0</v>
      </c>
      <c r="BC405" s="710">
        <f>_xlfn.IFNA(VLOOKUP(B405,[9]Union!I:J,2,0),0)</f>
        <v>0</v>
      </c>
      <c r="BD405" s="710">
        <f>_xlfn.IFNA(VLOOKUP(B405,[9]Union!M:N,2,0),0)</f>
        <v>0</v>
      </c>
      <c r="BE405" s="710">
        <f>_xlfn.IFNA(VLOOKUP(B405,[9]Union!E:F,2,0),0)</f>
        <v>0.5</v>
      </c>
      <c r="BF405" s="710">
        <f>_xlfn.IFNA(VLOOKUP(B405,[9]Union!A:B,2,0),0)</f>
        <v>0</v>
      </c>
      <c r="BG405" s="711">
        <f t="shared" si="81"/>
        <v>5.59</v>
      </c>
      <c r="BH405" s="708">
        <f t="shared" si="82"/>
        <v>106.09</v>
      </c>
      <c r="BI405" s="712">
        <f t="shared" si="88"/>
        <v>14.65</v>
      </c>
      <c r="BJ405" s="713">
        <f t="shared" si="89"/>
        <v>188</v>
      </c>
      <c r="BK405" s="716"/>
      <c r="BL405" s="608" t="e">
        <f>VLOOKUP(B405,[9]ML!A:F,1,0)</f>
        <v>#N/A</v>
      </c>
      <c r="BM405" s="715"/>
      <c r="BN405" s="608" t="e">
        <f>VLOOKUP(B405,'[9]Mon-Fri'!A:A,1,0)</f>
        <v>#N/A</v>
      </c>
    </row>
    <row r="406" spans="1:73" s="608" customFormat="1" ht="35.25" customHeight="1">
      <c r="A406" s="689">
        <f t="shared" si="93"/>
        <v>398</v>
      </c>
      <c r="B406" s="690" t="s">
        <v>2033</v>
      </c>
      <c r="C406" s="690" t="s">
        <v>2034</v>
      </c>
      <c r="D406" s="690" t="s">
        <v>1217</v>
      </c>
      <c r="E406" s="690" t="s">
        <v>1235</v>
      </c>
      <c r="F406" s="691">
        <v>45091</v>
      </c>
      <c r="G406" s="692"/>
      <c r="H406" s="692"/>
      <c r="I406" s="690" t="s">
        <v>1108</v>
      </c>
      <c r="J406" s="693">
        <v>0</v>
      </c>
      <c r="K406" s="693">
        <v>1</v>
      </c>
      <c r="L406" s="693">
        <v>1</v>
      </c>
      <c r="M406" s="693">
        <v>204</v>
      </c>
      <c r="N406" s="694">
        <f t="shared" si="90"/>
        <v>7.8461538461538458</v>
      </c>
      <c r="O406" s="693">
        <v>196</v>
      </c>
      <c r="P406" s="693">
        <v>8</v>
      </c>
      <c r="Q406" s="693">
        <v>240</v>
      </c>
      <c r="R406" s="693">
        <v>0</v>
      </c>
      <c r="S406" s="693">
        <v>0</v>
      </c>
      <c r="T406" s="693">
        <v>0</v>
      </c>
      <c r="U406" s="693">
        <v>44</v>
      </c>
      <c r="V406" s="693">
        <v>0</v>
      </c>
      <c r="W406" s="693">
        <v>44</v>
      </c>
      <c r="X406" s="690">
        <v>185.66</v>
      </c>
      <c r="Y406" s="690">
        <v>0</v>
      </c>
      <c r="Z406" s="690">
        <v>21.58728</v>
      </c>
      <c r="AA406" s="690">
        <v>0</v>
      </c>
      <c r="AB406" s="690">
        <v>21.58728</v>
      </c>
      <c r="AC406" s="690">
        <v>0</v>
      </c>
      <c r="AD406" s="690">
        <v>49.834560000000003</v>
      </c>
      <c r="AE406" s="696">
        <f>VLOOKUP(B406,[9]Avg!B:AD,29,0)</f>
        <v>9.6153561123770785</v>
      </c>
      <c r="AF406" s="697">
        <f>_xlfn.IFNA(VLOOKUP(B406,'[9]5%'!B:BC,54,0),0)</f>
        <v>0</v>
      </c>
      <c r="AG406" s="698">
        <f>VLOOKUP(B406,[9]Simperel!B:AH,33,0)</f>
        <v>10.52</v>
      </c>
      <c r="AH406" s="699">
        <f t="shared" si="83"/>
        <v>7.85</v>
      </c>
      <c r="AI406" s="700"/>
      <c r="AJ406" s="697">
        <f>_xlfn.IFNA(VLOOKUP(B406,'[9]Child care'!C:I,7,0),0)</f>
        <v>0</v>
      </c>
      <c r="AK406" s="699">
        <f>VLOOKUP(B406,[9]Att!B:W,22,0)</f>
        <v>10</v>
      </c>
      <c r="AL406" s="697">
        <f t="shared" si="84"/>
        <v>6</v>
      </c>
      <c r="AM406" s="697">
        <f>_xlfn.IFNA(VLOOKUP(B406,'[9]Health Check'!D:H,5,0),0)</f>
        <v>0</v>
      </c>
      <c r="AN406" s="701"/>
      <c r="AO406" s="697">
        <v>7</v>
      </c>
      <c r="AP406" s="696">
        <f>VLOOKUP(B406,[9]Simperel!B:AJ,35,0)</f>
        <v>0</v>
      </c>
      <c r="AQ406" s="702">
        <f>VLOOKUP(B406,[10]Master!$B:$AQ,42,0)</f>
        <v>0</v>
      </c>
      <c r="AR406" s="697">
        <f>_xlfn.IFNA(VLOOKUP(B406,[9]Bounus!A:B,2,0),0)</f>
        <v>0</v>
      </c>
      <c r="AS406" s="703">
        <f>SUMIF([9]Reimbursment!$B:$B,'PWK '!B:B,[9]Reimbursment!G:G)</f>
        <v>55.692582118918814</v>
      </c>
      <c r="AT406" s="700">
        <f t="shared" si="91"/>
        <v>4.5040352315871548</v>
      </c>
      <c r="AU406" s="704">
        <f t="shared" si="85"/>
        <v>257.08</v>
      </c>
      <c r="AV406" s="705">
        <f>VLOOKUP(B406,[9]Att!B:U,20,0)</f>
        <v>0.46842105263157863</v>
      </c>
      <c r="AW406" s="706">
        <f t="shared" si="92"/>
        <v>341.13</v>
      </c>
      <c r="AX406" s="707">
        <f t="shared" si="86"/>
        <v>335.26</v>
      </c>
      <c r="AY406" s="708">
        <f t="shared" si="87"/>
        <v>367.55697133055622</v>
      </c>
      <c r="AZ406" s="708">
        <v>0</v>
      </c>
      <c r="BA406" s="708">
        <f>VLOOKUP(B406,'[9]1st'!B:BH,59,0)</f>
        <v>100</v>
      </c>
      <c r="BB406" s="709">
        <f>_xlfn.IFNA(VLOOKUP(B406,[9]Deduct!B:F,6,0),0)</f>
        <v>0</v>
      </c>
      <c r="BC406" s="710">
        <f>_xlfn.IFNA(VLOOKUP(B406,[9]Union!I:J,2,0),0)</f>
        <v>0</v>
      </c>
      <c r="BD406" s="710">
        <f>_xlfn.IFNA(VLOOKUP(B406,[9]Union!M:N,2,0),0)</f>
        <v>0</v>
      </c>
      <c r="BE406" s="710">
        <f>_xlfn.IFNA(VLOOKUP(B406,[9]Union!E:F,2,0),0)</f>
        <v>0</v>
      </c>
      <c r="BF406" s="710">
        <f>_xlfn.IFNA(VLOOKUP(B406,[9]Union!A:B,2,0),0)</f>
        <v>0</v>
      </c>
      <c r="BG406" s="711">
        <f t="shared" si="81"/>
        <v>5.87</v>
      </c>
      <c r="BH406" s="708">
        <f t="shared" si="82"/>
        <v>105.87</v>
      </c>
      <c r="BI406" s="712">
        <f t="shared" si="88"/>
        <v>17.52</v>
      </c>
      <c r="BJ406" s="713">
        <f t="shared" si="89"/>
        <v>252.78</v>
      </c>
      <c r="BK406" s="716"/>
      <c r="BL406" s="608" t="e">
        <f>VLOOKUP(B406,[9]ML!A:F,1,0)</f>
        <v>#N/A</v>
      </c>
      <c r="BM406" s="715"/>
      <c r="BN406" s="608" t="e">
        <f>VLOOKUP(B406,'[9]Mon-Fri'!A:A,1,0)</f>
        <v>#N/A</v>
      </c>
    </row>
    <row r="407" spans="1:73" s="608" customFormat="1" ht="31.5" customHeight="1">
      <c r="A407" s="689">
        <f t="shared" si="93"/>
        <v>399</v>
      </c>
      <c r="B407" s="690" t="s">
        <v>2035</v>
      </c>
      <c r="C407" s="690" t="s">
        <v>2036</v>
      </c>
      <c r="D407" s="690" t="s">
        <v>1217</v>
      </c>
      <c r="E407" s="690" t="s">
        <v>1235</v>
      </c>
      <c r="F407" s="691">
        <v>45091</v>
      </c>
      <c r="G407" s="692"/>
      <c r="H407" s="692"/>
      <c r="I407" s="690" t="s">
        <v>1108</v>
      </c>
      <c r="J407" s="693">
        <v>0</v>
      </c>
      <c r="K407" s="693">
        <v>0</v>
      </c>
      <c r="L407" s="693">
        <v>0</v>
      </c>
      <c r="M407" s="693">
        <v>204</v>
      </c>
      <c r="N407" s="694">
        <f t="shared" si="90"/>
        <v>7.8461538461538458</v>
      </c>
      <c r="O407" s="693">
        <v>208</v>
      </c>
      <c r="P407" s="693">
        <v>8</v>
      </c>
      <c r="Q407" s="693">
        <v>258</v>
      </c>
      <c r="R407" s="693">
        <v>0</v>
      </c>
      <c r="S407" s="693">
        <v>0</v>
      </c>
      <c r="T407" s="693">
        <v>0</v>
      </c>
      <c r="U407" s="693">
        <v>50</v>
      </c>
      <c r="V407" s="693">
        <v>0</v>
      </c>
      <c r="W407" s="693">
        <v>50</v>
      </c>
      <c r="X407" s="690">
        <v>200.91</v>
      </c>
      <c r="Y407" s="690">
        <v>0</v>
      </c>
      <c r="Z407" s="690">
        <v>24.530999999999999</v>
      </c>
      <c r="AA407" s="690">
        <v>0</v>
      </c>
      <c r="AB407" s="690">
        <v>24.530999999999999</v>
      </c>
      <c r="AC407" s="690">
        <v>0</v>
      </c>
      <c r="AD407" s="690">
        <v>52.252000000000002</v>
      </c>
      <c r="AE407" s="696">
        <f>VLOOKUP(B407,[9]Avg!B:AD,29,0)</f>
        <v>9.5216334922172088</v>
      </c>
      <c r="AF407" s="697">
        <f>_xlfn.IFNA(VLOOKUP(B407,'[9]5%'!B:BC,54,0),0)</f>
        <v>0</v>
      </c>
      <c r="AG407" s="698">
        <f>VLOOKUP(B407,[9]Simperel!B:AH,33,0)</f>
        <v>11.96</v>
      </c>
      <c r="AH407" s="699">
        <f t="shared" si="83"/>
        <v>7.85</v>
      </c>
      <c r="AI407" s="700"/>
      <c r="AJ407" s="697">
        <f>_xlfn.IFNA(VLOOKUP(B407,'[9]Child care'!C:I,7,0),0)</f>
        <v>0</v>
      </c>
      <c r="AK407" s="699">
        <f>VLOOKUP(B407,[9]Att!B:W,22,0)</f>
        <v>10</v>
      </c>
      <c r="AL407" s="697">
        <f t="shared" si="84"/>
        <v>6</v>
      </c>
      <c r="AM407" s="697">
        <f>_xlfn.IFNA(VLOOKUP(B407,'[9]Health Check'!D:H,5,0),0)</f>
        <v>0</v>
      </c>
      <c r="AN407" s="701"/>
      <c r="AO407" s="697">
        <v>7</v>
      </c>
      <c r="AP407" s="696">
        <f>VLOOKUP(B407,[9]Simperel!B:AJ,35,0)</f>
        <v>0</v>
      </c>
      <c r="AQ407" s="702">
        <f>VLOOKUP(B407,[10]Master!$B:$AQ,42,0)</f>
        <v>0</v>
      </c>
      <c r="AR407" s="697">
        <f>_xlfn.IFNA(VLOOKUP(B407,[9]Bounus!A:B,2,0),0)</f>
        <v>0</v>
      </c>
      <c r="AS407" s="703">
        <f>SUMIF([9]Reimbursment!$B:$B,'PWK '!B:B,[9]Reimbursment!G:G)</f>
        <v>29.709670386500296</v>
      </c>
      <c r="AT407" s="700">
        <f t="shared" si="91"/>
        <v>0</v>
      </c>
      <c r="AU407" s="704">
        <f t="shared" si="85"/>
        <v>277.69</v>
      </c>
      <c r="AV407" s="705">
        <f>VLOOKUP(B407,[9]Att!B:U,20,0)</f>
        <v>0</v>
      </c>
      <c r="AW407" s="706">
        <f t="shared" si="92"/>
        <v>331.25</v>
      </c>
      <c r="AX407" s="707">
        <f t="shared" si="86"/>
        <v>325.38</v>
      </c>
      <c r="AY407" s="708">
        <f t="shared" si="87"/>
        <v>367.55697133055622</v>
      </c>
      <c r="AZ407" s="708">
        <v>0</v>
      </c>
      <c r="BA407" s="708">
        <f>VLOOKUP(B407,'[9]1st'!B:BH,59,0)</f>
        <v>100</v>
      </c>
      <c r="BB407" s="709">
        <f>_xlfn.IFNA(VLOOKUP(B407,[9]Deduct!B:F,6,0),0)</f>
        <v>0</v>
      </c>
      <c r="BC407" s="710">
        <f>_xlfn.IFNA(VLOOKUP(B407,[9]Union!I:J,2,0),0)</f>
        <v>0</v>
      </c>
      <c r="BD407" s="710">
        <f>_xlfn.IFNA(VLOOKUP(B407,[9]Union!M:N,2,0),0)</f>
        <v>0</v>
      </c>
      <c r="BE407" s="710">
        <f>_xlfn.IFNA(VLOOKUP(B407,[9]Union!E:F,2,0),0)</f>
        <v>0</v>
      </c>
      <c r="BF407" s="710">
        <f>_xlfn.IFNA(VLOOKUP(B407,[9]Union!A:B,2,0),0)</f>
        <v>0</v>
      </c>
      <c r="BG407" s="711">
        <f t="shared" si="81"/>
        <v>5.87</v>
      </c>
      <c r="BH407" s="708">
        <f t="shared" si="82"/>
        <v>105.87</v>
      </c>
      <c r="BI407" s="712">
        <f t="shared" si="88"/>
        <v>18.96</v>
      </c>
      <c r="BJ407" s="713">
        <f t="shared" si="89"/>
        <v>244.34</v>
      </c>
      <c r="BK407" s="716"/>
      <c r="BL407" s="608" t="e">
        <f>VLOOKUP(B407,[9]ML!A:F,1,0)</f>
        <v>#N/A</v>
      </c>
      <c r="BM407" s="715"/>
      <c r="BN407" s="608" t="e">
        <f>VLOOKUP(B407,'[9]Mon-Fri'!A:A,1,0)</f>
        <v>#N/A</v>
      </c>
    </row>
    <row r="408" spans="1:73" s="608" customFormat="1" ht="35.25" customHeight="1">
      <c r="A408" s="689">
        <f t="shared" si="93"/>
        <v>400</v>
      </c>
      <c r="B408" s="690" t="s">
        <v>2037</v>
      </c>
      <c r="C408" s="690" t="s">
        <v>2038</v>
      </c>
      <c r="D408" s="690" t="s">
        <v>1217</v>
      </c>
      <c r="E408" s="690" t="s">
        <v>1235</v>
      </c>
      <c r="F408" s="691">
        <v>45091</v>
      </c>
      <c r="G408" s="692"/>
      <c r="H408" s="692"/>
      <c r="I408" s="690" t="s">
        <v>1108</v>
      </c>
      <c r="J408" s="693">
        <v>0</v>
      </c>
      <c r="K408" s="693">
        <v>0</v>
      </c>
      <c r="L408" s="693">
        <v>0</v>
      </c>
      <c r="M408" s="693">
        <v>204</v>
      </c>
      <c r="N408" s="694">
        <f t="shared" si="90"/>
        <v>7.8461538461538458</v>
      </c>
      <c r="O408" s="693">
        <v>208</v>
      </c>
      <c r="P408" s="693">
        <v>8</v>
      </c>
      <c r="Q408" s="693">
        <v>256</v>
      </c>
      <c r="R408" s="693">
        <v>0</v>
      </c>
      <c r="S408" s="693">
        <v>0</v>
      </c>
      <c r="T408" s="693">
        <v>0</v>
      </c>
      <c r="U408" s="693">
        <v>48</v>
      </c>
      <c r="V408" s="693">
        <v>0</v>
      </c>
      <c r="W408" s="693">
        <v>48</v>
      </c>
      <c r="X408" s="690">
        <v>199.82</v>
      </c>
      <c r="Y408" s="690">
        <v>0</v>
      </c>
      <c r="Z408" s="690">
        <v>23.549759999999999</v>
      </c>
      <c r="AA408" s="690">
        <v>0</v>
      </c>
      <c r="AB408" s="690">
        <v>23.549759999999999</v>
      </c>
      <c r="AC408" s="690">
        <v>0</v>
      </c>
      <c r="AD408" s="690">
        <v>51.379519999999999</v>
      </c>
      <c r="AE408" s="696">
        <f>VLOOKUP(B408,[9]Avg!B:AD,29,0)</f>
        <v>9.4993859354554804</v>
      </c>
      <c r="AF408" s="697">
        <f>_xlfn.IFNA(VLOOKUP(B408,'[9]5%'!B:BC,54,0),0)</f>
        <v>0</v>
      </c>
      <c r="AG408" s="698">
        <f>VLOOKUP(B408,[9]Simperel!B:AH,33,0)</f>
        <v>11.48</v>
      </c>
      <c r="AH408" s="699">
        <f t="shared" si="83"/>
        <v>7.85</v>
      </c>
      <c r="AI408" s="700"/>
      <c r="AJ408" s="697">
        <f>_xlfn.IFNA(VLOOKUP(B408,'[9]Child care'!C:I,7,0),0)</f>
        <v>0</v>
      </c>
      <c r="AK408" s="699">
        <f>VLOOKUP(B408,[9]Att!B:W,22,0)</f>
        <v>10</v>
      </c>
      <c r="AL408" s="697">
        <f t="shared" si="84"/>
        <v>6</v>
      </c>
      <c r="AM408" s="697">
        <f>_xlfn.IFNA(VLOOKUP(B408,'[9]Health Check'!D:H,5,0),0)</f>
        <v>0</v>
      </c>
      <c r="AN408" s="701"/>
      <c r="AO408" s="697">
        <v>7</v>
      </c>
      <c r="AP408" s="696">
        <f>VLOOKUP(B408,[9]Simperel!B:AJ,35,0)</f>
        <v>0</v>
      </c>
      <c r="AQ408" s="702">
        <f>VLOOKUP(B408,[10]Master!$B:$AQ,42,0)</f>
        <v>0</v>
      </c>
      <c r="AR408" s="697">
        <f>_xlfn.IFNA(VLOOKUP(B408,[9]Bounus!A:B,2,0),0)</f>
        <v>0</v>
      </c>
      <c r="AS408" s="703">
        <f>SUMIF([9]Reimbursment!$B:$B,'PWK '!B:B,[9]Reimbursment!G:G)</f>
        <v>19.574857501178066</v>
      </c>
      <c r="AT408" s="700">
        <f t="shared" si="91"/>
        <v>0</v>
      </c>
      <c r="AU408" s="704">
        <f t="shared" si="85"/>
        <v>274.75</v>
      </c>
      <c r="AV408" s="705">
        <f>VLOOKUP(B408,[9]Att!B:U,20,0)</f>
        <v>0</v>
      </c>
      <c r="AW408" s="706">
        <f t="shared" si="92"/>
        <v>318.17</v>
      </c>
      <c r="AX408" s="707">
        <f t="shared" si="86"/>
        <v>312.3</v>
      </c>
      <c r="AY408" s="708">
        <f t="shared" si="87"/>
        <v>367.55697133055622</v>
      </c>
      <c r="AZ408" s="708">
        <v>0</v>
      </c>
      <c r="BA408" s="708">
        <f>VLOOKUP(B408,'[9]1st'!B:BH,59,0)</f>
        <v>100</v>
      </c>
      <c r="BB408" s="709">
        <f>_xlfn.IFNA(VLOOKUP(B408,[9]Deduct!B:F,6,0),0)</f>
        <v>0</v>
      </c>
      <c r="BC408" s="710">
        <f>_xlfn.IFNA(VLOOKUP(B408,[9]Union!I:J,2,0),0)</f>
        <v>0</v>
      </c>
      <c r="BD408" s="710">
        <f>_xlfn.IFNA(VLOOKUP(B408,[9]Union!M:N,2,0),0)</f>
        <v>0</v>
      </c>
      <c r="BE408" s="710">
        <f>_xlfn.IFNA(VLOOKUP(B408,[9]Union!E:F,2,0),0)</f>
        <v>0</v>
      </c>
      <c r="BF408" s="710">
        <f>_xlfn.IFNA(VLOOKUP(B408,[9]Union!A:B,2,0),0)</f>
        <v>0</v>
      </c>
      <c r="BG408" s="711">
        <f t="shared" si="81"/>
        <v>5.87</v>
      </c>
      <c r="BH408" s="708">
        <f t="shared" si="82"/>
        <v>105.87</v>
      </c>
      <c r="BI408" s="712">
        <f t="shared" si="88"/>
        <v>18.48</v>
      </c>
      <c r="BJ408" s="713">
        <f t="shared" si="89"/>
        <v>230.78</v>
      </c>
      <c r="BK408" s="716"/>
      <c r="BL408" s="608" t="e">
        <f>VLOOKUP(B408,[9]ML!A:F,1,0)</f>
        <v>#N/A</v>
      </c>
      <c r="BM408" s="715"/>
      <c r="BN408" s="608" t="e">
        <f>VLOOKUP(B408,'[9]Mon-Fri'!A:A,1,0)</f>
        <v>#N/A</v>
      </c>
    </row>
    <row r="409" spans="1:73" s="608" customFormat="1" ht="32.25" customHeight="1">
      <c r="A409" s="689">
        <f t="shared" si="93"/>
        <v>401</v>
      </c>
      <c r="B409" s="690" t="s">
        <v>2039</v>
      </c>
      <c r="C409" s="690" t="s">
        <v>2040</v>
      </c>
      <c r="D409" s="690" t="s">
        <v>1260</v>
      </c>
      <c r="E409" s="690" t="s">
        <v>1540</v>
      </c>
      <c r="F409" s="691">
        <v>45091</v>
      </c>
      <c r="G409" s="692"/>
      <c r="H409" s="692"/>
      <c r="I409" s="690" t="s">
        <v>1108</v>
      </c>
      <c r="J409" s="693">
        <v>1</v>
      </c>
      <c r="K409" s="693">
        <v>1</v>
      </c>
      <c r="L409" s="693">
        <v>2</v>
      </c>
      <c r="M409" s="693">
        <v>204</v>
      </c>
      <c r="N409" s="694">
        <f t="shared" si="90"/>
        <v>7.8461538461538458</v>
      </c>
      <c r="O409" s="693">
        <v>208</v>
      </c>
      <c r="P409" s="693">
        <v>8</v>
      </c>
      <c r="Q409" s="693">
        <v>244</v>
      </c>
      <c r="R409" s="693">
        <v>0</v>
      </c>
      <c r="S409" s="693">
        <v>0</v>
      </c>
      <c r="T409" s="693">
        <v>0</v>
      </c>
      <c r="U409" s="693">
        <v>36</v>
      </c>
      <c r="V409" s="693">
        <v>0</v>
      </c>
      <c r="W409" s="693">
        <v>36</v>
      </c>
      <c r="X409" s="690">
        <v>242.63</v>
      </c>
      <c r="Y409" s="690">
        <v>0</v>
      </c>
      <c r="Z409" s="690">
        <v>19.410961</v>
      </c>
      <c r="AA409" s="690">
        <v>0</v>
      </c>
      <c r="AB409" s="690">
        <v>19.410961</v>
      </c>
      <c r="AC409" s="690">
        <v>13.59</v>
      </c>
      <c r="AD409" s="690">
        <v>23.404855999999999</v>
      </c>
      <c r="AE409" s="696">
        <f>VLOOKUP(B409,[9]Avg!B:AD,29,0)</f>
        <v>10.028485049117348</v>
      </c>
      <c r="AF409" s="697">
        <f>_xlfn.IFNA(VLOOKUP(B409,'[9]5%'!B:BC,54,0),0)</f>
        <v>0</v>
      </c>
      <c r="AG409" s="698">
        <f>VLOOKUP(B409,[9]Simperel!B:AH,33,0)</f>
        <v>8.61</v>
      </c>
      <c r="AH409" s="699">
        <f t="shared" si="83"/>
        <v>7.85</v>
      </c>
      <c r="AI409" s="700"/>
      <c r="AJ409" s="697">
        <f>_xlfn.IFNA(VLOOKUP(B409,'[9]Child care'!C:I,7,0),0)</f>
        <v>0</v>
      </c>
      <c r="AK409" s="699">
        <f>VLOOKUP(B409,[9]Att!B:W,22,0)</f>
        <v>10</v>
      </c>
      <c r="AL409" s="697">
        <f t="shared" si="84"/>
        <v>6</v>
      </c>
      <c r="AM409" s="697">
        <f>_xlfn.IFNA(VLOOKUP(B409,'[9]Health Check'!D:H,5,0),0)</f>
        <v>0</v>
      </c>
      <c r="AN409" s="701"/>
      <c r="AO409" s="697">
        <v>7</v>
      </c>
      <c r="AP409" s="696">
        <f>VLOOKUP(B409,[9]Simperel!B:AJ,35,0)</f>
        <v>0</v>
      </c>
      <c r="AQ409" s="702">
        <f>VLOOKUP(B409,[10]Master!$B:$AQ,42,0)</f>
        <v>0</v>
      </c>
      <c r="AR409" s="697">
        <f>_xlfn.IFNA(VLOOKUP(B409,[9]Bounus!A:B,2,0),0)</f>
        <v>0</v>
      </c>
      <c r="AS409" s="703">
        <f>SUMIF([9]Reimbursment!$B:$B,'PWK '!B:B,[9]Reimbursment!G:G)</f>
        <v>0</v>
      </c>
      <c r="AT409" s="700">
        <f t="shared" si="91"/>
        <v>0</v>
      </c>
      <c r="AU409" s="704">
        <f t="shared" si="85"/>
        <v>299.04000000000002</v>
      </c>
      <c r="AV409" s="705">
        <f>VLOOKUP(B409,[9]Att!B:U,20,0)</f>
        <v>0</v>
      </c>
      <c r="AW409" s="706">
        <f t="shared" si="92"/>
        <v>322.89</v>
      </c>
      <c r="AX409" s="707">
        <f t="shared" si="86"/>
        <v>317.02</v>
      </c>
      <c r="AY409" s="708">
        <f t="shared" si="87"/>
        <v>367.55697133055622</v>
      </c>
      <c r="AZ409" s="708">
        <v>0</v>
      </c>
      <c r="BA409" s="708">
        <f>VLOOKUP(B409,'[9]1st'!B:BH,59,0)</f>
        <v>100</v>
      </c>
      <c r="BB409" s="709">
        <f>_xlfn.IFNA(VLOOKUP(B409,[9]Deduct!B:F,6,0),0)</f>
        <v>0</v>
      </c>
      <c r="BC409" s="710">
        <f>_xlfn.IFNA(VLOOKUP(B409,[9]Union!I:J,2,0),0)</f>
        <v>0</v>
      </c>
      <c r="BD409" s="710">
        <f>_xlfn.IFNA(VLOOKUP(B409,[9]Union!M:N,2,0),0)</f>
        <v>0</v>
      </c>
      <c r="BE409" s="710">
        <f>_xlfn.IFNA(VLOOKUP(B409,[9]Union!E:F,2,0),0)</f>
        <v>0</v>
      </c>
      <c r="BF409" s="710">
        <f>_xlfn.IFNA(VLOOKUP(B409,[9]Union!A:B,2,0),0)</f>
        <v>0</v>
      </c>
      <c r="BG409" s="711">
        <f t="shared" si="81"/>
        <v>5.87</v>
      </c>
      <c r="BH409" s="708">
        <f t="shared" si="82"/>
        <v>105.87</v>
      </c>
      <c r="BI409" s="712">
        <f t="shared" si="88"/>
        <v>15.61</v>
      </c>
      <c r="BJ409" s="713">
        <f t="shared" si="89"/>
        <v>232.63</v>
      </c>
      <c r="BK409" s="716"/>
      <c r="BL409" s="608" t="e">
        <f>VLOOKUP(B409,[9]ML!A:F,1,0)</f>
        <v>#N/A</v>
      </c>
      <c r="BM409" s="715"/>
      <c r="BN409" s="608" t="e">
        <f>VLOOKUP(B409,'[9]Mon-Fri'!A:A,1,0)</f>
        <v>#N/A</v>
      </c>
    </row>
    <row r="410" spans="1:73" s="608" customFormat="1" ht="32.25" customHeight="1">
      <c r="A410" s="689">
        <f t="shared" si="93"/>
        <v>402</v>
      </c>
      <c r="B410" s="690" t="s">
        <v>2041</v>
      </c>
      <c r="C410" s="690" t="s">
        <v>2042</v>
      </c>
      <c r="D410" s="690" t="s">
        <v>1123</v>
      </c>
      <c r="E410" s="690" t="s">
        <v>1968</v>
      </c>
      <c r="F410" s="691">
        <v>45093</v>
      </c>
      <c r="G410" s="692"/>
      <c r="H410" s="692"/>
      <c r="I410" s="690" t="s">
        <v>1108</v>
      </c>
      <c r="J410" s="693">
        <v>0</v>
      </c>
      <c r="K410" s="693">
        <v>0</v>
      </c>
      <c r="L410" s="693">
        <v>0</v>
      </c>
      <c r="M410" s="693">
        <v>204</v>
      </c>
      <c r="N410" s="694">
        <f t="shared" si="90"/>
        <v>7.8461538461538458</v>
      </c>
      <c r="O410" s="693">
        <v>208</v>
      </c>
      <c r="P410" s="693">
        <v>8</v>
      </c>
      <c r="Q410" s="693">
        <v>228</v>
      </c>
      <c r="R410" s="693">
        <v>8</v>
      </c>
      <c r="S410" s="693">
        <v>2</v>
      </c>
      <c r="T410" s="693">
        <v>10</v>
      </c>
      <c r="U410" s="693">
        <v>30</v>
      </c>
      <c r="V410" s="693">
        <v>0</v>
      </c>
      <c r="W410" s="693">
        <v>30</v>
      </c>
      <c r="X410" s="690">
        <v>134.46</v>
      </c>
      <c r="Y410" s="690">
        <v>65.72</v>
      </c>
      <c r="Z410" s="690">
        <v>15.886119000000001</v>
      </c>
      <c r="AA410" s="690">
        <v>0</v>
      </c>
      <c r="AB410" s="690">
        <v>15.886119000000001</v>
      </c>
      <c r="AC410" s="690">
        <v>0</v>
      </c>
      <c r="AD410" s="690">
        <v>46.404246000000001</v>
      </c>
      <c r="AE410" s="696">
        <f>VLOOKUP(B410,[9]Avg!B:AD,29,0)</f>
        <v>7.2730207776066589</v>
      </c>
      <c r="AF410" s="697">
        <f>_xlfn.IFNA(VLOOKUP(B410,'[9]5%'!B:BC,54,0),0)</f>
        <v>0</v>
      </c>
      <c r="AG410" s="698">
        <f>VLOOKUP(B410,[9]Simperel!B:AH,33,0)</f>
        <v>7.18</v>
      </c>
      <c r="AH410" s="699">
        <f t="shared" si="83"/>
        <v>7.85</v>
      </c>
      <c r="AI410" s="700"/>
      <c r="AJ410" s="697">
        <f>_xlfn.IFNA(VLOOKUP(B410,'[9]Child care'!C:I,7,0),0)</f>
        <v>0</v>
      </c>
      <c r="AK410" s="699">
        <f>VLOOKUP(B410,[9]Att!B:W,22,0)</f>
        <v>9.5652173913043477</v>
      </c>
      <c r="AL410" s="697">
        <f t="shared" si="84"/>
        <v>6</v>
      </c>
      <c r="AM410" s="697">
        <f>_xlfn.IFNA(VLOOKUP(B410,'[9]Health Check'!D:H,5,0),0)</f>
        <v>0</v>
      </c>
      <c r="AN410" s="701"/>
      <c r="AO410" s="697">
        <v>7</v>
      </c>
      <c r="AP410" s="696">
        <f>VLOOKUP(B410,[9]Simperel!B:AJ,35,0)</f>
        <v>0</v>
      </c>
      <c r="AQ410" s="702">
        <f>VLOOKUP(B410,[10]Master!$B:$AQ,42,0)</f>
        <v>0</v>
      </c>
      <c r="AR410" s="697">
        <f>_xlfn.IFNA(VLOOKUP(B410,[9]Bounus!A:B,2,0),0)</f>
        <v>0</v>
      </c>
      <c r="AS410" s="703">
        <f>SUMIF([9]Reimbursment!$B:$B,'PWK '!B:B,[9]Reimbursment!G:G)</f>
        <v>0</v>
      </c>
      <c r="AT410" s="700">
        <f t="shared" si="91"/>
        <v>3.0623245379396504</v>
      </c>
      <c r="AU410" s="704">
        <f t="shared" si="85"/>
        <v>262.47000000000003</v>
      </c>
      <c r="AV410" s="705">
        <f>VLOOKUP(B410,[9]Att!B:U,20,0)</f>
        <v>0.42105263157894801</v>
      </c>
      <c r="AW410" s="706">
        <f t="shared" si="92"/>
        <v>288.95</v>
      </c>
      <c r="AX410" s="707">
        <f t="shared" si="86"/>
        <v>283.17</v>
      </c>
      <c r="AY410" s="708">
        <f t="shared" si="87"/>
        <v>367.55697133055622</v>
      </c>
      <c r="AZ410" s="708">
        <v>0</v>
      </c>
      <c r="BA410" s="708">
        <f>VLOOKUP(B410,'[9]1st'!B:BH,59,0)</f>
        <v>100</v>
      </c>
      <c r="BB410" s="709">
        <f>_xlfn.IFNA(VLOOKUP(B410,[9]Deduct!B:F,6,0),0)</f>
        <v>0</v>
      </c>
      <c r="BC410" s="710">
        <f>_xlfn.IFNA(VLOOKUP(B410,[9]Union!I:J,2,0),0)</f>
        <v>0</v>
      </c>
      <c r="BD410" s="710">
        <f>_xlfn.IFNA(VLOOKUP(B410,[9]Union!M:N,2,0),0)</f>
        <v>0</v>
      </c>
      <c r="BE410" s="710">
        <f>_xlfn.IFNA(VLOOKUP(B410,[9]Union!E:F,2,0),0)</f>
        <v>0</v>
      </c>
      <c r="BF410" s="710">
        <f>_xlfn.IFNA(VLOOKUP(B410,[9]Union!A:B,2,0),0)</f>
        <v>0</v>
      </c>
      <c r="BG410" s="711">
        <f t="shared" si="81"/>
        <v>5.78</v>
      </c>
      <c r="BH410" s="708">
        <f t="shared" si="82"/>
        <v>105.78</v>
      </c>
      <c r="BI410" s="712">
        <f t="shared" si="88"/>
        <v>14.18</v>
      </c>
      <c r="BJ410" s="713">
        <f t="shared" si="89"/>
        <v>197.35</v>
      </c>
      <c r="BK410" s="724"/>
      <c r="BL410" s="608" t="e">
        <f>VLOOKUP(B410,[9]ML!A:F,1,0)</f>
        <v>#N/A</v>
      </c>
      <c r="BM410" s="715"/>
      <c r="BN410" s="608" t="e">
        <f>VLOOKUP(B410,'[9]Mon-Fri'!A:A,1,0)</f>
        <v>#N/A</v>
      </c>
    </row>
    <row r="411" spans="1:73" s="608" customFormat="1" ht="35.25" customHeight="1">
      <c r="A411" s="689">
        <f t="shared" si="93"/>
        <v>403</v>
      </c>
      <c r="B411" s="690" t="s">
        <v>2043</v>
      </c>
      <c r="C411" s="690" t="s">
        <v>2044</v>
      </c>
      <c r="D411" s="690" t="s">
        <v>1213</v>
      </c>
      <c r="E411" s="690" t="s">
        <v>2045</v>
      </c>
      <c r="F411" s="691">
        <v>45104</v>
      </c>
      <c r="G411" s="692"/>
      <c r="H411" s="692"/>
      <c r="I411" s="690" t="s">
        <v>1108</v>
      </c>
      <c r="J411" s="693">
        <v>0</v>
      </c>
      <c r="K411" s="693">
        <v>0</v>
      </c>
      <c r="L411" s="693">
        <v>0</v>
      </c>
      <c r="M411" s="693">
        <v>204</v>
      </c>
      <c r="N411" s="694">
        <f t="shared" si="90"/>
        <v>7.8461538461538458</v>
      </c>
      <c r="O411" s="693">
        <v>192</v>
      </c>
      <c r="P411" s="693">
        <v>8</v>
      </c>
      <c r="Q411" s="693">
        <v>192</v>
      </c>
      <c r="R411" s="693">
        <v>0</v>
      </c>
      <c r="S411" s="693">
        <v>0</v>
      </c>
      <c r="T411" s="693">
        <v>0</v>
      </c>
      <c r="U411" s="693">
        <v>0</v>
      </c>
      <c r="V411" s="693">
        <v>0</v>
      </c>
      <c r="W411" s="693">
        <v>0</v>
      </c>
      <c r="X411" s="690">
        <v>116.39</v>
      </c>
      <c r="Y411" s="690">
        <v>0</v>
      </c>
      <c r="Z411" s="690">
        <v>0</v>
      </c>
      <c r="AA411" s="690">
        <v>0</v>
      </c>
      <c r="AB411" s="690">
        <v>0</v>
      </c>
      <c r="AC411" s="690">
        <v>19.579999999999998</v>
      </c>
      <c r="AD411" s="690">
        <v>53.37</v>
      </c>
      <c r="AE411" s="696">
        <f>VLOOKUP(B411,[9]Avg!B:AD,29,0)</f>
        <v>8.2678248399421506</v>
      </c>
      <c r="AF411" s="697">
        <f>_xlfn.IFNA(VLOOKUP(B411,'[9]5%'!B:BC,54,0),0)</f>
        <v>0</v>
      </c>
      <c r="AG411" s="698">
        <f>VLOOKUP(B411,[9]Simperel!B:AH,33,0)</f>
        <v>0</v>
      </c>
      <c r="AH411" s="699">
        <f t="shared" si="83"/>
        <v>7.85</v>
      </c>
      <c r="AI411" s="700"/>
      <c r="AJ411" s="697">
        <f>_xlfn.IFNA(VLOOKUP(B411,'[9]Child care'!C:I,7,0),0)</f>
        <v>0</v>
      </c>
      <c r="AK411" s="699">
        <f>VLOOKUP(B411,[9]Att!B:W,22,0)</f>
        <v>8.4280936454849495</v>
      </c>
      <c r="AL411" s="697">
        <f t="shared" si="84"/>
        <v>0</v>
      </c>
      <c r="AM411" s="697">
        <f>_xlfn.IFNA(VLOOKUP(B411,'[9]Health Check'!D:H,5,0),0)</f>
        <v>0</v>
      </c>
      <c r="AN411" s="701"/>
      <c r="AO411" s="697">
        <v>7</v>
      </c>
      <c r="AP411" s="696">
        <f>VLOOKUP(B411,[9]Simperel!B:AJ,35,0)</f>
        <v>0</v>
      </c>
      <c r="AQ411" s="702">
        <f>VLOOKUP(B411,[10]Master!$B:$AQ,42,0)</f>
        <v>0</v>
      </c>
      <c r="AR411" s="697">
        <f>_xlfn.IFNA(VLOOKUP(B411,[9]Bounus!A:B,2,0),0)</f>
        <v>0</v>
      </c>
      <c r="AS411" s="703">
        <f>SUMIF([9]Reimbursment!$B:$B,'PWK '!B:B,[9]Reimbursment!G:G)</f>
        <v>0</v>
      </c>
      <c r="AT411" s="700">
        <f t="shared" si="91"/>
        <v>0</v>
      </c>
      <c r="AU411" s="704">
        <f t="shared" si="85"/>
        <v>189.34</v>
      </c>
      <c r="AV411" s="705">
        <f>VLOOKUP(B411,[9]Att!B:U,20,0)</f>
        <v>0</v>
      </c>
      <c r="AW411" s="706">
        <f t="shared" si="92"/>
        <v>205.62</v>
      </c>
      <c r="AX411" s="707">
        <f t="shared" si="86"/>
        <v>201.51</v>
      </c>
      <c r="AY411" s="708">
        <f t="shared" si="87"/>
        <v>367.55697133055622</v>
      </c>
      <c r="AZ411" s="708">
        <v>0</v>
      </c>
      <c r="BA411" s="708">
        <f>VLOOKUP(B411,'[9]1st'!B:BH,59,0)</f>
        <v>100</v>
      </c>
      <c r="BB411" s="709">
        <f>_xlfn.IFNA(VLOOKUP(B411,[9]Deduct!B:F,6,0),0)</f>
        <v>0</v>
      </c>
      <c r="BC411" s="710">
        <f>_xlfn.IFNA(VLOOKUP(B411,[9]Union!I:J,2,0),0)</f>
        <v>0</v>
      </c>
      <c r="BD411" s="710">
        <f>_xlfn.IFNA(VLOOKUP(B411,[9]Union!M:N,2,0),0)</f>
        <v>0</v>
      </c>
      <c r="BE411" s="710">
        <f>_xlfn.IFNA(VLOOKUP(B411,[9]Union!E:F,2,0),0)</f>
        <v>0</v>
      </c>
      <c r="BF411" s="710">
        <f>_xlfn.IFNA(VLOOKUP(B411,[9]Union!A:B,2,0),0)</f>
        <v>0</v>
      </c>
      <c r="BG411" s="711">
        <f t="shared" si="81"/>
        <v>4.1100000000000003</v>
      </c>
      <c r="BH411" s="708">
        <f t="shared" si="82"/>
        <v>104.11</v>
      </c>
      <c r="BI411" s="712">
        <f t="shared" si="88"/>
        <v>7</v>
      </c>
      <c r="BJ411" s="713">
        <f t="shared" si="89"/>
        <v>108.51</v>
      </c>
      <c r="BK411" s="716"/>
      <c r="BL411" s="608" t="e">
        <f>VLOOKUP(B411,[9]ML!A:F,1,0)</f>
        <v>#N/A</v>
      </c>
      <c r="BM411" s="715"/>
      <c r="BN411" s="608" t="e">
        <f>VLOOKUP(B411,'[9]Mon-Fri'!A:A,1,0)</f>
        <v>#N/A</v>
      </c>
    </row>
    <row r="412" spans="1:73" s="608" customFormat="1" ht="28.5" customHeight="1">
      <c r="A412" s="689">
        <f t="shared" si="93"/>
        <v>404</v>
      </c>
      <c r="B412" s="690" t="s">
        <v>2046</v>
      </c>
      <c r="C412" s="690" t="s">
        <v>2047</v>
      </c>
      <c r="D412" s="690" t="s">
        <v>1213</v>
      </c>
      <c r="E412" s="690" t="s">
        <v>1332</v>
      </c>
      <c r="F412" s="691">
        <v>45105</v>
      </c>
      <c r="G412" s="692"/>
      <c r="H412" s="692"/>
      <c r="I412" s="690" t="s">
        <v>1108</v>
      </c>
      <c r="J412" s="693">
        <v>0</v>
      </c>
      <c r="K412" s="693">
        <v>0</v>
      </c>
      <c r="L412" s="693">
        <v>0</v>
      </c>
      <c r="M412" s="693">
        <v>204</v>
      </c>
      <c r="N412" s="694">
        <f t="shared" si="90"/>
        <v>7.8461538461538458</v>
      </c>
      <c r="O412" s="693">
        <v>208</v>
      </c>
      <c r="P412" s="693">
        <v>8</v>
      </c>
      <c r="Q412" s="693">
        <v>234</v>
      </c>
      <c r="R412" s="693">
        <v>0</v>
      </c>
      <c r="S412" s="693">
        <v>0</v>
      </c>
      <c r="T412" s="693">
        <v>0</v>
      </c>
      <c r="U412" s="693">
        <v>26</v>
      </c>
      <c r="V412" s="693">
        <v>0</v>
      </c>
      <c r="W412" s="693">
        <v>26</v>
      </c>
      <c r="X412" s="690">
        <v>158.47999999999999</v>
      </c>
      <c r="Y412" s="690">
        <v>0</v>
      </c>
      <c r="Z412" s="690">
        <v>13.745016</v>
      </c>
      <c r="AA412" s="690">
        <v>0</v>
      </c>
      <c r="AB412" s="690">
        <v>13.745016</v>
      </c>
      <c r="AC412" s="690">
        <v>0.47</v>
      </c>
      <c r="AD412" s="690">
        <v>83.788976000000005</v>
      </c>
      <c r="AE412" s="696">
        <f>VLOOKUP(B412,[9]Avg!B:AD,29,0)</f>
        <v>8.8889383851133061</v>
      </c>
      <c r="AF412" s="697">
        <f>_xlfn.IFNA(VLOOKUP(B412,'[9]5%'!B:BC,54,0),0)</f>
        <v>0</v>
      </c>
      <c r="AG412" s="698">
        <f>VLOOKUP(B412,[9]Simperel!B:AH,33,0)</f>
        <v>6.22</v>
      </c>
      <c r="AH412" s="699">
        <f t="shared" si="83"/>
        <v>7.85</v>
      </c>
      <c r="AI412" s="700"/>
      <c r="AJ412" s="697">
        <f>_xlfn.IFNA(VLOOKUP(B412,'[9]Child care'!C:I,7,0),0)</f>
        <v>0</v>
      </c>
      <c r="AK412" s="699">
        <f>VLOOKUP(B412,[9]Att!B:W,22,0)</f>
        <v>10</v>
      </c>
      <c r="AL412" s="697">
        <f t="shared" si="84"/>
        <v>6</v>
      </c>
      <c r="AM412" s="697">
        <f>_xlfn.IFNA(VLOOKUP(B412,'[9]Health Check'!D:H,5,0),0)</f>
        <v>0</v>
      </c>
      <c r="AN412" s="701"/>
      <c r="AO412" s="697">
        <v>7</v>
      </c>
      <c r="AP412" s="696">
        <f>VLOOKUP(B412,[9]Simperel!B:AJ,35,0)</f>
        <v>0</v>
      </c>
      <c r="AQ412" s="702">
        <f>VLOOKUP(B412,[10]Master!$B:$AQ,42,0)</f>
        <v>0</v>
      </c>
      <c r="AR412" s="697">
        <f>_xlfn.IFNA(VLOOKUP(B412,[9]Bounus!A:B,2,0),0)</f>
        <v>0</v>
      </c>
      <c r="AS412" s="703">
        <f>SUMIF([9]Reimbursment!$B:$B,'PWK '!B:B,[9]Reimbursment!G:G)</f>
        <v>0</v>
      </c>
      <c r="AT412" s="700">
        <f t="shared" si="91"/>
        <v>0</v>
      </c>
      <c r="AU412" s="704">
        <f t="shared" si="85"/>
        <v>256.48</v>
      </c>
      <c r="AV412" s="705">
        <f>VLOOKUP(B412,[9]Att!B:U,20,0)</f>
        <v>0</v>
      </c>
      <c r="AW412" s="706">
        <f t="shared" si="92"/>
        <v>280.33</v>
      </c>
      <c r="AX412" s="707">
        <f t="shared" si="86"/>
        <v>274.71999999999997</v>
      </c>
      <c r="AY412" s="708">
        <f t="shared" si="87"/>
        <v>367.55697133055622</v>
      </c>
      <c r="AZ412" s="708">
        <v>0</v>
      </c>
      <c r="BA412" s="708">
        <f>VLOOKUP(B412,'[9]1st'!B:BH,59,0)</f>
        <v>100</v>
      </c>
      <c r="BB412" s="709">
        <f>_xlfn.IFNA(VLOOKUP(B412,[9]Deduct!B:F,6,0),0)</f>
        <v>0</v>
      </c>
      <c r="BC412" s="710">
        <f>_xlfn.IFNA(VLOOKUP(B412,[9]Union!I:J,2,0),0)</f>
        <v>0</v>
      </c>
      <c r="BD412" s="710">
        <f>_xlfn.IFNA(VLOOKUP(B412,[9]Union!M:N,2,0),0)</f>
        <v>0</v>
      </c>
      <c r="BE412" s="710">
        <f>_xlfn.IFNA(VLOOKUP(B412,[9]Union!E:F,2,0),0)</f>
        <v>0.5</v>
      </c>
      <c r="BF412" s="710">
        <f>_xlfn.IFNA(VLOOKUP(B412,[9]Union!A:B,2,0),0)</f>
        <v>0</v>
      </c>
      <c r="BG412" s="711">
        <f t="shared" si="81"/>
        <v>5.61</v>
      </c>
      <c r="BH412" s="708">
        <f t="shared" si="82"/>
        <v>106.11</v>
      </c>
      <c r="BI412" s="712">
        <f t="shared" si="88"/>
        <v>13.22</v>
      </c>
      <c r="BJ412" s="713">
        <f t="shared" si="89"/>
        <v>187.44</v>
      </c>
      <c r="BK412" s="716"/>
      <c r="BL412" s="608" t="e">
        <f>VLOOKUP(B412,[9]ML!A:F,1,0)</f>
        <v>#N/A</v>
      </c>
      <c r="BM412" s="715"/>
      <c r="BN412" s="608" t="e">
        <f>VLOOKUP(B412,'[9]Mon-Fri'!A:A,1,0)</f>
        <v>#N/A</v>
      </c>
    </row>
    <row r="413" spans="1:73" s="608" customFormat="1" ht="35.25" customHeight="1">
      <c r="A413" s="689">
        <f t="shared" si="93"/>
        <v>405</v>
      </c>
      <c r="B413" s="690" t="s">
        <v>2048</v>
      </c>
      <c r="C413" s="690" t="s">
        <v>2049</v>
      </c>
      <c r="D413" s="690" t="s">
        <v>1213</v>
      </c>
      <c r="E413" s="690" t="s">
        <v>1516</v>
      </c>
      <c r="F413" s="691">
        <v>45105</v>
      </c>
      <c r="G413" s="692"/>
      <c r="H413" s="692"/>
      <c r="I413" s="690" t="s">
        <v>1108</v>
      </c>
      <c r="J413" s="693">
        <v>0</v>
      </c>
      <c r="K413" s="693">
        <v>0</v>
      </c>
      <c r="L413" s="693">
        <v>0</v>
      </c>
      <c r="M413" s="693">
        <v>204</v>
      </c>
      <c r="N413" s="694">
        <f t="shared" si="90"/>
        <v>7.8461538461538458</v>
      </c>
      <c r="O413" s="693">
        <v>208</v>
      </c>
      <c r="P413" s="693">
        <v>8</v>
      </c>
      <c r="Q413" s="693">
        <v>244</v>
      </c>
      <c r="R413" s="693">
        <v>0</v>
      </c>
      <c r="S413" s="693">
        <v>0</v>
      </c>
      <c r="T413" s="693">
        <v>0</v>
      </c>
      <c r="U413" s="693">
        <v>36</v>
      </c>
      <c r="V413" s="693">
        <v>0</v>
      </c>
      <c r="W413" s="693">
        <v>36</v>
      </c>
      <c r="X413" s="690">
        <v>147.47</v>
      </c>
      <c r="Y413" s="690">
        <v>0</v>
      </c>
      <c r="Z413" s="690">
        <v>18.259625</v>
      </c>
      <c r="AA413" s="690">
        <v>0</v>
      </c>
      <c r="AB413" s="690">
        <v>18.259625</v>
      </c>
      <c r="AC413" s="690">
        <v>0</v>
      </c>
      <c r="AD413" s="690">
        <v>104.66355</v>
      </c>
      <c r="AE413" s="696">
        <f>VLOOKUP(B413,[9]Avg!B:AD,29,0)</f>
        <v>8.8152824256881157</v>
      </c>
      <c r="AF413" s="697">
        <f>_xlfn.IFNA(VLOOKUP(B413,'[9]5%'!B:BC,54,0),0)</f>
        <v>0</v>
      </c>
      <c r="AG413" s="698">
        <f>VLOOKUP(B413,[9]Simperel!B:AH,33,0)</f>
        <v>8.61</v>
      </c>
      <c r="AH413" s="699">
        <f t="shared" si="83"/>
        <v>7.85</v>
      </c>
      <c r="AI413" s="700"/>
      <c r="AJ413" s="697">
        <f>_xlfn.IFNA(VLOOKUP(B413,'[9]Child care'!C:I,7,0),0)</f>
        <v>0</v>
      </c>
      <c r="AK413" s="699">
        <f>VLOOKUP(B413,[9]Att!B:W,22,0)</f>
        <v>10</v>
      </c>
      <c r="AL413" s="697">
        <f t="shared" si="84"/>
        <v>0</v>
      </c>
      <c r="AM413" s="697">
        <f>_xlfn.IFNA(VLOOKUP(B413,'[9]Health Check'!D:H,5,0),0)</f>
        <v>0</v>
      </c>
      <c r="AN413" s="701"/>
      <c r="AO413" s="697">
        <v>7</v>
      </c>
      <c r="AP413" s="696">
        <f>VLOOKUP(B413,[9]Simperel!B:AJ,35,0)</f>
        <v>0</v>
      </c>
      <c r="AQ413" s="702">
        <f>VLOOKUP(B413,[10]Master!$B:$AQ,42,0)</f>
        <v>0</v>
      </c>
      <c r="AR413" s="697">
        <f>_xlfn.IFNA(VLOOKUP(B413,[9]Bounus!A:B,2,0),0)</f>
        <v>0</v>
      </c>
      <c r="AS413" s="703">
        <f>SUMIF([9]Reimbursment!$B:$B,'PWK '!B:B,[9]Reimbursment!G:G)</f>
        <v>0</v>
      </c>
      <c r="AT413" s="700">
        <f t="shared" si="91"/>
        <v>0</v>
      </c>
      <c r="AU413" s="704">
        <f t="shared" si="85"/>
        <v>270.39</v>
      </c>
      <c r="AV413" s="705">
        <f>VLOOKUP(B413,[9]Att!B:U,20,0)</f>
        <v>0</v>
      </c>
      <c r="AW413" s="706">
        <f t="shared" si="92"/>
        <v>288.24</v>
      </c>
      <c r="AX413" s="707">
        <f t="shared" si="86"/>
        <v>282.48</v>
      </c>
      <c r="AY413" s="708">
        <f t="shared" si="87"/>
        <v>367.55697133055622</v>
      </c>
      <c r="AZ413" s="708">
        <v>0</v>
      </c>
      <c r="BA413" s="708">
        <f>VLOOKUP(B413,'[9]1st'!B:BH,59,0)</f>
        <v>100</v>
      </c>
      <c r="BB413" s="709">
        <f>_xlfn.IFNA(VLOOKUP(B413,[9]Deduct!B:F,6,0),0)</f>
        <v>0</v>
      </c>
      <c r="BC413" s="710">
        <f>_xlfn.IFNA(VLOOKUP(B413,[9]Union!I:J,2,0),0)</f>
        <v>0</v>
      </c>
      <c r="BD413" s="710">
        <f>_xlfn.IFNA(VLOOKUP(B413,[9]Union!M:N,2,0),0)</f>
        <v>0</v>
      </c>
      <c r="BE413" s="710">
        <f>_xlfn.IFNA(VLOOKUP(B413,[9]Union!E:F,2,0),0)</f>
        <v>0</v>
      </c>
      <c r="BF413" s="710">
        <f>_xlfn.IFNA(VLOOKUP(B413,[9]Union!A:B,2,0),0)</f>
        <v>0</v>
      </c>
      <c r="BG413" s="711">
        <f t="shared" si="81"/>
        <v>5.76</v>
      </c>
      <c r="BH413" s="708">
        <f t="shared" si="82"/>
        <v>105.76</v>
      </c>
      <c r="BI413" s="712">
        <f t="shared" si="88"/>
        <v>15.61</v>
      </c>
      <c r="BJ413" s="713">
        <f t="shared" si="89"/>
        <v>198.09</v>
      </c>
      <c r="BK413" s="716"/>
      <c r="BL413" s="608" t="e">
        <f>VLOOKUP(B413,[9]ML!A:F,1,0)</f>
        <v>#N/A</v>
      </c>
      <c r="BM413" s="715"/>
      <c r="BN413" s="608" t="e">
        <f>VLOOKUP(B413,'[9]Mon-Fri'!A:A,1,0)</f>
        <v>#N/A</v>
      </c>
    </row>
    <row r="414" spans="1:73" s="608" customFormat="1" ht="35.25" customHeight="1">
      <c r="A414" s="689">
        <f t="shared" si="93"/>
        <v>406</v>
      </c>
      <c r="B414" s="690" t="s">
        <v>2050</v>
      </c>
      <c r="C414" s="690" t="s">
        <v>2051</v>
      </c>
      <c r="D414" s="690" t="s">
        <v>1289</v>
      </c>
      <c r="E414" s="690" t="s">
        <v>2052</v>
      </c>
      <c r="F414" s="691">
        <v>45195</v>
      </c>
      <c r="G414" s="692"/>
      <c r="H414" s="692"/>
      <c r="I414" s="690" t="s">
        <v>1108</v>
      </c>
      <c r="J414" s="693">
        <v>1</v>
      </c>
      <c r="K414" s="693">
        <v>2</v>
      </c>
      <c r="L414" s="693">
        <v>3</v>
      </c>
      <c r="M414" s="693">
        <v>202</v>
      </c>
      <c r="N414" s="694">
        <f t="shared" si="90"/>
        <v>7.7692307692307692</v>
      </c>
      <c r="O414" s="693">
        <v>200</v>
      </c>
      <c r="P414" s="693">
        <v>8</v>
      </c>
      <c r="Q414" s="693">
        <v>232</v>
      </c>
      <c r="R414" s="693">
        <v>0</v>
      </c>
      <c r="S414" s="693">
        <v>0</v>
      </c>
      <c r="T414" s="693">
        <v>0</v>
      </c>
      <c r="U414" s="693">
        <v>32</v>
      </c>
      <c r="V414" s="693">
        <v>0</v>
      </c>
      <c r="W414" s="693">
        <v>32</v>
      </c>
      <c r="X414" s="690">
        <v>150.86000000000001</v>
      </c>
      <c r="Y414" s="690">
        <v>0</v>
      </c>
      <c r="Z414" s="690">
        <v>15.551532</v>
      </c>
      <c r="AA414" s="690">
        <v>0</v>
      </c>
      <c r="AB414" s="690">
        <v>15.551532</v>
      </c>
      <c r="AC414" s="690">
        <v>0</v>
      </c>
      <c r="AD414" s="690">
        <v>74.493064000000004</v>
      </c>
      <c r="AE414" s="696">
        <f>VLOOKUP(B414,[9]Avg!B:AD,29,0)</f>
        <v>8.0435958356323169</v>
      </c>
      <c r="AF414" s="697">
        <f>_xlfn.IFNA(VLOOKUP(B414,'[9]5%'!B:BC,54,0),0)</f>
        <v>0</v>
      </c>
      <c r="AG414" s="698">
        <f>VLOOKUP(B414,[9]Simperel!B:AH,33,0)</f>
        <v>7.65</v>
      </c>
      <c r="AH414" s="699">
        <f t="shared" si="83"/>
        <v>7.77</v>
      </c>
      <c r="AI414" s="700"/>
      <c r="AJ414" s="697">
        <f>_xlfn.IFNA(VLOOKUP(B414,'[9]Child care'!C:I,7,0),0)</f>
        <v>0</v>
      </c>
      <c r="AK414" s="699">
        <f>VLOOKUP(B414,[9]Att!B:W,22,0)</f>
        <v>9.5652173913043477</v>
      </c>
      <c r="AL414" s="697">
        <f t="shared" si="84"/>
        <v>6</v>
      </c>
      <c r="AM414" s="697">
        <f>_xlfn.IFNA(VLOOKUP(B414,'[9]Health Check'!D:H,5,0),0)</f>
        <v>0</v>
      </c>
      <c r="AN414" s="701"/>
      <c r="AO414" s="697">
        <v>7</v>
      </c>
      <c r="AP414" s="696">
        <f>VLOOKUP(B414,[9]Simperel!B:AJ,35,0)</f>
        <v>0</v>
      </c>
      <c r="AQ414" s="702">
        <f>VLOOKUP(B414,[10]Master!$B:$AQ,42,0)</f>
        <v>0</v>
      </c>
      <c r="AR414" s="697">
        <f>_xlfn.IFNA(VLOOKUP(B414,[9]Bounus!A:B,2,0),0)</f>
        <v>0</v>
      </c>
      <c r="AS414" s="703">
        <f>SUMIF([9]Reimbursment!$B:$B,'PWK '!B:B,[9]Reimbursment!G:G)</f>
        <v>0</v>
      </c>
      <c r="AT414" s="700">
        <f t="shared" si="91"/>
        <v>8.8902901341199296</v>
      </c>
      <c r="AU414" s="704">
        <f t="shared" si="85"/>
        <v>240.9</v>
      </c>
      <c r="AV414" s="705">
        <f>VLOOKUP(B414,[9]Att!B:U,20,0)</f>
        <v>1.1052631578947369</v>
      </c>
      <c r="AW414" s="706">
        <f t="shared" si="92"/>
        <v>273.13</v>
      </c>
      <c r="AX414" s="707">
        <f t="shared" si="86"/>
        <v>267.67</v>
      </c>
      <c r="AY414" s="708">
        <f t="shared" si="87"/>
        <v>367.55697133055622</v>
      </c>
      <c r="AZ414" s="708">
        <v>0</v>
      </c>
      <c r="BA414" s="708">
        <f>VLOOKUP(B414,'[9]1st'!B:BH,59,0)</f>
        <v>100</v>
      </c>
      <c r="BB414" s="709">
        <f>_xlfn.IFNA(VLOOKUP(B414,[9]Deduct!B:F,6,0),0)</f>
        <v>0</v>
      </c>
      <c r="BC414" s="710">
        <f>_xlfn.IFNA(VLOOKUP(B414,[9]Union!I:J,2,0),0)</f>
        <v>0</v>
      </c>
      <c r="BD414" s="710">
        <f>_xlfn.IFNA(VLOOKUP(B414,[9]Union!M:N,2,0),0)</f>
        <v>0</v>
      </c>
      <c r="BE414" s="710">
        <f>_xlfn.IFNA(VLOOKUP(B414,[9]Union!E:F,2,0),0)</f>
        <v>0</v>
      </c>
      <c r="BF414" s="710">
        <f>_xlfn.IFNA(VLOOKUP(B414,[9]Union!A:B,2,0),0)</f>
        <v>0</v>
      </c>
      <c r="BG414" s="711">
        <f t="shared" si="81"/>
        <v>5.46</v>
      </c>
      <c r="BH414" s="708">
        <f t="shared" si="82"/>
        <v>105.46</v>
      </c>
      <c r="BI414" s="712">
        <f t="shared" si="88"/>
        <v>14.65</v>
      </c>
      <c r="BJ414" s="713">
        <f t="shared" si="89"/>
        <v>182.32</v>
      </c>
      <c r="BK414" s="716"/>
      <c r="BL414" s="608" t="e">
        <f>VLOOKUP(B414,[9]ML!A:F,1,0)</f>
        <v>#N/A</v>
      </c>
      <c r="BM414" s="715"/>
      <c r="BN414" s="608" t="e">
        <f>VLOOKUP(B414,'[9]Mon-Fri'!A:A,1,0)</f>
        <v>#N/A</v>
      </c>
    </row>
    <row r="415" spans="1:73" s="722" customFormat="1" ht="35.25" customHeight="1">
      <c r="A415" s="689">
        <f t="shared" si="93"/>
        <v>407</v>
      </c>
      <c r="B415" s="690" t="s">
        <v>2053</v>
      </c>
      <c r="C415" s="690" t="s">
        <v>2054</v>
      </c>
      <c r="D415" s="690" t="s">
        <v>1238</v>
      </c>
      <c r="E415" s="690" t="s">
        <v>1523</v>
      </c>
      <c r="F415" s="691">
        <v>45195</v>
      </c>
      <c r="G415" s="692"/>
      <c r="H415" s="692"/>
      <c r="I415" s="690" t="s">
        <v>1108</v>
      </c>
      <c r="J415" s="693">
        <v>1</v>
      </c>
      <c r="K415" s="693">
        <v>1</v>
      </c>
      <c r="L415" s="693">
        <v>2</v>
      </c>
      <c r="M415" s="693">
        <v>202</v>
      </c>
      <c r="N415" s="694">
        <f t="shared" si="90"/>
        <v>7.7692307692307692</v>
      </c>
      <c r="O415" s="693">
        <v>208</v>
      </c>
      <c r="P415" s="693">
        <v>8</v>
      </c>
      <c r="Q415" s="693">
        <v>252</v>
      </c>
      <c r="R415" s="693">
        <v>0</v>
      </c>
      <c r="S415" s="693">
        <v>0</v>
      </c>
      <c r="T415" s="693">
        <v>0</v>
      </c>
      <c r="U415" s="693">
        <v>44</v>
      </c>
      <c r="V415" s="693">
        <v>0</v>
      </c>
      <c r="W415" s="693">
        <v>44</v>
      </c>
      <c r="X415" s="690">
        <v>176.39</v>
      </c>
      <c r="Y415" s="690">
        <v>0</v>
      </c>
      <c r="Z415" s="690">
        <v>21.36816</v>
      </c>
      <c r="AA415" s="690">
        <v>0</v>
      </c>
      <c r="AB415" s="690">
        <v>21.36816</v>
      </c>
      <c r="AC415" s="690">
        <v>0</v>
      </c>
      <c r="AD415" s="690">
        <v>68.446961999999999</v>
      </c>
      <c r="AE415" s="696">
        <f>VLOOKUP(B415,[9]Avg!B:AD,29,0)</f>
        <v>8.5342510334765329</v>
      </c>
      <c r="AF415" s="697">
        <f>_xlfn.IFNA(VLOOKUP(B415,'[9]5%'!B:BC,54,0),0)</f>
        <v>0</v>
      </c>
      <c r="AG415" s="698">
        <f>VLOOKUP(B415,[9]Simperel!B:AH,33,0)</f>
        <v>10.52</v>
      </c>
      <c r="AH415" s="699">
        <f t="shared" si="83"/>
        <v>7.77</v>
      </c>
      <c r="AI415" s="700"/>
      <c r="AJ415" s="697">
        <f>_xlfn.IFNA(VLOOKUP(B415,'[9]Child care'!C:I,7,0),0)</f>
        <v>0</v>
      </c>
      <c r="AK415" s="699">
        <f>VLOOKUP(B415,[9]Att!B:W,22,0)</f>
        <v>10</v>
      </c>
      <c r="AL415" s="697">
        <f t="shared" si="84"/>
        <v>6</v>
      </c>
      <c r="AM415" s="697">
        <f>_xlfn.IFNA(VLOOKUP(B415,'[9]Health Check'!D:H,5,0),0)</f>
        <v>0</v>
      </c>
      <c r="AN415" s="701"/>
      <c r="AO415" s="697">
        <v>7</v>
      </c>
      <c r="AP415" s="696">
        <f>VLOOKUP(B415,[9]Simperel!B:AJ,35,0)</f>
        <v>0</v>
      </c>
      <c r="AQ415" s="702">
        <f>VLOOKUP(B415,[10]Master!$B:$AQ,42,0)</f>
        <v>0</v>
      </c>
      <c r="AR415" s="697">
        <f>_xlfn.IFNA(VLOOKUP(B415,[9]Bounus!A:B,2,0),0)</f>
        <v>0</v>
      </c>
      <c r="AS415" s="703">
        <f>SUMIF([9]Reimbursment!$B:$B,'PWK '!B:B,[9]Reimbursment!G:G)</f>
        <v>0</v>
      </c>
      <c r="AT415" s="700">
        <f t="shared" si="91"/>
        <v>0</v>
      </c>
      <c r="AU415" s="704">
        <f t="shared" si="85"/>
        <v>266.20999999999998</v>
      </c>
      <c r="AV415" s="705">
        <f>VLOOKUP(B415,[9]Att!B:U,20,0)</f>
        <v>0</v>
      </c>
      <c r="AW415" s="706">
        <f t="shared" si="92"/>
        <v>289.98</v>
      </c>
      <c r="AX415" s="707">
        <f t="shared" si="86"/>
        <v>284.18</v>
      </c>
      <c r="AY415" s="708">
        <f t="shared" si="87"/>
        <v>367.55697133055622</v>
      </c>
      <c r="AZ415" s="708">
        <v>0</v>
      </c>
      <c r="BA415" s="708">
        <f>VLOOKUP(B415,'[9]1st'!B:BH,59,0)</f>
        <v>100</v>
      </c>
      <c r="BB415" s="709">
        <f>_xlfn.IFNA(VLOOKUP(B415,[9]Deduct!B:F,6,0),0)</f>
        <v>0</v>
      </c>
      <c r="BC415" s="710">
        <f>_xlfn.IFNA(VLOOKUP(B415,[9]Union!I:J,2,0),0)</f>
        <v>0</v>
      </c>
      <c r="BD415" s="710">
        <f>_xlfn.IFNA(VLOOKUP(B415,[9]Union!M:N,2,0),0)</f>
        <v>0</v>
      </c>
      <c r="BE415" s="710">
        <f>_xlfn.IFNA(VLOOKUP(B415,[9]Union!E:F,2,0),0)</f>
        <v>0</v>
      </c>
      <c r="BF415" s="710">
        <f>_xlfn.IFNA(VLOOKUP(B415,[9]Union!A:B,2,0),0)</f>
        <v>0</v>
      </c>
      <c r="BG415" s="711">
        <f t="shared" si="81"/>
        <v>5.8</v>
      </c>
      <c r="BH415" s="708">
        <f t="shared" si="82"/>
        <v>105.8</v>
      </c>
      <c r="BI415" s="712">
        <f t="shared" si="88"/>
        <v>17.52</v>
      </c>
      <c r="BJ415" s="713">
        <f t="shared" si="89"/>
        <v>201.7</v>
      </c>
      <c r="BK415" s="716"/>
      <c r="BL415" s="608" t="e">
        <f>VLOOKUP(B415,[9]ML!A:F,1,0)</f>
        <v>#N/A</v>
      </c>
      <c r="BM415" s="715"/>
      <c r="BN415" s="608" t="e">
        <f>VLOOKUP(B415,'[9]Mon-Fri'!A:A,1,0)</f>
        <v>#N/A</v>
      </c>
      <c r="BO415" s="608"/>
      <c r="BP415" s="608"/>
      <c r="BQ415" s="608"/>
      <c r="BR415" s="608"/>
      <c r="BS415" s="608"/>
      <c r="BT415" s="608"/>
      <c r="BU415" s="608"/>
    </row>
    <row r="416" spans="1:73" s="608" customFormat="1" ht="35.25" customHeight="1">
      <c r="A416" s="689">
        <f t="shared" si="93"/>
        <v>408</v>
      </c>
      <c r="B416" s="690" t="s">
        <v>2055</v>
      </c>
      <c r="C416" s="690" t="s">
        <v>2056</v>
      </c>
      <c r="D416" s="690" t="s">
        <v>1117</v>
      </c>
      <c r="E416" s="690" t="s">
        <v>1228</v>
      </c>
      <c r="F416" s="691">
        <v>45202</v>
      </c>
      <c r="G416" s="692"/>
      <c r="H416" s="692"/>
      <c r="I416" s="690" t="s">
        <v>1108</v>
      </c>
      <c r="J416" s="693">
        <v>1</v>
      </c>
      <c r="K416" s="693">
        <v>1</v>
      </c>
      <c r="L416" s="693">
        <v>2</v>
      </c>
      <c r="M416" s="693">
        <v>202</v>
      </c>
      <c r="N416" s="694">
        <f t="shared" si="90"/>
        <v>7.7692307692307692</v>
      </c>
      <c r="O416" s="693">
        <v>208</v>
      </c>
      <c r="P416" s="693">
        <v>8</v>
      </c>
      <c r="Q416" s="693">
        <v>240</v>
      </c>
      <c r="R416" s="693">
        <v>0</v>
      </c>
      <c r="S416" s="693">
        <v>0</v>
      </c>
      <c r="T416" s="693">
        <v>0</v>
      </c>
      <c r="U416" s="693">
        <v>32</v>
      </c>
      <c r="V416" s="693">
        <v>0</v>
      </c>
      <c r="W416" s="693">
        <v>32</v>
      </c>
      <c r="X416" s="690">
        <v>296.05</v>
      </c>
      <c r="Y416" s="690">
        <v>0</v>
      </c>
      <c r="Z416" s="690">
        <v>20.633296000000001</v>
      </c>
      <c r="AA416" s="690">
        <v>0</v>
      </c>
      <c r="AB416" s="690">
        <v>20.633296000000001</v>
      </c>
      <c r="AC416" s="690">
        <v>0</v>
      </c>
      <c r="AD416" s="690">
        <v>1.67</v>
      </c>
      <c r="AE416" s="696">
        <f>VLOOKUP(B416,[9]Avg!B:AD,29,0)</f>
        <v>12.245629194165604</v>
      </c>
      <c r="AF416" s="697">
        <f>_xlfn.IFNA(VLOOKUP(B416,'[9]5%'!B:BC,54,0),0)</f>
        <v>0</v>
      </c>
      <c r="AG416" s="698">
        <f>VLOOKUP(B416,[9]Simperel!B:AH,33,0)</f>
        <v>7.65</v>
      </c>
      <c r="AH416" s="699">
        <f t="shared" si="83"/>
        <v>7.77</v>
      </c>
      <c r="AI416" s="700"/>
      <c r="AJ416" s="697">
        <f>_xlfn.IFNA(VLOOKUP(B416,'[9]Child care'!C:I,7,0),0)</f>
        <v>0</v>
      </c>
      <c r="AK416" s="699">
        <f>VLOOKUP(B416,[9]Att!B:W,22,0)</f>
        <v>9.1973244147157178</v>
      </c>
      <c r="AL416" s="697">
        <f t="shared" si="84"/>
        <v>6</v>
      </c>
      <c r="AM416" s="697">
        <f>_xlfn.IFNA(VLOOKUP(B416,'[9]Health Check'!D:H,5,0),0)</f>
        <v>0</v>
      </c>
      <c r="AN416" s="701"/>
      <c r="AO416" s="697">
        <v>7</v>
      </c>
      <c r="AP416" s="696">
        <f>VLOOKUP(B416,[9]Simperel!B:AJ,35,0)</f>
        <v>0</v>
      </c>
      <c r="AQ416" s="702">
        <f>VLOOKUP(B416,[10]Master!$B:$AQ,42,0)</f>
        <v>0</v>
      </c>
      <c r="AR416" s="697">
        <f>_xlfn.IFNA(VLOOKUP(B416,[9]Bounus!A:B,2,0),0)</f>
        <v>0</v>
      </c>
      <c r="AS416" s="703">
        <f>SUMIF([9]Reimbursment!$B:$B,'PWK '!B:B,[9]Reimbursment!G:G)</f>
        <v>24.325759808870373</v>
      </c>
      <c r="AT416" s="700">
        <f t="shared" si="91"/>
        <v>0</v>
      </c>
      <c r="AU416" s="704">
        <f t="shared" si="85"/>
        <v>318.35000000000002</v>
      </c>
      <c r="AV416" s="705">
        <f>VLOOKUP(B416,[9]Att!B:U,20,0)</f>
        <v>0</v>
      </c>
      <c r="AW416" s="706">
        <f t="shared" si="92"/>
        <v>365.65</v>
      </c>
      <c r="AX416" s="707">
        <f t="shared" si="86"/>
        <v>359.78</v>
      </c>
      <c r="AY416" s="708">
        <f t="shared" si="87"/>
        <v>367.55697133055622</v>
      </c>
      <c r="AZ416" s="708">
        <v>0</v>
      </c>
      <c r="BA416" s="708">
        <f>VLOOKUP(B416,'[9]1st'!B:BH,59,0)</f>
        <v>100</v>
      </c>
      <c r="BB416" s="709">
        <f>_xlfn.IFNA(VLOOKUP(B416,[9]Deduct!B:F,6,0),0)</f>
        <v>0</v>
      </c>
      <c r="BC416" s="710">
        <f>_xlfn.IFNA(VLOOKUP(B416,[9]Union!I:J,2,0),0)</f>
        <v>0</v>
      </c>
      <c r="BD416" s="710">
        <f>_xlfn.IFNA(VLOOKUP(B416,[9]Union!M:N,2,0),0)</f>
        <v>0</v>
      </c>
      <c r="BE416" s="710">
        <f>_xlfn.IFNA(VLOOKUP(B416,[9]Union!E:F,2,0),0)</f>
        <v>0</v>
      </c>
      <c r="BF416" s="710">
        <f>_xlfn.IFNA(VLOOKUP(B416,[9]Union!A:B,2,0),0)</f>
        <v>0</v>
      </c>
      <c r="BG416" s="711">
        <f t="shared" si="81"/>
        <v>5.87</v>
      </c>
      <c r="BH416" s="708">
        <f t="shared" si="82"/>
        <v>105.87</v>
      </c>
      <c r="BI416" s="712">
        <f t="shared" si="88"/>
        <v>14.65</v>
      </c>
      <c r="BJ416" s="713">
        <f t="shared" si="89"/>
        <v>274.43</v>
      </c>
      <c r="BK416" s="716"/>
      <c r="BL416" s="608" t="e">
        <f>VLOOKUP(B416,[9]ML!A:F,1,0)</f>
        <v>#N/A</v>
      </c>
      <c r="BM416" s="715"/>
      <c r="BN416" s="608" t="e">
        <f>VLOOKUP(B416,'[9]Mon-Fri'!A:A,1,0)</f>
        <v>#N/A</v>
      </c>
    </row>
    <row r="417" spans="1:73" s="608" customFormat="1" ht="35.25" customHeight="1">
      <c r="A417" s="689">
        <f t="shared" si="93"/>
        <v>409</v>
      </c>
      <c r="B417" s="725" t="s">
        <v>2057</v>
      </c>
      <c r="C417" s="690" t="s">
        <v>2058</v>
      </c>
      <c r="D417" s="690" t="s">
        <v>1117</v>
      </c>
      <c r="E417" s="690" t="s">
        <v>1228</v>
      </c>
      <c r="F417" s="691">
        <v>45222</v>
      </c>
      <c r="G417" s="692"/>
      <c r="H417" s="692"/>
      <c r="I417" s="690" t="s">
        <v>1108</v>
      </c>
      <c r="J417" s="693">
        <v>1</v>
      </c>
      <c r="K417" s="693">
        <v>2</v>
      </c>
      <c r="L417" s="693">
        <v>3</v>
      </c>
      <c r="M417" s="693">
        <v>202</v>
      </c>
      <c r="N417" s="694">
        <f t="shared" si="90"/>
        <v>7.7692307692307692</v>
      </c>
      <c r="O417" s="693">
        <v>208</v>
      </c>
      <c r="P417" s="693">
        <v>8</v>
      </c>
      <c r="Q417" s="693">
        <v>242</v>
      </c>
      <c r="R417" s="693">
        <v>0</v>
      </c>
      <c r="S417" s="693">
        <v>0</v>
      </c>
      <c r="T417" s="693">
        <v>0</v>
      </c>
      <c r="U417" s="693">
        <v>34</v>
      </c>
      <c r="V417" s="693">
        <v>0</v>
      </c>
      <c r="W417" s="693">
        <v>34</v>
      </c>
      <c r="X417" s="690">
        <v>184.84</v>
      </c>
      <c r="Y417" s="690">
        <v>0</v>
      </c>
      <c r="Z417" s="690">
        <v>17.061119999999999</v>
      </c>
      <c r="AA417" s="690">
        <v>0</v>
      </c>
      <c r="AB417" s="690">
        <v>17.061119999999999</v>
      </c>
      <c r="AC417" s="690">
        <v>0</v>
      </c>
      <c r="AD417" s="690">
        <v>53.754952000000003</v>
      </c>
      <c r="AE417" s="696">
        <f>VLOOKUP(B417,[9]Avg!B:AD,29,0)</f>
        <v>7.3052727567479945</v>
      </c>
      <c r="AF417" s="697">
        <f>_xlfn.IFNA(VLOOKUP(B417,'[9]5%'!B:BC,54,0),0)</f>
        <v>0</v>
      </c>
      <c r="AG417" s="698">
        <f>VLOOKUP(B417,[9]Simperel!B:AH,33,0)</f>
        <v>8.1300000000000008</v>
      </c>
      <c r="AH417" s="699">
        <f t="shared" si="83"/>
        <v>7.77</v>
      </c>
      <c r="AI417" s="700"/>
      <c r="AJ417" s="697">
        <f>_xlfn.IFNA(VLOOKUP(B417,'[9]Child care'!C:I,7,0),0)</f>
        <v>0</v>
      </c>
      <c r="AK417" s="699">
        <f>VLOOKUP(B417,[9]Att!B:W,22,0)</f>
        <v>10</v>
      </c>
      <c r="AL417" s="697">
        <f t="shared" si="84"/>
        <v>6</v>
      </c>
      <c r="AM417" s="697">
        <f>_xlfn.IFNA(VLOOKUP(B417,'[9]Health Check'!D:H,5,0),0)</f>
        <v>0</v>
      </c>
      <c r="AN417" s="701"/>
      <c r="AO417" s="697">
        <v>7</v>
      </c>
      <c r="AP417" s="696">
        <f>VLOOKUP(B417,[9]Simperel!B:AJ,35,0)</f>
        <v>0</v>
      </c>
      <c r="AQ417" s="702">
        <f>VLOOKUP(B417,[10]Master!$B:$AQ,42,0)</f>
        <v>0</v>
      </c>
      <c r="AR417" s="697">
        <f>_xlfn.IFNA(VLOOKUP(B417,[9]Bounus!A:B,2,0),0)</f>
        <v>0</v>
      </c>
      <c r="AS417" s="703">
        <f>SUMIF([9]Reimbursment!$B:$B,'PWK '!B:B,[9]Reimbursment!G:G)</f>
        <v>6.8001519235481505</v>
      </c>
      <c r="AT417" s="700">
        <f t="shared" si="91"/>
        <v>0</v>
      </c>
      <c r="AU417" s="704">
        <f t="shared" si="85"/>
        <v>255.66</v>
      </c>
      <c r="AV417" s="705">
        <f>VLOOKUP(B417,[9]Att!B:U,20,0)</f>
        <v>0</v>
      </c>
      <c r="AW417" s="706">
        <f t="shared" si="92"/>
        <v>286.23</v>
      </c>
      <c r="AX417" s="707">
        <f t="shared" si="86"/>
        <v>280.51</v>
      </c>
      <c r="AY417" s="708">
        <f t="shared" si="87"/>
        <v>367.55697133055622</v>
      </c>
      <c r="AZ417" s="708">
        <v>0</v>
      </c>
      <c r="BA417" s="708">
        <f>VLOOKUP(B417,'[9]1st'!B:BH,59,0)</f>
        <v>100</v>
      </c>
      <c r="BB417" s="709">
        <f>_xlfn.IFNA(VLOOKUP(B417,[9]Deduct!B:F,6,0),0)</f>
        <v>0</v>
      </c>
      <c r="BC417" s="710">
        <f>_xlfn.IFNA(VLOOKUP(B417,[9]Union!I:J,2,0),0)</f>
        <v>0</v>
      </c>
      <c r="BD417" s="710">
        <f>_xlfn.IFNA(VLOOKUP(B417,[9]Union!M:N,2,0),0)</f>
        <v>0</v>
      </c>
      <c r="BE417" s="710">
        <f>_xlfn.IFNA(VLOOKUP(B417,[9]Union!E:F,2,0),0)</f>
        <v>0</v>
      </c>
      <c r="BF417" s="710">
        <f>_xlfn.IFNA(VLOOKUP(B417,[9]Union!A:B,2,0),0)</f>
        <v>0</v>
      </c>
      <c r="BG417" s="711">
        <f t="shared" si="81"/>
        <v>5.72</v>
      </c>
      <c r="BH417" s="708">
        <f t="shared" si="82"/>
        <v>105.72</v>
      </c>
      <c r="BI417" s="712">
        <f t="shared" si="88"/>
        <v>15.13</v>
      </c>
      <c r="BJ417" s="713">
        <f t="shared" si="89"/>
        <v>195.64</v>
      </c>
      <c r="BK417" s="716"/>
      <c r="BL417" s="608" t="e">
        <f>VLOOKUP(B417,[9]ML!A:F,1,0)</f>
        <v>#N/A</v>
      </c>
      <c r="BM417" s="715"/>
      <c r="BN417" s="608" t="e">
        <f>VLOOKUP(B417,'[9]Mon-Fri'!A:A,1,0)</f>
        <v>#N/A</v>
      </c>
    </row>
    <row r="418" spans="1:73" s="608" customFormat="1" ht="32.25" customHeight="1">
      <c r="A418" s="689">
        <f t="shared" si="93"/>
        <v>410</v>
      </c>
      <c r="B418" s="690" t="s">
        <v>2059</v>
      </c>
      <c r="C418" s="690" t="s">
        <v>2060</v>
      </c>
      <c r="D418" s="690" t="s">
        <v>1117</v>
      </c>
      <c r="E418" s="690" t="s">
        <v>1228</v>
      </c>
      <c r="F418" s="691">
        <v>45222</v>
      </c>
      <c r="G418" s="692"/>
      <c r="H418" s="692"/>
      <c r="I418" s="690" t="s">
        <v>1108</v>
      </c>
      <c r="J418" s="693">
        <v>1</v>
      </c>
      <c r="K418" s="693">
        <v>1</v>
      </c>
      <c r="L418" s="693">
        <v>2</v>
      </c>
      <c r="M418" s="693">
        <v>202</v>
      </c>
      <c r="N418" s="694">
        <f t="shared" si="90"/>
        <v>7.7692307692307692</v>
      </c>
      <c r="O418" s="693">
        <v>208</v>
      </c>
      <c r="P418" s="693">
        <v>8</v>
      </c>
      <c r="Q418" s="693">
        <v>200</v>
      </c>
      <c r="R418" s="693">
        <v>0</v>
      </c>
      <c r="S418" s="693">
        <v>32</v>
      </c>
      <c r="T418" s="693">
        <v>32</v>
      </c>
      <c r="U418" s="693">
        <v>24</v>
      </c>
      <c r="V418" s="693">
        <v>0</v>
      </c>
      <c r="W418" s="693">
        <v>24</v>
      </c>
      <c r="X418" s="690">
        <v>239.52</v>
      </c>
      <c r="Y418" s="690">
        <v>0</v>
      </c>
      <c r="Z418" s="690">
        <v>15.315896</v>
      </c>
      <c r="AA418" s="690">
        <v>0</v>
      </c>
      <c r="AB418" s="690">
        <v>15.315896</v>
      </c>
      <c r="AC418" s="690">
        <v>0</v>
      </c>
      <c r="AD418" s="690">
        <v>0.71</v>
      </c>
      <c r="AE418" s="696">
        <f>VLOOKUP(B418,[9]Avg!B:AD,29,0)</f>
        <v>8.7295035259787639</v>
      </c>
      <c r="AF418" s="697">
        <f>_xlfn.IFNA(VLOOKUP(B418,'[9]5%'!B:BC,54,0),0)</f>
        <v>0</v>
      </c>
      <c r="AG418" s="698">
        <f>VLOOKUP(B418,[9]Simperel!B:AH,33,0)</f>
        <v>5.74</v>
      </c>
      <c r="AH418" s="699">
        <f t="shared" si="83"/>
        <v>7.77</v>
      </c>
      <c r="AI418" s="700"/>
      <c r="AJ418" s="697">
        <f>_xlfn.IFNA(VLOOKUP(B418,'[9]Child care'!C:I,7,0),0)</f>
        <v>0</v>
      </c>
      <c r="AK418" s="699">
        <f>VLOOKUP(B418,[9]Att!B:W,22,0)</f>
        <v>6.9899665551839458</v>
      </c>
      <c r="AL418" s="697">
        <f t="shared" si="84"/>
        <v>6</v>
      </c>
      <c r="AM418" s="697">
        <f>_xlfn.IFNA(VLOOKUP(B418,'[9]Health Check'!D:H,5,0),0)</f>
        <v>0</v>
      </c>
      <c r="AN418" s="701"/>
      <c r="AO418" s="697">
        <v>7</v>
      </c>
      <c r="AP418" s="696">
        <f>VLOOKUP(B418,[9]Simperel!B:AJ,35,0)</f>
        <v>0</v>
      </c>
      <c r="AQ418" s="702">
        <f>VLOOKUP(B418,[10]Master!$B:$AQ,42,0)</f>
        <v>0</v>
      </c>
      <c r="AR418" s="697">
        <f>_xlfn.IFNA(VLOOKUP(B418,[9]Bounus!A:B,2,0),0)</f>
        <v>0</v>
      </c>
      <c r="AS418" s="703">
        <f>SUMIF([9]Reimbursment!$B:$B,'PWK '!B:B,[9]Reimbursment!G:G)</f>
        <v>0</v>
      </c>
      <c r="AT418" s="700">
        <f t="shared" si="91"/>
        <v>0</v>
      </c>
      <c r="AU418" s="704">
        <f t="shared" si="85"/>
        <v>255.55</v>
      </c>
      <c r="AV418" s="705">
        <f>VLOOKUP(B418,[9]Att!B:U,20,0)</f>
        <v>0</v>
      </c>
      <c r="AW418" s="706">
        <f t="shared" si="92"/>
        <v>276.31</v>
      </c>
      <c r="AX418" s="707">
        <f t="shared" si="86"/>
        <v>270.78000000000003</v>
      </c>
      <c r="AY418" s="708">
        <f t="shared" si="87"/>
        <v>367.55697133055622</v>
      </c>
      <c r="AZ418" s="708">
        <v>0</v>
      </c>
      <c r="BA418" s="708">
        <f>VLOOKUP(B418,'[9]1st'!B:BH,59,0)</f>
        <v>85</v>
      </c>
      <c r="BB418" s="709">
        <f>_xlfn.IFNA(VLOOKUP(B418,[9]Deduct!B:F,6,0),0)</f>
        <v>0</v>
      </c>
      <c r="BC418" s="710">
        <f>_xlfn.IFNA(VLOOKUP(B418,[9]Union!I:J,2,0),0)</f>
        <v>0</v>
      </c>
      <c r="BD418" s="710">
        <f>_xlfn.IFNA(VLOOKUP(B418,[9]Union!M:N,2,0),0)</f>
        <v>0</v>
      </c>
      <c r="BE418" s="710">
        <f>_xlfn.IFNA(VLOOKUP(B418,[9]Union!E:F,2,0),0)</f>
        <v>0</v>
      </c>
      <c r="BF418" s="710">
        <f>_xlfn.IFNA(VLOOKUP(B418,[9]Union!A:B,2,0),0)</f>
        <v>0</v>
      </c>
      <c r="BG418" s="711">
        <f t="shared" si="81"/>
        <v>5.53</v>
      </c>
      <c r="BH418" s="708">
        <f t="shared" si="82"/>
        <v>90.53</v>
      </c>
      <c r="BI418" s="712">
        <f t="shared" si="88"/>
        <v>12.74</v>
      </c>
      <c r="BJ418" s="713">
        <f t="shared" si="89"/>
        <v>198.52</v>
      </c>
      <c r="BK418" s="716"/>
      <c r="BL418" s="608" t="e">
        <f>VLOOKUP(B418,[9]ML!A:F,1,0)</f>
        <v>#N/A</v>
      </c>
      <c r="BM418" s="715"/>
      <c r="BN418" s="608" t="e">
        <f>VLOOKUP(B418,'[9]Mon-Fri'!A:A,1,0)</f>
        <v>#N/A</v>
      </c>
    </row>
    <row r="419" spans="1:73" s="608" customFormat="1" ht="35.25" customHeight="1">
      <c r="A419" s="689">
        <f t="shared" si="93"/>
        <v>411</v>
      </c>
      <c r="B419" s="725" t="s">
        <v>2061</v>
      </c>
      <c r="C419" s="690" t="s">
        <v>2062</v>
      </c>
      <c r="D419" s="690" t="s">
        <v>1117</v>
      </c>
      <c r="E419" s="690" t="s">
        <v>1228</v>
      </c>
      <c r="F419" s="691">
        <v>45222</v>
      </c>
      <c r="G419" s="692"/>
      <c r="H419" s="692"/>
      <c r="I419" s="690" t="s">
        <v>1108</v>
      </c>
      <c r="J419" s="693">
        <v>1</v>
      </c>
      <c r="K419" s="693">
        <v>2</v>
      </c>
      <c r="L419" s="693">
        <v>3</v>
      </c>
      <c r="M419" s="693">
        <v>202</v>
      </c>
      <c r="N419" s="694">
        <f t="shared" si="90"/>
        <v>7.7692307692307692</v>
      </c>
      <c r="O419" s="693">
        <v>200</v>
      </c>
      <c r="P419" s="693">
        <v>8</v>
      </c>
      <c r="Q419" s="693">
        <v>236</v>
      </c>
      <c r="R419" s="693">
        <v>0</v>
      </c>
      <c r="S419" s="693">
        <v>0</v>
      </c>
      <c r="T419" s="693">
        <v>0</v>
      </c>
      <c r="U419" s="693">
        <v>36</v>
      </c>
      <c r="V419" s="693">
        <v>0</v>
      </c>
      <c r="W419" s="693">
        <v>36</v>
      </c>
      <c r="X419" s="690">
        <v>281.52999999999997</v>
      </c>
      <c r="Y419" s="690">
        <v>0</v>
      </c>
      <c r="Z419" s="690">
        <v>22.507739999999998</v>
      </c>
      <c r="AA419" s="690">
        <v>0</v>
      </c>
      <c r="AB419" s="690">
        <v>22.507739999999998</v>
      </c>
      <c r="AC419" s="690">
        <v>0</v>
      </c>
      <c r="AD419" s="690">
        <v>0</v>
      </c>
      <c r="AE419" s="696">
        <f>VLOOKUP(B419,[9]Avg!B:AD,29,0)</f>
        <v>7.4309137823890188</v>
      </c>
      <c r="AF419" s="697">
        <f>_xlfn.IFNA(VLOOKUP(B419,'[9]5%'!B:BC,54,0),0)</f>
        <v>0</v>
      </c>
      <c r="AG419" s="698">
        <f>VLOOKUP(B419,[9]Simperel!B:AH,33,0)</f>
        <v>8.61</v>
      </c>
      <c r="AH419" s="699">
        <f t="shared" si="83"/>
        <v>7.77</v>
      </c>
      <c r="AI419" s="700"/>
      <c r="AJ419" s="697">
        <f>_xlfn.IFNA(VLOOKUP(B419,'[9]Child care'!C:I,7,0),0)</f>
        <v>0</v>
      </c>
      <c r="AK419" s="699">
        <f>VLOOKUP(B419,[9]Att!B:W,22,0)</f>
        <v>10</v>
      </c>
      <c r="AL419" s="697">
        <f t="shared" si="84"/>
        <v>6</v>
      </c>
      <c r="AM419" s="697">
        <f>_xlfn.IFNA(VLOOKUP(B419,'[9]Health Check'!D:H,5,0),0)</f>
        <v>0</v>
      </c>
      <c r="AN419" s="701"/>
      <c r="AO419" s="697">
        <v>7</v>
      </c>
      <c r="AP419" s="696">
        <f>VLOOKUP(B419,[9]Simperel!B:AJ,35,0)</f>
        <v>0</v>
      </c>
      <c r="AQ419" s="702">
        <f>VLOOKUP(B419,[10]Master!$B:$AQ,42,0)</f>
        <v>0</v>
      </c>
      <c r="AR419" s="697">
        <f>_xlfn.IFNA(VLOOKUP(B419,[9]Bounus!A:B,2,0),0)</f>
        <v>0</v>
      </c>
      <c r="AS419" s="703">
        <f>SUMIF([9]Reimbursment!$B:$B,'PWK '!B:B,[9]Reimbursment!G:G)</f>
        <v>5.18</v>
      </c>
      <c r="AT419" s="700">
        <f t="shared" si="91"/>
        <v>7.4309137823890188</v>
      </c>
      <c r="AU419" s="704">
        <f t="shared" si="85"/>
        <v>304.04000000000002</v>
      </c>
      <c r="AV419" s="705">
        <f>VLOOKUP(B419,[9]Att!B:U,20,0)</f>
        <v>1</v>
      </c>
      <c r="AW419" s="706">
        <f t="shared" si="92"/>
        <v>340.42</v>
      </c>
      <c r="AX419" s="707">
        <f t="shared" si="86"/>
        <v>334.55</v>
      </c>
      <c r="AY419" s="708">
        <f t="shared" si="87"/>
        <v>367.55697133055622</v>
      </c>
      <c r="AZ419" s="708">
        <v>0</v>
      </c>
      <c r="BA419" s="708">
        <f>VLOOKUP(B419,'[9]1st'!B:BH,59,0)</f>
        <v>105.18</v>
      </c>
      <c r="BB419" s="709">
        <f>_xlfn.IFNA(VLOOKUP(B419,[9]Deduct!B:F,6,0),0)</f>
        <v>0</v>
      </c>
      <c r="BC419" s="710">
        <f>_xlfn.IFNA(VLOOKUP(B419,[9]Union!I:J,2,0),0)</f>
        <v>0</v>
      </c>
      <c r="BD419" s="710">
        <f>_xlfn.IFNA(VLOOKUP(B419,[9]Union!M:N,2,0),0)</f>
        <v>0</v>
      </c>
      <c r="BE419" s="710">
        <f>_xlfn.IFNA(VLOOKUP(B419,[9]Union!E:F,2,0),0)</f>
        <v>0</v>
      </c>
      <c r="BF419" s="710">
        <f>_xlfn.IFNA(VLOOKUP(B419,[9]Union!A:B,2,0),0)</f>
        <v>0</v>
      </c>
      <c r="BG419" s="711">
        <f t="shared" si="81"/>
        <v>5.87</v>
      </c>
      <c r="BH419" s="708">
        <f t="shared" si="82"/>
        <v>111.05</v>
      </c>
      <c r="BI419" s="712">
        <f t="shared" si="88"/>
        <v>15.61</v>
      </c>
      <c r="BJ419" s="713">
        <f t="shared" si="89"/>
        <v>244.98</v>
      </c>
      <c r="BK419" s="716"/>
      <c r="BL419" s="608" t="e">
        <f>VLOOKUP(B419,[9]ML!A:F,1,0)</f>
        <v>#N/A</v>
      </c>
      <c r="BM419" s="715"/>
      <c r="BN419" s="608" t="e">
        <f>VLOOKUP(B419,'[9]Mon-Fri'!A:A,1,0)</f>
        <v>#N/A</v>
      </c>
    </row>
    <row r="420" spans="1:73" s="608" customFormat="1" ht="32.25" customHeight="1">
      <c r="A420" s="689">
        <f t="shared" si="93"/>
        <v>412</v>
      </c>
      <c r="B420" s="725" t="s">
        <v>2063</v>
      </c>
      <c r="C420" s="690" t="s">
        <v>2064</v>
      </c>
      <c r="D420" s="690" t="s">
        <v>1117</v>
      </c>
      <c r="E420" s="690" t="s">
        <v>1228</v>
      </c>
      <c r="F420" s="691">
        <v>45223</v>
      </c>
      <c r="G420" s="692"/>
      <c r="H420" s="692"/>
      <c r="I420" s="690" t="s">
        <v>1108</v>
      </c>
      <c r="J420" s="693">
        <v>0</v>
      </c>
      <c r="K420" s="693">
        <v>0</v>
      </c>
      <c r="L420" s="693">
        <v>0</v>
      </c>
      <c r="M420" s="693">
        <v>202</v>
      </c>
      <c r="N420" s="694">
        <f t="shared" si="90"/>
        <v>7.7692307692307692</v>
      </c>
      <c r="O420" s="693">
        <v>208</v>
      </c>
      <c r="P420" s="693">
        <v>8</v>
      </c>
      <c r="Q420" s="693">
        <v>232</v>
      </c>
      <c r="R420" s="693">
        <v>0</v>
      </c>
      <c r="S420" s="693">
        <v>8</v>
      </c>
      <c r="T420" s="693">
        <v>8</v>
      </c>
      <c r="U420" s="693">
        <v>32</v>
      </c>
      <c r="V420" s="693">
        <v>0</v>
      </c>
      <c r="W420" s="693">
        <v>32</v>
      </c>
      <c r="X420" s="690">
        <v>234.23</v>
      </c>
      <c r="Y420" s="690">
        <v>0</v>
      </c>
      <c r="Z420" s="690">
        <v>19.472224000000001</v>
      </c>
      <c r="AA420" s="690">
        <v>0</v>
      </c>
      <c r="AB420" s="690">
        <v>19.472224000000001</v>
      </c>
      <c r="AC420" s="690">
        <v>0</v>
      </c>
      <c r="AD420" s="690">
        <v>21.633232</v>
      </c>
      <c r="AE420" s="696">
        <f>VLOOKUP(B420,[9]Avg!B:AD,29,0)</f>
        <v>7.5749593364134986</v>
      </c>
      <c r="AF420" s="697">
        <f>_xlfn.IFNA(VLOOKUP(B420,'[9]5%'!B:BC,54,0),0)</f>
        <v>0</v>
      </c>
      <c r="AG420" s="698">
        <f>VLOOKUP(B420,[9]Simperel!B:AH,33,0)</f>
        <v>7.65</v>
      </c>
      <c r="AH420" s="699">
        <f t="shared" si="83"/>
        <v>7.77</v>
      </c>
      <c r="AI420" s="700"/>
      <c r="AJ420" s="697">
        <f>_xlfn.IFNA(VLOOKUP(B420,'[9]Child care'!C:I,7,0),0)</f>
        <v>0</v>
      </c>
      <c r="AK420" s="699">
        <f>VLOOKUP(B420,[9]Att!B:W,22,0)</f>
        <v>9.1973244147157178</v>
      </c>
      <c r="AL420" s="697">
        <f t="shared" si="84"/>
        <v>6</v>
      </c>
      <c r="AM420" s="697">
        <f>_xlfn.IFNA(VLOOKUP(B420,'[9]Health Check'!D:H,5,0),0)</f>
        <v>0</v>
      </c>
      <c r="AN420" s="701"/>
      <c r="AO420" s="697">
        <v>7</v>
      </c>
      <c r="AP420" s="696">
        <f>VLOOKUP(B420,[9]Simperel!B:AJ,35,0)</f>
        <v>0</v>
      </c>
      <c r="AQ420" s="702">
        <f>VLOOKUP(B420,[10]Master!$B:$AQ,42,0)</f>
        <v>0</v>
      </c>
      <c r="AR420" s="697">
        <f>_xlfn.IFNA(VLOOKUP(B420,[9]Bounus!A:B,2,0),0)</f>
        <v>0</v>
      </c>
      <c r="AS420" s="703">
        <f>SUMIF([9]Reimbursment!$B:$B,'PWK '!B:B,[9]Reimbursment!G:G)</f>
        <v>3.4035375002356134</v>
      </c>
      <c r="AT420" s="700">
        <f t="shared" si="91"/>
        <v>0</v>
      </c>
      <c r="AU420" s="704">
        <f t="shared" si="85"/>
        <v>275.33999999999997</v>
      </c>
      <c r="AV420" s="705">
        <f>VLOOKUP(B420,[9]Att!B:U,20,0)</f>
        <v>0</v>
      </c>
      <c r="AW420" s="706">
        <f t="shared" si="92"/>
        <v>301.70999999999998</v>
      </c>
      <c r="AX420" s="707">
        <f t="shared" si="86"/>
        <v>295.83999999999997</v>
      </c>
      <c r="AY420" s="708">
        <f t="shared" si="87"/>
        <v>367.55697133055622</v>
      </c>
      <c r="AZ420" s="708">
        <v>0</v>
      </c>
      <c r="BA420" s="708">
        <f>VLOOKUP(B420,'[9]1st'!B:BH,59,0)</f>
        <v>100</v>
      </c>
      <c r="BB420" s="709">
        <f>_xlfn.IFNA(VLOOKUP(B420,[9]Deduct!B:F,6,0),0)</f>
        <v>0</v>
      </c>
      <c r="BC420" s="710">
        <f>_xlfn.IFNA(VLOOKUP(B420,[9]Union!I:J,2,0),0)</f>
        <v>0</v>
      </c>
      <c r="BD420" s="710">
        <f>_xlfn.IFNA(VLOOKUP(B420,[9]Union!M:N,2,0),0)</f>
        <v>0</v>
      </c>
      <c r="BE420" s="710">
        <f>_xlfn.IFNA(VLOOKUP(B420,[9]Union!E:F,2,0),0)</f>
        <v>0</v>
      </c>
      <c r="BF420" s="710">
        <f>_xlfn.IFNA(VLOOKUP(B420,[9]Union!A:B,2,0),0)</f>
        <v>0</v>
      </c>
      <c r="BG420" s="711">
        <f t="shared" si="81"/>
        <v>5.87</v>
      </c>
      <c r="BH420" s="708">
        <f t="shared" si="82"/>
        <v>105.87</v>
      </c>
      <c r="BI420" s="712">
        <f t="shared" si="88"/>
        <v>14.65</v>
      </c>
      <c r="BJ420" s="713">
        <f t="shared" si="89"/>
        <v>210.49</v>
      </c>
      <c r="BK420" s="716"/>
      <c r="BL420" s="608" t="e">
        <f>VLOOKUP(B420,[9]ML!A:F,1,0)</f>
        <v>#N/A</v>
      </c>
      <c r="BM420" s="715"/>
      <c r="BN420" s="608" t="e">
        <f>VLOOKUP(B420,'[9]Mon-Fri'!A:A,1,0)</f>
        <v>#N/A</v>
      </c>
    </row>
    <row r="421" spans="1:73" s="608" customFormat="1" ht="35.25" customHeight="1">
      <c r="A421" s="689">
        <f t="shared" si="93"/>
        <v>413</v>
      </c>
      <c r="B421" s="725" t="s">
        <v>2065</v>
      </c>
      <c r="C421" s="690" t="s">
        <v>2066</v>
      </c>
      <c r="D421" s="690" t="s">
        <v>1117</v>
      </c>
      <c r="E421" s="690" t="s">
        <v>1228</v>
      </c>
      <c r="F421" s="691">
        <v>45223</v>
      </c>
      <c r="G421" s="692"/>
      <c r="H421" s="692"/>
      <c r="I421" s="690" t="s">
        <v>1108</v>
      </c>
      <c r="J421" s="693">
        <v>1</v>
      </c>
      <c r="K421" s="693">
        <v>1</v>
      </c>
      <c r="L421" s="693">
        <v>2</v>
      </c>
      <c r="M421" s="693">
        <v>202</v>
      </c>
      <c r="N421" s="694">
        <f t="shared" si="90"/>
        <v>7.7692307692307692</v>
      </c>
      <c r="O421" s="693">
        <v>200</v>
      </c>
      <c r="P421" s="693">
        <v>8</v>
      </c>
      <c r="Q421" s="693">
        <v>230</v>
      </c>
      <c r="R421" s="693">
        <v>0</v>
      </c>
      <c r="S421" s="693">
        <v>0</v>
      </c>
      <c r="T421" s="693">
        <v>0</v>
      </c>
      <c r="U421" s="693">
        <v>30</v>
      </c>
      <c r="V421" s="693">
        <v>0</v>
      </c>
      <c r="W421" s="693">
        <v>30</v>
      </c>
      <c r="X421" s="690">
        <v>243.07</v>
      </c>
      <c r="Y421" s="690">
        <v>0</v>
      </c>
      <c r="Z421" s="690">
        <v>17.876904</v>
      </c>
      <c r="AA421" s="690">
        <v>0</v>
      </c>
      <c r="AB421" s="690">
        <v>17.876904</v>
      </c>
      <c r="AC421" s="690">
        <v>0</v>
      </c>
      <c r="AD421" s="690">
        <v>16.064495999999998</v>
      </c>
      <c r="AE421" s="696">
        <f>VLOOKUP(B421,[9]Avg!B:AD,29,0)</f>
        <v>7.8422670287211913</v>
      </c>
      <c r="AF421" s="697">
        <f>_xlfn.IFNA(VLOOKUP(B421,'[9]5%'!B:BC,54,0),0)</f>
        <v>0</v>
      </c>
      <c r="AG421" s="698">
        <f>VLOOKUP(B421,[9]Simperel!B:AH,33,0)</f>
        <v>7.18</v>
      </c>
      <c r="AH421" s="699">
        <f t="shared" si="83"/>
        <v>7.77</v>
      </c>
      <c r="AI421" s="717"/>
      <c r="AJ421" s="697">
        <f>_xlfn.IFNA(VLOOKUP(B421,'[9]Child care'!C:I,7,0),0)</f>
        <v>0</v>
      </c>
      <c r="AK421" s="699">
        <f>VLOOKUP(B421,[9]Att!B:W,22,0)</f>
        <v>10</v>
      </c>
      <c r="AL421" s="697">
        <f t="shared" si="84"/>
        <v>6</v>
      </c>
      <c r="AM421" s="697">
        <f>_xlfn.IFNA(VLOOKUP(B421,'[9]Health Check'!D:H,5,0),0)</f>
        <v>0</v>
      </c>
      <c r="AN421" s="701"/>
      <c r="AO421" s="697">
        <v>7</v>
      </c>
      <c r="AP421" s="696">
        <f>VLOOKUP(B421,[9]Simperel!B:AJ,35,0)</f>
        <v>0</v>
      </c>
      <c r="AQ421" s="702">
        <f>VLOOKUP(B421,[10]Master!$B:$AQ,42,0)</f>
        <v>0</v>
      </c>
      <c r="AR421" s="697">
        <f>_xlfn.IFNA(VLOOKUP(B421,[9]Bounus!A:B,2,0),0)</f>
        <v>0</v>
      </c>
      <c r="AS421" s="703">
        <f>SUMIF([9]Reimbursment!$B:$B,'PWK '!B:B,[9]Reimbursment!G:G)</f>
        <v>7.4954134620096893</v>
      </c>
      <c r="AT421" s="700">
        <f t="shared" si="91"/>
        <v>7.8422670287211913</v>
      </c>
      <c r="AU421" s="718">
        <f t="shared" si="85"/>
        <v>277.01</v>
      </c>
      <c r="AV421" s="705">
        <f>VLOOKUP(B421,[9]Att!B:U,20,0)</f>
        <v>1</v>
      </c>
      <c r="AW421" s="706">
        <f t="shared" si="92"/>
        <v>316.12</v>
      </c>
      <c r="AX421" s="719">
        <f t="shared" si="86"/>
        <v>310.25</v>
      </c>
      <c r="AY421" s="720">
        <f t="shared" si="87"/>
        <v>367.55697133055622</v>
      </c>
      <c r="AZ421" s="708">
        <v>0</v>
      </c>
      <c r="BA421" s="708">
        <f>VLOOKUP(B421,'[9]1st'!B:BH,59,0)</f>
        <v>100</v>
      </c>
      <c r="BB421" s="709">
        <f>_xlfn.IFNA(VLOOKUP(B421,[9]Deduct!B:F,6,0),0)</f>
        <v>0</v>
      </c>
      <c r="BC421" s="710">
        <f>_xlfn.IFNA(VLOOKUP(B421,[9]Union!I:J,2,0),0)</f>
        <v>0</v>
      </c>
      <c r="BD421" s="710">
        <f>_xlfn.IFNA(VLOOKUP(B421,[9]Union!M:N,2,0),0)</f>
        <v>0</v>
      </c>
      <c r="BE421" s="710">
        <f>_xlfn.IFNA(VLOOKUP(B421,[9]Union!E:F,2,0),0)</f>
        <v>0</v>
      </c>
      <c r="BF421" s="710">
        <f>_xlfn.IFNA(VLOOKUP(B421,[9]Union!A:B,2,0),0)</f>
        <v>0</v>
      </c>
      <c r="BG421" s="711">
        <f t="shared" si="81"/>
        <v>5.87</v>
      </c>
      <c r="BH421" s="708">
        <f t="shared" si="82"/>
        <v>105.87</v>
      </c>
      <c r="BI421" s="712">
        <f t="shared" si="88"/>
        <v>14.18</v>
      </c>
      <c r="BJ421" s="713">
        <f t="shared" si="89"/>
        <v>224.43</v>
      </c>
      <c r="BK421" s="716"/>
      <c r="BL421" s="608" t="e">
        <f>VLOOKUP(B421,[9]ML!A:F,1,0)</f>
        <v>#N/A</v>
      </c>
      <c r="BM421" s="715"/>
      <c r="BN421" s="608" t="e">
        <f>VLOOKUP(B421,'[9]Mon-Fri'!A:A,1,0)</f>
        <v>#N/A</v>
      </c>
    </row>
    <row r="422" spans="1:73" s="608" customFormat="1" ht="32.25" customHeight="1">
      <c r="A422" s="689">
        <f t="shared" si="93"/>
        <v>414</v>
      </c>
      <c r="B422" s="690" t="s">
        <v>2067</v>
      </c>
      <c r="C422" s="690" t="s">
        <v>2068</v>
      </c>
      <c r="D422" s="690" t="s">
        <v>1117</v>
      </c>
      <c r="E422" s="690" t="s">
        <v>1228</v>
      </c>
      <c r="F422" s="691">
        <v>45223</v>
      </c>
      <c r="G422" s="692"/>
      <c r="H422" s="692"/>
      <c r="I422" s="690" t="s">
        <v>1108</v>
      </c>
      <c r="J422" s="693">
        <v>1</v>
      </c>
      <c r="K422" s="693">
        <v>1</v>
      </c>
      <c r="L422" s="693">
        <v>2</v>
      </c>
      <c r="M422" s="693">
        <v>202</v>
      </c>
      <c r="N422" s="694">
        <f t="shared" si="90"/>
        <v>7.7692307692307692</v>
      </c>
      <c r="O422" s="693">
        <v>208</v>
      </c>
      <c r="P422" s="693">
        <v>8</v>
      </c>
      <c r="Q422" s="693">
        <v>254</v>
      </c>
      <c r="R422" s="693">
        <v>0</v>
      </c>
      <c r="S422" s="693">
        <v>0</v>
      </c>
      <c r="T422" s="693">
        <v>0</v>
      </c>
      <c r="U422" s="693">
        <v>46</v>
      </c>
      <c r="V422" s="693">
        <v>0</v>
      </c>
      <c r="W422" s="693">
        <v>46</v>
      </c>
      <c r="X422" s="690">
        <v>308.38</v>
      </c>
      <c r="Y422" s="690">
        <v>0</v>
      </c>
      <c r="Z422" s="690">
        <v>29.404176</v>
      </c>
      <c r="AA422" s="690">
        <v>0</v>
      </c>
      <c r="AB422" s="690">
        <v>29.404176</v>
      </c>
      <c r="AC422" s="690">
        <v>0</v>
      </c>
      <c r="AD422" s="690">
        <v>2.0451199999999998</v>
      </c>
      <c r="AE422" s="696">
        <f>VLOOKUP(B422,[9]Avg!B:AD,29,0)</f>
        <v>8.1074796917891163</v>
      </c>
      <c r="AF422" s="697">
        <f>_xlfn.IFNA(VLOOKUP(B422,'[9]5%'!B:BC,54,0),0)</f>
        <v>0</v>
      </c>
      <c r="AG422" s="698">
        <f>VLOOKUP(B422,[9]Simperel!B:AH,33,0)</f>
        <v>11</v>
      </c>
      <c r="AH422" s="699">
        <f t="shared" si="83"/>
        <v>7.77</v>
      </c>
      <c r="AI422" s="700"/>
      <c r="AJ422" s="697">
        <f>_xlfn.IFNA(VLOOKUP(B422,'[9]Child care'!C:I,7,0),0)</f>
        <v>0</v>
      </c>
      <c r="AK422" s="699">
        <f>VLOOKUP(B422,[9]Att!B:W,22,0)</f>
        <v>10</v>
      </c>
      <c r="AL422" s="697">
        <f t="shared" si="84"/>
        <v>6</v>
      </c>
      <c r="AM422" s="697">
        <f>_xlfn.IFNA(VLOOKUP(B422,'[9]Health Check'!D:H,5,0),0)</f>
        <v>0</v>
      </c>
      <c r="AN422" s="701"/>
      <c r="AO422" s="697">
        <v>7</v>
      </c>
      <c r="AP422" s="696">
        <f>VLOOKUP(B422,[9]Simperel!B:AJ,35,0)</f>
        <v>0</v>
      </c>
      <c r="AQ422" s="702">
        <f>VLOOKUP(B422,[10]Master!$B:$AQ,42,0)</f>
        <v>0</v>
      </c>
      <c r="AR422" s="697">
        <f>_xlfn.IFNA(VLOOKUP(B422,[9]Bounus!A:B,2,0),0)</f>
        <v>0</v>
      </c>
      <c r="AS422" s="703">
        <f>SUMIF([9]Reimbursment!$B:$B,'PWK '!B:B,[9]Reimbursment!G:G)</f>
        <v>4.5616759617740748</v>
      </c>
      <c r="AT422" s="700">
        <f t="shared" si="91"/>
        <v>0</v>
      </c>
      <c r="AU422" s="704">
        <f t="shared" si="85"/>
        <v>339.83</v>
      </c>
      <c r="AV422" s="705">
        <f>VLOOKUP(B422,[9]Att!B:U,20,0)</f>
        <v>0</v>
      </c>
      <c r="AW422" s="706">
        <f t="shared" si="92"/>
        <v>368.16</v>
      </c>
      <c r="AX422" s="707">
        <f t="shared" si="86"/>
        <v>362.29</v>
      </c>
      <c r="AY422" s="708">
        <f t="shared" si="87"/>
        <v>367.55697133055622</v>
      </c>
      <c r="AZ422" s="708">
        <v>0</v>
      </c>
      <c r="BA422" s="708">
        <f>VLOOKUP(B422,'[9]1st'!B:BH,59,0)</f>
        <v>100</v>
      </c>
      <c r="BB422" s="709">
        <f>_xlfn.IFNA(VLOOKUP(B422,[9]Deduct!B:F,6,0),0)</f>
        <v>0</v>
      </c>
      <c r="BC422" s="710">
        <f>_xlfn.IFNA(VLOOKUP(B422,[9]Union!I:J,2,0),0)</f>
        <v>0</v>
      </c>
      <c r="BD422" s="710">
        <f>_xlfn.IFNA(VLOOKUP(B422,[9]Union!M:N,2,0),0)</f>
        <v>0</v>
      </c>
      <c r="BE422" s="710">
        <f>_xlfn.IFNA(VLOOKUP(B422,[9]Union!E:F,2,0),0)</f>
        <v>0</v>
      </c>
      <c r="BF422" s="710">
        <f>_xlfn.IFNA(VLOOKUP(B422,[9]Union!A:B,2,0),0)</f>
        <v>0</v>
      </c>
      <c r="BG422" s="711">
        <f t="shared" si="81"/>
        <v>5.87</v>
      </c>
      <c r="BH422" s="708">
        <f t="shared" si="82"/>
        <v>105.87</v>
      </c>
      <c r="BI422" s="712">
        <f t="shared" si="88"/>
        <v>18</v>
      </c>
      <c r="BJ422" s="713">
        <f t="shared" si="89"/>
        <v>280.29000000000002</v>
      </c>
      <c r="BK422" s="716"/>
      <c r="BL422" s="608" t="e">
        <f>VLOOKUP(B422,[9]ML!A:F,1,0)</f>
        <v>#N/A</v>
      </c>
      <c r="BM422" s="715"/>
      <c r="BN422" s="608" t="e">
        <f>VLOOKUP(B422,'[9]Mon-Fri'!A:A,1,0)</f>
        <v>#N/A</v>
      </c>
    </row>
    <row r="423" spans="1:73" s="722" customFormat="1" ht="35.25" customHeight="1">
      <c r="A423" s="689">
        <f t="shared" si="93"/>
        <v>415</v>
      </c>
      <c r="B423" s="690" t="s">
        <v>2069</v>
      </c>
      <c r="C423" s="690" t="s">
        <v>2070</v>
      </c>
      <c r="D423" s="690" t="s">
        <v>1117</v>
      </c>
      <c r="E423" s="690" t="s">
        <v>1228</v>
      </c>
      <c r="F423" s="691">
        <v>45223</v>
      </c>
      <c r="G423" s="692"/>
      <c r="H423" s="692"/>
      <c r="I423" s="690" t="s">
        <v>1108</v>
      </c>
      <c r="J423" s="693">
        <v>1</v>
      </c>
      <c r="K423" s="693">
        <v>2</v>
      </c>
      <c r="L423" s="693">
        <v>3</v>
      </c>
      <c r="M423" s="693">
        <v>202</v>
      </c>
      <c r="N423" s="694">
        <f t="shared" si="90"/>
        <v>7.7692307692307692</v>
      </c>
      <c r="O423" s="693">
        <v>208</v>
      </c>
      <c r="P423" s="693">
        <v>8</v>
      </c>
      <c r="Q423" s="693">
        <v>242</v>
      </c>
      <c r="R423" s="693">
        <v>0</v>
      </c>
      <c r="S423" s="693">
        <v>0</v>
      </c>
      <c r="T423" s="693">
        <v>0</v>
      </c>
      <c r="U423" s="693">
        <v>34</v>
      </c>
      <c r="V423" s="693">
        <v>0</v>
      </c>
      <c r="W423" s="693">
        <v>34</v>
      </c>
      <c r="X423" s="690">
        <v>189.47</v>
      </c>
      <c r="Y423" s="690">
        <v>0</v>
      </c>
      <c r="Z423" s="690">
        <v>16.796526</v>
      </c>
      <c r="AA423" s="690">
        <v>0</v>
      </c>
      <c r="AB423" s="690">
        <v>16.796526</v>
      </c>
      <c r="AC423" s="690">
        <v>0</v>
      </c>
      <c r="AD423" s="690">
        <v>46.143051999999997</v>
      </c>
      <c r="AE423" s="696">
        <f>VLOOKUP(B423,[9]Avg!B:AD,29,0)</f>
        <v>7.2980362594904209</v>
      </c>
      <c r="AF423" s="697">
        <f>_xlfn.IFNA(VLOOKUP(B423,'[9]5%'!B:BC,54,0),0)</f>
        <v>0</v>
      </c>
      <c r="AG423" s="698">
        <f>VLOOKUP(B423,[9]Simperel!B:AH,33,0)</f>
        <v>8.1300000000000008</v>
      </c>
      <c r="AH423" s="699">
        <f t="shared" si="83"/>
        <v>7.77</v>
      </c>
      <c r="AI423" s="700"/>
      <c r="AJ423" s="697">
        <f>_xlfn.IFNA(VLOOKUP(B423,'[9]Child care'!C:I,7,0),0)</f>
        <v>0</v>
      </c>
      <c r="AK423" s="699">
        <f>VLOOKUP(B423,[9]Att!B:W,22,0)</f>
        <v>10</v>
      </c>
      <c r="AL423" s="697">
        <f t="shared" si="84"/>
        <v>6</v>
      </c>
      <c r="AM423" s="697">
        <f>_xlfn.IFNA(VLOOKUP(B423,'[9]Health Check'!D:H,5,0),0)</f>
        <v>0</v>
      </c>
      <c r="AN423" s="701"/>
      <c r="AO423" s="697">
        <v>7</v>
      </c>
      <c r="AP423" s="696">
        <f>VLOOKUP(B423,[9]Simperel!B:AJ,35,0)</f>
        <v>0</v>
      </c>
      <c r="AQ423" s="702">
        <f>VLOOKUP(B423,[10]Master!$B:$AQ,42,0)</f>
        <v>0</v>
      </c>
      <c r="AR423" s="697">
        <f>_xlfn.IFNA(VLOOKUP(B423,[9]Bounus!A:B,2,0),0)</f>
        <v>0</v>
      </c>
      <c r="AS423" s="703">
        <f>SUMIF([9]Reimbursment!$B:$B,'PWK '!B:B,[9]Reimbursment!G:G)</f>
        <v>0</v>
      </c>
      <c r="AT423" s="700">
        <f t="shared" si="91"/>
        <v>0</v>
      </c>
      <c r="AU423" s="704">
        <f t="shared" si="85"/>
        <v>252.41</v>
      </c>
      <c r="AV423" s="705">
        <f>VLOOKUP(B423,[9]Att!B:U,20,0)</f>
        <v>0</v>
      </c>
      <c r="AW423" s="706">
        <f t="shared" si="92"/>
        <v>276.18</v>
      </c>
      <c r="AX423" s="707">
        <f t="shared" si="86"/>
        <v>270.66000000000003</v>
      </c>
      <c r="AY423" s="708">
        <f t="shared" si="87"/>
        <v>367.55697133055622</v>
      </c>
      <c r="AZ423" s="708">
        <v>0</v>
      </c>
      <c r="BA423" s="708">
        <f>VLOOKUP(B423,'[9]1st'!B:BH,59,0)</f>
        <v>100</v>
      </c>
      <c r="BB423" s="709">
        <f>_xlfn.IFNA(VLOOKUP(B423,[9]Deduct!B:F,6,0),0)</f>
        <v>0</v>
      </c>
      <c r="BC423" s="710">
        <f>_xlfn.IFNA(VLOOKUP(B423,[9]Union!I:J,2,0),0)</f>
        <v>0</v>
      </c>
      <c r="BD423" s="710">
        <f>_xlfn.IFNA(VLOOKUP(B423,[9]Union!M:N,2,0),0)</f>
        <v>0</v>
      </c>
      <c r="BE423" s="710">
        <f>_xlfn.IFNA(VLOOKUP(B423,[9]Union!E:F,2,0),0)</f>
        <v>0</v>
      </c>
      <c r="BF423" s="710">
        <f>_xlfn.IFNA(VLOOKUP(B423,[9]Union!A:B,2,0),0)</f>
        <v>0</v>
      </c>
      <c r="BG423" s="711">
        <f t="shared" si="81"/>
        <v>5.52</v>
      </c>
      <c r="BH423" s="708">
        <f t="shared" si="82"/>
        <v>105.52</v>
      </c>
      <c r="BI423" s="712">
        <f t="shared" si="88"/>
        <v>15.13</v>
      </c>
      <c r="BJ423" s="713">
        <f t="shared" si="89"/>
        <v>185.79</v>
      </c>
      <c r="BK423" s="714"/>
      <c r="BL423" s="608" t="e">
        <f>VLOOKUP(B423,[9]ML!A:F,1,0)</f>
        <v>#N/A</v>
      </c>
      <c r="BM423" s="715"/>
      <c r="BN423" s="608" t="e">
        <f>VLOOKUP(B423,'[9]Mon-Fri'!A:A,1,0)</f>
        <v>#N/A</v>
      </c>
      <c r="BO423" s="608"/>
      <c r="BP423" s="608"/>
      <c r="BQ423" s="608"/>
      <c r="BR423" s="608"/>
      <c r="BS423" s="608"/>
      <c r="BT423" s="608"/>
      <c r="BU423" s="608"/>
    </row>
    <row r="424" spans="1:73" s="608" customFormat="1" ht="35.25" customHeight="1">
      <c r="A424" s="689">
        <f t="shared" si="93"/>
        <v>416</v>
      </c>
      <c r="B424" s="690" t="s">
        <v>2071</v>
      </c>
      <c r="C424" s="690" t="s">
        <v>2072</v>
      </c>
      <c r="D424" s="690" t="s">
        <v>1117</v>
      </c>
      <c r="E424" s="690" t="s">
        <v>1228</v>
      </c>
      <c r="F424" s="691">
        <v>45223</v>
      </c>
      <c r="G424" s="692"/>
      <c r="H424" s="692"/>
      <c r="I424" s="690" t="s">
        <v>1108</v>
      </c>
      <c r="J424" s="693">
        <v>0</v>
      </c>
      <c r="K424" s="693">
        <v>0</v>
      </c>
      <c r="L424" s="693">
        <v>0</v>
      </c>
      <c r="M424" s="693">
        <v>202</v>
      </c>
      <c r="N424" s="694">
        <f t="shared" si="90"/>
        <v>7.7692307692307692</v>
      </c>
      <c r="O424" s="693">
        <v>189.58</v>
      </c>
      <c r="P424" s="693">
        <v>8</v>
      </c>
      <c r="Q424" s="693">
        <v>201.58</v>
      </c>
      <c r="R424" s="693">
        <v>0</v>
      </c>
      <c r="S424" s="693">
        <v>24</v>
      </c>
      <c r="T424" s="693">
        <v>24</v>
      </c>
      <c r="U424" s="693">
        <v>36</v>
      </c>
      <c r="V424" s="693">
        <v>0</v>
      </c>
      <c r="W424" s="693">
        <v>36</v>
      </c>
      <c r="X424" s="690">
        <v>235.11</v>
      </c>
      <c r="Y424" s="690">
        <v>0</v>
      </c>
      <c r="Z424" s="690">
        <v>22.013795999999999</v>
      </c>
      <c r="AA424" s="690">
        <v>0</v>
      </c>
      <c r="AB424" s="690">
        <v>22.013795999999999</v>
      </c>
      <c r="AC424" s="690">
        <v>0</v>
      </c>
      <c r="AD424" s="690">
        <v>3.2551960000000002</v>
      </c>
      <c r="AE424" s="696">
        <f>VLOOKUP(B424,[9]Avg!B:AD,29,0)</f>
        <v>8.195087541541703</v>
      </c>
      <c r="AF424" s="697">
        <f>_xlfn.IFNA(VLOOKUP(B424,'[9]5%'!B:BC,54,0),0)</f>
        <v>0</v>
      </c>
      <c r="AG424" s="698">
        <f>VLOOKUP(B424,[9]Simperel!B:AH,33,0)</f>
        <v>8.61</v>
      </c>
      <c r="AH424" s="699">
        <f t="shared" si="83"/>
        <v>7.77</v>
      </c>
      <c r="AI424" s="700"/>
      <c r="AJ424" s="697">
        <f>_xlfn.IFNA(VLOOKUP(B424,'[9]Child care'!C:I,7,0),0)</f>
        <v>0</v>
      </c>
      <c r="AK424" s="699">
        <f>VLOOKUP(B424,[9]Att!B:W,22,0)</f>
        <v>7.6923076923076925</v>
      </c>
      <c r="AL424" s="697">
        <f t="shared" si="84"/>
        <v>6</v>
      </c>
      <c r="AM424" s="697">
        <f>_xlfn.IFNA(VLOOKUP(B424,'[9]Health Check'!D:H,5,0),0)</f>
        <v>0</v>
      </c>
      <c r="AN424" s="701"/>
      <c r="AO424" s="697">
        <v>7</v>
      </c>
      <c r="AP424" s="696">
        <f>VLOOKUP(B424,[9]Simperel!B:AJ,35,0)</f>
        <v>0</v>
      </c>
      <c r="AQ424" s="702">
        <f>VLOOKUP(B424,[10]Master!$B:$AQ,42,0)</f>
        <v>0</v>
      </c>
      <c r="AR424" s="697">
        <f>_xlfn.IFNA(VLOOKUP(B424,[9]Bounus!A:B,2,0),0)</f>
        <v>0</v>
      </c>
      <c r="AS424" s="703">
        <f>SUMIF([9]Reimbursment!$B:$B,'PWK '!B:B,[9]Reimbursment!G:G)</f>
        <v>10.041231923548148</v>
      </c>
      <c r="AT424" s="700">
        <f t="shared" si="91"/>
        <v>18.474890334879102</v>
      </c>
      <c r="AU424" s="704">
        <f t="shared" si="85"/>
        <v>260.38</v>
      </c>
      <c r="AV424" s="705">
        <f>VLOOKUP(B424,[9]Att!B:U,20,0)</f>
        <v>2.2543859649122808</v>
      </c>
      <c r="AW424" s="706">
        <f t="shared" si="92"/>
        <v>310.36</v>
      </c>
      <c r="AX424" s="707">
        <f t="shared" si="86"/>
        <v>304.49</v>
      </c>
      <c r="AY424" s="708">
        <f t="shared" si="87"/>
        <v>367.55697133055622</v>
      </c>
      <c r="AZ424" s="708">
        <v>0</v>
      </c>
      <c r="BA424" s="708">
        <f>VLOOKUP(B424,'[9]1st'!B:BH,59,0)</f>
        <v>100</v>
      </c>
      <c r="BB424" s="709">
        <f>_xlfn.IFNA(VLOOKUP(B424,[9]Deduct!B:F,6,0),0)</f>
        <v>0</v>
      </c>
      <c r="BC424" s="710">
        <f>_xlfn.IFNA(VLOOKUP(B424,[9]Union!I:J,2,0),0)</f>
        <v>0</v>
      </c>
      <c r="BD424" s="710">
        <f>_xlfn.IFNA(VLOOKUP(B424,[9]Union!M:N,2,0),0)</f>
        <v>0</v>
      </c>
      <c r="BE424" s="710">
        <f>_xlfn.IFNA(VLOOKUP(B424,[9]Union!E:F,2,0),0)</f>
        <v>0</v>
      </c>
      <c r="BF424" s="710">
        <f>_xlfn.IFNA(VLOOKUP(B424,[9]Union!A:B,2,0),0)</f>
        <v>0</v>
      </c>
      <c r="BG424" s="711">
        <f t="shared" si="81"/>
        <v>5.87</v>
      </c>
      <c r="BH424" s="708">
        <f t="shared" si="82"/>
        <v>105.87</v>
      </c>
      <c r="BI424" s="712">
        <f t="shared" si="88"/>
        <v>15.61</v>
      </c>
      <c r="BJ424" s="713">
        <f t="shared" si="89"/>
        <v>220.1</v>
      </c>
      <c r="BK424" s="716"/>
      <c r="BL424" s="608" t="e">
        <f>VLOOKUP(B424,[9]ML!A:F,1,0)</f>
        <v>#N/A</v>
      </c>
      <c r="BM424" s="715"/>
      <c r="BN424" s="608" t="e">
        <f>VLOOKUP(B424,'[9]Mon-Fri'!A:A,1,0)</f>
        <v>#N/A</v>
      </c>
    </row>
    <row r="425" spans="1:73" s="721" customFormat="1" ht="32.25" customHeight="1">
      <c r="A425" s="689">
        <f t="shared" si="93"/>
        <v>417</v>
      </c>
      <c r="B425" s="725" t="s">
        <v>2073</v>
      </c>
      <c r="C425" s="690" t="s">
        <v>2074</v>
      </c>
      <c r="D425" s="690" t="s">
        <v>1117</v>
      </c>
      <c r="E425" s="690" t="s">
        <v>1228</v>
      </c>
      <c r="F425" s="691">
        <v>45224</v>
      </c>
      <c r="G425" s="692"/>
      <c r="H425" s="692"/>
      <c r="I425" s="690" t="s">
        <v>1108</v>
      </c>
      <c r="J425" s="693">
        <v>1</v>
      </c>
      <c r="K425" s="693">
        <v>1</v>
      </c>
      <c r="L425" s="693">
        <v>2</v>
      </c>
      <c r="M425" s="693">
        <v>202</v>
      </c>
      <c r="N425" s="694">
        <f t="shared" si="90"/>
        <v>7.7692307692307692</v>
      </c>
      <c r="O425" s="693">
        <v>208</v>
      </c>
      <c r="P425" s="693">
        <v>8</v>
      </c>
      <c r="Q425" s="693">
        <v>234</v>
      </c>
      <c r="R425" s="693">
        <v>8</v>
      </c>
      <c r="S425" s="693">
        <v>0</v>
      </c>
      <c r="T425" s="693">
        <v>8</v>
      </c>
      <c r="U425" s="693">
        <v>34</v>
      </c>
      <c r="V425" s="693">
        <v>0</v>
      </c>
      <c r="W425" s="693">
        <v>34</v>
      </c>
      <c r="X425" s="690">
        <v>245.98</v>
      </c>
      <c r="Y425" s="690">
        <v>7.77</v>
      </c>
      <c r="Z425" s="690">
        <v>21.066911999999999</v>
      </c>
      <c r="AA425" s="690">
        <v>0</v>
      </c>
      <c r="AB425" s="690">
        <v>21.066911999999999</v>
      </c>
      <c r="AC425" s="690">
        <v>0</v>
      </c>
      <c r="AD425" s="690">
        <v>16.291799999999999</v>
      </c>
      <c r="AE425" s="696">
        <f>VLOOKUP(B425,[9]Avg!B:AD,29,0)</f>
        <v>7.7442613006943883</v>
      </c>
      <c r="AF425" s="697">
        <f>_xlfn.IFNA(VLOOKUP(B425,'[9]5%'!B:BC,54,0),0)</f>
        <v>0</v>
      </c>
      <c r="AG425" s="698">
        <f>VLOOKUP(B425,[9]Simperel!B:AH,33,0)</f>
        <v>8.1300000000000008</v>
      </c>
      <c r="AH425" s="699">
        <f t="shared" si="83"/>
        <v>7.77</v>
      </c>
      <c r="AI425" s="700"/>
      <c r="AJ425" s="697">
        <f>_xlfn.IFNA(VLOOKUP(B425,'[9]Child care'!C:I,7,0),0)</f>
        <v>0</v>
      </c>
      <c r="AK425" s="699">
        <f>VLOOKUP(B425,[9]Att!B:W,22,0)</f>
        <v>9.5652173913043477</v>
      </c>
      <c r="AL425" s="697">
        <f t="shared" si="84"/>
        <v>6</v>
      </c>
      <c r="AM425" s="697">
        <f>_xlfn.IFNA(VLOOKUP(B425,'[9]Health Check'!D:H,5,0),0)</f>
        <v>0</v>
      </c>
      <c r="AN425" s="701"/>
      <c r="AO425" s="697">
        <v>7</v>
      </c>
      <c r="AP425" s="696">
        <f>VLOOKUP(B425,[9]Simperel!B:AJ,35,0)</f>
        <v>0</v>
      </c>
      <c r="AQ425" s="702">
        <f>VLOOKUP(B425,[10]Master!$B:$AQ,42,0)</f>
        <v>0</v>
      </c>
      <c r="AR425" s="697">
        <f>_xlfn.IFNA(VLOOKUP(B425,[9]Bounus!A:B,2,0),0)</f>
        <v>0</v>
      </c>
      <c r="AS425" s="703">
        <f>SUMIF([9]Reimbursment!$B:$B,'PWK '!B:B,[9]Reimbursment!G:G)</f>
        <v>4.5616759617740748</v>
      </c>
      <c r="AT425" s="700">
        <f t="shared" si="91"/>
        <v>0</v>
      </c>
      <c r="AU425" s="704">
        <f t="shared" si="85"/>
        <v>291.11</v>
      </c>
      <c r="AV425" s="705">
        <f>VLOOKUP(B425,[9]Att!B:U,20,0)</f>
        <v>0</v>
      </c>
      <c r="AW425" s="706">
        <f t="shared" si="92"/>
        <v>319.01</v>
      </c>
      <c r="AX425" s="707">
        <f t="shared" si="86"/>
        <v>313.14</v>
      </c>
      <c r="AY425" s="708">
        <f t="shared" si="87"/>
        <v>367.55697133055622</v>
      </c>
      <c r="AZ425" s="708">
        <v>0</v>
      </c>
      <c r="BA425" s="708">
        <f>VLOOKUP(B425,'[9]1st'!B:BH,59,0)</f>
        <v>100</v>
      </c>
      <c r="BB425" s="709">
        <f>_xlfn.IFNA(VLOOKUP(B425,[9]Deduct!B:F,6,0),0)</f>
        <v>0</v>
      </c>
      <c r="BC425" s="710">
        <f>_xlfn.IFNA(VLOOKUP(B425,[9]Union!I:J,2,0),0)</f>
        <v>0</v>
      </c>
      <c r="BD425" s="710">
        <f>_xlfn.IFNA(VLOOKUP(B425,[9]Union!M:N,2,0),0)</f>
        <v>0</v>
      </c>
      <c r="BE425" s="710">
        <f>_xlfn.IFNA(VLOOKUP(B425,[9]Union!E:F,2,0),0)</f>
        <v>0</v>
      </c>
      <c r="BF425" s="710">
        <f>_xlfn.IFNA(VLOOKUP(B425,[9]Union!A:B,2,0),0)</f>
        <v>0</v>
      </c>
      <c r="BG425" s="711">
        <f t="shared" si="81"/>
        <v>5.87</v>
      </c>
      <c r="BH425" s="708">
        <f t="shared" si="82"/>
        <v>105.87</v>
      </c>
      <c r="BI425" s="712">
        <f t="shared" si="88"/>
        <v>15.13</v>
      </c>
      <c r="BJ425" s="713">
        <f t="shared" si="89"/>
        <v>228.27</v>
      </c>
      <c r="BK425" s="716"/>
      <c r="BL425" s="608" t="e">
        <f>VLOOKUP(B425,[9]ML!A:F,1,0)</f>
        <v>#N/A</v>
      </c>
      <c r="BM425" s="715"/>
      <c r="BN425" s="608" t="e">
        <f>VLOOKUP(B425,'[9]Mon-Fri'!A:A,1,0)</f>
        <v>#N/A</v>
      </c>
      <c r="BO425" s="608"/>
      <c r="BP425" s="608"/>
      <c r="BQ425" s="608"/>
      <c r="BR425" s="608"/>
      <c r="BS425" s="608"/>
      <c r="BT425" s="608"/>
      <c r="BU425" s="608"/>
    </row>
    <row r="426" spans="1:73" s="608" customFormat="1" ht="32.25" customHeight="1">
      <c r="A426" s="689">
        <f t="shared" si="93"/>
        <v>418</v>
      </c>
      <c r="B426" s="725" t="s">
        <v>2075</v>
      </c>
      <c r="C426" s="690" t="s">
        <v>2076</v>
      </c>
      <c r="D426" s="690" t="s">
        <v>1117</v>
      </c>
      <c r="E426" s="690" t="s">
        <v>1228</v>
      </c>
      <c r="F426" s="691">
        <v>45224</v>
      </c>
      <c r="G426" s="692"/>
      <c r="H426" s="692"/>
      <c r="I426" s="690" t="s">
        <v>1108</v>
      </c>
      <c r="J426" s="693">
        <v>1</v>
      </c>
      <c r="K426" s="693">
        <v>1</v>
      </c>
      <c r="L426" s="693">
        <v>2</v>
      </c>
      <c r="M426" s="693">
        <v>202</v>
      </c>
      <c r="N426" s="694">
        <f t="shared" si="90"/>
        <v>7.7692307692307692</v>
      </c>
      <c r="O426" s="693">
        <v>208</v>
      </c>
      <c r="P426" s="693">
        <v>8</v>
      </c>
      <c r="Q426" s="693">
        <v>248</v>
      </c>
      <c r="R426" s="693">
        <v>0</v>
      </c>
      <c r="S426" s="693">
        <v>0</v>
      </c>
      <c r="T426" s="693">
        <v>0</v>
      </c>
      <c r="U426" s="693">
        <v>40</v>
      </c>
      <c r="V426" s="693">
        <v>0</v>
      </c>
      <c r="W426" s="693">
        <v>40</v>
      </c>
      <c r="X426" s="690">
        <v>318.81</v>
      </c>
      <c r="Y426" s="690">
        <v>0</v>
      </c>
      <c r="Z426" s="690">
        <v>25.762315999999998</v>
      </c>
      <c r="AA426" s="690">
        <v>0</v>
      </c>
      <c r="AB426" s="690">
        <v>25.762315999999998</v>
      </c>
      <c r="AC426" s="690">
        <v>0</v>
      </c>
      <c r="AD426" s="690">
        <v>0</v>
      </c>
      <c r="AE426" s="696">
        <f>VLOOKUP(B426,[9]Avg!B:AD,29,0)</f>
        <v>7.6983109217885435</v>
      </c>
      <c r="AF426" s="697">
        <f>_xlfn.IFNA(VLOOKUP(B426,'[9]5%'!B:BC,54,0),0)</f>
        <v>0</v>
      </c>
      <c r="AG426" s="698">
        <f>VLOOKUP(B426,[9]Simperel!B:AH,33,0)</f>
        <v>9.57</v>
      </c>
      <c r="AH426" s="699">
        <f t="shared" si="83"/>
        <v>7.77</v>
      </c>
      <c r="AI426" s="700"/>
      <c r="AJ426" s="697">
        <f>_xlfn.IFNA(VLOOKUP(B426,'[9]Child care'!C:I,7,0),0)</f>
        <v>0</v>
      </c>
      <c r="AK426" s="699">
        <f>VLOOKUP(B426,[9]Att!B:W,22,0)</f>
        <v>10</v>
      </c>
      <c r="AL426" s="697">
        <f t="shared" si="84"/>
        <v>6</v>
      </c>
      <c r="AM426" s="697">
        <f>_xlfn.IFNA(VLOOKUP(B426,'[9]Health Check'!D:H,5,0),0)</f>
        <v>0</v>
      </c>
      <c r="AN426" s="701"/>
      <c r="AO426" s="697">
        <v>7</v>
      </c>
      <c r="AP426" s="696">
        <f>VLOOKUP(B426,[9]Simperel!B:AJ,35,0)</f>
        <v>0</v>
      </c>
      <c r="AQ426" s="702">
        <f>VLOOKUP(B426,[10]Master!$B:$AQ,42,0)</f>
        <v>0</v>
      </c>
      <c r="AR426" s="697">
        <f>_xlfn.IFNA(VLOOKUP(B426,[9]Bounus!A:B,2,0),0)</f>
        <v>0</v>
      </c>
      <c r="AS426" s="703">
        <f>SUMIF([9]Reimbursment!$B:$B,'PWK '!B:B,[9]Reimbursment!G:G)</f>
        <v>0</v>
      </c>
      <c r="AT426" s="700">
        <f t="shared" si="91"/>
        <v>0</v>
      </c>
      <c r="AU426" s="704">
        <f t="shared" si="85"/>
        <v>344.57</v>
      </c>
      <c r="AV426" s="705">
        <f>VLOOKUP(B426,[9]Att!B:U,20,0)</f>
        <v>0</v>
      </c>
      <c r="AW426" s="706">
        <f t="shared" si="92"/>
        <v>368.34</v>
      </c>
      <c r="AX426" s="707">
        <f t="shared" si="86"/>
        <v>362.46999999999997</v>
      </c>
      <c r="AY426" s="708">
        <f t="shared" si="87"/>
        <v>367.55697133055622</v>
      </c>
      <c r="AZ426" s="708">
        <v>0</v>
      </c>
      <c r="BA426" s="708">
        <f>VLOOKUP(B426,'[9]1st'!B:BH,59,0)</f>
        <v>100</v>
      </c>
      <c r="BB426" s="709">
        <f>_xlfn.IFNA(VLOOKUP(B426,[9]Deduct!B:F,6,0),0)</f>
        <v>0</v>
      </c>
      <c r="BC426" s="710">
        <f>_xlfn.IFNA(VLOOKUP(B426,[9]Union!I:J,2,0),0)</f>
        <v>0</v>
      </c>
      <c r="BD426" s="710">
        <f>_xlfn.IFNA(VLOOKUP(B426,[9]Union!M:N,2,0),0)</f>
        <v>0</v>
      </c>
      <c r="BE426" s="710">
        <f>_xlfn.IFNA(VLOOKUP(B426,[9]Union!E:F,2,0),0)</f>
        <v>0</v>
      </c>
      <c r="BF426" s="710">
        <f>_xlfn.IFNA(VLOOKUP(B426,[9]Union!A:B,2,0),0)</f>
        <v>0</v>
      </c>
      <c r="BG426" s="711">
        <f t="shared" si="81"/>
        <v>5.87</v>
      </c>
      <c r="BH426" s="708">
        <f t="shared" si="82"/>
        <v>105.87</v>
      </c>
      <c r="BI426" s="712">
        <f t="shared" si="88"/>
        <v>16.57</v>
      </c>
      <c r="BJ426" s="713">
        <f t="shared" si="89"/>
        <v>279.04000000000002</v>
      </c>
      <c r="BK426" s="716"/>
      <c r="BL426" s="608" t="e">
        <f>VLOOKUP(B426,[9]ML!A:F,1,0)</f>
        <v>#N/A</v>
      </c>
      <c r="BM426" s="715"/>
      <c r="BN426" s="608" t="e">
        <f>VLOOKUP(B426,'[9]Mon-Fri'!A:A,1,0)</f>
        <v>#N/A</v>
      </c>
    </row>
    <row r="427" spans="1:73" s="608" customFormat="1" ht="35.25" customHeight="1">
      <c r="A427" s="689">
        <f t="shared" si="93"/>
        <v>419</v>
      </c>
      <c r="B427" s="690" t="s">
        <v>2077</v>
      </c>
      <c r="C427" s="690" t="s">
        <v>2078</v>
      </c>
      <c r="D427" s="690" t="s">
        <v>1203</v>
      </c>
      <c r="E427" s="690" t="s">
        <v>1703</v>
      </c>
      <c r="F427" s="691">
        <v>45224</v>
      </c>
      <c r="G427" s="692"/>
      <c r="H427" s="692"/>
      <c r="I427" s="690" t="s">
        <v>1108</v>
      </c>
      <c r="J427" s="693">
        <v>1</v>
      </c>
      <c r="K427" s="693">
        <v>1</v>
      </c>
      <c r="L427" s="693">
        <v>2</v>
      </c>
      <c r="M427" s="693">
        <v>202</v>
      </c>
      <c r="N427" s="694">
        <f t="shared" si="90"/>
        <v>7.7692307692307692</v>
      </c>
      <c r="O427" s="693">
        <v>192</v>
      </c>
      <c r="P427" s="693">
        <v>8</v>
      </c>
      <c r="Q427" s="693">
        <v>179.95</v>
      </c>
      <c r="R427" s="693">
        <v>40.049999999999997</v>
      </c>
      <c r="S427" s="693">
        <v>0</v>
      </c>
      <c r="T427" s="693">
        <v>40.049999999999997</v>
      </c>
      <c r="U427" s="693">
        <v>28</v>
      </c>
      <c r="V427" s="693">
        <v>0</v>
      </c>
      <c r="W427" s="693">
        <v>28</v>
      </c>
      <c r="X427" s="690">
        <v>125.32</v>
      </c>
      <c r="Y427" s="690">
        <v>38.9</v>
      </c>
      <c r="Z427" s="690">
        <v>15.299424</v>
      </c>
      <c r="AA427" s="690">
        <v>0</v>
      </c>
      <c r="AB427" s="690">
        <v>15.299424</v>
      </c>
      <c r="AC427" s="690">
        <v>64.12</v>
      </c>
      <c r="AD427" s="690">
        <v>3.9529920000000001</v>
      </c>
      <c r="AE427" s="696"/>
      <c r="AF427" s="697">
        <f>_xlfn.IFNA(VLOOKUP(B427,'[9]5%'!B:BC,54,0),0)</f>
        <v>0</v>
      </c>
      <c r="AG427" s="698">
        <f>VLOOKUP(B427,[9]Simperel!B:AH,33,0)</f>
        <v>6.7</v>
      </c>
      <c r="AH427" s="699">
        <f t="shared" si="83"/>
        <v>7.77</v>
      </c>
      <c r="AI427" s="700"/>
      <c r="AJ427" s="697">
        <f>_xlfn.IFNA(VLOOKUP(B427,'[9]Child care'!C:I,7,0),0)</f>
        <v>0</v>
      </c>
      <c r="AK427" s="699">
        <f>VLOOKUP(B427,[9]Att!B:W,22,0)</f>
        <v>6.8429853898961444</v>
      </c>
      <c r="AL427" s="697">
        <f t="shared" si="84"/>
        <v>6</v>
      </c>
      <c r="AM427" s="697">
        <f>_xlfn.IFNA(VLOOKUP(B427,'[9]Health Check'!D:H,5,0),0)</f>
        <v>0</v>
      </c>
      <c r="AN427" s="701"/>
      <c r="AO427" s="697">
        <v>7</v>
      </c>
      <c r="AP427" s="696">
        <f>VLOOKUP(B427,[9]Simperel!B:AJ,35,0)</f>
        <v>0</v>
      </c>
      <c r="AQ427" s="702"/>
      <c r="AR427" s="697">
        <f>_xlfn.IFNA(VLOOKUP(B427,[9]Bounus!A:B,2,0),0)</f>
        <v>0</v>
      </c>
      <c r="AS427" s="703">
        <f>SUMIF([9]Reimbursment!$B:$B,'PWK '!B:B,[9]Reimbursment!G:G)</f>
        <v>0</v>
      </c>
      <c r="AT427" s="700">
        <f t="shared" si="91"/>
        <v>0</v>
      </c>
      <c r="AU427" s="704">
        <f t="shared" si="85"/>
        <v>247.59</v>
      </c>
      <c r="AV427" s="705">
        <f>VLOOKUP(B427,[9]Att!B:U,20,0)</f>
        <v>0</v>
      </c>
      <c r="AW427" s="706">
        <f t="shared" si="92"/>
        <v>268.20999999999998</v>
      </c>
      <c r="AX427" s="707">
        <f t="shared" si="86"/>
        <v>262.84999999999997</v>
      </c>
      <c r="AY427" s="708">
        <f t="shared" si="87"/>
        <v>367.55697133055622</v>
      </c>
      <c r="AZ427" s="708">
        <v>0</v>
      </c>
      <c r="BA427" s="708">
        <f>VLOOKUP(B427,'[9]1st'!B:BH,59,0)</f>
        <v>100</v>
      </c>
      <c r="BB427" s="709">
        <f>_xlfn.IFNA(VLOOKUP(B427,[9]Deduct!B:F,6,0),0)</f>
        <v>0</v>
      </c>
      <c r="BC427" s="710">
        <f>_xlfn.IFNA(VLOOKUP(B427,[9]Union!I:J,2,0),0)</f>
        <v>0</v>
      </c>
      <c r="BD427" s="710">
        <f>_xlfn.IFNA(VLOOKUP(B427,[9]Union!M:N,2,0),0)</f>
        <v>0</v>
      </c>
      <c r="BE427" s="710">
        <f>_xlfn.IFNA(VLOOKUP(B427,[9]Union!E:F,2,0),0)</f>
        <v>0</v>
      </c>
      <c r="BF427" s="710">
        <f>_xlfn.IFNA(VLOOKUP(B427,[9]Union!A:B,2,0),0)</f>
        <v>0</v>
      </c>
      <c r="BG427" s="711">
        <f t="shared" si="81"/>
        <v>5.36</v>
      </c>
      <c r="BH427" s="708">
        <f t="shared" si="82"/>
        <v>105.36</v>
      </c>
      <c r="BI427" s="712">
        <f t="shared" si="88"/>
        <v>13.7</v>
      </c>
      <c r="BJ427" s="713">
        <f t="shared" si="89"/>
        <v>176.55</v>
      </c>
      <c r="BK427" s="716"/>
      <c r="BL427" s="608" t="e">
        <f>VLOOKUP(B427,[9]ML!A:F,1,0)</f>
        <v>#N/A</v>
      </c>
      <c r="BM427" s="715"/>
      <c r="BN427" s="608" t="e">
        <f>VLOOKUP(B427,'[9]Mon-Fri'!A:A,1,0)</f>
        <v>#N/A</v>
      </c>
    </row>
    <row r="428" spans="1:73" s="608" customFormat="1" ht="35.25" customHeight="1">
      <c r="A428" s="689">
        <f t="shared" si="93"/>
        <v>420</v>
      </c>
      <c r="B428" s="690" t="s">
        <v>2079</v>
      </c>
      <c r="C428" s="690" t="s">
        <v>2080</v>
      </c>
      <c r="D428" s="690" t="s">
        <v>1217</v>
      </c>
      <c r="E428" s="690" t="s">
        <v>1235</v>
      </c>
      <c r="F428" s="691">
        <v>45278</v>
      </c>
      <c r="G428" s="692"/>
      <c r="H428" s="692"/>
      <c r="I428" s="690" t="s">
        <v>1108</v>
      </c>
      <c r="J428" s="693">
        <v>0</v>
      </c>
      <c r="K428" s="693">
        <v>0</v>
      </c>
      <c r="L428" s="693">
        <v>0</v>
      </c>
      <c r="M428" s="693">
        <v>202</v>
      </c>
      <c r="N428" s="694">
        <f t="shared" si="90"/>
        <v>7.7692307692307692</v>
      </c>
      <c r="O428" s="693">
        <v>200</v>
      </c>
      <c r="P428" s="693">
        <v>8</v>
      </c>
      <c r="Q428" s="693">
        <v>238</v>
      </c>
      <c r="R428" s="693">
        <v>0</v>
      </c>
      <c r="S428" s="693">
        <v>8</v>
      </c>
      <c r="T428" s="693">
        <v>8</v>
      </c>
      <c r="U428" s="693">
        <v>46</v>
      </c>
      <c r="V428" s="693">
        <v>0</v>
      </c>
      <c r="W428" s="693">
        <v>46</v>
      </c>
      <c r="X428" s="690">
        <v>184.32</v>
      </c>
      <c r="Y428" s="690">
        <v>0</v>
      </c>
      <c r="Z428" s="690">
        <v>22.33944</v>
      </c>
      <c r="AA428" s="690">
        <v>0</v>
      </c>
      <c r="AB428" s="690">
        <v>22.33944</v>
      </c>
      <c r="AC428" s="690">
        <v>0</v>
      </c>
      <c r="AD428" s="690">
        <v>46.838880000000003</v>
      </c>
      <c r="AE428" s="696"/>
      <c r="AF428" s="697">
        <f>_xlfn.IFNA(VLOOKUP(B428,'[9]5%'!B:BC,54,0),0)</f>
        <v>0</v>
      </c>
      <c r="AG428" s="698">
        <f>VLOOKUP(B428,[9]Simperel!B:AH,33,0)</f>
        <v>11</v>
      </c>
      <c r="AH428" s="699">
        <f t="shared" si="83"/>
        <v>7.77</v>
      </c>
      <c r="AI428" s="700"/>
      <c r="AJ428" s="697">
        <f>_xlfn.IFNA(VLOOKUP(B428,'[9]Child care'!C:I,7,0),0)</f>
        <v>0</v>
      </c>
      <c r="AK428" s="699">
        <f>VLOOKUP(B428,[9]Att!B:W,22,0)</f>
        <v>9.1973244147157178</v>
      </c>
      <c r="AL428" s="697">
        <f t="shared" si="84"/>
        <v>6</v>
      </c>
      <c r="AM428" s="697">
        <f>_xlfn.IFNA(VLOOKUP(B428,'[9]Health Check'!D:H,5,0),0)</f>
        <v>0</v>
      </c>
      <c r="AN428" s="701"/>
      <c r="AO428" s="697">
        <v>7</v>
      </c>
      <c r="AP428" s="696">
        <f>VLOOKUP(B428,[9]Simperel!B:AJ,35,0)</f>
        <v>0</v>
      </c>
      <c r="AQ428" s="702"/>
      <c r="AR428" s="697">
        <f>_xlfn.IFNA(VLOOKUP(B428,[9]Bounus!A:B,2,0),0)</f>
        <v>0</v>
      </c>
      <c r="AS428" s="703">
        <f>SUMIF([9]Reimbursment!$B:$B,'PWK '!B:B,[9]Reimbursment!G:G)</f>
        <v>0</v>
      </c>
      <c r="AT428" s="700">
        <f t="shared" si="91"/>
        <v>0</v>
      </c>
      <c r="AU428" s="704">
        <f t="shared" si="85"/>
        <v>253.5</v>
      </c>
      <c r="AV428" s="705">
        <f>VLOOKUP(B428,[9]Att!B:U,20,0)</f>
        <v>1</v>
      </c>
      <c r="AW428" s="706">
        <f t="shared" si="92"/>
        <v>276.47000000000003</v>
      </c>
      <c r="AX428" s="707">
        <f t="shared" si="86"/>
        <v>270.94000000000005</v>
      </c>
      <c r="AY428" s="708">
        <f t="shared" si="87"/>
        <v>367.55697133055622</v>
      </c>
      <c r="AZ428" s="708">
        <v>0</v>
      </c>
      <c r="BA428" s="708">
        <f>VLOOKUP(B428,'[9]1st'!B:BH,59,0)</f>
        <v>100</v>
      </c>
      <c r="BB428" s="709">
        <f>_xlfn.IFNA(VLOOKUP(B428,[9]Deduct!B:F,6,0),0)</f>
        <v>0</v>
      </c>
      <c r="BC428" s="710">
        <f>_xlfn.IFNA(VLOOKUP(B428,[9]Union!I:J,2,0),0)</f>
        <v>0</v>
      </c>
      <c r="BD428" s="710">
        <f>_xlfn.IFNA(VLOOKUP(B428,[9]Union!M:N,2,0),0)</f>
        <v>0</v>
      </c>
      <c r="BE428" s="710">
        <f>_xlfn.IFNA(VLOOKUP(B428,[9]Union!E:F,2,0),0)</f>
        <v>0</v>
      </c>
      <c r="BF428" s="710">
        <f>_xlfn.IFNA(VLOOKUP(B428,[9]Union!A:B,2,0),0)</f>
        <v>0</v>
      </c>
      <c r="BG428" s="711">
        <f t="shared" si="81"/>
        <v>5.53</v>
      </c>
      <c r="BH428" s="708">
        <f t="shared" si="82"/>
        <v>105.53</v>
      </c>
      <c r="BI428" s="712">
        <f t="shared" si="88"/>
        <v>18</v>
      </c>
      <c r="BJ428" s="713">
        <f t="shared" si="89"/>
        <v>188.94</v>
      </c>
      <c r="BK428" s="716"/>
      <c r="BL428" s="608" t="e">
        <f>VLOOKUP(B428,[9]ML!A:F,1,0)</f>
        <v>#N/A</v>
      </c>
      <c r="BM428" s="715"/>
      <c r="BN428" s="608" t="e">
        <f>VLOOKUP(B428,'[9]Mon-Fri'!A:A,1,0)</f>
        <v>#N/A</v>
      </c>
    </row>
    <row r="429" spans="1:73" s="608" customFormat="1" ht="35.25" customHeight="1">
      <c r="A429" s="689">
        <f t="shared" si="93"/>
        <v>421</v>
      </c>
      <c r="B429" s="725" t="s">
        <v>2081</v>
      </c>
      <c r="C429" s="690" t="s">
        <v>2082</v>
      </c>
      <c r="D429" s="690" t="s">
        <v>1217</v>
      </c>
      <c r="E429" s="690" t="s">
        <v>1235</v>
      </c>
      <c r="F429" s="691">
        <v>45280</v>
      </c>
      <c r="G429" s="692"/>
      <c r="H429" s="692"/>
      <c r="I429" s="690" t="s">
        <v>1108</v>
      </c>
      <c r="J429" s="693">
        <v>0</v>
      </c>
      <c r="K429" s="693">
        <v>0</v>
      </c>
      <c r="L429" s="693">
        <v>0</v>
      </c>
      <c r="M429" s="693">
        <v>202</v>
      </c>
      <c r="N429" s="694">
        <f t="shared" si="90"/>
        <v>7.7692307692307692</v>
      </c>
      <c r="O429" s="693">
        <v>208</v>
      </c>
      <c r="P429" s="693">
        <v>8</v>
      </c>
      <c r="Q429" s="693">
        <v>260</v>
      </c>
      <c r="R429" s="693">
        <v>0</v>
      </c>
      <c r="S429" s="693">
        <v>0</v>
      </c>
      <c r="T429" s="693">
        <v>0</v>
      </c>
      <c r="U429" s="693">
        <v>52</v>
      </c>
      <c r="V429" s="693">
        <v>0</v>
      </c>
      <c r="W429" s="693">
        <v>52</v>
      </c>
      <c r="X429" s="690">
        <v>202.2</v>
      </c>
      <c r="Y429" s="690">
        <v>0</v>
      </c>
      <c r="Z429" s="690">
        <v>25.25328</v>
      </c>
      <c r="AA429" s="690">
        <v>0</v>
      </c>
      <c r="AB429" s="690">
        <v>25.25328</v>
      </c>
      <c r="AC429" s="690">
        <v>0</v>
      </c>
      <c r="AD429" s="690">
        <v>50.326560000000001</v>
      </c>
      <c r="AE429" s="696"/>
      <c r="AF429" s="697">
        <f>_xlfn.IFNA(VLOOKUP(B429,'[9]5%'!B:BC,54,0),0)</f>
        <v>0</v>
      </c>
      <c r="AG429" s="698">
        <f>VLOOKUP(B429,[9]Simperel!B:AH,33,0)</f>
        <v>12.44</v>
      </c>
      <c r="AH429" s="699">
        <f t="shared" si="83"/>
        <v>7.77</v>
      </c>
      <c r="AI429" s="700"/>
      <c r="AJ429" s="697">
        <f>_xlfn.IFNA(VLOOKUP(B429,'[9]Child care'!C:I,7,0),0)</f>
        <v>0</v>
      </c>
      <c r="AK429" s="699">
        <f>VLOOKUP(B429,[9]Att!B:W,22,0)</f>
        <v>10</v>
      </c>
      <c r="AL429" s="697">
        <f t="shared" si="84"/>
        <v>6</v>
      </c>
      <c r="AM429" s="697">
        <f>_xlfn.IFNA(VLOOKUP(B429,'[9]Health Check'!D:H,5,0),0)</f>
        <v>0</v>
      </c>
      <c r="AN429" s="701"/>
      <c r="AO429" s="697">
        <v>7</v>
      </c>
      <c r="AP429" s="696">
        <f>VLOOKUP(B429,[9]Simperel!B:AJ,35,0)</f>
        <v>0</v>
      </c>
      <c r="AQ429" s="702"/>
      <c r="AR429" s="697">
        <f>_xlfn.IFNA(VLOOKUP(B429,[9]Bounus!A:B,2,0),0)</f>
        <v>0</v>
      </c>
      <c r="AS429" s="703">
        <f>SUMIF([9]Reimbursment!$B:$B,'PWK '!B:B,[9]Reimbursment!G:G)</f>
        <v>40.059188656437911</v>
      </c>
      <c r="AT429" s="700">
        <f t="shared" si="91"/>
        <v>0</v>
      </c>
      <c r="AU429" s="704">
        <f t="shared" si="85"/>
        <v>277.77999999999997</v>
      </c>
      <c r="AV429" s="705">
        <f>VLOOKUP(B429,[9]Att!B:U,20,0)</f>
        <v>0</v>
      </c>
      <c r="AW429" s="706">
        <f t="shared" si="92"/>
        <v>341.61</v>
      </c>
      <c r="AX429" s="707">
        <f t="shared" si="86"/>
        <v>335.74</v>
      </c>
      <c r="AY429" s="708">
        <f t="shared" si="87"/>
        <v>367.55697133055622</v>
      </c>
      <c r="AZ429" s="708">
        <v>0</v>
      </c>
      <c r="BA429" s="708">
        <f>VLOOKUP(B429,'[9]1st'!B:BH,59,0)</f>
        <v>100</v>
      </c>
      <c r="BB429" s="709">
        <f>_xlfn.IFNA(VLOOKUP(B429,[9]Deduct!B:F,6,0),0)</f>
        <v>0</v>
      </c>
      <c r="BC429" s="710">
        <f>_xlfn.IFNA(VLOOKUP(B429,[9]Union!I:J,2,0),0)</f>
        <v>0</v>
      </c>
      <c r="BD429" s="710">
        <f>_xlfn.IFNA(VLOOKUP(B429,[9]Union!M:N,2,0),0)</f>
        <v>0</v>
      </c>
      <c r="BE429" s="710">
        <f>_xlfn.IFNA(VLOOKUP(B429,[9]Union!E:F,2,0),0)</f>
        <v>0</v>
      </c>
      <c r="BF429" s="710">
        <f>_xlfn.IFNA(VLOOKUP(B429,[9]Union!A:B,2,0),0)</f>
        <v>0</v>
      </c>
      <c r="BG429" s="711">
        <f t="shared" si="81"/>
        <v>5.87</v>
      </c>
      <c r="BH429" s="708">
        <f t="shared" si="82"/>
        <v>105.87</v>
      </c>
      <c r="BI429" s="712">
        <f t="shared" si="88"/>
        <v>19.440000000000001</v>
      </c>
      <c r="BJ429" s="713">
        <f t="shared" si="89"/>
        <v>255.18</v>
      </c>
      <c r="BK429" s="716"/>
      <c r="BL429" s="608" t="e">
        <f>VLOOKUP(B429,[9]ML!A:F,1,0)</f>
        <v>#N/A</v>
      </c>
      <c r="BM429" s="715"/>
      <c r="BN429" s="608" t="e">
        <f>VLOOKUP(B429,'[9]Mon-Fri'!A:A,1,0)</f>
        <v>#N/A</v>
      </c>
    </row>
    <row r="430" spans="1:73" s="608" customFormat="1" ht="35.25" customHeight="1">
      <c r="A430" s="689">
        <f t="shared" si="93"/>
        <v>422</v>
      </c>
      <c r="B430" s="690" t="s">
        <v>2083</v>
      </c>
      <c r="C430" s="690" t="s">
        <v>2084</v>
      </c>
      <c r="D430" s="690" t="s">
        <v>1217</v>
      </c>
      <c r="E430" s="690" t="s">
        <v>1235</v>
      </c>
      <c r="F430" s="691">
        <v>45280</v>
      </c>
      <c r="G430" s="692"/>
      <c r="H430" s="692"/>
      <c r="I430" s="690" t="s">
        <v>1108</v>
      </c>
      <c r="J430" s="693">
        <v>1</v>
      </c>
      <c r="K430" s="693">
        <v>0</v>
      </c>
      <c r="L430" s="693">
        <v>1</v>
      </c>
      <c r="M430" s="693">
        <v>202</v>
      </c>
      <c r="N430" s="694">
        <f t="shared" si="90"/>
        <v>7.7692307692307692</v>
      </c>
      <c r="O430" s="693">
        <v>208</v>
      </c>
      <c r="P430" s="693">
        <v>8</v>
      </c>
      <c r="Q430" s="693">
        <v>260</v>
      </c>
      <c r="R430" s="693">
        <v>0</v>
      </c>
      <c r="S430" s="693">
        <v>0</v>
      </c>
      <c r="T430" s="693">
        <v>0</v>
      </c>
      <c r="U430" s="693">
        <v>52</v>
      </c>
      <c r="V430" s="693">
        <v>0</v>
      </c>
      <c r="W430" s="693">
        <v>52</v>
      </c>
      <c r="X430" s="690">
        <v>203.54</v>
      </c>
      <c r="Y430" s="690">
        <v>0</v>
      </c>
      <c r="Z430" s="690">
        <v>25.521343999999999</v>
      </c>
      <c r="AA430" s="690">
        <v>0</v>
      </c>
      <c r="AB430" s="690">
        <v>25.521343999999999</v>
      </c>
      <c r="AC430" s="690">
        <v>0</v>
      </c>
      <c r="AD430" s="690">
        <v>49.522688000000002</v>
      </c>
      <c r="AE430" s="696"/>
      <c r="AF430" s="697">
        <f>_xlfn.IFNA(VLOOKUP(B430,'[9]5%'!B:BC,54,0),0)</f>
        <v>0</v>
      </c>
      <c r="AG430" s="698">
        <f>VLOOKUP(B430,[9]Simperel!B:AH,33,0)</f>
        <v>12.44</v>
      </c>
      <c r="AH430" s="699">
        <f t="shared" si="83"/>
        <v>7.77</v>
      </c>
      <c r="AI430" s="700"/>
      <c r="AJ430" s="697">
        <f>_xlfn.IFNA(VLOOKUP(B430,'[9]Child care'!C:I,7,0),0)</f>
        <v>0</v>
      </c>
      <c r="AK430" s="699">
        <f>VLOOKUP(B430,[9]Att!B:W,22,0)</f>
        <v>10</v>
      </c>
      <c r="AL430" s="697">
        <f t="shared" si="84"/>
        <v>6</v>
      </c>
      <c r="AM430" s="697">
        <f>_xlfn.IFNA(VLOOKUP(B430,'[9]Health Check'!D:H,5,0),0)</f>
        <v>0</v>
      </c>
      <c r="AN430" s="701"/>
      <c r="AO430" s="697">
        <v>7</v>
      </c>
      <c r="AP430" s="696">
        <f>VLOOKUP(B430,[9]Simperel!B:AJ,35,0)</f>
        <v>0</v>
      </c>
      <c r="AQ430" s="702"/>
      <c r="AR430" s="697">
        <f>_xlfn.IFNA(VLOOKUP(B430,[9]Bounus!A:B,2,0),0)</f>
        <v>0</v>
      </c>
      <c r="AS430" s="703">
        <f>SUMIF([9]Reimbursment!$B:$B,'PWK '!B:B,[9]Reimbursment!G:G)</f>
        <v>37.579056540817675</v>
      </c>
      <c r="AT430" s="700">
        <f t="shared" si="91"/>
        <v>0</v>
      </c>
      <c r="AU430" s="704">
        <f t="shared" si="85"/>
        <v>278.58</v>
      </c>
      <c r="AV430" s="705">
        <f>VLOOKUP(B430,[9]Att!B:U,20,0)</f>
        <v>1.05263157894737E-2</v>
      </c>
      <c r="AW430" s="706">
        <f t="shared" si="92"/>
        <v>339.93</v>
      </c>
      <c r="AX430" s="707">
        <f t="shared" si="86"/>
        <v>334.06</v>
      </c>
      <c r="AY430" s="708">
        <f t="shared" si="87"/>
        <v>367.55697133055622</v>
      </c>
      <c r="AZ430" s="708">
        <v>0</v>
      </c>
      <c r="BA430" s="708">
        <f>VLOOKUP(B430,'[9]1st'!B:BH,59,0)</f>
        <v>100</v>
      </c>
      <c r="BB430" s="709">
        <f>_xlfn.IFNA(VLOOKUP(B430,[9]Deduct!B:F,6,0),0)</f>
        <v>0</v>
      </c>
      <c r="BC430" s="710">
        <f>_xlfn.IFNA(VLOOKUP(B430,[9]Union!I:J,2,0),0)</f>
        <v>0</v>
      </c>
      <c r="BD430" s="710">
        <f>_xlfn.IFNA(VLOOKUP(B430,[9]Union!M:N,2,0),0)</f>
        <v>0</v>
      </c>
      <c r="BE430" s="710">
        <f>_xlfn.IFNA(VLOOKUP(B430,[9]Union!E:F,2,0),0)</f>
        <v>0</v>
      </c>
      <c r="BF430" s="710">
        <f>_xlfn.IFNA(VLOOKUP(B430,[9]Union!A:B,2,0),0)</f>
        <v>0</v>
      </c>
      <c r="BG430" s="711">
        <f t="shared" si="81"/>
        <v>5.87</v>
      </c>
      <c r="BH430" s="708">
        <f t="shared" si="82"/>
        <v>105.87</v>
      </c>
      <c r="BI430" s="712">
        <f t="shared" si="88"/>
        <v>19.440000000000001</v>
      </c>
      <c r="BJ430" s="713">
        <f t="shared" si="89"/>
        <v>253.5</v>
      </c>
      <c r="BK430" s="716"/>
      <c r="BL430" s="608" t="e">
        <f>VLOOKUP(B430,[9]ML!A:F,1,0)</f>
        <v>#N/A</v>
      </c>
      <c r="BM430" s="715"/>
      <c r="BN430" s="608" t="e">
        <f>VLOOKUP(B430,'[9]Mon-Fri'!A:A,1,0)</f>
        <v>#N/A</v>
      </c>
    </row>
    <row r="431" spans="1:73" s="608" customFormat="1" ht="35.25" customHeight="1">
      <c r="A431" s="689">
        <f t="shared" si="93"/>
        <v>423</v>
      </c>
      <c r="B431" s="690" t="s">
        <v>2085</v>
      </c>
      <c r="C431" s="690" t="s">
        <v>2086</v>
      </c>
      <c r="D431" s="690" t="s">
        <v>1217</v>
      </c>
      <c r="E431" s="690" t="s">
        <v>1235</v>
      </c>
      <c r="F431" s="691">
        <v>45280</v>
      </c>
      <c r="G431" s="692"/>
      <c r="H431" s="692"/>
      <c r="I431" s="690" t="s">
        <v>1108</v>
      </c>
      <c r="J431" s="693">
        <v>0</v>
      </c>
      <c r="K431" s="693">
        <v>0</v>
      </c>
      <c r="L431" s="693">
        <v>0</v>
      </c>
      <c r="M431" s="693">
        <v>202</v>
      </c>
      <c r="N431" s="694">
        <f t="shared" si="90"/>
        <v>7.7692307692307692</v>
      </c>
      <c r="O431" s="693">
        <v>208</v>
      </c>
      <c r="P431" s="693">
        <v>8</v>
      </c>
      <c r="Q431" s="693">
        <v>260</v>
      </c>
      <c r="R431" s="693">
        <v>0</v>
      </c>
      <c r="S431" s="693">
        <v>0</v>
      </c>
      <c r="T431" s="693">
        <v>0</v>
      </c>
      <c r="U431" s="693">
        <v>52</v>
      </c>
      <c r="V431" s="693">
        <v>0</v>
      </c>
      <c r="W431" s="693">
        <v>52</v>
      </c>
      <c r="X431" s="690">
        <v>202.68</v>
      </c>
      <c r="Y431" s="690">
        <v>0</v>
      </c>
      <c r="Z431" s="690">
        <v>25.25328</v>
      </c>
      <c r="AA431" s="690">
        <v>0</v>
      </c>
      <c r="AB431" s="690">
        <v>25.25328</v>
      </c>
      <c r="AC431" s="690">
        <v>0</v>
      </c>
      <c r="AD431" s="690">
        <v>49.846559999999997</v>
      </c>
      <c r="AE431" s="696"/>
      <c r="AF431" s="697">
        <f>_xlfn.IFNA(VLOOKUP(B431,'[9]5%'!B:BC,54,0),0)</f>
        <v>0</v>
      </c>
      <c r="AG431" s="698">
        <f>VLOOKUP(B431,[9]Simperel!B:AH,33,0)</f>
        <v>12.44</v>
      </c>
      <c r="AH431" s="699">
        <f t="shared" si="83"/>
        <v>7.77</v>
      </c>
      <c r="AI431" s="700"/>
      <c r="AJ431" s="697">
        <f>_xlfn.IFNA(VLOOKUP(B431,'[9]Child care'!C:I,7,0),0)</f>
        <v>0</v>
      </c>
      <c r="AK431" s="699">
        <f>VLOOKUP(B431,[9]Att!B:W,22,0)</f>
        <v>10</v>
      </c>
      <c r="AL431" s="697">
        <f t="shared" si="84"/>
        <v>6</v>
      </c>
      <c r="AM431" s="697">
        <f>_xlfn.IFNA(VLOOKUP(B431,'[9]Health Check'!D:H,5,0),0)</f>
        <v>0</v>
      </c>
      <c r="AN431" s="701"/>
      <c r="AO431" s="697">
        <v>7</v>
      </c>
      <c r="AP431" s="696">
        <f>VLOOKUP(B431,[9]Simperel!B:AJ,35,0)</f>
        <v>0</v>
      </c>
      <c r="AQ431" s="702"/>
      <c r="AR431" s="697">
        <f>_xlfn.IFNA(VLOOKUP(B431,[9]Bounus!A:B,2,0),0)</f>
        <v>0</v>
      </c>
      <c r="AS431" s="703">
        <f>SUMIF([9]Reimbursment!$B:$B,'PWK '!B:B,[9]Reimbursment!G:G)</f>
        <v>61.740164427082355</v>
      </c>
      <c r="AT431" s="700">
        <f t="shared" si="91"/>
        <v>0</v>
      </c>
      <c r="AU431" s="704">
        <f t="shared" si="85"/>
        <v>277.77999999999997</v>
      </c>
      <c r="AV431" s="705">
        <f>VLOOKUP(B431,[9]Att!B:U,20,0)</f>
        <v>0</v>
      </c>
      <c r="AW431" s="706">
        <f t="shared" si="92"/>
        <v>363.29</v>
      </c>
      <c r="AX431" s="707">
        <f t="shared" si="86"/>
        <v>357.42</v>
      </c>
      <c r="AY431" s="708">
        <f t="shared" si="87"/>
        <v>367.55697133055622</v>
      </c>
      <c r="AZ431" s="708">
        <v>0</v>
      </c>
      <c r="BA431" s="708">
        <f>VLOOKUP(B431,'[9]1st'!B:BH,59,0)</f>
        <v>100</v>
      </c>
      <c r="BB431" s="709">
        <f>_xlfn.IFNA(VLOOKUP(B431,[9]Deduct!B:F,6,0),0)</f>
        <v>0</v>
      </c>
      <c r="BC431" s="710">
        <f>_xlfn.IFNA(VLOOKUP(B431,[9]Union!I:J,2,0),0)</f>
        <v>0</v>
      </c>
      <c r="BD431" s="710">
        <f>_xlfn.IFNA(VLOOKUP(B431,[9]Union!M:N,2,0),0)</f>
        <v>0</v>
      </c>
      <c r="BE431" s="710">
        <f>_xlfn.IFNA(VLOOKUP(B431,[9]Union!E:F,2,0),0)</f>
        <v>0</v>
      </c>
      <c r="BF431" s="710">
        <f>_xlfn.IFNA(VLOOKUP(B431,[9]Union!A:B,2,0),0)</f>
        <v>0</v>
      </c>
      <c r="BG431" s="711">
        <f t="shared" si="81"/>
        <v>5.87</v>
      </c>
      <c r="BH431" s="708">
        <f t="shared" si="82"/>
        <v>105.87</v>
      </c>
      <c r="BI431" s="712">
        <f t="shared" si="88"/>
        <v>19.440000000000001</v>
      </c>
      <c r="BJ431" s="713">
        <f t="shared" si="89"/>
        <v>276.86</v>
      </c>
      <c r="BK431" s="716"/>
      <c r="BL431" s="608" t="e">
        <f>VLOOKUP(B431,[9]ML!A:F,1,0)</f>
        <v>#N/A</v>
      </c>
      <c r="BM431" s="715"/>
      <c r="BN431" s="608" t="e">
        <f>VLOOKUP(B431,'[9]Mon-Fri'!A:A,1,0)</f>
        <v>#N/A</v>
      </c>
    </row>
    <row r="432" spans="1:73" s="608" customFormat="1" ht="32.25" customHeight="1">
      <c r="A432" s="689">
        <f t="shared" si="93"/>
        <v>424</v>
      </c>
      <c r="B432" s="725" t="s">
        <v>2087</v>
      </c>
      <c r="C432" s="690" t="s">
        <v>2088</v>
      </c>
      <c r="D432" s="690" t="s">
        <v>1217</v>
      </c>
      <c r="E432" s="690" t="s">
        <v>1235</v>
      </c>
      <c r="F432" s="691">
        <v>45280</v>
      </c>
      <c r="G432" s="692"/>
      <c r="H432" s="692"/>
      <c r="I432" s="690" t="s">
        <v>1108</v>
      </c>
      <c r="J432" s="693">
        <v>0</v>
      </c>
      <c r="K432" s="693">
        <v>0</v>
      </c>
      <c r="L432" s="693">
        <v>0</v>
      </c>
      <c r="M432" s="693">
        <v>202</v>
      </c>
      <c r="N432" s="694">
        <f t="shared" si="90"/>
        <v>7.7692307692307692</v>
      </c>
      <c r="O432" s="693">
        <v>208</v>
      </c>
      <c r="P432" s="693">
        <v>8</v>
      </c>
      <c r="Q432" s="693">
        <v>260.75</v>
      </c>
      <c r="R432" s="693">
        <v>0</v>
      </c>
      <c r="S432" s="693">
        <v>0</v>
      </c>
      <c r="T432" s="693">
        <v>0</v>
      </c>
      <c r="U432" s="693">
        <v>52.75</v>
      </c>
      <c r="V432" s="693">
        <v>0</v>
      </c>
      <c r="W432" s="693">
        <v>52.75</v>
      </c>
      <c r="X432" s="690">
        <v>191.36</v>
      </c>
      <c r="Y432" s="690">
        <v>0</v>
      </c>
      <c r="Z432" s="690">
        <v>25.617509999999999</v>
      </c>
      <c r="AA432" s="690">
        <v>0</v>
      </c>
      <c r="AB432" s="690">
        <v>25.617509999999999</v>
      </c>
      <c r="AC432" s="690">
        <v>0</v>
      </c>
      <c r="AD432" s="690">
        <v>61.895020000000002</v>
      </c>
      <c r="AE432" s="696"/>
      <c r="AF432" s="697">
        <f>_xlfn.IFNA(VLOOKUP(B432,'[9]5%'!B:BC,54,0),0)</f>
        <v>0</v>
      </c>
      <c r="AG432" s="698">
        <f>VLOOKUP(B432,[9]Simperel!B:AH,33,0)</f>
        <v>11.96</v>
      </c>
      <c r="AH432" s="699">
        <f t="shared" si="83"/>
        <v>7.77</v>
      </c>
      <c r="AI432" s="700"/>
      <c r="AJ432" s="697">
        <f>_xlfn.IFNA(VLOOKUP(B432,'[9]Child care'!C:I,7,0),0)</f>
        <v>0</v>
      </c>
      <c r="AK432" s="699">
        <f>VLOOKUP(B432,[9]Att!B:W,22,0)</f>
        <v>10</v>
      </c>
      <c r="AL432" s="697">
        <f t="shared" si="84"/>
        <v>6</v>
      </c>
      <c r="AM432" s="697">
        <f>_xlfn.IFNA(VLOOKUP(B432,'[9]Health Check'!D:H,5,0),0)</f>
        <v>0</v>
      </c>
      <c r="AN432" s="701"/>
      <c r="AO432" s="697">
        <v>7</v>
      </c>
      <c r="AP432" s="696">
        <f>VLOOKUP(B432,[9]Simperel!B:AJ,35,0)</f>
        <v>0</v>
      </c>
      <c r="AQ432" s="702"/>
      <c r="AR432" s="697">
        <f>_xlfn.IFNA(VLOOKUP(B432,[9]Bounus!A:B,2,0),0)</f>
        <v>0</v>
      </c>
      <c r="AS432" s="703">
        <f>SUMIF([9]Reimbursment!$B:$B,'PWK '!B:B,[9]Reimbursment!G:G)</f>
        <v>6.8001519235481505</v>
      </c>
      <c r="AT432" s="700">
        <f t="shared" si="91"/>
        <v>0</v>
      </c>
      <c r="AU432" s="704">
        <f t="shared" si="85"/>
        <v>278.87</v>
      </c>
      <c r="AV432" s="705"/>
      <c r="AW432" s="706">
        <f t="shared" si="92"/>
        <v>309.44</v>
      </c>
      <c r="AX432" s="707">
        <f t="shared" si="86"/>
        <v>303.57</v>
      </c>
      <c r="AY432" s="708">
        <f t="shared" si="87"/>
        <v>367.55697133055622</v>
      </c>
      <c r="AZ432" s="708">
        <v>0</v>
      </c>
      <c r="BA432" s="708">
        <f>VLOOKUP(B432,'[9]1st'!B:BH,59,0)</f>
        <v>100</v>
      </c>
      <c r="BB432" s="709">
        <f>_xlfn.IFNA(VLOOKUP(B432,[9]Deduct!B:F,6,0),0)</f>
        <v>0</v>
      </c>
      <c r="BC432" s="710">
        <f>_xlfn.IFNA(VLOOKUP(B432,[9]Union!I:J,2,0),0)</f>
        <v>0</v>
      </c>
      <c r="BD432" s="710">
        <f>_xlfn.IFNA(VLOOKUP(B432,[9]Union!M:N,2,0),0)</f>
        <v>0</v>
      </c>
      <c r="BE432" s="710">
        <f>_xlfn.IFNA(VLOOKUP(B432,[9]Union!E:F,2,0),0)</f>
        <v>0</v>
      </c>
      <c r="BF432" s="710">
        <f>_xlfn.IFNA(VLOOKUP(B432,[9]Union!A:B,2,0),0)</f>
        <v>0</v>
      </c>
      <c r="BG432" s="711">
        <f t="shared" si="81"/>
        <v>5.87</v>
      </c>
      <c r="BH432" s="708">
        <f t="shared" si="82"/>
        <v>105.87</v>
      </c>
      <c r="BI432" s="712">
        <f t="shared" si="88"/>
        <v>18.96</v>
      </c>
      <c r="BJ432" s="713">
        <f t="shared" si="89"/>
        <v>222.53</v>
      </c>
      <c r="BK432" s="716"/>
      <c r="BL432" s="608" t="e">
        <f>VLOOKUP(B432,[9]ML!A:F,1,0)</f>
        <v>#N/A</v>
      </c>
      <c r="BM432" s="715"/>
      <c r="BN432" s="608" t="e">
        <f>VLOOKUP(B432,'[9]Mon-Fri'!A:A,1,0)</f>
        <v>#N/A</v>
      </c>
    </row>
    <row r="433" spans="1:66" s="608" customFormat="1" ht="35.25" customHeight="1">
      <c r="A433" s="689">
        <f t="shared" si="93"/>
        <v>425</v>
      </c>
      <c r="B433" s="725" t="s">
        <v>2089</v>
      </c>
      <c r="C433" s="690" t="s">
        <v>2090</v>
      </c>
      <c r="D433" s="690" t="s">
        <v>1138</v>
      </c>
      <c r="E433" s="690" t="s">
        <v>2091</v>
      </c>
      <c r="F433" s="691">
        <v>39608</v>
      </c>
      <c r="G433" s="692"/>
      <c r="H433" s="692"/>
      <c r="I433" s="690" t="s">
        <v>1108</v>
      </c>
      <c r="J433" s="693">
        <v>0</v>
      </c>
      <c r="K433" s="693">
        <v>0</v>
      </c>
      <c r="L433" s="693">
        <v>0</v>
      </c>
      <c r="M433" s="693">
        <v>204</v>
      </c>
      <c r="N433" s="694">
        <f t="shared" si="90"/>
        <v>7.8461538461538458</v>
      </c>
      <c r="O433" s="693">
        <v>208</v>
      </c>
      <c r="P433" s="693">
        <v>8</v>
      </c>
      <c r="Q433" s="693">
        <v>256</v>
      </c>
      <c r="R433" s="693">
        <v>0</v>
      </c>
      <c r="S433" s="693">
        <v>0</v>
      </c>
      <c r="T433" s="693">
        <v>0</v>
      </c>
      <c r="U433" s="695">
        <v>48</v>
      </c>
      <c r="V433" s="693">
        <v>0</v>
      </c>
      <c r="W433" s="693">
        <v>48</v>
      </c>
      <c r="X433" s="690">
        <v>315.14999999999998</v>
      </c>
      <c r="Y433" s="690">
        <v>14.21</v>
      </c>
      <c r="Z433" s="690">
        <v>32.185324999999999</v>
      </c>
      <c r="AA433" s="690">
        <v>0</v>
      </c>
      <c r="AB433" s="690">
        <v>32.185324999999999</v>
      </c>
      <c r="AC433" s="690">
        <v>0</v>
      </c>
      <c r="AD433" s="690">
        <v>26.999919999999999</v>
      </c>
      <c r="AE433" s="696">
        <f>VLOOKUP(B433,[9]Avg!B:AD,29,0)</f>
        <v>11.618483549332378</v>
      </c>
      <c r="AF433" s="697">
        <f>_xlfn.IFNA(VLOOKUP(B433,'[9]5%'!B:BC,54,0),0)</f>
        <v>0</v>
      </c>
      <c r="AG433" s="698">
        <f>VLOOKUP(B433,[9]Simperel!B:AH,33,0)</f>
        <v>11.48</v>
      </c>
      <c r="AH433" s="699">
        <f t="shared" si="83"/>
        <v>7.85</v>
      </c>
      <c r="AI433" s="700"/>
      <c r="AJ433" s="697">
        <f>_xlfn.IFNA(VLOOKUP(B433,'[9]Child care'!C:I,7,0),0)</f>
        <v>0</v>
      </c>
      <c r="AK433" s="699">
        <f>VLOOKUP(B433,[9]Att!B:W,22,0)</f>
        <v>10</v>
      </c>
      <c r="AL433" s="697">
        <f t="shared" si="84"/>
        <v>6</v>
      </c>
      <c r="AM433" s="697">
        <f>_xlfn.IFNA(VLOOKUP(B433,'[9]Health Check'!D:H,5,0),0)</f>
        <v>0</v>
      </c>
      <c r="AN433" s="701"/>
      <c r="AO433" s="697">
        <v>7</v>
      </c>
      <c r="AP433" s="696">
        <f>VLOOKUP(B433,[9]Simperel!B:AJ,35,0)</f>
        <v>11</v>
      </c>
      <c r="AQ433" s="702"/>
      <c r="AR433" s="697">
        <f>_xlfn.IFNA(VLOOKUP(B433,[9]Bounus!A:B,2,0),0)</f>
        <v>0</v>
      </c>
      <c r="AS433" s="703">
        <f>SUMIF([9]Reimbursment!$B:$B,'PWK '!B:B,[9]Reimbursment!G:G)</f>
        <v>25.418015770644445</v>
      </c>
      <c r="AT433" s="700">
        <f t="shared" si="91"/>
        <v>0</v>
      </c>
      <c r="AU433" s="704">
        <f t="shared" si="85"/>
        <v>388.55</v>
      </c>
      <c r="AV433" s="705">
        <f>VLOOKUP(B433,[9]Att!B:U,20,0)</f>
        <v>0</v>
      </c>
      <c r="AW433" s="706">
        <f t="shared" si="92"/>
        <v>448.81</v>
      </c>
      <c r="AX433" s="707">
        <f t="shared" si="86"/>
        <v>442.94</v>
      </c>
      <c r="AY433" s="708">
        <f t="shared" si="87"/>
        <v>367.55697133055622</v>
      </c>
      <c r="AZ433" s="708">
        <v>3.77</v>
      </c>
      <c r="BA433" s="708">
        <f>VLOOKUP(B433,'[9]1st'!B:BH,59,0)</f>
        <v>100</v>
      </c>
      <c r="BB433" s="709">
        <f>_xlfn.IFNA(VLOOKUP(B433,[9]Deduct!B:F,6,0),0)</f>
        <v>0</v>
      </c>
      <c r="BC433" s="710">
        <f>_xlfn.IFNA(VLOOKUP(B433,[9]Union!I:J,2,0),0)</f>
        <v>0</v>
      </c>
      <c r="BD433" s="710">
        <f>_xlfn.IFNA(VLOOKUP(B433,[9]Union!M:N,2,0),0)</f>
        <v>0</v>
      </c>
      <c r="BE433" s="710">
        <f>_xlfn.IFNA(VLOOKUP(B433,[9]Union!E:F,2,0),0)</f>
        <v>0</v>
      </c>
      <c r="BF433" s="710">
        <f>_xlfn.IFNA(VLOOKUP(B433,[9]Union!A:B,2,0),0)</f>
        <v>0</v>
      </c>
      <c r="BG433" s="711">
        <f t="shared" si="81"/>
        <v>5.87</v>
      </c>
      <c r="BH433" s="708">
        <f t="shared" si="82"/>
        <v>109.64</v>
      </c>
      <c r="BI433" s="712">
        <f t="shared" si="88"/>
        <v>18.48</v>
      </c>
      <c r="BJ433" s="713">
        <f t="shared" si="89"/>
        <v>357.65</v>
      </c>
      <c r="BK433" s="716"/>
      <c r="BL433" s="608" t="e">
        <f>VLOOKUP(B433,[9]ML!A:F,1,0)</f>
        <v>#N/A</v>
      </c>
      <c r="BM433" s="715"/>
      <c r="BN433" s="608" t="e">
        <f>VLOOKUP(B433,'[9]Mon-Fri'!A:A,1,0)</f>
        <v>#N/A</v>
      </c>
    </row>
    <row r="434" spans="1:66" s="608" customFormat="1" ht="32.25" customHeight="1">
      <c r="A434" s="689">
        <f t="shared" si="93"/>
        <v>426</v>
      </c>
      <c r="B434" s="725" t="s">
        <v>2092</v>
      </c>
      <c r="C434" s="690" t="s">
        <v>2093</v>
      </c>
      <c r="D434" s="690" t="s">
        <v>1203</v>
      </c>
      <c r="E434" s="690" t="s">
        <v>2094</v>
      </c>
      <c r="F434" s="691">
        <v>39615</v>
      </c>
      <c r="G434" s="692"/>
      <c r="H434" s="692"/>
      <c r="I434" s="690" t="s">
        <v>1108</v>
      </c>
      <c r="J434" s="693">
        <v>1</v>
      </c>
      <c r="K434" s="693">
        <v>3</v>
      </c>
      <c r="L434" s="693">
        <v>4</v>
      </c>
      <c r="M434" s="693">
        <v>204</v>
      </c>
      <c r="N434" s="694">
        <f t="shared" si="90"/>
        <v>7.8461538461538458</v>
      </c>
      <c r="O434" s="693">
        <v>208</v>
      </c>
      <c r="P434" s="693">
        <v>8</v>
      </c>
      <c r="Q434" s="693">
        <v>250</v>
      </c>
      <c r="R434" s="693">
        <v>8</v>
      </c>
      <c r="S434" s="693">
        <v>0</v>
      </c>
      <c r="T434" s="693">
        <v>8</v>
      </c>
      <c r="U434" s="693">
        <v>50</v>
      </c>
      <c r="V434" s="693">
        <v>0</v>
      </c>
      <c r="W434" s="693">
        <v>50</v>
      </c>
      <c r="X434" s="690">
        <v>166.58</v>
      </c>
      <c r="Y434" s="690">
        <v>7.85</v>
      </c>
      <c r="Z434" s="690">
        <v>26.631395999999999</v>
      </c>
      <c r="AA434" s="690">
        <v>0</v>
      </c>
      <c r="AB434" s="690">
        <v>26.631395999999999</v>
      </c>
      <c r="AC434" s="690">
        <v>0</v>
      </c>
      <c r="AD434" s="690">
        <v>82.932792000000006</v>
      </c>
      <c r="AE434" s="696">
        <f>VLOOKUP(B434,[9]Avg!B:AD,29,0)</f>
        <v>10.165307275976232</v>
      </c>
      <c r="AF434" s="697">
        <f>_xlfn.IFNA(VLOOKUP(B434,'[9]5%'!B:BC,54,0),0)</f>
        <v>0</v>
      </c>
      <c r="AG434" s="698">
        <f>VLOOKUP(B434,[9]Simperel!B:AH,33,0)</f>
        <v>11.96</v>
      </c>
      <c r="AH434" s="699">
        <f t="shared" si="83"/>
        <v>7.85</v>
      </c>
      <c r="AI434" s="700"/>
      <c r="AJ434" s="697">
        <f>_xlfn.IFNA(VLOOKUP(B434,'[9]Child care'!C:I,7,0),0)</f>
        <v>0</v>
      </c>
      <c r="AK434" s="699">
        <f>VLOOKUP(B434,[9]Att!B:W,22,0)</f>
        <v>10</v>
      </c>
      <c r="AL434" s="697">
        <f t="shared" si="84"/>
        <v>6</v>
      </c>
      <c r="AM434" s="697">
        <f>_xlfn.IFNA(VLOOKUP(B434,'[9]Health Check'!D:H,5,0),0)</f>
        <v>0</v>
      </c>
      <c r="AN434" s="701"/>
      <c r="AO434" s="697">
        <v>7</v>
      </c>
      <c r="AP434" s="696">
        <f>VLOOKUP(B434,[9]Simperel!B:AJ,35,0)</f>
        <v>11</v>
      </c>
      <c r="AQ434" s="702"/>
      <c r="AR434" s="697">
        <f>_xlfn.IFNA(VLOOKUP(B434,[9]Bounus!A:B,2,0),0)</f>
        <v>0</v>
      </c>
      <c r="AS434" s="703">
        <f>SUMIF([9]Reimbursment!$B:$B,'PWK '!B:B,[9]Reimbursment!G:G)</f>
        <v>0</v>
      </c>
      <c r="AT434" s="700">
        <f t="shared" si="91"/>
        <v>0</v>
      </c>
      <c r="AU434" s="704">
        <f t="shared" si="85"/>
        <v>283.99</v>
      </c>
      <c r="AV434" s="705">
        <f>VLOOKUP(B434,[9]Att!B:U,20,0)</f>
        <v>0</v>
      </c>
      <c r="AW434" s="706">
        <f t="shared" si="92"/>
        <v>318.83999999999997</v>
      </c>
      <c r="AX434" s="707">
        <f t="shared" si="86"/>
        <v>312.96999999999997</v>
      </c>
      <c r="AY434" s="708">
        <f t="shared" si="87"/>
        <v>367.55697133055622</v>
      </c>
      <c r="AZ434" s="708">
        <v>0</v>
      </c>
      <c r="BA434" s="708">
        <f>VLOOKUP(B434,'[9]1st'!B:BH,59,0)</f>
        <v>100</v>
      </c>
      <c r="BB434" s="709">
        <f>_xlfn.IFNA(VLOOKUP(B434,[9]Deduct!B:F,6,0),0)</f>
        <v>0</v>
      </c>
      <c r="BC434" s="710">
        <f>_xlfn.IFNA(VLOOKUP(B434,[9]Union!I:J,2,0),0)</f>
        <v>0</v>
      </c>
      <c r="BD434" s="710">
        <f>_xlfn.IFNA(VLOOKUP(B434,[9]Union!M:N,2,0),0)</f>
        <v>0</v>
      </c>
      <c r="BE434" s="710">
        <f>_xlfn.IFNA(VLOOKUP(B434,[9]Union!E:F,2,0),0)</f>
        <v>0</v>
      </c>
      <c r="BF434" s="710">
        <f>_xlfn.IFNA(VLOOKUP(B434,[9]Union!A:B,2,0),0)</f>
        <v>0.5</v>
      </c>
      <c r="BG434" s="711">
        <f t="shared" si="81"/>
        <v>5.87</v>
      </c>
      <c r="BH434" s="708">
        <f t="shared" si="82"/>
        <v>106.37</v>
      </c>
      <c r="BI434" s="712">
        <f t="shared" si="88"/>
        <v>18.96</v>
      </c>
      <c r="BJ434" s="713">
        <f t="shared" si="89"/>
        <v>231.43</v>
      </c>
      <c r="BK434" s="716"/>
      <c r="BL434" s="608" t="e">
        <f>VLOOKUP(B434,[9]ML!A:F,1,0)</f>
        <v>#N/A</v>
      </c>
      <c r="BM434" s="715"/>
      <c r="BN434" s="608" t="e">
        <f>VLOOKUP(B434,'[9]Mon-Fri'!A:A,1,0)</f>
        <v>#N/A</v>
      </c>
    </row>
    <row r="435" spans="1:66" s="608" customFormat="1" ht="32.25" customHeight="1">
      <c r="A435" s="689">
        <f t="shared" si="93"/>
        <v>427</v>
      </c>
      <c r="B435" s="690" t="s">
        <v>2095</v>
      </c>
      <c r="C435" s="690" t="s">
        <v>2096</v>
      </c>
      <c r="D435" s="690" t="s">
        <v>1117</v>
      </c>
      <c r="E435" s="690" t="s">
        <v>1797</v>
      </c>
      <c r="F435" s="691">
        <v>39638</v>
      </c>
      <c r="G435" s="692"/>
      <c r="H435" s="692"/>
      <c r="I435" s="690" t="s">
        <v>1108</v>
      </c>
      <c r="J435" s="693">
        <v>0</v>
      </c>
      <c r="K435" s="693">
        <v>0</v>
      </c>
      <c r="L435" s="693">
        <v>0</v>
      </c>
      <c r="M435" s="693">
        <v>204</v>
      </c>
      <c r="N435" s="694">
        <f t="shared" si="90"/>
        <v>7.8461538461538458</v>
      </c>
      <c r="O435" s="693">
        <v>200</v>
      </c>
      <c r="P435" s="693">
        <v>8</v>
      </c>
      <c r="Q435" s="693">
        <v>236</v>
      </c>
      <c r="R435" s="693">
        <v>0</v>
      </c>
      <c r="S435" s="693">
        <v>0</v>
      </c>
      <c r="T435" s="693">
        <v>0</v>
      </c>
      <c r="U435" s="693">
        <v>36</v>
      </c>
      <c r="V435" s="693">
        <v>0</v>
      </c>
      <c r="W435" s="693">
        <v>36</v>
      </c>
      <c r="X435" s="690">
        <v>257.61</v>
      </c>
      <c r="Y435" s="690">
        <v>1.96</v>
      </c>
      <c r="Z435" s="690">
        <v>21.770904000000002</v>
      </c>
      <c r="AA435" s="690">
        <v>0</v>
      </c>
      <c r="AB435" s="690">
        <v>21.770904000000002</v>
      </c>
      <c r="AC435" s="690">
        <v>0</v>
      </c>
      <c r="AD435" s="690">
        <v>11.70088</v>
      </c>
      <c r="AE435" s="696">
        <f>VLOOKUP(B435,[9]Avg!B:AD,29,0)</f>
        <v>10.304918441814596</v>
      </c>
      <c r="AF435" s="697">
        <f>_xlfn.IFNA(VLOOKUP(B435,'[9]5%'!B:BC,54,0),0)</f>
        <v>0</v>
      </c>
      <c r="AG435" s="698">
        <f>VLOOKUP(B435,[9]Simperel!B:AH,33,0)</f>
        <v>8.61</v>
      </c>
      <c r="AH435" s="699">
        <f t="shared" si="83"/>
        <v>7.85</v>
      </c>
      <c r="AI435" s="700"/>
      <c r="AJ435" s="697">
        <f>_xlfn.IFNA(VLOOKUP(B435,'[9]Child care'!C:I,7,0),0)</f>
        <v>0</v>
      </c>
      <c r="AK435" s="699">
        <f>VLOOKUP(B435,[9]Att!B:W,22,0)</f>
        <v>10</v>
      </c>
      <c r="AL435" s="697">
        <f t="shared" si="84"/>
        <v>6</v>
      </c>
      <c r="AM435" s="697">
        <f>_xlfn.IFNA(VLOOKUP(B435,'[9]Health Check'!D:H,5,0),0)</f>
        <v>0</v>
      </c>
      <c r="AN435" s="701"/>
      <c r="AO435" s="697">
        <v>7</v>
      </c>
      <c r="AP435" s="696">
        <f>VLOOKUP(B435,[9]Simperel!B:AJ,35,0)</f>
        <v>11</v>
      </c>
      <c r="AQ435" s="702"/>
      <c r="AR435" s="697">
        <f>_xlfn.IFNA(VLOOKUP(B435,[9]Bounus!A:B,2,0),0)</f>
        <v>0</v>
      </c>
      <c r="AS435" s="703">
        <f>SUMIF([9]Reimbursment!$B:$B,'PWK '!B:B,[9]Reimbursment!G:G)</f>
        <v>0</v>
      </c>
      <c r="AT435" s="700">
        <f t="shared" si="91"/>
        <v>10.304918441814596</v>
      </c>
      <c r="AU435" s="704">
        <f t="shared" si="85"/>
        <v>293.04000000000002</v>
      </c>
      <c r="AV435" s="705">
        <f>VLOOKUP(B435,[9]Att!B:U,20,0)</f>
        <v>1</v>
      </c>
      <c r="AW435" s="706">
        <f t="shared" si="92"/>
        <v>338.2</v>
      </c>
      <c r="AX435" s="707">
        <f t="shared" si="86"/>
        <v>332.33</v>
      </c>
      <c r="AY435" s="708">
        <f t="shared" si="87"/>
        <v>367.55697133055622</v>
      </c>
      <c r="AZ435" s="708">
        <v>0</v>
      </c>
      <c r="BA435" s="708">
        <f>VLOOKUP(B435,'[9]1st'!B:BH,59,0)</f>
        <v>100</v>
      </c>
      <c r="BB435" s="709">
        <f>_xlfn.IFNA(VLOOKUP(B435,[9]Deduct!B:F,6,0),0)</f>
        <v>0</v>
      </c>
      <c r="BC435" s="710">
        <f>_xlfn.IFNA(VLOOKUP(B435,[9]Union!I:J,2,0),0)</f>
        <v>0</v>
      </c>
      <c r="BD435" s="710">
        <f>_xlfn.IFNA(VLOOKUP(B435,[9]Union!M:N,2,0),0)</f>
        <v>1</v>
      </c>
      <c r="BE435" s="710">
        <f>_xlfn.IFNA(VLOOKUP(B435,[9]Union!E:F,2,0),0)</f>
        <v>0</v>
      </c>
      <c r="BF435" s="710">
        <f>_xlfn.IFNA(VLOOKUP(B435,[9]Union!A:B,2,0),0)</f>
        <v>0</v>
      </c>
      <c r="BG435" s="711">
        <f t="shared" si="81"/>
        <v>5.87</v>
      </c>
      <c r="BH435" s="708">
        <f t="shared" si="82"/>
        <v>106.87</v>
      </c>
      <c r="BI435" s="712">
        <f t="shared" si="88"/>
        <v>15.61</v>
      </c>
      <c r="BJ435" s="713">
        <f t="shared" si="89"/>
        <v>246.94</v>
      </c>
      <c r="BK435" s="716"/>
      <c r="BL435" s="608" t="e">
        <f>VLOOKUP(B435,[9]ML!A:F,1,0)</f>
        <v>#N/A</v>
      </c>
      <c r="BM435" s="715"/>
      <c r="BN435" s="608" t="e">
        <f>VLOOKUP(B435,'[9]Mon-Fri'!A:A,1,0)</f>
        <v>#N/A</v>
      </c>
    </row>
    <row r="436" spans="1:66" s="608" customFormat="1" ht="32.25" customHeight="1">
      <c r="A436" s="689">
        <f t="shared" si="93"/>
        <v>428</v>
      </c>
      <c r="B436" s="690" t="s">
        <v>2097</v>
      </c>
      <c r="C436" s="690" t="s">
        <v>2098</v>
      </c>
      <c r="D436" s="690" t="s">
        <v>1913</v>
      </c>
      <c r="E436" s="690" t="s">
        <v>1914</v>
      </c>
      <c r="F436" s="691">
        <v>39650</v>
      </c>
      <c r="G436" s="692"/>
      <c r="H436" s="692"/>
      <c r="I436" s="690" t="s">
        <v>1108</v>
      </c>
      <c r="J436" s="693">
        <v>0</v>
      </c>
      <c r="K436" s="693">
        <v>0</v>
      </c>
      <c r="L436" s="693">
        <v>0</v>
      </c>
      <c r="M436" s="693">
        <v>204</v>
      </c>
      <c r="N436" s="694">
        <f t="shared" si="90"/>
        <v>7.8461538461538458</v>
      </c>
      <c r="O436" s="693">
        <v>208</v>
      </c>
      <c r="P436" s="693">
        <v>8</v>
      </c>
      <c r="Q436" s="693">
        <v>183</v>
      </c>
      <c r="R436" s="693">
        <v>25</v>
      </c>
      <c r="S436" s="693">
        <v>0</v>
      </c>
      <c r="T436" s="693">
        <v>25</v>
      </c>
      <c r="U436" s="693">
        <v>0</v>
      </c>
      <c r="V436" s="693">
        <v>0</v>
      </c>
      <c r="W436" s="693">
        <v>0</v>
      </c>
      <c r="X436" s="690">
        <v>18</v>
      </c>
      <c r="Y436" s="690">
        <v>24.5</v>
      </c>
      <c r="Z436" s="690">
        <v>0</v>
      </c>
      <c r="AA436" s="690">
        <v>0</v>
      </c>
      <c r="AB436" s="690">
        <v>0</v>
      </c>
      <c r="AC436" s="690">
        <v>0</v>
      </c>
      <c r="AD436" s="690">
        <v>161.6</v>
      </c>
      <c r="AE436" s="696">
        <f>VLOOKUP(B436,[9]Avg!B:AD,29,0)</f>
        <v>9.2621335293866629</v>
      </c>
      <c r="AF436" s="697">
        <f>_xlfn.IFNA(VLOOKUP(B436,'[9]5%'!B:BC,54,0),0)</f>
        <v>0</v>
      </c>
      <c r="AG436" s="698">
        <f>VLOOKUP(B436,[9]Simperel!B:AH,33,0)</f>
        <v>0</v>
      </c>
      <c r="AH436" s="699">
        <f t="shared" si="83"/>
        <v>7.85</v>
      </c>
      <c r="AI436" s="700"/>
      <c r="AJ436" s="697">
        <f>_xlfn.IFNA(VLOOKUP(B436,'[9]Child care'!C:I,7,0),0)</f>
        <v>0</v>
      </c>
      <c r="AK436" s="699">
        <f>VLOOKUP(B436,[9]Att!B:W,22,0)</f>
        <v>10</v>
      </c>
      <c r="AL436" s="697">
        <f t="shared" si="84"/>
        <v>0</v>
      </c>
      <c r="AM436" s="697">
        <f>_xlfn.IFNA(VLOOKUP(B436,'[9]Health Check'!D:H,5,0),0)</f>
        <v>0</v>
      </c>
      <c r="AN436" s="701"/>
      <c r="AO436" s="697">
        <v>7</v>
      </c>
      <c r="AP436" s="696">
        <f>VLOOKUP(B436,[9]Simperel!B:AJ,35,0)</f>
        <v>11</v>
      </c>
      <c r="AQ436" s="702">
        <f>VLOOKUP(B436,[10]Master!$B:$AQ,42,0)</f>
        <v>0</v>
      </c>
      <c r="AR436" s="697">
        <f>_xlfn.IFNA(VLOOKUP(B436,[9]Bounus!A:B,2,0),0)</f>
        <v>0</v>
      </c>
      <c r="AS436" s="703">
        <f>SUMIF([9]Reimbursment!$B:$B,'PWK '!B:B,[9]Reimbursment!G:G)</f>
        <v>7.69</v>
      </c>
      <c r="AT436" s="700">
        <f t="shared" si="91"/>
        <v>0</v>
      </c>
      <c r="AU436" s="704">
        <f t="shared" si="85"/>
        <v>204.1</v>
      </c>
      <c r="AV436" s="705">
        <f>VLOOKUP(B436,[9]Att!B:U,20,0)</f>
        <v>0</v>
      </c>
      <c r="AW436" s="706">
        <f t="shared" si="92"/>
        <v>240.64</v>
      </c>
      <c r="AX436" s="707">
        <f t="shared" si="86"/>
        <v>235.82999999999998</v>
      </c>
      <c r="AY436" s="708">
        <f t="shared" si="87"/>
        <v>367.55697133055622</v>
      </c>
      <c r="AZ436" s="708">
        <v>0</v>
      </c>
      <c r="BA436" s="708">
        <f>VLOOKUP(B436,'[9]1st'!B:BH,59,0)</f>
        <v>107.69</v>
      </c>
      <c r="BB436" s="709">
        <f>_xlfn.IFNA(VLOOKUP(B436,[9]Deduct!B:F,6,0),0)</f>
        <v>0</v>
      </c>
      <c r="BC436" s="710">
        <f>_xlfn.IFNA(VLOOKUP(B436,[9]Union!I:J,2,0),0)</f>
        <v>1</v>
      </c>
      <c r="BD436" s="710">
        <f>_xlfn.IFNA(VLOOKUP(B436,[9]Union!M:N,2,0),0)</f>
        <v>0</v>
      </c>
      <c r="BE436" s="710">
        <f>_xlfn.IFNA(VLOOKUP(B436,[9]Union!E:F,2,0),0)</f>
        <v>0</v>
      </c>
      <c r="BF436" s="710">
        <f>_xlfn.IFNA(VLOOKUP(B436,[9]Union!A:B,2,0),0)</f>
        <v>0</v>
      </c>
      <c r="BG436" s="711">
        <f t="shared" ref="BG436:BG499" si="94">ROUND(IF(H1014&gt;60,0,IF(AW436&lt;=0,0,IF((AW436*$BK$3)&gt;1200000,(1200000/$BK$3)*0.02,IF((AW436*$BK$3)&gt;400000,((AW436*$BK$3)/$BK$3)*0.02,IF((AW436*$BK$3)&lt;=400000,(400000/$BK$3)*0.02))))),2)</f>
        <v>4.8099999999999996</v>
      </c>
      <c r="BH436" s="708">
        <f t="shared" si="82"/>
        <v>113.5</v>
      </c>
      <c r="BI436" s="712">
        <f t="shared" si="88"/>
        <v>7</v>
      </c>
      <c r="BJ436" s="713">
        <f t="shared" si="89"/>
        <v>134.13999999999999</v>
      </c>
      <c r="BK436" s="716"/>
      <c r="BL436" s="608" t="e">
        <f>VLOOKUP(B436,[9]ML!A:F,1,0)</f>
        <v>#N/A</v>
      </c>
      <c r="BM436" s="715"/>
      <c r="BN436" s="608" t="e">
        <f>VLOOKUP(B436,'[9]Mon-Fri'!A:A,1,0)</f>
        <v>#N/A</v>
      </c>
    </row>
    <row r="437" spans="1:66" s="608" customFormat="1" ht="32.25" customHeight="1">
      <c r="A437" s="689">
        <f t="shared" si="93"/>
        <v>429</v>
      </c>
      <c r="B437" s="690" t="s">
        <v>2099</v>
      </c>
      <c r="C437" s="690" t="s">
        <v>2100</v>
      </c>
      <c r="D437" s="690" t="s">
        <v>1203</v>
      </c>
      <c r="E437" s="690" t="s">
        <v>1662</v>
      </c>
      <c r="F437" s="691">
        <v>39651</v>
      </c>
      <c r="G437" s="692"/>
      <c r="H437" s="692"/>
      <c r="I437" s="690" t="s">
        <v>1108</v>
      </c>
      <c r="J437" s="693">
        <v>1</v>
      </c>
      <c r="K437" s="693">
        <v>2</v>
      </c>
      <c r="L437" s="693">
        <v>3</v>
      </c>
      <c r="M437" s="693">
        <v>204</v>
      </c>
      <c r="N437" s="694">
        <f t="shared" si="90"/>
        <v>7.8461538461538458</v>
      </c>
      <c r="O437" s="693">
        <v>208</v>
      </c>
      <c r="P437" s="693">
        <v>8</v>
      </c>
      <c r="Q437" s="693">
        <v>248</v>
      </c>
      <c r="R437" s="693">
        <v>0</v>
      </c>
      <c r="S437" s="693">
        <v>0</v>
      </c>
      <c r="T437" s="693">
        <v>0</v>
      </c>
      <c r="U437" s="695">
        <v>40</v>
      </c>
      <c r="V437" s="693">
        <v>0</v>
      </c>
      <c r="W437" s="693">
        <v>40</v>
      </c>
      <c r="X437" s="690">
        <v>191.93</v>
      </c>
      <c r="Y437" s="690">
        <v>0</v>
      </c>
      <c r="Z437" s="690">
        <v>20.932196999999999</v>
      </c>
      <c r="AA437" s="690">
        <v>0</v>
      </c>
      <c r="AB437" s="690">
        <v>20.932196999999999</v>
      </c>
      <c r="AC437" s="690">
        <v>14.12</v>
      </c>
      <c r="AD437" s="690">
        <v>47.490662</v>
      </c>
      <c r="AE437" s="696">
        <f>VLOOKUP(B437,[9]Avg!B:AD,29,0)</f>
        <v>9.8691033037475329</v>
      </c>
      <c r="AF437" s="697">
        <f>_xlfn.IFNA(VLOOKUP(B437,'[9]5%'!B:BC,54,0),0)</f>
        <v>0</v>
      </c>
      <c r="AG437" s="698">
        <f>VLOOKUP(B437,[9]Simperel!B:AH,33,0)</f>
        <v>9.57</v>
      </c>
      <c r="AH437" s="699">
        <f t="shared" si="83"/>
        <v>7.85</v>
      </c>
      <c r="AI437" s="700"/>
      <c r="AJ437" s="697">
        <f>_xlfn.IFNA(VLOOKUP(B437,'[9]Child care'!C:I,7,0),0)</f>
        <v>8</v>
      </c>
      <c r="AK437" s="699">
        <f>VLOOKUP(B437,[9]Att!B:W,22,0)</f>
        <v>10</v>
      </c>
      <c r="AL437" s="697">
        <f t="shared" si="84"/>
        <v>6</v>
      </c>
      <c r="AM437" s="697">
        <f>_xlfn.IFNA(VLOOKUP(B437,'[9]Health Check'!D:H,5,0),0)</f>
        <v>0</v>
      </c>
      <c r="AN437" s="701"/>
      <c r="AO437" s="697">
        <v>7</v>
      </c>
      <c r="AP437" s="696">
        <f>VLOOKUP(B437,[9]Simperel!B:AJ,35,0)</f>
        <v>11</v>
      </c>
      <c r="AQ437" s="702">
        <f>VLOOKUP(B437,[10]Master!$B:$AQ,42,0)</f>
        <v>0</v>
      </c>
      <c r="AR437" s="697">
        <f>_xlfn.IFNA(VLOOKUP(B437,[9]Bounus!A:B,2,0),0)</f>
        <v>0</v>
      </c>
      <c r="AS437" s="703">
        <f>SUMIF([9]Reimbursment!$B:$B,'PWK '!B:B,[9]Reimbursment!G:G)</f>
        <v>0</v>
      </c>
      <c r="AT437" s="700">
        <f t="shared" si="91"/>
        <v>0</v>
      </c>
      <c r="AU437" s="704">
        <f t="shared" si="85"/>
        <v>274.47000000000003</v>
      </c>
      <c r="AV437" s="705">
        <f>VLOOKUP(B437,[9]Att!B:U,20,0)</f>
        <v>0</v>
      </c>
      <c r="AW437" s="706">
        <f t="shared" si="92"/>
        <v>309.32</v>
      </c>
      <c r="AX437" s="707">
        <f t="shared" si="86"/>
        <v>303.45</v>
      </c>
      <c r="AY437" s="708">
        <f t="shared" si="87"/>
        <v>367.55697133055622</v>
      </c>
      <c r="AZ437" s="708">
        <v>0</v>
      </c>
      <c r="BA437" s="708">
        <f>VLOOKUP(B437,'[9]1st'!B:BH,59,0)</f>
        <v>100</v>
      </c>
      <c r="BB437" s="709">
        <f>_xlfn.IFNA(VLOOKUP(B437,[9]Deduct!B:F,6,0),0)</f>
        <v>0</v>
      </c>
      <c r="BC437" s="710">
        <f>_xlfn.IFNA(VLOOKUP(B437,[9]Union!I:J,2,0),0)</f>
        <v>1</v>
      </c>
      <c r="BD437" s="710">
        <f>_xlfn.IFNA(VLOOKUP(B437,[9]Union!M:N,2,0),0)</f>
        <v>0</v>
      </c>
      <c r="BE437" s="710">
        <f>_xlfn.IFNA(VLOOKUP(B437,[9]Union!E:F,2,0),0)</f>
        <v>0</v>
      </c>
      <c r="BF437" s="710">
        <f>_xlfn.IFNA(VLOOKUP(B437,[9]Union!A:B,2,0),0)</f>
        <v>0</v>
      </c>
      <c r="BG437" s="711">
        <f t="shared" si="94"/>
        <v>5.87</v>
      </c>
      <c r="BH437" s="708">
        <f t="shared" si="82"/>
        <v>106.87</v>
      </c>
      <c r="BI437" s="712">
        <f t="shared" si="88"/>
        <v>24.57</v>
      </c>
      <c r="BJ437" s="713">
        <f t="shared" si="89"/>
        <v>227.02</v>
      </c>
      <c r="BK437" s="738"/>
      <c r="BL437" s="608" t="e">
        <f>VLOOKUP(B437,[9]ML!A:F,1,0)</f>
        <v>#N/A</v>
      </c>
      <c r="BM437" s="715"/>
      <c r="BN437" s="608" t="e">
        <f>VLOOKUP(B437,'[9]Mon-Fri'!A:A,1,0)</f>
        <v>#N/A</v>
      </c>
    </row>
    <row r="438" spans="1:66" s="608" customFormat="1" ht="35.25" customHeight="1">
      <c r="A438" s="689">
        <f t="shared" si="93"/>
        <v>430</v>
      </c>
      <c r="B438" s="725" t="s">
        <v>2101</v>
      </c>
      <c r="C438" s="690" t="s">
        <v>2102</v>
      </c>
      <c r="D438" s="690" t="s">
        <v>1123</v>
      </c>
      <c r="E438" s="690" t="s">
        <v>1124</v>
      </c>
      <c r="F438" s="691">
        <v>39678</v>
      </c>
      <c r="G438" s="692"/>
      <c r="H438" s="692"/>
      <c r="I438" s="690" t="s">
        <v>1108</v>
      </c>
      <c r="J438" s="693">
        <v>1</v>
      </c>
      <c r="K438" s="693">
        <v>2</v>
      </c>
      <c r="L438" s="693">
        <v>3</v>
      </c>
      <c r="M438" s="693">
        <v>204</v>
      </c>
      <c r="N438" s="694">
        <f t="shared" si="90"/>
        <v>7.8461538461538458</v>
      </c>
      <c r="O438" s="693">
        <v>206.5</v>
      </c>
      <c r="P438" s="693">
        <v>8</v>
      </c>
      <c r="Q438" s="693">
        <v>252.5</v>
      </c>
      <c r="R438" s="693">
        <v>0</v>
      </c>
      <c r="S438" s="693">
        <v>0</v>
      </c>
      <c r="T438" s="693">
        <v>0</v>
      </c>
      <c r="U438" s="693">
        <v>46</v>
      </c>
      <c r="V438" s="693">
        <v>0</v>
      </c>
      <c r="W438" s="693">
        <v>46</v>
      </c>
      <c r="X438" s="690">
        <v>348.39</v>
      </c>
      <c r="Y438" s="690">
        <v>47.25</v>
      </c>
      <c r="Z438" s="690">
        <v>22.568519999999999</v>
      </c>
      <c r="AA438" s="690">
        <v>0</v>
      </c>
      <c r="AB438" s="690">
        <v>22.568519999999999</v>
      </c>
      <c r="AC438" s="690">
        <v>0</v>
      </c>
      <c r="AD438" s="690">
        <v>5.7370400000000004</v>
      </c>
      <c r="AE438" s="696">
        <f>VLOOKUP(B438,[9]Avg!B:AD,29,0)</f>
        <v>10.532125690335306</v>
      </c>
      <c r="AF438" s="697">
        <f>_xlfn.IFNA(VLOOKUP(B438,'[9]5%'!B:BC,54,0),0)</f>
        <v>0</v>
      </c>
      <c r="AG438" s="698">
        <f>VLOOKUP(B438,[9]Simperel!B:AH,33,0)</f>
        <v>11</v>
      </c>
      <c r="AH438" s="699">
        <f t="shared" si="83"/>
        <v>7.85</v>
      </c>
      <c r="AI438" s="700"/>
      <c r="AJ438" s="697">
        <f>_xlfn.IFNA(VLOOKUP(B438,'[9]Child care'!C:I,7,0),0)</f>
        <v>0</v>
      </c>
      <c r="AK438" s="699">
        <f>VLOOKUP(B438,[9]Att!B:W,22,0)</f>
        <v>9.9313501144164746</v>
      </c>
      <c r="AL438" s="697">
        <f t="shared" si="84"/>
        <v>6</v>
      </c>
      <c r="AM438" s="697">
        <f>_xlfn.IFNA(VLOOKUP(B438,'[9]Health Check'!D:H,5,0),0)</f>
        <v>0</v>
      </c>
      <c r="AN438" s="701"/>
      <c r="AO438" s="697">
        <v>7</v>
      </c>
      <c r="AP438" s="696">
        <f>VLOOKUP(B438,[9]Simperel!B:AJ,35,0)</f>
        <v>11</v>
      </c>
      <c r="AQ438" s="702">
        <f>VLOOKUP(B438,[10]Master!$B:$AQ,42,0)</f>
        <v>0</v>
      </c>
      <c r="AR438" s="697">
        <f>_xlfn.IFNA(VLOOKUP(B438,[9]Bounus!A:B,2,0),0)</f>
        <v>0</v>
      </c>
      <c r="AS438" s="703">
        <f>SUMIF([9]Reimbursment!$B:$B,'PWK '!B:B,[9]Reimbursment!G:G)</f>
        <v>0</v>
      </c>
      <c r="AT438" s="700">
        <f t="shared" si="91"/>
        <v>0</v>
      </c>
      <c r="AU438" s="704">
        <f t="shared" si="85"/>
        <v>423.95</v>
      </c>
      <c r="AV438" s="705">
        <f>VLOOKUP(B438,[9]Att!B:U,20,0)</f>
        <v>0</v>
      </c>
      <c r="AW438" s="706">
        <f t="shared" si="92"/>
        <v>458.73</v>
      </c>
      <c r="AX438" s="707">
        <f t="shared" si="86"/>
        <v>452.86</v>
      </c>
      <c r="AY438" s="708">
        <f t="shared" si="87"/>
        <v>367.55697133055622</v>
      </c>
      <c r="AZ438" s="708">
        <v>0</v>
      </c>
      <c r="BA438" s="708">
        <f>VLOOKUP(B438,'[9]1st'!B:BH,59,0)</f>
        <v>100</v>
      </c>
      <c r="BB438" s="709">
        <f>_xlfn.IFNA(VLOOKUP(B438,[9]Deduct!B:F,6,0),0)</f>
        <v>0</v>
      </c>
      <c r="BC438" s="710">
        <f>_xlfn.IFNA(VLOOKUP(B438,[9]Union!I:J,2,0),0)</f>
        <v>0</v>
      </c>
      <c r="BD438" s="710">
        <f>_xlfn.IFNA(VLOOKUP(B438,[9]Union!M:N,2,0),0)</f>
        <v>1</v>
      </c>
      <c r="BE438" s="710">
        <f>_xlfn.IFNA(VLOOKUP(B438,[9]Union!E:F,2,0),0)</f>
        <v>0</v>
      </c>
      <c r="BF438" s="710">
        <f>_xlfn.IFNA(VLOOKUP(B438,[9]Union!A:B,2,0),0)</f>
        <v>0</v>
      </c>
      <c r="BG438" s="711">
        <f t="shared" si="94"/>
        <v>5.87</v>
      </c>
      <c r="BH438" s="708">
        <f t="shared" si="82"/>
        <v>106.87</v>
      </c>
      <c r="BI438" s="712">
        <f t="shared" si="88"/>
        <v>18</v>
      </c>
      <c r="BJ438" s="713">
        <f t="shared" si="89"/>
        <v>369.86</v>
      </c>
      <c r="BK438" s="716"/>
      <c r="BL438" s="608" t="e">
        <f>VLOOKUP(B438,[9]ML!A:F,1,0)</f>
        <v>#N/A</v>
      </c>
      <c r="BM438" s="715"/>
      <c r="BN438" s="608" t="e">
        <f>VLOOKUP(B438,'[9]Mon-Fri'!A:A,1,0)</f>
        <v>#N/A</v>
      </c>
    </row>
    <row r="439" spans="1:66" s="608" customFormat="1" ht="35.25" customHeight="1">
      <c r="A439" s="689">
        <f t="shared" si="93"/>
        <v>431</v>
      </c>
      <c r="B439" s="690" t="s">
        <v>2103</v>
      </c>
      <c r="C439" s="690" t="s">
        <v>2104</v>
      </c>
      <c r="D439" s="690" t="s">
        <v>1260</v>
      </c>
      <c r="E439" s="690" t="s">
        <v>1425</v>
      </c>
      <c r="F439" s="691">
        <v>39699</v>
      </c>
      <c r="G439" s="692"/>
      <c r="H439" s="692"/>
      <c r="I439" s="690" t="s">
        <v>1108</v>
      </c>
      <c r="J439" s="693">
        <v>1</v>
      </c>
      <c r="K439" s="693">
        <v>2</v>
      </c>
      <c r="L439" s="693">
        <v>3</v>
      </c>
      <c r="M439" s="693">
        <v>204</v>
      </c>
      <c r="N439" s="694">
        <f t="shared" si="90"/>
        <v>7.8461538461538458</v>
      </c>
      <c r="O439" s="693">
        <v>208</v>
      </c>
      <c r="P439" s="693">
        <v>8</v>
      </c>
      <c r="Q439" s="693">
        <v>240</v>
      </c>
      <c r="R439" s="693">
        <v>0</v>
      </c>
      <c r="S439" s="693">
        <v>0</v>
      </c>
      <c r="T439" s="693">
        <v>0</v>
      </c>
      <c r="U439" s="693">
        <v>32</v>
      </c>
      <c r="V439" s="693">
        <v>0</v>
      </c>
      <c r="W439" s="693">
        <v>32</v>
      </c>
      <c r="X439" s="690">
        <v>239.08</v>
      </c>
      <c r="Y439" s="690">
        <v>0</v>
      </c>
      <c r="Z439" s="690">
        <v>17.673158000000001</v>
      </c>
      <c r="AA439" s="690">
        <v>0</v>
      </c>
      <c r="AB439" s="690">
        <v>17.673158000000001</v>
      </c>
      <c r="AC439" s="690">
        <v>0</v>
      </c>
      <c r="AD439" s="690">
        <v>25.489229999999999</v>
      </c>
      <c r="AE439" s="696">
        <f>VLOOKUP(B439,[9]Avg!B:AD,29,0)</f>
        <v>10.314677862538902</v>
      </c>
      <c r="AF439" s="697">
        <f>_xlfn.IFNA(VLOOKUP(B439,'[9]5%'!B:BC,54,0),0)</f>
        <v>0</v>
      </c>
      <c r="AG439" s="698">
        <f>VLOOKUP(B439,[9]Simperel!B:AH,33,0)</f>
        <v>7.65</v>
      </c>
      <c r="AH439" s="699">
        <f t="shared" si="83"/>
        <v>7.85</v>
      </c>
      <c r="AI439" s="700"/>
      <c r="AJ439" s="697">
        <f>_xlfn.IFNA(VLOOKUP(B439,'[9]Child care'!C:I,7,0),0)</f>
        <v>0</v>
      </c>
      <c r="AK439" s="699">
        <f>VLOOKUP(B439,[9]Att!B:W,22,0)</f>
        <v>10</v>
      </c>
      <c r="AL439" s="697">
        <f t="shared" si="84"/>
        <v>6</v>
      </c>
      <c r="AM439" s="697">
        <f>_xlfn.IFNA(VLOOKUP(B439,'[9]Health Check'!D:H,5,0),0)</f>
        <v>0</v>
      </c>
      <c r="AN439" s="701"/>
      <c r="AO439" s="697">
        <v>7</v>
      </c>
      <c r="AP439" s="696">
        <f>VLOOKUP(B439,[9]Simperel!B:AJ,35,0)</f>
        <v>11</v>
      </c>
      <c r="AQ439" s="702">
        <f>VLOOKUP(B439,[10]Master!$B:$AQ,42,0)</f>
        <v>0</v>
      </c>
      <c r="AR439" s="697">
        <f>_xlfn.IFNA(VLOOKUP(B439,[9]Bounus!A:B,2,0),0)</f>
        <v>0</v>
      </c>
      <c r="AS439" s="703">
        <f>SUMIF([9]Reimbursment!$B:$B,'PWK '!B:B,[9]Reimbursment!G:G)</f>
        <v>0</v>
      </c>
      <c r="AT439" s="700">
        <f t="shared" si="91"/>
        <v>0</v>
      </c>
      <c r="AU439" s="704">
        <f t="shared" si="85"/>
        <v>282.24</v>
      </c>
      <c r="AV439" s="705">
        <f>VLOOKUP(B439,[9]Att!B:U,20,0)</f>
        <v>0</v>
      </c>
      <c r="AW439" s="706">
        <f t="shared" si="92"/>
        <v>317.08999999999997</v>
      </c>
      <c r="AX439" s="707">
        <f t="shared" si="86"/>
        <v>311.21999999999997</v>
      </c>
      <c r="AY439" s="708">
        <f t="shared" si="87"/>
        <v>367.55697133055622</v>
      </c>
      <c r="AZ439" s="708">
        <v>0</v>
      </c>
      <c r="BA439" s="708">
        <f>VLOOKUP(B439,'[9]1st'!B:BH,59,0)</f>
        <v>100</v>
      </c>
      <c r="BB439" s="709">
        <f>_xlfn.IFNA(VLOOKUP(B439,[9]Deduct!B:F,6,0),0)</f>
        <v>0</v>
      </c>
      <c r="BC439" s="710">
        <f>_xlfn.IFNA(VLOOKUP(B439,[9]Union!I:J,2,0),0)</f>
        <v>0</v>
      </c>
      <c r="BD439" s="710">
        <f>_xlfn.IFNA(VLOOKUP(B439,[9]Union!M:N,2,0),0)</f>
        <v>1</v>
      </c>
      <c r="BE439" s="710">
        <f>_xlfn.IFNA(VLOOKUP(B439,[9]Union!E:F,2,0),0)</f>
        <v>0</v>
      </c>
      <c r="BF439" s="710">
        <f>_xlfn.IFNA(VLOOKUP(B439,[9]Union!A:B,2,0),0)</f>
        <v>0</v>
      </c>
      <c r="BG439" s="711">
        <f t="shared" si="94"/>
        <v>5.87</v>
      </c>
      <c r="BH439" s="708">
        <f t="shared" si="82"/>
        <v>106.87</v>
      </c>
      <c r="BI439" s="712">
        <f t="shared" si="88"/>
        <v>14.65</v>
      </c>
      <c r="BJ439" s="713">
        <f t="shared" si="89"/>
        <v>224.87</v>
      </c>
      <c r="BK439" s="716"/>
      <c r="BL439" s="608" t="e">
        <f>VLOOKUP(B439,[9]ML!A:F,1,0)</f>
        <v>#N/A</v>
      </c>
      <c r="BM439" s="715"/>
      <c r="BN439" s="608" t="e">
        <f>VLOOKUP(B439,'[9]Mon-Fri'!A:A,1,0)</f>
        <v>#N/A</v>
      </c>
    </row>
    <row r="440" spans="1:66" s="608" customFormat="1" ht="35.25" customHeight="1">
      <c r="A440" s="689">
        <f t="shared" si="93"/>
        <v>432</v>
      </c>
      <c r="B440" s="690" t="s">
        <v>2105</v>
      </c>
      <c r="C440" s="690" t="s">
        <v>2106</v>
      </c>
      <c r="D440" s="690" t="s">
        <v>1231</v>
      </c>
      <c r="E440" s="690" t="s">
        <v>1197</v>
      </c>
      <c r="F440" s="691">
        <v>39727</v>
      </c>
      <c r="G440" s="692"/>
      <c r="H440" s="692"/>
      <c r="I440" s="690" t="s">
        <v>1108</v>
      </c>
      <c r="J440" s="693">
        <v>1</v>
      </c>
      <c r="K440" s="693">
        <v>2</v>
      </c>
      <c r="L440" s="693">
        <v>3</v>
      </c>
      <c r="M440" s="693">
        <v>204</v>
      </c>
      <c r="N440" s="694">
        <f t="shared" si="90"/>
        <v>7.8461538461538458</v>
      </c>
      <c r="O440" s="693">
        <v>204</v>
      </c>
      <c r="P440" s="693">
        <v>8</v>
      </c>
      <c r="Q440" s="693">
        <v>198</v>
      </c>
      <c r="R440" s="693">
        <v>0</v>
      </c>
      <c r="S440" s="693">
        <v>24</v>
      </c>
      <c r="T440" s="693">
        <v>24</v>
      </c>
      <c r="U440" s="693">
        <v>18</v>
      </c>
      <c r="V440" s="693">
        <v>0</v>
      </c>
      <c r="W440" s="693">
        <v>18</v>
      </c>
      <c r="X440" s="690">
        <v>112.53</v>
      </c>
      <c r="Y440" s="690">
        <v>0</v>
      </c>
      <c r="Z440" s="690">
        <v>8.8359819999999996</v>
      </c>
      <c r="AA440" s="690">
        <v>0</v>
      </c>
      <c r="AB440" s="690">
        <v>8.8359819999999996</v>
      </c>
      <c r="AC440" s="690">
        <v>0</v>
      </c>
      <c r="AD440" s="690">
        <v>81.761964000000006</v>
      </c>
      <c r="AE440" s="696">
        <f>VLOOKUP(B440,[9]Avg!B:AD,29,0)</f>
        <v>9.6215568807112035</v>
      </c>
      <c r="AF440" s="697">
        <f>_xlfn.IFNA(VLOOKUP(B440,'[9]5%'!B:BC,54,0),0)</f>
        <v>0</v>
      </c>
      <c r="AG440" s="698">
        <f>VLOOKUP(B440,[9]Simperel!B:AH,33,0)</f>
        <v>4.3099999999999996</v>
      </c>
      <c r="AH440" s="699">
        <f t="shared" si="83"/>
        <v>7.85</v>
      </c>
      <c r="AI440" s="700"/>
      <c r="AJ440" s="697">
        <f>_xlfn.IFNA(VLOOKUP(B440,'[9]Child care'!C:I,7,0),0)</f>
        <v>8</v>
      </c>
      <c r="AK440" s="699">
        <f>VLOOKUP(B440,[9]Att!B:W,22,0)</f>
        <v>7.6923076923076925</v>
      </c>
      <c r="AL440" s="697">
        <f t="shared" si="84"/>
        <v>0</v>
      </c>
      <c r="AM440" s="697">
        <f>_xlfn.IFNA(VLOOKUP(B440,'[9]Health Check'!D:H,5,0),0)</f>
        <v>0</v>
      </c>
      <c r="AN440" s="701"/>
      <c r="AO440" s="697">
        <v>7</v>
      </c>
      <c r="AP440" s="696">
        <f>VLOOKUP(B440,[9]Simperel!B:AJ,35,0)</f>
        <v>11</v>
      </c>
      <c r="AQ440" s="702">
        <f>VLOOKUP(B440,[10]Master!$B:$AQ,42,0)</f>
        <v>0</v>
      </c>
      <c r="AR440" s="697">
        <f>_xlfn.IFNA(VLOOKUP(B440,[9]Bounus!A:B,2,0),0)</f>
        <v>0</v>
      </c>
      <c r="AS440" s="703">
        <f>SUMIF([9]Reimbursment!$B:$B,'PWK '!B:B,[9]Reimbursment!G:G)</f>
        <v>0</v>
      </c>
      <c r="AT440" s="700">
        <f t="shared" si="91"/>
        <v>4.5575795750737296</v>
      </c>
      <c r="AU440" s="704">
        <f t="shared" si="85"/>
        <v>203.13</v>
      </c>
      <c r="AV440" s="705">
        <f>VLOOKUP(B440,[9]Att!B:U,20,0)</f>
        <v>0.47368421052631599</v>
      </c>
      <c r="AW440" s="706">
        <f t="shared" si="92"/>
        <v>234.23</v>
      </c>
      <c r="AX440" s="707">
        <f t="shared" si="86"/>
        <v>229.54999999999998</v>
      </c>
      <c r="AY440" s="708">
        <f t="shared" si="87"/>
        <v>367.55697133055622</v>
      </c>
      <c r="AZ440" s="708">
        <v>0</v>
      </c>
      <c r="BA440" s="708">
        <f>VLOOKUP(B440,'[9]1st'!B:BH,59,0)</f>
        <v>100</v>
      </c>
      <c r="BB440" s="709">
        <f>_xlfn.IFNA(VLOOKUP(B440,[9]Deduct!B:F,6,0),0)</f>
        <v>0</v>
      </c>
      <c r="BC440" s="710">
        <f>_xlfn.IFNA(VLOOKUP(B440,[9]Union!I:J,2,0),0)</f>
        <v>1</v>
      </c>
      <c r="BD440" s="710">
        <f>_xlfn.IFNA(VLOOKUP(B440,[9]Union!M:N,2,0),0)</f>
        <v>0</v>
      </c>
      <c r="BE440" s="710">
        <f>_xlfn.IFNA(VLOOKUP(B440,[9]Union!E:F,2,0),0)</f>
        <v>0</v>
      </c>
      <c r="BF440" s="710">
        <f>_xlfn.IFNA(VLOOKUP(B440,[9]Union!A:B,2,0),0)</f>
        <v>0</v>
      </c>
      <c r="BG440" s="711">
        <f t="shared" si="94"/>
        <v>4.68</v>
      </c>
      <c r="BH440" s="708">
        <f t="shared" si="82"/>
        <v>105.68</v>
      </c>
      <c r="BI440" s="712">
        <f t="shared" si="88"/>
        <v>19.309999999999999</v>
      </c>
      <c r="BJ440" s="713">
        <f t="shared" si="89"/>
        <v>147.86000000000001</v>
      </c>
      <c r="BK440" s="716"/>
      <c r="BL440" s="608" t="e">
        <f>VLOOKUP(B440,[9]ML!A:F,1,0)</f>
        <v>#N/A</v>
      </c>
      <c r="BM440" s="715"/>
      <c r="BN440" s="608" t="e">
        <f>VLOOKUP(B440,'[9]Mon-Fri'!A:A,1,0)</f>
        <v>#N/A</v>
      </c>
    </row>
    <row r="441" spans="1:66" s="608" customFormat="1" ht="35.25" customHeight="1">
      <c r="A441" s="689">
        <f t="shared" si="93"/>
        <v>433</v>
      </c>
      <c r="B441" s="690" t="s">
        <v>2107</v>
      </c>
      <c r="C441" s="690" t="s">
        <v>2108</v>
      </c>
      <c r="D441" s="690" t="s">
        <v>1213</v>
      </c>
      <c r="E441" s="690" t="s">
        <v>1273</v>
      </c>
      <c r="F441" s="691">
        <v>39734</v>
      </c>
      <c r="G441" s="692"/>
      <c r="H441" s="692"/>
      <c r="I441" s="690" t="s">
        <v>1108</v>
      </c>
      <c r="J441" s="693">
        <v>0</v>
      </c>
      <c r="K441" s="693">
        <v>1</v>
      </c>
      <c r="L441" s="693">
        <v>1</v>
      </c>
      <c r="M441" s="693">
        <v>204</v>
      </c>
      <c r="N441" s="694">
        <f t="shared" si="90"/>
        <v>7.8461538461538458</v>
      </c>
      <c r="O441" s="693">
        <v>208</v>
      </c>
      <c r="P441" s="693">
        <v>8</v>
      </c>
      <c r="Q441" s="693">
        <v>246</v>
      </c>
      <c r="R441" s="693">
        <v>8</v>
      </c>
      <c r="S441" s="693">
        <v>0</v>
      </c>
      <c r="T441" s="693">
        <v>8</v>
      </c>
      <c r="U441" s="693">
        <v>46</v>
      </c>
      <c r="V441" s="693">
        <v>0</v>
      </c>
      <c r="W441" s="693">
        <v>46</v>
      </c>
      <c r="X441" s="690">
        <v>113.89</v>
      </c>
      <c r="Y441" s="690">
        <v>7.85</v>
      </c>
      <c r="Z441" s="690">
        <v>22.568519999999999</v>
      </c>
      <c r="AA441" s="690">
        <v>0</v>
      </c>
      <c r="AB441" s="690">
        <v>22.568519999999999</v>
      </c>
      <c r="AC441" s="690">
        <v>0</v>
      </c>
      <c r="AD441" s="690">
        <v>127.49704</v>
      </c>
      <c r="AE441" s="696">
        <f>VLOOKUP(B441,[9]Avg!B:AD,29,0)</f>
        <v>11.096092425548054</v>
      </c>
      <c r="AF441" s="697">
        <f>_xlfn.IFNA(VLOOKUP(B441,'[9]5%'!B:BC,54,0),0)</f>
        <v>0</v>
      </c>
      <c r="AG441" s="698">
        <f>VLOOKUP(B441,[9]Simperel!B:AH,33,0)</f>
        <v>11</v>
      </c>
      <c r="AH441" s="699">
        <f t="shared" si="83"/>
        <v>7.85</v>
      </c>
      <c r="AI441" s="700"/>
      <c r="AJ441" s="697">
        <f>_xlfn.IFNA(VLOOKUP(B441,'[9]Child care'!C:I,7,0),0)</f>
        <v>0</v>
      </c>
      <c r="AK441" s="699">
        <f>VLOOKUP(B441,[9]Att!B:W,22,0)</f>
        <v>9.5652173913043477</v>
      </c>
      <c r="AL441" s="697">
        <f t="shared" si="84"/>
        <v>0</v>
      </c>
      <c r="AM441" s="697">
        <f>_xlfn.IFNA(VLOOKUP(B441,'[9]Health Check'!D:H,5,0),0)</f>
        <v>0</v>
      </c>
      <c r="AN441" s="701"/>
      <c r="AO441" s="697">
        <v>7</v>
      </c>
      <c r="AP441" s="696">
        <f>VLOOKUP(B441,[9]Simperel!B:AJ,35,0)</f>
        <v>11</v>
      </c>
      <c r="AQ441" s="702">
        <f>VLOOKUP(B441,[10]Master!$B:$AQ,42,0)</f>
        <v>0</v>
      </c>
      <c r="AR441" s="697">
        <f>_xlfn.IFNA(VLOOKUP(B441,[9]Bounus!A:B,2,0),0)</f>
        <v>0</v>
      </c>
      <c r="AS441" s="703">
        <f>SUMIF([9]Reimbursment!$B:$B,'PWK '!B:B,[9]Reimbursment!G:G)</f>
        <v>0</v>
      </c>
      <c r="AT441" s="700">
        <f t="shared" si="91"/>
        <v>0</v>
      </c>
      <c r="AU441" s="704">
        <f t="shared" si="85"/>
        <v>271.81</v>
      </c>
      <c r="AV441" s="705">
        <f>VLOOKUP(B441,[9]Att!B:U,20,0)</f>
        <v>0</v>
      </c>
      <c r="AW441" s="706">
        <f t="shared" si="92"/>
        <v>300.22000000000003</v>
      </c>
      <c r="AX441" s="707">
        <f t="shared" si="86"/>
        <v>294.35000000000002</v>
      </c>
      <c r="AY441" s="708">
        <f t="shared" si="87"/>
        <v>367.55697133055622</v>
      </c>
      <c r="AZ441" s="708">
        <v>0</v>
      </c>
      <c r="BA441" s="708">
        <f>VLOOKUP(B441,'[9]1st'!B:BH,59,0)</f>
        <v>100</v>
      </c>
      <c r="BB441" s="709">
        <f>_xlfn.IFNA(VLOOKUP(B441,[9]Deduct!B:F,6,0),0)</f>
        <v>0</v>
      </c>
      <c r="BC441" s="710">
        <f>_xlfn.IFNA(VLOOKUP(B441,[9]Union!I:J,2,0),0)</f>
        <v>1</v>
      </c>
      <c r="BD441" s="710">
        <f>_xlfn.IFNA(VLOOKUP(B441,[9]Union!M:N,2,0),0)</f>
        <v>0</v>
      </c>
      <c r="BE441" s="710">
        <f>_xlfn.IFNA(VLOOKUP(B441,[9]Union!E:F,2,0),0)</f>
        <v>0</v>
      </c>
      <c r="BF441" s="710">
        <f>_xlfn.IFNA(VLOOKUP(B441,[9]Union!A:B,2,0),0)</f>
        <v>0</v>
      </c>
      <c r="BG441" s="711">
        <f t="shared" si="94"/>
        <v>5.87</v>
      </c>
      <c r="BH441" s="708">
        <f t="shared" si="82"/>
        <v>106.87</v>
      </c>
      <c r="BI441" s="712">
        <f t="shared" si="88"/>
        <v>18</v>
      </c>
      <c r="BJ441" s="713">
        <f t="shared" si="89"/>
        <v>211.35</v>
      </c>
      <c r="BK441" s="716"/>
      <c r="BL441" s="608" t="e">
        <f>VLOOKUP(B441,[9]ML!A:F,1,0)</f>
        <v>#N/A</v>
      </c>
      <c r="BM441" s="715"/>
      <c r="BN441" s="608" t="e">
        <f>VLOOKUP(B441,'[9]Mon-Fri'!A:A,1,0)</f>
        <v>#N/A</v>
      </c>
    </row>
    <row r="442" spans="1:66" s="608" customFormat="1" ht="32.25" customHeight="1">
      <c r="A442" s="689">
        <f t="shared" si="93"/>
        <v>434</v>
      </c>
      <c r="B442" s="725" t="s">
        <v>2109</v>
      </c>
      <c r="C442" s="690" t="s">
        <v>2110</v>
      </c>
      <c r="D442" s="690" t="s">
        <v>1231</v>
      </c>
      <c r="E442" s="690" t="s">
        <v>1563</v>
      </c>
      <c r="F442" s="691">
        <v>39839</v>
      </c>
      <c r="G442" s="692"/>
      <c r="H442" s="692"/>
      <c r="I442" s="690" t="s">
        <v>1108</v>
      </c>
      <c r="J442" s="693">
        <v>1</v>
      </c>
      <c r="K442" s="693">
        <v>3</v>
      </c>
      <c r="L442" s="693">
        <v>4</v>
      </c>
      <c r="M442" s="693">
        <v>204</v>
      </c>
      <c r="N442" s="694">
        <f t="shared" si="90"/>
        <v>7.8461538461538458</v>
      </c>
      <c r="O442" s="693">
        <v>208</v>
      </c>
      <c r="P442" s="693">
        <v>8</v>
      </c>
      <c r="Q442" s="693">
        <v>236</v>
      </c>
      <c r="R442" s="693">
        <v>0</v>
      </c>
      <c r="S442" s="693">
        <v>0</v>
      </c>
      <c r="T442" s="693">
        <v>0</v>
      </c>
      <c r="U442" s="693">
        <v>28</v>
      </c>
      <c r="V442" s="693">
        <v>0</v>
      </c>
      <c r="W442" s="693">
        <v>28</v>
      </c>
      <c r="X442" s="690">
        <v>79.069999999999993</v>
      </c>
      <c r="Y442" s="690">
        <v>0</v>
      </c>
      <c r="Z442" s="690">
        <v>13.737360000000001</v>
      </c>
      <c r="AA442" s="690">
        <v>0</v>
      </c>
      <c r="AB442" s="690">
        <v>13.737360000000001</v>
      </c>
      <c r="AC442" s="690">
        <v>0</v>
      </c>
      <c r="AD442" s="690">
        <v>152.50471999999999</v>
      </c>
      <c r="AE442" s="696">
        <f>VLOOKUP(B442,[9]Avg!B:AD,29,0)</f>
        <v>9.7611759368836282</v>
      </c>
      <c r="AF442" s="697">
        <f>_xlfn.IFNA(VLOOKUP(B442,'[9]5%'!B:BC,54,0),0)</f>
        <v>0</v>
      </c>
      <c r="AG442" s="698">
        <f>VLOOKUP(B442,[9]Simperel!B:AH,33,0)</f>
        <v>6.7</v>
      </c>
      <c r="AH442" s="699">
        <f t="shared" si="83"/>
        <v>7.85</v>
      </c>
      <c r="AI442" s="700"/>
      <c r="AJ442" s="697">
        <f>_xlfn.IFNA(VLOOKUP(B442,'[9]Child care'!C:I,7,0),0)</f>
        <v>0</v>
      </c>
      <c r="AK442" s="699">
        <f>VLOOKUP(B442,[9]Att!B:W,22,0)</f>
        <v>10</v>
      </c>
      <c r="AL442" s="697">
        <f t="shared" si="84"/>
        <v>0</v>
      </c>
      <c r="AM442" s="697">
        <f>_xlfn.IFNA(VLOOKUP(B442,'[9]Health Check'!D:H,5,0),0)</f>
        <v>0</v>
      </c>
      <c r="AN442" s="701"/>
      <c r="AO442" s="697">
        <v>7</v>
      </c>
      <c r="AP442" s="696">
        <f>VLOOKUP(B442,[9]Simperel!B:AJ,35,0)</f>
        <v>11</v>
      </c>
      <c r="AQ442" s="702">
        <f>VLOOKUP(B442,[10]Master!$B:$AQ,42,0)</f>
        <v>0</v>
      </c>
      <c r="AR442" s="697">
        <f>_xlfn.IFNA(VLOOKUP(B442,[9]Bounus!A:B,2,0),0)</f>
        <v>0</v>
      </c>
      <c r="AS442" s="703">
        <f>SUMIF([9]Reimbursment!$B:$B,'PWK '!B:B,[9]Reimbursment!G:G)</f>
        <v>0</v>
      </c>
      <c r="AT442" s="700">
        <f t="shared" si="91"/>
        <v>0</v>
      </c>
      <c r="AU442" s="704">
        <f t="shared" si="85"/>
        <v>245.31</v>
      </c>
      <c r="AV442" s="705">
        <f>VLOOKUP(B442,[9]Att!B:U,20,0)</f>
        <v>0</v>
      </c>
      <c r="AW442" s="706">
        <f t="shared" si="92"/>
        <v>274.16000000000003</v>
      </c>
      <c r="AX442" s="707">
        <f t="shared" si="86"/>
        <v>268.68</v>
      </c>
      <c r="AY442" s="708">
        <f t="shared" si="87"/>
        <v>367.55697133055622</v>
      </c>
      <c r="AZ442" s="708">
        <v>0</v>
      </c>
      <c r="BA442" s="708">
        <f>VLOOKUP(B442,'[9]1st'!B:BH,59,0)</f>
        <v>100</v>
      </c>
      <c r="BB442" s="709">
        <f>_xlfn.IFNA(VLOOKUP(B442,[9]Deduct!B:F,6,0),0)</f>
        <v>0</v>
      </c>
      <c r="BC442" s="710">
        <f>_xlfn.IFNA(VLOOKUP(B442,[9]Union!I:J,2,0),0)</f>
        <v>0</v>
      </c>
      <c r="BD442" s="710">
        <f>_xlfn.IFNA(VLOOKUP(B442,[9]Union!M:N,2,0),0)</f>
        <v>0</v>
      </c>
      <c r="BE442" s="710">
        <f>_xlfn.IFNA(VLOOKUP(B442,[9]Union!E:F,2,0),0)</f>
        <v>0</v>
      </c>
      <c r="BF442" s="710">
        <f>_xlfn.IFNA(VLOOKUP(B442,[9]Union!A:B,2,0),0)</f>
        <v>0</v>
      </c>
      <c r="BG442" s="711">
        <f t="shared" si="94"/>
        <v>5.48</v>
      </c>
      <c r="BH442" s="708">
        <f t="shared" si="82"/>
        <v>105.48</v>
      </c>
      <c r="BI442" s="712">
        <f t="shared" si="88"/>
        <v>13.7</v>
      </c>
      <c r="BJ442" s="713">
        <f t="shared" si="89"/>
        <v>182.38</v>
      </c>
      <c r="BK442" s="716"/>
      <c r="BL442" s="608" t="e">
        <f>VLOOKUP(B442,[9]ML!A:F,1,0)</f>
        <v>#N/A</v>
      </c>
      <c r="BM442" s="715"/>
      <c r="BN442" s="608" t="e">
        <f>VLOOKUP(B442,'[9]Mon-Fri'!A:A,1,0)</f>
        <v>#N/A</v>
      </c>
    </row>
    <row r="443" spans="1:66" s="608" customFormat="1" ht="35.25" customHeight="1">
      <c r="A443" s="689">
        <f t="shared" si="93"/>
        <v>435</v>
      </c>
      <c r="B443" s="690" t="s">
        <v>2111</v>
      </c>
      <c r="C443" s="690" t="s">
        <v>2112</v>
      </c>
      <c r="D443" s="690" t="s">
        <v>808</v>
      </c>
      <c r="E443" s="690" t="s">
        <v>1235</v>
      </c>
      <c r="F443" s="691">
        <v>39854</v>
      </c>
      <c r="G443" s="692"/>
      <c r="H443" s="692"/>
      <c r="I443" s="690" t="s">
        <v>1108</v>
      </c>
      <c r="J443" s="693">
        <v>0</v>
      </c>
      <c r="K443" s="693">
        <v>0</v>
      </c>
      <c r="L443" s="693">
        <v>0</v>
      </c>
      <c r="M443" s="693">
        <v>231</v>
      </c>
      <c r="N443" s="694">
        <f t="shared" si="90"/>
        <v>8.884615384615385</v>
      </c>
      <c r="O443" s="693">
        <v>208</v>
      </c>
      <c r="P443" s="693">
        <v>8</v>
      </c>
      <c r="Q443" s="693">
        <v>254</v>
      </c>
      <c r="R443" s="693">
        <v>0</v>
      </c>
      <c r="S443" s="693">
        <v>0</v>
      </c>
      <c r="T443" s="693">
        <v>0</v>
      </c>
      <c r="U443" s="693">
        <v>46</v>
      </c>
      <c r="V443" s="693">
        <v>0</v>
      </c>
      <c r="W443" s="693">
        <v>46</v>
      </c>
      <c r="X443" s="690">
        <v>253.13</v>
      </c>
      <c r="Y443" s="690">
        <v>0</v>
      </c>
      <c r="Z443" s="690">
        <v>25.53</v>
      </c>
      <c r="AA443" s="690">
        <v>0</v>
      </c>
      <c r="AB443" s="690">
        <v>25.53</v>
      </c>
      <c r="AC443" s="690">
        <v>0</v>
      </c>
      <c r="AD443" s="690">
        <v>33.429887999999998</v>
      </c>
      <c r="AE443" s="696">
        <f>VLOOKUP(B443,[9]Avg!B:AD,29,0)</f>
        <v>11.171349868236147</v>
      </c>
      <c r="AF443" s="697">
        <f>_xlfn.IFNA(VLOOKUP(B443,'[9]5%'!B:BC,54,0),0)</f>
        <v>0</v>
      </c>
      <c r="AG443" s="698">
        <f>VLOOKUP(B443,[9]Simperel!B:AH,33,0)</f>
        <v>11</v>
      </c>
      <c r="AH443" s="699">
        <f t="shared" si="83"/>
        <v>8.8800000000000008</v>
      </c>
      <c r="AI443" s="700"/>
      <c r="AJ443" s="697">
        <f>_xlfn.IFNA(VLOOKUP(B443,'[9]Child care'!C:I,7,0),0)</f>
        <v>0</v>
      </c>
      <c r="AK443" s="699">
        <f>VLOOKUP(B443,[9]Att!B:W,22,0)</f>
        <v>10</v>
      </c>
      <c r="AL443" s="697">
        <f t="shared" si="84"/>
        <v>6</v>
      </c>
      <c r="AM443" s="697">
        <f>_xlfn.IFNA(VLOOKUP(B443,'[9]Health Check'!D:H,5,0),0)</f>
        <v>0</v>
      </c>
      <c r="AN443" s="701"/>
      <c r="AO443" s="697">
        <v>7</v>
      </c>
      <c r="AP443" s="696">
        <f>VLOOKUP(B443,[9]Simperel!B:AJ,35,0)</f>
        <v>11</v>
      </c>
      <c r="AQ443" s="702">
        <f>VLOOKUP(B443,[10]Master!$B:$AQ,42,0)</f>
        <v>0</v>
      </c>
      <c r="AR443" s="697">
        <f>_xlfn.IFNA(VLOOKUP(B443,[9]Bounus!A:B,2,0),0)</f>
        <v>0</v>
      </c>
      <c r="AS443" s="703">
        <f>SUMIF([9]Reimbursment!$B:$B,'PWK '!B:B,[9]Reimbursment!G:G)</f>
        <v>0</v>
      </c>
      <c r="AT443" s="700">
        <f t="shared" si="91"/>
        <v>0</v>
      </c>
      <c r="AU443" s="704">
        <f t="shared" si="85"/>
        <v>312.08999999999997</v>
      </c>
      <c r="AV443" s="705">
        <f>VLOOKUP(B443,[9]Att!B:U,20,0)</f>
        <v>0</v>
      </c>
      <c r="AW443" s="706">
        <f t="shared" si="92"/>
        <v>347.97</v>
      </c>
      <c r="AX443" s="707">
        <f t="shared" si="86"/>
        <v>342.1</v>
      </c>
      <c r="AY443" s="708">
        <f t="shared" si="87"/>
        <v>367.55697133055622</v>
      </c>
      <c r="AZ443" s="708">
        <v>0</v>
      </c>
      <c r="BA443" s="708">
        <f>VLOOKUP(B443,'[9]1st'!B:BH,59,0)</f>
        <v>100</v>
      </c>
      <c r="BB443" s="709">
        <f>_xlfn.IFNA(VLOOKUP(B443,[9]Deduct!B:F,6,0),0)</f>
        <v>0</v>
      </c>
      <c r="BC443" s="710">
        <f>_xlfn.IFNA(VLOOKUP(B443,[9]Union!I:J,2,0),0)</f>
        <v>0</v>
      </c>
      <c r="BD443" s="710">
        <f>_xlfn.IFNA(VLOOKUP(B443,[9]Union!M:N,2,0),0)</f>
        <v>0</v>
      </c>
      <c r="BE443" s="710">
        <f>_xlfn.IFNA(VLOOKUP(B443,[9]Union!E:F,2,0),0)</f>
        <v>0</v>
      </c>
      <c r="BF443" s="710">
        <f>_xlfn.IFNA(VLOOKUP(B443,[9]Union!A:B,2,0),0)</f>
        <v>0.5</v>
      </c>
      <c r="BG443" s="711">
        <f t="shared" si="94"/>
        <v>5.87</v>
      </c>
      <c r="BH443" s="708">
        <f t="shared" si="82"/>
        <v>106.37</v>
      </c>
      <c r="BI443" s="712">
        <f t="shared" si="88"/>
        <v>18</v>
      </c>
      <c r="BJ443" s="713">
        <f t="shared" si="89"/>
        <v>259.60000000000002</v>
      </c>
      <c r="BK443" s="716"/>
      <c r="BL443" s="608" t="e">
        <f>VLOOKUP(B443,[9]ML!A:F,1,0)</f>
        <v>#N/A</v>
      </c>
      <c r="BM443" s="715"/>
      <c r="BN443" s="608" t="e">
        <f>VLOOKUP(B443,'[9]Mon-Fri'!A:A,1,0)</f>
        <v>#N/A</v>
      </c>
    </row>
    <row r="444" spans="1:66" s="608" customFormat="1" ht="35.25" customHeight="1">
      <c r="A444" s="689">
        <f t="shared" si="93"/>
        <v>436</v>
      </c>
      <c r="B444" s="725" t="s">
        <v>2113</v>
      </c>
      <c r="C444" s="690" t="s">
        <v>2114</v>
      </c>
      <c r="D444" s="690" t="s">
        <v>1203</v>
      </c>
      <c r="E444" s="690" t="s">
        <v>1877</v>
      </c>
      <c r="F444" s="691">
        <v>39923</v>
      </c>
      <c r="G444" s="692"/>
      <c r="H444" s="692"/>
      <c r="I444" s="690" t="s">
        <v>1108</v>
      </c>
      <c r="J444" s="693">
        <v>1</v>
      </c>
      <c r="K444" s="693">
        <v>1</v>
      </c>
      <c r="L444" s="693">
        <v>2</v>
      </c>
      <c r="M444" s="693">
        <v>204</v>
      </c>
      <c r="N444" s="694">
        <f t="shared" si="90"/>
        <v>7.8461538461538458</v>
      </c>
      <c r="O444" s="693">
        <v>208</v>
      </c>
      <c r="P444" s="693">
        <v>8</v>
      </c>
      <c r="Q444" s="693">
        <v>250</v>
      </c>
      <c r="R444" s="693">
        <v>0</v>
      </c>
      <c r="S444" s="693">
        <v>0</v>
      </c>
      <c r="T444" s="693">
        <v>0</v>
      </c>
      <c r="U444" s="693">
        <v>42</v>
      </c>
      <c r="V444" s="693">
        <v>0</v>
      </c>
      <c r="W444" s="693">
        <v>42</v>
      </c>
      <c r="X444" s="690">
        <v>347.59</v>
      </c>
      <c r="Y444" s="690">
        <v>0</v>
      </c>
      <c r="Z444" s="690">
        <v>29.520600000000002</v>
      </c>
      <c r="AA444" s="690">
        <v>0</v>
      </c>
      <c r="AB444" s="690">
        <v>29.520600000000002</v>
      </c>
      <c r="AC444" s="690">
        <v>0</v>
      </c>
      <c r="AD444" s="690">
        <v>1.8235600000000001</v>
      </c>
      <c r="AE444" s="696">
        <f>VLOOKUP(B444,[9]Avg!B:AD,29,0)</f>
        <v>11.092629454034961</v>
      </c>
      <c r="AF444" s="697">
        <f>_xlfn.IFNA(VLOOKUP(B444,'[9]5%'!B:BC,54,0),0)</f>
        <v>0</v>
      </c>
      <c r="AG444" s="698">
        <f>VLOOKUP(B444,[9]Simperel!B:AH,33,0)</f>
        <v>10.050000000000001</v>
      </c>
      <c r="AH444" s="699">
        <f t="shared" si="83"/>
        <v>7.85</v>
      </c>
      <c r="AI444" s="700"/>
      <c r="AJ444" s="697">
        <f>_xlfn.IFNA(VLOOKUP(B444,'[9]Child care'!C:I,7,0),0)</f>
        <v>0</v>
      </c>
      <c r="AK444" s="699">
        <f>VLOOKUP(B444,[9]Att!B:W,22,0)</f>
        <v>10</v>
      </c>
      <c r="AL444" s="697">
        <f t="shared" si="84"/>
        <v>6</v>
      </c>
      <c r="AM444" s="697">
        <f>_xlfn.IFNA(VLOOKUP(B444,'[9]Health Check'!D:H,5,0),0)</f>
        <v>0</v>
      </c>
      <c r="AN444" s="701"/>
      <c r="AO444" s="697">
        <v>7</v>
      </c>
      <c r="AP444" s="696">
        <f>VLOOKUP(B444,[9]Simperel!B:AJ,35,0)</f>
        <v>11</v>
      </c>
      <c r="AQ444" s="702">
        <f>VLOOKUP(B444,[10]Master!$B:$AQ,42,0)</f>
        <v>0</v>
      </c>
      <c r="AR444" s="697">
        <f>_xlfn.IFNA(VLOOKUP(B444,[9]Bounus!A:B,2,0),0)</f>
        <v>0</v>
      </c>
      <c r="AS444" s="703">
        <f>SUMIF([9]Reimbursment!$B:$B,'PWK '!B:B,[9]Reimbursment!G:G)</f>
        <v>0</v>
      </c>
      <c r="AT444" s="700">
        <f t="shared" si="91"/>
        <v>0</v>
      </c>
      <c r="AU444" s="704">
        <f t="shared" si="85"/>
        <v>378.93</v>
      </c>
      <c r="AV444" s="705">
        <f>VLOOKUP(B444,[9]Att!B:U,20,0)</f>
        <v>0</v>
      </c>
      <c r="AW444" s="706">
        <f t="shared" si="92"/>
        <v>413.78</v>
      </c>
      <c r="AX444" s="707">
        <f t="shared" si="86"/>
        <v>407.90999999999997</v>
      </c>
      <c r="AY444" s="708">
        <f t="shared" si="87"/>
        <v>367.55697133055622</v>
      </c>
      <c r="AZ444" s="708">
        <v>0</v>
      </c>
      <c r="BA444" s="708">
        <f>VLOOKUP(B444,'[9]1st'!B:BH,59,0)</f>
        <v>100</v>
      </c>
      <c r="BB444" s="709">
        <f>_xlfn.IFNA(VLOOKUP(B444,[9]Deduct!B:F,6,0),0)</f>
        <v>0</v>
      </c>
      <c r="BC444" s="710">
        <f>_xlfn.IFNA(VLOOKUP(B444,[9]Union!I:J,2,0),0)</f>
        <v>0</v>
      </c>
      <c r="BD444" s="710">
        <f>_xlfn.IFNA(VLOOKUP(B444,[9]Union!M:N,2,0),0)</f>
        <v>0</v>
      </c>
      <c r="BE444" s="710">
        <f>_xlfn.IFNA(VLOOKUP(B444,[9]Union!E:F,2,0),0)</f>
        <v>0.5</v>
      </c>
      <c r="BF444" s="710">
        <f>_xlfn.IFNA(VLOOKUP(B444,[9]Union!A:B,2,0),0)</f>
        <v>0</v>
      </c>
      <c r="BG444" s="711">
        <f t="shared" si="94"/>
        <v>5.87</v>
      </c>
      <c r="BH444" s="708">
        <f t="shared" si="82"/>
        <v>106.37</v>
      </c>
      <c r="BI444" s="712">
        <f t="shared" si="88"/>
        <v>17.05</v>
      </c>
      <c r="BJ444" s="713">
        <f t="shared" si="89"/>
        <v>324.45999999999998</v>
      </c>
      <c r="BK444" s="716"/>
      <c r="BL444" s="608" t="e">
        <f>VLOOKUP(B444,[9]ML!A:F,1,0)</f>
        <v>#N/A</v>
      </c>
      <c r="BM444" s="715"/>
      <c r="BN444" s="608" t="e">
        <f>VLOOKUP(B444,'[9]Mon-Fri'!A:A,1,0)</f>
        <v>#N/A</v>
      </c>
    </row>
    <row r="445" spans="1:66" s="608" customFormat="1" ht="35.25" customHeight="1">
      <c r="A445" s="689">
        <f t="shared" si="93"/>
        <v>437</v>
      </c>
      <c r="B445" s="690" t="s">
        <v>2115</v>
      </c>
      <c r="C445" s="690" t="s">
        <v>2116</v>
      </c>
      <c r="D445" s="690" t="s">
        <v>1231</v>
      </c>
      <c r="E445" s="690" t="s">
        <v>1988</v>
      </c>
      <c r="F445" s="691">
        <v>39951</v>
      </c>
      <c r="G445" s="692"/>
      <c r="H445" s="692"/>
      <c r="I445" s="690" t="s">
        <v>1108</v>
      </c>
      <c r="J445" s="693">
        <v>1</v>
      </c>
      <c r="K445" s="693">
        <v>0</v>
      </c>
      <c r="L445" s="693">
        <v>1</v>
      </c>
      <c r="M445" s="693">
        <v>204</v>
      </c>
      <c r="N445" s="694">
        <f t="shared" si="90"/>
        <v>7.8461538461538458</v>
      </c>
      <c r="O445" s="693">
        <v>208</v>
      </c>
      <c r="P445" s="693">
        <v>8</v>
      </c>
      <c r="Q445" s="693">
        <v>241.75</v>
      </c>
      <c r="R445" s="693">
        <v>6.25</v>
      </c>
      <c r="S445" s="693">
        <v>0</v>
      </c>
      <c r="T445" s="693">
        <v>6.25</v>
      </c>
      <c r="U445" s="693">
        <v>40</v>
      </c>
      <c r="V445" s="693">
        <v>0</v>
      </c>
      <c r="W445" s="693">
        <v>40</v>
      </c>
      <c r="X445" s="690">
        <v>93.32</v>
      </c>
      <c r="Y445" s="690">
        <v>6.13</v>
      </c>
      <c r="Z445" s="690">
        <v>19.6248</v>
      </c>
      <c r="AA445" s="690">
        <v>0</v>
      </c>
      <c r="AB445" s="690">
        <v>19.6248</v>
      </c>
      <c r="AC445" s="690">
        <v>0</v>
      </c>
      <c r="AD445" s="690">
        <v>143.89959999999999</v>
      </c>
      <c r="AE445" s="696">
        <f>VLOOKUP(B445,[9]Avg!B:AD,29,0)</f>
        <v>10.16160303443567</v>
      </c>
      <c r="AF445" s="697">
        <f>_xlfn.IFNA(VLOOKUP(B445,'[9]5%'!B:BC,54,0),0)</f>
        <v>0</v>
      </c>
      <c r="AG445" s="698">
        <f>VLOOKUP(B445,[9]Simperel!B:AH,33,0)</f>
        <v>9.57</v>
      </c>
      <c r="AH445" s="699">
        <f t="shared" si="83"/>
        <v>7.85</v>
      </c>
      <c r="AI445" s="700"/>
      <c r="AJ445" s="697">
        <f>_xlfn.IFNA(VLOOKUP(B445,'[9]Child care'!C:I,7,0),0)</f>
        <v>8</v>
      </c>
      <c r="AK445" s="699">
        <f>VLOOKUP(B445,[9]Att!B:W,22,0)</f>
        <v>9.6796338672768876</v>
      </c>
      <c r="AL445" s="697">
        <f t="shared" si="84"/>
        <v>0</v>
      </c>
      <c r="AM445" s="697">
        <f>_xlfn.IFNA(VLOOKUP(B445,'[9]Health Check'!D:H,5,0),0)</f>
        <v>0</v>
      </c>
      <c r="AN445" s="701"/>
      <c r="AO445" s="697">
        <v>7</v>
      </c>
      <c r="AP445" s="696">
        <f>VLOOKUP(B445,[9]Simperel!B:AJ,35,0)</f>
        <v>11</v>
      </c>
      <c r="AQ445" s="702">
        <f>VLOOKUP(B445,[10]Master!$B:$AQ,42,0)</f>
        <v>0</v>
      </c>
      <c r="AR445" s="697">
        <f>_xlfn.IFNA(VLOOKUP(B445,[9]Bounus!A:B,2,0),0)</f>
        <v>0</v>
      </c>
      <c r="AS445" s="703">
        <f>SUMIF([9]Reimbursment!$B:$B,'PWK '!B:B,[9]Reimbursment!G:G)</f>
        <v>3.430075961774075</v>
      </c>
      <c r="AT445" s="700">
        <f t="shared" si="91"/>
        <v>0</v>
      </c>
      <c r="AU445" s="704">
        <f t="shared" si="85"/>
        <v>262.97000000000003</v>
      </c>
      <c r="AV445" s="705">
        <f>VLOOKUP(B445,[9]Att!B:U,20,0)</f>
        <v>0</v>
      </c>
      <c r="AW445" s="706">
        <f t="shared" si="92"/>
        <v>294.93</v>
      </c>
      <c r="AX445" s="707">
        <f t="shared" si="86"/>
        <v>289.06</v>
      </c>
      <c r="AY445" s="708">
        <f t="shared" si="87"/>
        <v>367.55697133055622</v>
      </c>
      <c r="AZ445" s="708">
        <v>0</v>
      </c>
      <c r="BA445" s="708">
        <f>VLOOKUP(B445,'[9]1st'!B:BH,59,0)</f>
        <v>100</v>
      </c>
      <c r="BB445" s="709">
        <f>_xlfn.IFNA(VLOOKUP(B445,[9]Deduct!B:F,6,0),0)</f>
        <v>0</v>
      </c>
      <c r="BC445" s="710">
        <f>_xlfn.IFNA(VLOOKUP(B445,[9]Union!I:J,2,0),0)</f>
        <v>1</v>
      </c>
      <c r="BD445" s="710">
        <f>_xlfn.IFNA(VLOOKUP(B445,[9]Union!M:N,2,0),0)</f>
        <v>0</v>
      </c>
      <c r="BE445" s="710">
        <f>_xlfn.IFNA(VLOOKUP(B445,[9]Union!E:F,2,0),0)</f>
        <v>0</v>
      </c>
      <c r="BF445" s="710">
        <f>_xlfn.IFNA(VLOOKUP(B445,[9]Union!A:B,2,0),0)</f>
        <v>0</v>
      </c>
      <c r="BG445" s="711">
        <f t="shared" si="94"/>
        <v>5.87</v>
      </c>
      <c r="BH445" s="708">
        <f t="shared" si="82"/>
        <v>106.87</v>
      </c>
      <c r="BI445" s="712">
        <f t="shared" si="88"/>
        <v>24.57</v>
      </c>
      <c r="BJ445" s="713">
        <f t="shared" si="89"/>
        <v>212.63</v>
      </c>
      <c r="BK445" s="716"/>
      <c r="BL445" s="608" t="e">
        <f>VLOOKUP(B445,[9]ML!A:F,1,0)</f>
        <v>#N/A</v>
      </c>
      <c r="BM445" s="715"/>
      <c r="BN445" s="608" t="e">
        <f>VLOOKUP(B445,'[9]Mon-Fri'!A:A,1,0)</f>
        <v>#N/A</v>
      </c>
    </row>
    <row r="446" spans="1:66" s="608" customFormat="1" ht="35.25" customHeight="1">
      <c r="A446" s="689">
        <f t="shared" si="93"/>
        <v>438</v>
      </c>
      <c r="B446" s="725" t="s">
        <v>2117</v>
      </c>
      <c r="C446" s="690" t="s">
        <v>2118</v>
      </c>
      <c r="D446" s="690" t="s">
        <v>1231</v>
      </c>
      <c r="E446" s="690" t="s">
        <v>1197</v>
      </c>
      <c r="F446" s="691">
        <v>39952</v>
      </c>
      <c r="G446" s="692"/>
      <c r="H446" s="692"/>
      <c r="I446" s="690" t="s">
        <v>1108</v>
      </c>
      <c r="J446" s="693">
        <v>0</v>
      </c>
      <c r="K446" s="693">
        <v>0</v>
      </c>
      <c r="L446" s="693">
        <v>0</v>
      </c>
      <c r="M446" s="693">
        <v>204</v>
      </c>
      <c r="N446" s="694">
        <f t="shared" si="90"/>
        <v>7.8461538461538458</v>
      </c>
      <c r="O446" s="693">
        <v>208</v>
      </c>
      <c r="P446" s="693">
        <v>8</v>
      </c>
      <c r="Q446" s="693">
        <v>226</v>
      </c>
      <c r="R446" s="693">
        <v>0</v>
      </c>
      <c r="S446" s="693">
        <v>0</v>
      </c>
      <c r="T446" s="693">
        <v>0</v>
      </c>
      <c r="U446" s="693">
        <v>18</v>
      </c>
      <c r="V446" s="693">
        <v>0</v>
      </c>
      <c r="W446" s="693">
        <v>18</v>
      </c>
      <c r="X446" s="690">
        <v>249.85</v>
      </c>
      <c r="Y446" s="690">
        <v>0</v>
      </c>
      <c r="Z446" s="690">
        <v>9.9383859999999995</v>
      </c>
      <c r="AA446" s="690">
        <v>0</v>
      </c>
      <c r="AB446" s="690">
        <v>9.9383859999999995</v>
      </c>
      <c r="AC446" s="690">
        <v>0</v>
      </c>
      <c r="AD446" s="690">
        <v>4.7112699999999998</v>
      </c>
      <c r="AE446" s="696">
        <f>VLOOKUP(B446,[9]Avg!B:AD,29,0)</f>
        <v>10.050633966144321</v>
      </c>
      <c r="AF446" s="697">
        <f>_xlfn.IFNA(VLOOKUP(B446,'[9]5%'!B:BC,54,0),0)</f>
        <v>0</v>
      </c>
      <c r="AG446" s="698">
        <f>VLOOKUP(B446,[9]Simperel!B:AH,33,0)</f>
        <v>4.3099999999999996</v>
      </c>
      <c r="AH446" s="699">
        <f t="shared" si="83"/>
        <v>7.85</v>
      </c>
      <c r="AI446" s="700"/>
      <c r="AJ446" s="697">
        <f>_xlfn.IFNA(VLOOKUP(B446,'[9]Child care'!C:I,7,0),0)</f>
        <v>0</v>
      </c>
      <c r="AK446" s="699">
        <f>VLOOKUP(B446,[9]Att!B:W,22,0)</f>
        <v>10</v>
      </c>
      <c r="AL446" s="697">
        <f t="shared" si="84"/>
        <v>6</v>
      </c>
      <c r="AM446" s="697">
        <f>_xlfn.IFNA(VLOOKUP(B446,'[9]Health Check'!D:H,5,0),0)</f>
        <v>0</v>
      </c>
      <c r="AN446" s="701"/>
      <c r="AO446" s="697">
        <v>7</v>
      </c>
      <c r="AP446" s="696">
        <f>VLOOKUP(B446,[9]Simperel!B:AJ,35,0)</f>
        <v>11</v>
      </c>
      <c r="AQ446" s="702">
        <f>VLOOKUP(B446,[10]Master!$B:$AQ,42,0)</f>
        <v>0</v>
      </c>
      <c r="AR446" s="697">
        <f>_xlfn.IFNA(VLOOKUP(B446,[9]Bounus!A:B,2,0),0)</f>
        <v>0</v>
      </c>
      <c r="AS446" s="703">
        <f>SUMIF([9]Reimbursment!$B:$B,'PWK '!B:B,[9]Reimbursment!G:G)</f>
        <v>3.430075961774075</v>
      </c>
      <c r="AT446" s="700">
        <f t="shared" si="91"/>
        <v>0</v>
      </c>
      <c r="AU446" s="704">
        <f t="shared" si="85"/>
        <v>264.5</v>
      </c>
      <c r="AV446" s="705">
        <f>VLOOKUP(B446,[9]Att!B:U,20,0)</f>
        <v>0</v>
      </c>
      <c r="AW446" s="706">
        <f t="shared" si="92"/>
        <v>302.77999999999997</v>
      </c>
      <c r="AX446" s="707">
        <f t="shared" si="86"/>
        <v>296.90999999999997</v>
      </c>
      <c r="AY446" s="708">
        <f t="shared" si="87"/>
        <v>367.55697133055622</v>
      </c>
      <c r="AZ446" s="708">
        <v>0</v>
      </c>
      <c r="BA446" s="708">
        <f>VLOOKUP(B446,'[9]1st'!B:BH,59,0)</f>
        <v>100</v>
      </c>
      <c r="BB446" s="709">
        <f>_xlfn.IFNA(VLOOKUP(B446,[9]Deduct!B:F,6,0),0)</f>
        <v>0</v>
      </c>
      <c r="BC446" s="710">
        <f>_xlfn.IFNA(VLOOKUP(B446,[9]Union!I:J,2,0),0)</f>
        <v>0</v>
      </c>
      <c r="BD446" s="710">
        <f>_xlfn.IFNA(VLOOKUP(B446,[9]Union!M:N,2,0),0)</f>
        <v>0</v>
      </c>
      <c r="BE446" s="710">
        <f>_xlfn.IFNA(VLOOKUP(B446,[9]Union!E:F,2,0),0)</f>
        <v>0</v>
      </c>
      <c r="BF446" s="710">
        <f>_xlfn.IFNA(VLOOKUP(B446,[9]Union!A:B,2,0),0)</f>
        <v>0</v>
      </c>
      <c r="BG446" s="711">
        <f t="shared" si="94"/>
        <v>5.87</v>
      </c>
      <c r="BH446" s="708">
        <f t="shared" si="82"/>
        <v>105.87</v>
      </c>
      <c r="BI446" s="712">
        <f t="shared" si="88"/>
        <v>11.31</v>
      </c>
      <c r="BJ446" s="713">
        <f t="shared" si="89"/>
        <v>208.22</v>
      </c>
      <c r="BK446" s="716"/>
      <c r="BL446" s="608" t="e">
        <f>VLOOKUP(B446,[9]ML!A:F,1,0)</f>
        <v>#N/A</v>
      </c>
      <c r="BM446" s="715"/>
      <c r="BN446" s="608" t="e">
        <f>VLOOKUP(B446,'[9]Mon-Fri'!A:A,1,0)</f>
        <v>#N/A</v>
      </c>
    </row>
    <row r="447" spans="1:66" s="608" customFormat="1" ht="35.25" customHeight="1">
      <c r="A447" s="689">
        <f t="shared" si="93"/>
        <v>439</v>
      </c>
      <c r="B447" s="725" t="s">
        <v>2119</v>
      </c>
      <c r="C447" s="690" t="s">
        <v>2120</v>
      </c>
      <c r="D447" s="690" t="s">
        <v>1213</v>
      </c>
      <c r="E447" s="690" t="s">
        <v>2121</v>
      </c>
      <c r="F447" s="691">
        <v>39979</v>
      </c>
      <c r="G447" s="692"/>
      <c r="H447" s="692"/>
      <c r="I447" s="690" t="s">
        <v>1108</v>
      </c>
      <c r="J447" s="693">
        <v>1</v>
      </c>
      <c r="K447" s="693">
        <v>1</v>
      </c>
      <c r="L447" s="693">
        <v>2</v>
      </c>
      <c r="M447" s="693">
        <v>204</v>
      </c>
      <c r="N447" s="694">
        <f t="shared" si="90"/>
        <v>7.8461538461538458</v>
      </c>
      <c r="O447" s="693">
        <v>208</v>
      </c>
      <c r="P447" s="693">
        <v>8</v>
      </c>
      <c r="Q447" s="693">
        <v>240</v>
      </c>
      <c r="R447" s="693">
        <v>0</v>
      </c>
      <c r="S447" s="693">
        <v>0</v>
      </c>
      <c r="T447" s="693">
        <v>0</v>
      </c>
      <c r="U447" s="693">
        <v>32</v>
      </c>
      <c r="V447" s="693">
        <v>0</v>
      </c>
      <c r="W447" s="693">
        <v>32</v>
      </c>
      <c r="X447" s="690">
        <v>149.93</v>
      </c>
      <c r="Y447" s="690">
        <v>0</v>
      </c>
      <c r="Z447" s="690">
        <v>16.423014999999999</v>
      </c>
      <c r="AA447" s="690">
        <v>0</v>
      </c>
      <c r="AB447" s="690">
        <v>16.423014999999999</v>
      </c>
      <c r="AC447" s="690">
        <v>0</v>
      </c>
      <c r="AD447" s="690">
        <v>108.81359399999999</v>
      </c>
      <c r="AE447" s="696">
        <f>VLOOKUP(B447,[9]Avg!B:AD,29,0)</f>
        <v>10.333691527559427</v>
      </c>
      <c r="AF447" s="697">
        <f>_xlfn.IFNA(VLOOKUP(B447,'[9]5%'!B:BC,54,0),0)</f>
        <v>0</v>
      </c>
      <c r="AG447" s="698">
        <f>VLOOKUP(B447,[9]Simperel!B:AH,33,0)</f>
        <v>7.65</v>
      </c>
      <c r="AH447" s="699">
        <f t="shared" si="83"/>
        <v>7.85</v>
      </c>
      <c r="AI447" s="700"/>
      <c r="AJ447" s="697">
        <f>_xlfn.IFNA(VLOOKUP(B447,'[9]Child care'!C:I,7,0),0)</f>
        <v>0</v>
      </c>
      <c r="AK447" s="699">
        <f>VLOOKUP(B447,[9]Att!B:W,22,0)</f>
        <v>10</v>
      </c>
      <c r="AL447" s="697">
        <f t="shared" si="84"/>
        <v>0</v>
      </c>
      <c r="AM447" s="697">
        <f>_xlfn.IFNA(VLOOKUP(B447,'[9]Health Check'!D:H,5,0),0)</f>
        <v>0</v>
      </c>
      <c r="AN447" s="701"/>
      <c r="AO447" s="697">
        <v>7</v>
      </c>
      <c r="AP447" s="696">
        <f>VLOOKUP(B447,[9]Simperel!B:AJ,35,0)</f>
        <v>11</v>
      </c>
      <c r="AQ447" s="702">
        <f>VLOOKUP(B447,[10]Master!$B:$AQ,42,0)</f>
        <v>0</v>
      </c>
      <c r="AR447" s="697">
        <f>_xlfn.IFNA(VLOOKUP(B447,[9]Bounus!A:B,2,0),0)</f>
        <v>0</v>
      </c>
      <c r="AS447" s="703">
        <f>SUMIF([9]Reimbursment!$B:$B,'PWK '!B:B,[9]Reimbursment!G:G)</f>
        <v>0</v>
      </c>
      <c r="AT447" s="700">
        <f t="shared" si="91"/>
        <v>0</v>
      </c>
      <c r="AU447" s="704">
        <f t="shared" si="85"/>
        <v>275.17</v>
      </c>
      <c r="AV447" s="705">
        <f>VLOOKUP(B447,[9]Att!B:U,20,0)</f>
        <v>0</v>
      </c>
      <c r="AW447" s="706">
        <f t="shared" si="92"/>
        <v>304.02</v>
      </c>
      <c r="AX447" s="707">
        <f t="shared" si="86"/>
        <v>298.14999999999998</v>
      </c>
      <c r="AY447" s="708">
        <f t="shared" si="87"/>
        <v>367.55697133055622</v>
      </c>
      <c r="AZ447" s="708">
        <v>0</v>
      </c>
      <c r="BA447" s="708">
        <f>VLOOKUP(B447,'[9]1st'!B:BH,59,0)</f>
        <v>100</v>
      </c>
      <c r="BB447" s="709">
        <f>_xlfn.IFNA(VLOOKUP(B447,[9]Deduct!B:F,6,0),0)</f>
        <v>0</v>
      </c>
      <c r="BC447" s="710">
        <f>_xlfn.IFNA(VLOOKUP(B447,[9]Union!I:J,2,0),0)</f>
        <v>1</v>
      </c>
      <c r="BD447" s="710">
        <f>_xlfn.IFNA(VLOOKUP(B447,[9]Union!M:N,2,0),0)</f>
        <v>0</v>
      </c>
      <c r="BE447" s="710">
        <f>_xlfn.IFNA(VLOOKUP(B447,[9]Union!E:F,2,0),0)</f>
        <v>0</v>
      </c>
      <c r="BF447" s="710">
        <f>_xlfn.IFNA(VLOOKUP(B447,[9]Union!A:B,2,0),0)</f>
        <v>0</v>
      </c>
      <c r="BG447" s="711">
        <f t="shared" si="94"/>
        <v>5.87</v>
      </c>
      <c r="BH447" s="708">
        <f t="shared" si="82"/>
        <v>106.87</v>
      </c>
      <c r="BI447" s="712">
        <f t="shared" si="88"/>
        <v>14.65</v>
      </c>
      <c r="BJ447" s="713">
        <f t="shared" si="89"/>
        <v>211.8</v>
      </c>
      <c r="BK447" s="716"/>
      <c r="BL447" s="608" t="e">
        <f>VLOOKUP(B447,[9]ML!A:F,1,0)</f>
        <v>#N/A</v>
      </c>
      <c r="BM447" s="715"/>
      <c r="BN447" s="608" t="e">
        <f>VLOOKUP(B447,'[9]Mon-Fri'!A:A,1,0)</f>
        <v>#N/A</v>
      </c>
    </row>
    <row r="448" spans="1:66" s="608" customFormat="1" ht="32.25" customHeight="1">
      <c r="A448" s="689">
        <f t="shared" si="93"/>
        <v>440</v>
      </c>
      <c r="B448" s="725" t="s">
        <v>2122</v>
      </c>
      <c r="C448" s="690" t="s">
        <v>2123</v>
      </c>
      <c r="D448" s="690" t="s">
        <v>808</v>
      </c>
      <c r="E448" s="690" t="s">
        <v>1317</v>
      </c>
      <c r="F448" s="691">
        <v>39995</v>
      </c>
      <c r="G448" s="692"/>
      <c r="H448" s="692"/>
      <c r="I448" s="690" t="s">
        <v>1108</v>
      </c>
      <c r="J448" s="693">
        <v>0</v>
      </c>
      <c r="K448" s="693">
        <v>0</v>
      </c>
      <c r="L448" s="693">
        <v>0</v>
      </c>
      <c r="M448" s="693">
        <v>231</v>
      </c>
      <c r="N448" s="694">
        <f t="shared" si="90"/>
        <v>8.884615384615385</v>
      </c>
      <c r="O448" s="693">
        <v>208</v>
      </c>
      <c r="P448" s="693">
        <v>8</v>
      </c>
      <c r="Q448" s="693">
        <v>236</v>
      </c>
      <c r="R448" s="693">
        <v>0</v>
      </c>
      <c r="S448" s="693">
        <v>0</v>
      </c>
      <c r="T448" s="693">
        <v>0</v>
      </c>
      <c r="U448" s="693">
        <v>28</v>
      </c>
      <c r="V448" s="693">
        <v>0</v>
      </c>
      <c r="W448" s="693">
        <v>28</v>
      </c>
      <c r="X448" s="690">
        <v>205.79</v>
      </c>
      <c r="Y448" s="690">
        <v>0</v>
      </c>
      <c r="Z448" s="690">
        <v>15.54</v>
      </c>
      <c r="AA448" s="690">
        <v>0</v>
      </c>
      <c r="AB448" s="690">
        <v>15.54</v>
      </c>
      <c r="AC448" s="690">
        <v>0</v>
      </c>
      <c r="AD448" s="690">
        <v>56.833787999999998</v>
      </c>
      <c r="AE448" s="696">
        <f>VLOOKUP(B448,[9]Avg!B:AD,29,0)</f>
        <v>11.143398684804195</v>
      </c>
      <c r="AF448" s="697">
        <f>_xlfn.IFNA(VLOOKUP(B448,'[9]5%'!B:BC,54,0),0)</f>
        <v>0</v>
      </c>
      <c r="AG448" s="698">
        <f>VLOOKUP(B448,[9]Simperel!B:AH,33,0)</f>
        <v>6.7</v>
      </c>
      <c r="AH448" s="699">
        <f t="shared" si="83"/>
        <v>8.8800000000000008</v>
      </c>
      <c r="AI448" s="700"/>
      <c r="AJ448" s="697">
        <f>_xlfn.IFNA(VLOOKUP(B448,'[9]Child care'!C:I,7,0),0)</f>
        <v>0</v>
      </c>
      <c r="AK448" s="699">
        <f>VLOOKUP(B448,[9]Att!B:W,22,0)</f>
        <v>10</v>
      </c>
      <c r="AL448" s="697">
        <f t="shared" si="84"/>
        <v>6</v>
      </c>
      <c r="AM448" s="697">
        <f>_xlfn.IFNA(VLOOKUP(B448,'[9]Health Check'!D:H,5,0),0)</f>
        <v>0</v>
      </c>
      <c r="AN448" s="701"/>
      <c r="AO448" s="697">
        <v>7</v>
      </c>
      <c r="AP448" s="696">
        <f>VLOOKUP(B448,[9]Simperel!B:AJ,35,0)</f>
        <v>11</v>
      </c>
      <c r="AQ448" s="702">
        <f>VLOOKUP(B448,[10]Master!$B:$AQ,42,0)</f>
        <v>0</v>
      </c>
      <c r="AR448" s="697">
        <f>_xlfn.IFNA(VLOOKUP(B448,[9]Bounus!A:B,2,0),0)</f>
        <v>0</v>
      </c>
      <c r="AS448" s="703">
        <f>SUMIF([9]Reimbursment!$B:$B,'PWK '!B:B,[9]Reimbursment!G:G)</f>
        <v>0</v>
      </c>
      <c r="AT448" s="700">
        <f t="shared" si="91"/>
        <v>0</v>
      </c>
      <c r="AU448" s="704">
        <f t="shared" si="85"/>
        <v>278.16000000000003</v>
      </c>
      <c r="AV448" s="705">
        <f>VLOOKUP(B448,[9]Att!B:U,20,0)</f>
        <v>0</v>
      </c>
      <c r="AW448" s="706">
        <f t="shared" si="92"/>
        <v>314.04000000000002</v>
      </c>
      <c r="AX448" s="707">
        <f t="shared" si="86"/>
        <v>308.17</v>
      </c>
      <c r="AY448" s="708">
        <f t="shared" si="87"/>
        <v>367.55697133055622</v>
      </c>
      <c r="AZ448" s="708">
        <v>0</v>
      </c>
      <c r="BA448" s="708">
        <f>VLOOKUP(B448,'[9]1st'!B:BH,59,0)</f>
        <v>100</v>
      </c>
      <c r="BB448" s="709">
        <f>_xlfn.IFNA(VLOOKUP(B448,[9]Deduct!B:F,6,0),0)</f>
        <v>0</v>
      </c>
      <c r="BC448" s="710">
        <f>_xlfn.IFNA(VLOOKUP(B448,[9]Union!I:J,2,0),0)</f>
        <v>0</v>
      </c>
      <c r="BD448" s="710">
        <f>_xlfn.IFNA(VLOOKUP(B448,[9]Union!M:N,2,0),0)</f>
        <v>0</v>
      </c>
      <c r="BE448" s="710">
        <f>_xlfn.IFNA(VLOOKUP(B448,[9]Union!E:F,2,0),0)</f>
        <v>0.5</v>
      </c>
      <c r="BF448" s="710">
        <f>_xlfn.IFNA(VLOOKUP(B448,[9]Union!A:B,2,0),0)</f>
        <v>0</v>
      </c>
      <c r="BG448" s="711">
        <f t="shared" si="94"/>
        <v>5.87</v>
      </c>
      <c r="BH448" s="708">
        <f t="shared" si="82"/>
        <v>106.37</v>
      </c>
      <c r="BI448" s="712">
        <f t="shared" si="88"/>
        <v>13.7</v>
      </c>
      <c r="BJ448" s="713">
        <f t="shared" si="89"/>
        <v>221.37</v>
      </c>
      <c r="BK448" s="716"/>
      <c r="BL448" s="608" t="e">
        <f>VLOOKUP(B448,[9]ML!A:F,1,0)</f>
        <v>#N/A</v>
      </c>
      <c r="BM448" s="715"/>
      <c r="BN448" s="608" t="e">
        <f>VLOOKUP(B448,'[9]Mon-Fri'!A:A,1,0)</f>
        <v>#N/A</v>
      </c>
    </row>
    <row r="449" spans="1:66" s="608" customFormat="1" ht="32.25" customHeight="1">
      <c r="A449" s="689">
        <f t="shared" si="93"/>
        <v>441</v>
      </c>
      <c r="B449" s="725" t="s">
        <v>2124</v>
      </c>
      <c r="C449" s="690" t="s">
        <v>2125</v>
      </c>
      <c r="D449" s="690" t="s">
        <v>1224</v>
      </c>
      <c r="E449" s="690" t="s">
        <v>1362</v>
      </c>
      <c r="F449" s="691">
        <v>39995</v>
      </c>
      <c r="G449" s="692"/>
      <c r="H449" s="692"/>
      <c r="I449" s="690" t="s">
        <v>1108</v>
      </c>
      <c r="J449" s="693">
        <v>1</v>
      </c>
      <c r="K449" s="693">
        <v>2</v>
      </c>
      <c r="L449" s="693">
        <v>3</v>
      </c>
      <c r="M449" s="693">
        <v>204</v>
      </c>
      <c r="N449" s="694">
        <f t="shared" si="90"/>
        <v>7.8461538461538458</v>
      </c>
      <c r="O449" s="693">
        <v>200</v>
      </c>
      <c r="P449" s="693">
        <v>8</v>
      </c>
      <c r="Q449" s="693">
        <v>248</v>
      </c>
      <c r="R449" s="693">
        <v>0</v>
      </c>
      <c r="S449" s="693">
        <v>0</v>
      </c>
      <c r="T449" s="693">
        <v>0</v>
      </c>
      <c r="U449" s="693">
        <v>48</v>
      </c>
      <c r="V449" s="693">
        <v>0</v>
      </c>
      <c r="W449" s="693">
        <v>48</v>
      </c>
      <c r="X449" s="690">
        <v>119.05</v>
      </c>
      <c r="Y449" s="690">
        <v>0</v>
      </c>
      <c r="Z449" s="690">
        <v>23.549759999999999</v>
      </c>
      <c r="AA449" s="690">
        <v>0</v>
      </c>
      <c r="AB449" s="690">
        <v>23.549759999999999</v>
      </c>
      <c r="AC449" s="690">
        <v>0</v>
      </c>
      <c r="AD449" s="690">
        <v>124.29952</v>
      </c>
      <c r="AE449" s="696">
        <f>VLOOKUP(B449,[9]Avg!B:AD,29,0)</f>
        <v>10.278626007203371</v>
      </c>
      <c r="AF449" s="697">
        <f>_xlfn.IFNA(VLOOKUP(B449,'[9]5%'!B:BC,54,0),0)</f>
        <v>0</v>
      </c>
      <c r="AG449" s="698">
        <f>VLOOKUP(B449,[9]Simperel!B:AH,33,0)</f>
        <v>11.48</v>
      </c>
      <c r="AH449" s="699">
        <f t="shared" si="83"/>
        <v>7.85</v>
      </c>
      <c r="AI449" s="700"/>
      <c r="AJ449" s="697">
        <f>_xlfn.IFNA(VLOOKUP(B449,'[9]Child care'!C:I,7,0),0)</f>
        <v>0</v>
      </c>
      <c r="AK449" s="699">
        <f>VLOOKUP(B449,[9]Att!B:W,22,0)</f>
        <v>10</v>
      </c>
      <c r="AL449" s="697">
        <f t="shared" si="84"/>
        <v>0</v>
      </c>
      <c r="AM449" s="697">
        <f>_xlfn.IFNA(VLOOKUP(B449,'[9]Health Check'!D:H,5,0),0)</f>
        <v>0</v>
      </c>
      <c r="AN449" s="701"/>
      <c r="AO449" s="697">
        <v>7</v>
      </c>
      <c r="AP449" s="696">
        <f>VLOOKUP(B449,[9]Simperel!B:AJ,35,0)</f>
        <v>11</v>
      </c>
      <c r="AQ449" s="702">
        <f>VLOOKUP(B449,[10]Master!$B:$AQ,42,0)</f>
        <v>0</v>
      </c>
      <c r="AR449" s="697">
        <f>_xlfn.IFNA(VLOOKUP(B449,[9]Bounus!A:B,2,0),0)</f>
        <v>0</v>
      </c>
      <c r="AS449" s="703">
        <f>SUMIF([9]Reimbursment!$B:$B,'PWK '!B:B,[9]Reimbursment!G:G)</f>
        <v>0</v>
      </c>
      <c r="AT449" s="700">
        <f t="shared" si="91"/>
        <v>10.278626007203371</v>
      </c>
      <c r="AU449" s="704">
        <f t="shared" si="85"/>
        <v>266.89999999999998</v>
      </c>
      <c r="AV449" s="705">
        <f>VLOOKUP(B449,[9]Att!B:U,20,0)</f>
        <v>1</v>
      </c>
      <c r="AW449" s="706">
        <f t="shared" si="92"/>
        <v>306.02999999999997</v>
      </c>
      <c r="AX449" s="707">
        <f t="shared" si="86"/>
        <v>300.15999999999997</v>
      </c>
      <c r="AY449" s="708">
        <f t="shared" si="87"/>
        <v>367.55697133055622</v>
      </c>
      <c r="AZ449" s="708">
        <v>0</v>
      </c>
      <c r="BA449" s="708">
        <f>VLOOKUP(B449,'[9]1st'!B:BH,59,0)</f>
        <v>100</v>
      </c>
      <c r="BB449" s="709">
        <f>_xlfn.IFNA(VLOOKUP(B449,[9]Deduct!B:F,6,0),0)</f>
        <v>0</v>
      </c>
      <c r="BC449" s="710">
        <f>_xlfn.IFNA(VLOOKUP(B449,[9]Union!I:J,2,0),0)</f>
        <v>0</v>
      </c>
      <c r="BD449" s="710">
        <f>_xlfn.IFNA(VLOOKUP(B449,[9]Union!M:N,2,0),0)</f>
        <v>1</v>
      </c>
      <c r="BE449" s="710">
        <f>_xlfn.IFNA(VLOOKUP(B449,[9]Union!E:F,2,0),0)</f>
        <v>0</v>
      </c>
      <c r="BF449" s="710">
        <f>_xlfn.IFNA(VLOOKUP(B449,[9]Union!A:B,2,0),0)</f>
        <v>0</v>
      </c>
      <c r="BG449" s="711">
        <f t="shared" si="94"/>
        <v>5.87</v>
      </c>
      <c r="BH449" s="708">
        <f t="shared" si="82"/>
        <v>106.87</v>
      </c>
      <c r="BI449" s="712">
        <f t="shared" si="88"/>
        <v>18.48</v>
      </c>
      <c r="BJ449" s="713">
        <f t="shared" si="89"/>
        <v>217.64</v>
      </c>
      <c r="BK449" s="716"/>
      <c r="BL449" s="608" t="e">
        <f>VLOOKUP(B449,[9]ML!A:F,1,0)</f>
        <v>#N/A</v>
      </c>
      <c r="BM449" s="715"/>
      <c r="BN449" s="608" t="e">
        <f>VLOOKUP(B449,'[9]Mon-Fri'!A:A,1,0)</f>
        <v>#N/A</v>
      </c>
    </row>
    <row r="450" spans="1:66" s="608" customFormat="1" ht="35.25" customHeight="1">
      <c r="A450" s="689">
        <f t="shared" si="93"/>
        <v>442</v>
      </c>
      <c r="B450" s="690" t="s">
        <v>2126</v>
      </c>
      <c r="C450" s="690" t="s">
        <v>2127</v>
      </c>
      <c r="D450" s="690" t="s">
        <v>1117</v>
      </c>
      <c r="E450" s="690" t="s">
        <v>2128</v>
      </c>
      <c r="F450" s="691">
        <v>40007</v>
      </c>
      <c r="G450" s="692"/>
      <c r="H450" s="692"/>
      <c r="I450" s="690" t="s">
        <v>1108</v>
      </c>
      <c r="J450" s="693">
        <v>1</v>
      </c>
      <c r="K450" s="693">
        <v>1</v>
      </c>
      <c r="L450" s="693">
        <v>2</v>
      </c>
      <c r="M450" s="693">
        <v>204</v>
      </c>
      <c r="N450" s="694">
        <f t="shared" si="90"/>
        <v>7.8461538461538458</v>
      </c>
      <c r="O450" s="693">
        <v>208</v>
      </c>
      <c r="P450" s="693">
        <v>8</v>
      </c>
      <c r="Q450" s="693">
        <v>208</v>
      </c>
      <c r="R450" s="693">
        <v>0</v>
      </c>
      <c r="S450" s="693">
        <v>0</v>
      </c>
      <c r="T450" s="693">
        <v>0</v>
      </c>
      <c r="U450" s="693">
        <v>0</v>
      </c>
      <c r="V450" s="693">
        <v>0</v>
      </c>
      <c r="W450" s="693">
        <v>0</v>
      </c>
      <c r="X450" s="690">
        <v>208.84</v>
      </c>
      <c r="Y450" s="690">
        <v>0</v>
      </c>
      <c r="Z450" s="690">
        <v>0</v>
      </c>
      <c r="AA450" s="690">
        <v>0</v>
      </c>
      <c r="AB450" s="690">
        <v>0</v>
      </c>
      <c r="AC450" s="690">
        <v>0</v>
      </c>
      <c r="AD450" s="690">
        <v>28.82</v>
      </c>
      <c r="AE450" s="696">
        <f>VLOOKUP(B450,[9]Avg!B:AD,29,0)</f>
        <v>9.5067535217481574</v>
      </c>
      <c r="AF450" s="697">
        <f>_xlfn.IFNA(VLOOKUP(B450,'[9]5%'!B:BC,54,0),0)</f>
        <v>0</v>
      </c>
      <c r="AG450" s="698">
        <f>VLOOKUP(B450,[9]Simperel!B:AH,33,0)</f>
        <v>0</v>
      </c>
      <c r="AH450" s="699">
        <f t="shared" si="83"/>
        <v>7.85</v>
      </c>
      <c r="AI450" s="700"/>
      <c r="AJ450" s="697">
        <f>_xlfn.IFNA(VLOOKUP(B450,'[9]Child care'!C:I,7,0),0)</f>
        <v>0</v>
      </c>
      <c r="AK450" s="699">
        <f>VLOOKUP(B450,[9]Att!B:W,22,0)</f>
        <v>10</v>
      </c>
      <c r="AL450" s="697">
        <f t="shared" si="84"/>
        <v>6</v>
      </c>
      <c r="AM450" s="697">
        <f>_xlfn.IFNA(VLOOKUP(B450,'[9]Health Check'!D:H,5,0),0)</f>
        <v>0</v>
      </c>
      <c r="AN450" s="701"/>
      <c r="AO450" s="697">
        <v>7</v>
      </c>
      <c r="AP450" s="696">
        <f>VLOOKUP(B450,[9]Simperel!B:AJ,35,0)</f>
        <v>11</v>
      </c>
      <c r="AQ450" s="702">
        <f>VLOOKUP(B450,[10]Master!$B:$AQ,42,0)</f>
        <v>0</v>
      </c>
      <c r="AR450" s="697">
        <f>_xlfn.IFNA(VLOOKUP(B450,[9]Bounus!A:B,2,0),0)</f>
        <v>0</v>
      </c>
      <c r="AS450" s="703">
        <f>SUMIF([9]Reimbursment!$B:$B,'PWK '!B:B,[9]Reimbursment!G:G)</f>
        <v>0</v>
      </c>
      <c r="AT450" s="700">
        <f t="shared" si="91"/>
        <v>0</v>
      </c>
      <c r="AU450" s="704">
        <f t="shared" si="85"/>
        <v>237.66</v>
      </c>
      <c r="AV450" s="705">
        <f>VLOOKUP(B450,[9]Att!B:U,20,0)</f>
        <v>0</v>
      </c>
      <c r="AW450" s="706">
        <f t="shared" si="92"/>
        <v>272.51</v>
      </c>
      <c r="AX450" s="707">
        <f t="shared" si="86"/>
        <v>267.06</v>
      </c>
      <c r="AY450" s="708">
        <f t="shared" si="87"/>
        <v>367.55697133055622</v>
      </c>
      <c r="AZ450" s="708">
        <v>0</v>
      </c>
      <c r="BA450" s="708">
        <f>VLOOKUP(B450,'[9]1st'!B:BH,59,0)</f>
        <v>100</v>
      </c>
      <c r="BB450" s="709">
        <f>_xlfn.IFNA(VLOOKUP(B450,[9]Deduct!B:F,6,0),0)</f>
        <v>0</v>
      </c>
      <c r="BC450" s="710">
        <f>_xlfn.IFNA(VLOOKUP(B450,[9]Union!I:J,2,0),0)</f>
        <v>0</v>
      </c>
      <c r="BD450" s="710">
        <f>_xlfn.IFNA(VLOOKUP(B450,[9]Union!M:N,2,0),0)</f>
        <v>1</v>
      </c>
      <c r="BE450" s="710">
        <f>_xlfn.IFNA(VLOOKUP(B450,[9]Union!E:F,2,0),0)</f>
        <v>0</v>
      </c>
      <c r="BF450" s="710">
        <f>_xlfn.IFNA(VLOOKUP(B450,[9]Union!A:B,2,0),0)</f>
        <v>0</v>
      </c>
      <c r="BG450" s="711">
        <f t="shared" si="94"/>
        <v>5.45</v>
      </c>
      <c r="BH450" s="708">
        <f t="shared" si="82"/>
        <v>106.45</v>
      </c>
      <c r="BI450" s="712">
        <f t="shared" si="88"/>
        <v>7</v>
      </c>
      <c r="BJ450" s="713">
        <f t="shared" si="89"/>
        <v>173.06</v>
      </c>
      <c r="BK450" s="716"/>
      <c r="BL450" s="608" t="e">
        <f>VLOOKUP(B450,[9]ML!A:F,1,0)</f>
        <v>#N/A</v>
      </c>
      <c r="BM450" s="715"/>
      <c r="BN450" s="608" t="e">
        <f>VLOOKUP(B450,'[9]Mon-Fri'!A:A,1,0)</f>
        <v>#N/A</v>
      </c>
    </row>
    <row r="451" spans="1:66" s="608" customFormat="1" ht="35.25" customHeight="1">
      <c r="A451" s="689">
        <f t="shared" si="93"/>
        <v>443</v>
      </c>
      <c r="B451" s="690" t="s">
        <v>2129</v>
      </c>
      <c r="C451" s="690" t="s">
        <v>2130</v>
      </c>
      <c r="D451" s="690" t="s">
        <v>1224</v>
      </c>
      <c r="E451" s="690" t="s">
        <v>1261</v>
      </c>
      <c r="F451" s="691">
        <v>40037</v>
      </c>
      <c r="G451" s="692"/>
      <c r="H451" s="692"/>
      <c r="I451" s="690" t="s">
        <v>1108</v>
      </c>
      <c r="J451" s="693">
        <v>1</v>
      </c>
      <c r="K451" s="693">
        <v>3</v>
      </c>
      <c r="L451" s="693">
        <v>4</v>
      </c>
      <c r="M451" s="693">
        <v>204</v>
      </c>
      <c r="N451" s="694">
        <f t="shared" si="90"/>
        <v>7.8461538461538458</v>
      </c>
      <c r="O451" s="693">
        <v>208</v>
      </c>
      <c r="P451" s="693">
        <v>8</v>
      </c>
      <c r="Q451" s="693">
        <v>256</v>
      </c>
      <c r="R451" s="693">
        <v>0</v>
      </c>
      <c r="S451" s="693">
        <v>0</v>
      </c>
      <c r="T451" s="693">
        <v>0</v>
      </c>
      <c r="U451" s="693">
        <v>48</v>
      </c>
      <c r="V451" s="693">
        <v>0</v>
      </c>
      <c r="W451" s="693">
        <v>48</v>
      </c>
      <c r="X451" s="690">
        <v>183.01</v>
      </c>
      <c r="Y451" s="690">
        <v>0</v>
      </c>
      <c r="Z451" s="690">
        <v>24.676862</v>
      </c>
      <c r="AA451" s="690">
        <v>0</v>
      </c>
      <c r="AB451" s="690">
        <v>24.676862</v>
      </c>
      <c r="AC451" s="690">
        <v>0</v>
      </c>
      <c r="AD451" s="690">
        <v>73.583629999999999</v>
      </c>
      <c r="AE451" s="696">
        <f>VLOOKUP(B451,[9]Avg!B:AD,29,0)</f>
        <v>10.217498893482134</v>
      </c>
      <c r="AF451" s="697">
        <f>_xlfn.IFNA(VLOOKUP(B451,'[9]5%'!B:BC,54,0),0)</f>
        <v>0</v>
      </c>
      <c r="AG451" s="698">
        <f>VLOOKUP(B451,[9]Simperel!B:AH,33,0)</f>
        <v>11.48</v>
      </c>
      <c r="AH451" s="699">
        <f t="shared" si="83"/>
        <v>7.85</v>
      </c>
      <c r="AI451" s="700"/>
      <c r="AJ451" s="697">
        <f>_xlfn.IFNA(VLOOKUP(B451,'[9]Child care'!C:I,7,0),0)</f>
        <v>0</v>
      </c>
      <c r="AK451" s="699">
        <f>VLOOKUP(B451,[9]Att!B:W,22,0)</f>
        <v>10</v>
      </c>
      <c r="AL451" s="697">
        <f t="shared" si="84"/>
        <v>6</v>
      </c>
      <c r="AM451" s="697">
        <f>_xlfn.IFNA(VLOOKUP(B451,'[9]Health Check'!D:H,5,0),0)</f>
        <v>0</v>
      </c>
      <c r="AN451" s="701"/>
      <c r="AO451" s="697">
        <v>7</v>
      </c>
      <c r="AP451" s="696">
        <f>VLOOKUP(B451,[9]Simperel!B:AJ,35,0)</f>
        <v>11</v>
      </c>
      <c r="AQ451" s="702">
        <f>VLOOKUP(B451,[10]Master!$B:$AQ,42,0)</f>
        <v>0</v>
      </c>
      <c r="AR451" s="697">
        <f>_xlfn.IFNA(VLOOKUP(B451,[9]Bounus!A:B,2,0),0)</f>
        <v>0</v>
      </c>
      <c r="AS451" s="703">
        <f>SUMIF([9]Reimbursment!$B:$B,'PWK '!B:B,[9]Reimbursment!G:G)</f>
        <v>0</v>
      </c>
      <c r="AT451" s="700">
        <f t="shared" si="91"/>
        <v>0</v>
      </c>
      <c r="AU451" s="704">
        <f t="shared" si="85"/>
        <v>281.27</v>
      </c>
      <c r="AV451" s="705">
        <f>VLOOKUP(B451,[9]Att!B:U,20,0)</f>
        <v>0</v>
      </c>
      <c r="AW451" s="706">
        <f t="shared" si="92"/>
        <v>316.12</v>
      </c>
      <c r="AX451" s="707">
        <f t="shared" si="86"/>
        <v>310.25</v>
      </c>
      <c r="AY451" s="708">
        <f t="shared" si="87"/>
        <v>367.55697133055622</v>
      </c>
      <c r="AZ451" s="708">
        <v>0</v>
      </c>
      <c r="BA451" s="708">
        <f>VLOOKUP(B451,'[9]1st'!B:BH,59,0)</f>
        <v>100</v>
      </c>
      <c r="BB451" s="709">
        <f>_xlfn.IFNA(VLOOKUP(B451,[9]Deduct!B:F,6,0),0)</f>
        <v>0</v>
      </c>
      <c r="BC451" s="710">
        <f>_xlfn.IFNA(VLOOKUP(B451,[9]Union!I:J,2,0),0)</f>
        <v>0</v>
      </c>
      <c r="BD451" s="710">
        <f>_xlfn.IFNA(VLOOKUP(B451,[9]Union!M:N,2,0),0)</f>
        <v>1</v>
      </c>
      <c r="BE451" s="710">
        <f>_xlfn.IFNA(VLOOKUP(B451,[9]Union!E:F,2,0),0)</f>
        <v>0</v>
      </c>
      <c r="BF451" s="710">
        <f>_xlfn.IFNA(VLOOKUP(B451,[9]Union!A:B,2,0),0)</f>
        <v>0</v>
      </c>
      <c r="BG451" s="711">
        <f t="shared" si="94"/>
        <v>5.87</v>
      </c>
      <c r="BH451" s="708">
        <f t="shared" si="82"/>
        <v>106.87</v>
      </c>
      <c r="BI451" s="712">
        <f t="shared" si="88"/>
        <v>18.48</v>
      </c>
      <c r="BJ451" s="713">
        <f t="shared" si="89"/>
        <v>227.73</v>
      </c>
      <c r="BK451" s="716"/>
      <c r="BL451" s="608" t="e">
        <f>VLOOKUP(B451,[9]ML!A:F,1,0)</f>
        <v>#N/A</v>
      </c>
      <c r="BM451" s="715"/>
      <c r="BN451" s="608" t="e">
        <f>VLOOKUP(B451,'[9]Mon-Fri'!A:A,1,0)</f>
        <v>#N/A</v>
      </c>
    </row>
    <row r="452" spans="1:66" s="608" customFormat="1" ht="35.25" customHeight="1">
      <c r="A452" s="689">
        <f t="shared" si="93"/>
        <v>444</v>
      </c>
      <c r="B452" s="690" t="s">
        <v>2131</v>
      </c>
      <c r="C452" s="690" t="s">
        <v>2132</v>
      </c>
      <c r="D452" s="690" t="s">
        <v>1238</v>
      </c>
      <c r="E452" s="690" t="s">
        <v>1362</v>
      </c>
      <c r="F452" s="691">
        <v>40049</v>
      </c>
      <c r="G452" s="692"/>
      <c r="H452" s="692"/>
      <c r="I452" s="690" t="s">
        <v>1108</v>
      </c>
      <c r="J452" s="693">
        <v>1</v>
      </c>
      <c r="K452" s="693">
        <v>2</v>
      </c>
      <c r="L452" s="693">
        <v>3</v>
      </c>
      <c r="M452" s="693">
        <v>204</v>
      </c>
      <c r="N452" s="694">
        <f t="shared" si="90"/>
        <v>7.8461538461538458</v>
      </c>
      <c r="O452" s="693">
        <v>208</v>
      </c>
      <c r="P452" s="693">
        <v>8</v>
      </c>
      <c r="Q452" s="693">
        <v>238</v>
      </c>
      <c r="R452" s="693">
        <v>0</v>
      </c>
      <c r="S452" s="693">
        <v>4</v>
      </c>
      <c r="T452" s="693">
        <v>4</v>
      </c>
      <c r="U452" s="693">
        <v>34</v>
      </c>
      <c r="V452" s="693">
        <v>0</v>
      </c>
      <c r="W452" s="693">
        <v>34</v>
      </c>
      <c r="X452" s="690">
        <v>292.2</v>
      </c>
      <c r="Y452" s="690">
        <v>0</v>
      </c>
      <c r="Z452" s="690">
        <v>19.018743000000001</v>
      </c>
      <c r="AA452" s="690">
        <v>0</v>
      </c>
      <c r="AB452" s="690">
        <v>19.018743000000001</v>
      </c>
      <c r="AC452" s="690">
        <v>0</v>
      </c>
      <c r="AD452" s="690">
        <v>1.4622580000000001</v>
      </c>
      <c r="AE452" s="696">
        <f>VLOOKUP(B452,[9]Avg!B:AD,29,0)</f>
        <v>10.756100966983484</v>
      </c>
      <c r="AF452" s="697">
        <f>_xlfn.IFNA(VLOOKUP(B452,'[9]5%'!B:BC,54,0),0)</f>
        <v>0</v>
      </c>
      <c r="AG452" s="698">
        <f>VLOOKUP(B452,[9]Simperel!B:AH,33,0)</f>
        <v>8.1300000000000008</v>
      </c>
      <c r="AH452" s="699">
        <f t="shared" si="83"/>
        <v>7.85</v>
      </c>
      <c r="AI452" s="700"/>
      <c r="AJ452" s="697">
        <f>_xlfn.IFNA(VLOOKUP(B452,'[9]Child care'!C:I,7,0),0)</f>
        <v>0</v>
      </c>
      <c r="AK452" s="699">
        <f>VLOOKUP(B452,[9]Att!B:W,22,0)</f>
        <v>9.6156162276841552</v>
      </c>
      <c r="AL452" s="697">
        <f t="shared" si="84"/>
        <v>6</v>
      </c>
      <c r="AM452" s="697">
        <f>_xlfn.IFNA(VLOOKUP(B452,'[9]Health Check'!D:H,5,0),0)</f>
        <v>0</v>
      </c>
      <c r="AN452" s="701"/>
      <c r="AO452" s="697">
        <v>7</v>
      </c>
      <c r="AP452" s="696">
        <f>VLOOKUP(B452,[9]Simperel!B:AJ,35,0)</f>
        <v>11</v>
      </c>
      <c r="AQ452" s="702">
        <f>VLOOKUP(B452,[10]Master!$B:$AQ,42,0)</f>
        <v>0</v>
      </c>
      <c r="AR452" s="697">
        <f>_xlfn.IFNA(VLOOKUP(B452,[9]Bounus!A:B,2,0),0)</f>
        <v>0</v>
      </c>
      <c r="AS452" s="703">
        <f>SUMIF([9]Reimbursment!$B:$B,'PWK '!B:B,[9]Reimbursment!G:G)</f>
        <v>0</v>
      </c>
      <c r="AT452" s="700">
        <f t="shared" si="91"/>
        <v>0</v>
      </c>
      <c r="AU452" s="704">
        <f t="shared" si="85"/>
        <v>312.68</v>
      </c>
      <c r="AV452" s="705">
        <f>VLOOKUP(B452,[9]Att!B:U,20,0)</f>
        <v>0</v>
      </c>
      <c r="AW452" s="706">
        <f t="shared" si="92"/>
        <v>347.15</v>
      </c>
      <c r="AX452" s="707">
        <f t="shared" si="86"/>
        <v>341.28</v>
      </c>
      <c r="AY452" s="708">
        <f t="shared" si="87"/>
        <v>367.55697133055622</v>
      </c>
      <c r="AZ452" s="708">
        <v>0</v>
      </c>
      <c r="BA452" s="708">
        <f>VLOOKUP(B452,'[9]1st'!B:BH,59,0)</f>
        <v>100</v>
      </c>
      <c r="BB452" s="709">
        <f>_xlfn.IFNA(VLOOKUP(B452,[9]Deduct!B:F,6,0),0)</f>
        <v>0</v>
      </c>
      <c r="BC452" s="710">
        <f>_xlfn.IFNA(VLOOKUP(B452,[9]Union!I:J,2,0),0)</f>
        <v>0</v>
      </c>
      <c r="BD452" s="710">
        <f>_xlfn.IFNA(VLOOKUP(B452,[9]Union!M:N,2,0),0)</f>
        <v>0</v>
      </c>
      <c r="BE452" s="710">
        <f>_xlfn.IFNA(VLOOKUP(B452,[9]Union!E:F,2,0),0)</f>
        <v>0</v>
      </c>
      <c r="BF452" s="710">
        <f>_xlfn.IFNA(VLOOKUP(B452,[9]Union!A:B,2,0),0)</f>
        <v>0</v>
      </c>
      <c r="BG452" s="711">
        <f t="shared" si="94"/>
        <v>5.87</v>
      </c>
      <c r="BH452" s="708">
        <f t="shared" si="82"/>
        <v>105.87</v>
      </c>
      <c r="BI452" s="712">
        <f t="shared" si="88"/>
        <v>15.13</v>
      </c>
      <c r="BJ452" s="713">
        <f t="shared" si="89"/>
        <v>256.41000000000003</v>
      </c>
      <c r="BK452" s="716"/>
      <c r="BL452" s="608" t="e">
        <f>VLOOKUP(B452,[9]ML!A:F,1,0)</f>
        <v>#N/A</v>
      </c>
      <c r="BM452" s="715"/>
      <c r="BN452" s="608" t="e">
        <f>VLOOKUP(B452,'[9]Mon-Fri'!A:A,1,0)</f>
        <v>#N/A</v>
      </c>
    </row>
    <row r="453" spans="1:66" s="608" customFormat="1" ht="35.25" customHeight="1">
      <c r="A453" s="689">
        <f t="shared" si="93"/>
        <v>445</v>
      </c>
      <c r="B453" s="725" t="s">
        <v>2133</v>
      </c>
      <c r="C453" s="690" t="s">
        <v>2134</v>
      </c>
      <c r="D453" s="690" t="s">
        <v>808</v>
      </c>
      <c r="E453" s="690" t="s">
        <v>1317</v>
      </c>
      <c r="F453" s="691">
        <v>40063</v>
      </c>
      <c r="G453" s="692"/>
      <c r="H453" s="692"/>
      <c r="I453" s="690" t="s">
        <v>1108</v>
      </c>
      <c r="J453" s="693">
        <v>1</v>
      </c>
      <c r="K453" s="693">
        <v>1</v>
      </c>
      <c r="L453" s="693">
        <v>2</v>
      </c>
      <c r="M453" s="693">
        <v>231</v>
      </c>
      <c r="N453" s="694">
        <f t="shared" si="90"/>
        <v>8.884615384615385</v>
      </c>
      <c r="O453" s="693">
        <v>200</v>
      </c>
      <c r="P453" s="693">
        <v>8</v>
      </c>
      <c r="Q453" s="693">
        <v>220</v>
      </c>
      <c r="R453" s="693">
        <v>16</v>
      </c>
      <c r="S453" s="693">
        <v>0</v>
      </c>
      <c r="T453" s="693">
        <v>16</v>
      </c>
      <c r="U453" s="693">
        <v>36</v>
      </c>
      <c r="V453" s="693">
        <v>0</v>
      </c>
      <c r="W453" s="693">
        <v>36</v>
      </c>
      <c r="X453" s="690">
        <v>211.83</v>
      </c>
      <c r="Y453" s="690">
        <v>17.760000000000002</v>
      </c>
      <c r="Z453" s="690">
        <v>19.98</v>
      </c>
      <c r="AA453" s="690">
        <v>0</v>
      </c>
      <c r="AB453" s="690">
        <v>19.98</v>
      </c>
      <c r="AC453" s="690">
        <v>0</v>
      </c>
      <c r="AD453" s="690">
        <v>37.202599999999997</v>
      </c>
      <c r="AE453" s="696">
        <f>VLOOKUP(B453,[9]Avg!B:AD,29,0)</f>
        <v>10.891736949103997</v>
      </c>
      <c r="AF453" s="697">
        <f>_xlfn.IFNA(VLOOKUP(B453,'[9]5%'!B:BC,54,0),0)</f>
        <v>0</v>
      </c>
      <c r="AG453" s="698">
        <f>VLOOKUP(B453,[9]Simperel!B:AH,33,0)</f>
        <v>8.61</v>
      </c>
      <c r="AH453" s="699">
        <f t="shared" si="83"/>
        <v>8.8800000000000008</v>
      </c>
      <c r="AI453" s="700"/>
      <c r="AJ453" s="697">
        <f>_xlfn.IFNA(VLOOKUP(B453,'[9]Child care'!C:I,7,0),0)</f>
        <v>8</v>
      </c>
      <c r="AK453" s="699">
        <f>VLOOKUP(B453,[9]Att!B:W,22,0)</f>
        <v>8.7792642140468224</v>
      </c>
      <c r="AL453" s="697">
        <f t="shared" si="84"/>
        <v>6</v>
      </c>
      <c r="AM453" s="697">
        <f>_xlfn.IFNA(VLOOKUP(B453,'[9]Health Check'!D:H,5,0),0)</f>
        <v>0</v>
      </c>
      <c r="AN453" s="701"/>
      <c r="AO453" s="697">
        <v>7</v>
      </c>
      <c r="AP453" s="696">
        <f>VLOOKUP(B453,[9]Simperel!B:AJ,35,0)</f>
        <v>11</v>
      </c>
      <c r="AQ453" s="702">
        <f>VLOOKUP(B453,[10]Master!$B:$AQ,42,0)</f>
        <v>0</v>
      </c>
      <c r="AR453" s="697">
        <f>_xlfn.IFNA(VLOOKUP(B453,[9]Bounus!A:B,2,0),0)</f>
        <v>0</v>
      </c>
      <c r="AS453" s="703">
        <f>SUMIF([9]Reimbursment!$B:$B,'PWK '!B:B,[9]Reimbursment!G:G)</f>
        <v>0</v>
      </c>
      <c r="AT453" s="700">
        <f t="shared" si="91"/>
        <v>0</v>
      </c>
      <c r="AU453" s="704">
        <f t="shared" si="85"/>
        <v>286.77</v>
      </c>
      <c r="AV453" s="705">
        <f>VLOOKUP(B453,[9]Att!B:U,20,0)</f>
        <v>0</v>
      </c>
      <c r="AW453" s="706">
        <f t="shared" si="92"/>
        <v>321.43</v>
      </c>
      <c r="AX453" s="707">
        <f t="shared" si="86"/>
        <v>315.56</v>
      </c>
      <c r="AY453" s="708">
        <f t="shared" si="87"/>
        <v>367.55697133055622</v>
      </c>
      <c r="AZ453" s="708">
        <v>0</v>
      </c>
      <c r="BA453" s="708">
        <f>VLOOKUP(B453,'[9]1st'!B:BH,59,0)</f>
        <v>100</v>
      </c>
      <c r="BB453" s="709">
        <f>_xlfn.IFNA(VLOOKUP(B453,[9]Deduct!B:F,6,0),0)</f>
        <v>0</v>
      </c>
      <c r="BC453" s="710">
        <f>_xlfn.IFNA(VLOOKUP(B453,[9]Union!I:J,2,0),0)</f>
        <v>0</v>
      </c>
      <c r="BD453" s="710">
        <f>_xlfn.IFNA(VLOOKUP(B453,[9]Union!M:N,2,0),0)</f>
        <v>1</v>
      </c>
      <c r="BE453" s="710">
        <f>_xlfn.IFNA(VLOOKUP(B453,[9]Union!E:F,2,0),0)</f>
        <v>0</v>
      </c>
      <c r="BF453" s="710">
        <f>_xlfn.IFNA(VLOOKUP(B453,[9]Union!A:B,2,0),0)</f>
        <v>0</v>
      </c>
      <c r="BG453" s="711">
        <f t="shared" si="94"/>
        <v>5.87</v>
      </c>
      <c r="BH453" s="708">
        <f t="shared" si="82"/>
        <v>106.87</v>
      </c>
      <c r="BI453" s="712">
        <f t="shared" si="88"/>
        <v>23.61</v>
      </c>
      <c r="BJ453" s="713">
        <f t="shared" si="89"/>
        <v>238.17</v>
      </c>
      <c r="BK453" s="716"/>
      <c r="BL453" s="608" t="e">
        <f>VLOOKUP(B453,[9]ML!A:F,1,0)</f>
        <v>#N/A</v>
      </c>
      <c r="BM453" s="715"/>
      <c r="BN453" s="608" t="e">
        <f>VLOOKUP(B453,'[9]Mon-Fri'!A:A,1,0)</f>
        <v>#N/A</v>
      </c>
    </row>
    <row r="454" spans="1:66" s="608" customFormat="1" ht="35.25" customHeight="1">
      <c r="A454" s="689">
        <f t="shared" si="93"/>
        <v>446</v>
      </c>
      <c r="B454" s="690" t="s">
        <v>2135</v>
      </c>
      <c r="C454" s="690" t="s">
        <v>2136</v>
      </c>
      <c r="D454" s="690" t="s">
        <v>1289</v>
      </c>
      <c r="E454" s="690" t="s">
        <v>1311</v>
      </c>
      <c r="F454" s="691">
        <v>40063</v>
      </c>
      <c r="G454" s="692"/>
      <c r="H454" s="692"/>
      <c r="I454" s="690" t="s">
        <v>1108</v>
      </c>
      <c r="J454" s="693">
        <v>1</v>
      </c>
      <c r="K454" s="693">
        <v>0</v>
      </c>
      <c r="L454" s="693">
        <v>1</v>
      </c>
      <c r="M454" s="693">
        <v>204</v>
      </c>
      <c r="N454" s="694">
        <f t="shared" si="90"/>
        <v>7.8461538461538458</v>
      </c>
      <c r="O454" s="693">
        <v>208</v>
      </c>
      <c r="P454" s="693">
        <v>8</v>
      </c>
      <c r="Q454" s="693">
        <v>208</v>
      </c>
      <c r="R454" s="693">
        <v>0</v>
      </c>
      <c r="S454" s="693">
        <v>0</v>
      </c>
      <c r="T454" s="693">
        <v>0</v>
      </c>
      <c r="U454" s="693">
        <v>0</v>
      </c>
      <c r="V454" s="693">
        <v>0</v>
      </c>
      <c r="W454" s="693">
        <v>0</v>
      </c>
      <c r="X454" s="690">
        <v>205.86</v>
      </c>
      <c r="Y454" s="690">
        <v>0</v>
      </c>
      <c r="Z454" s="690">
        <v>0</v>
      </c>
      <c r="AA454" s="690">
        <v>0</v>
      </c>
      <c r="AB454" s="690">
        <v>0</v>
      </c>
      <c r="AC454" s="690">
        <v>0</v>
      </c>
      <c r="AD454" s="690">
        <v>8.52</v>
      </c>
      <c r="AE454" s="696">
        <f>VLOOKUP(B454,[9]Avg!B:AD,29,0)</f>
        <v>9.6733682287765408</v>
      </c>
      <c r="AF454" s="697">
        <f>_xlfn.IFNA(VLOOKUP(B454,'[9]5%'!B:BC,54,0),0)</f>
        <v>0</v>
      </c>
      <c r="AG454" s="698">
        <f>VLOOKUP(B454,[9]Simperel!B:AH,33,0)</f>
        <v>0</v>
      </c>
      <c r="AH454" s="699">
        <f t="shared" si="83"/>
        <v>7.85</v>
      </c>
      <c r="AI454" s="700"/>
      <c r="AJ454" s="697">
        <f>_xlfn.IFNA(VLOOKUP(B454,'[9]Child care'!C:I,7,0),0)</f>
        <v>0</v>
      </c>
      <c r="AK454" s="699">
        <f>VLOOKUP(B454,[9]Att!B:W,22,0)</f>
        <v>10</v>
      </c>
      <c r="AL454" s="697">
        <f t="shared" si="84"/>
        <v>6</v>
      </c>
      <c r="AM454" s="697">
        <f>_xlfn.IFNA(VLOOKUP(B454,'[9]Health Check'!D:H,5,0),0)</f>
        <v>0</v>
      </c>
      <c r="AN454" s="701"/>
      <c r="AO454" s="697">
        <v>7</v>
      </c>
      <c r="AP454" s="696">
        <f>VLOOKUP(B454,[9]Simperel!B:AJ,35,0)</f>
        <v>11</v>
      </c>
      <c r="AQ454" s="702">
        <f>VLOOKUP(B454,[10]Master!$B:$AQ,42,0)</f>
        <v>0</v>
      </c>
      <c r="AR454" s="697">
        <f>_xlfn.IFNA(VLOOKUP(B454,[9]Bounus!A:B,2,0),0)</f>
        <v>0</v>
      </c>
      <c r="AS454" s="703">
        <f>SUMIF([9]Reimbursment!$B:$B,'PWK '!B:B,[9]Reimbursment!G:G)</f>
        <v>0</v>
      </c>
      <c r="AT454" s="700">
        <f t="shared" si="91"/>
        <v>0</v>
      </c>
      <c r="AU454" s="704">
        <f t="shared" si="85"/>
        <v>214.38</v>
      </c>
      <c r="AV454" s="705">
        <f>VLOOKUP(B454,[9]Att!B:U,20,0)</f>
        <v>0</v>
      </c>
      <c r="AW454" s="706">
        <f t="shared" si="92"/>
        <v>249.23</v>
      </c>
      <c r="AX454" s="707">
        <f t="shared" si="86"/>
        <v>244.25</v>
      </c>
      <c r="AY454" s="708">
        <f t="shared" si="87"/>
        <v>367.55697133055622</v>
      </c>
      <c r="AZ454" s="708">
        <v>0</v>
      </c>
      <c r="BA454" s="708">
        <f>VLOOKUP(B454,'[9]1st'!B:BH,59,0)</f>
        <v>100</v>
      </c>
      <c r="BB454" s="709">
        <f>_xlfn.IFNA(VLOOKUP(B454,[9]Deduct!B:F,6,0),0)</f>
        <v>0</v>
      </c>
      <c r="BC454" s="710">
        <f>_xlfn.IFNA(VLOOKUP(B454,[9]Union!I:J,2,0),0)</f>
        <v>0</v>
      </c>
      <c r="BD454" s="710">
        <f>_xlfn.IFNA(VLOOKUP(B454,[9]Union!M:N,2,0),0)</f>
        <v>1</v>
      </c>
      <c r="BE454" s="710">
        <f>_xlfn.IFNA(VLOOKUP(B454,[9]Union!E:F,2,0),0)</f>
        <v>0</v>
      </c>
      <c r="BF454" s="710">
        <f>_xlfn.IFNA(VLOOKUP(B454,[9]Union!A:B,2,0),0)</f>
        <v>0</v>
      </c>
      <c r="BG454" s="711">
        <f t="shared" si="94"/>
        <v>4.9800000000000004</v>
      </c>
      <c r="BH454" s="708">
        <f t="shared" si="82"/>
        <v>105.98</v>
      </c>
      <c r="BI454" s="712">
        <f t="shared" si="88"/>
        <v>7</v>
      </c>
      <c r="BJ454" s="713">
        <f t="shared" si="89"/>
        <v>150.25</v>
      </c>
      <c r="BK454" s="716"/>
      <c r="BL454" s="608" t="e">
        <f>VLOOKUP(B454,[9]ML!A:F,1,0)</f>
        <v>#N/A</v>
      </c>
      <c r="BM454" s="715"/>
      <c r="BN454" s="608" t="e">
        <f>VLOOKUP(B454,'[9]Mon-Fri'!A:A,1,0)</f>
        <v>#N/A</v>
      </c>
    </row>
    <row r="455" spans="1:66" s="608" customFormat="1" ht="35.25" customHeight="1">
      <c r="A455" s="689">
        <f t="shared" si="93"/>
        <v>447</v>
      </c>
      <c r="B455" s="725" t="s">
        <v>2137</v>
      </c>
      <c r="C455" s="690" t="s">
        <v>2138</v>
      </c>
      <c r="D455" s="690" t="s">
        <v>808</v>
      </c>
      <c r="E455" s="690" t="s">
        <v>1235</v>
      </c>
      <c r="F455" s="691">
        <v>40070</v>
      </c>
      <c r="G455" s="692"/>
      <c r="H455" s="692"/>
      <c r="I455" s="690" t="s">
        <v>1108</v>
      </c>
      <c r="J455" s="693">
        <v>1</v>
      </c>
      <c r="K455" s="693">
        <v>2</v>
      </c>
      <c r="L455" s="693">
        <v>3</v>
      </c>
      <c r="M455" s="693">
        <v>231</v>
      </c>
      <c r="N455" s="694">
        <f t="shared" si="90"/>
        <v>8.884615384615385</v>
      </c>
      <c r="O455" s="693">
        <v>208</v>
      </c>
      <c r="P455" s="693">
        <v>8</v>
      </c>
      <c r="Q455" s="693">
        <v>222</v>
      </c>
      <c r="R455" s="693">
        <v>8</v>
      </c>
      <c r="S455" s="693">
        <v>8</v>
      </c>
      <c r="T455" s="693">
        <v>16</v>
      </c>
      <c r="U455" s="693">
        <v>30</v>
      </c>
      <c r="V455" s="693">
        <v>0</v>
      </c>
      <c r="W455" s="693">
        <v>30</v>
      </c>
      <c r="X455" s="690">
        <v>185.48</v>
      </c>
      <c r="Y455" s="690">
        <v>8.8800000000000008</v>
      </c>
      <c r="Z455" s="690">
        <v>16.649999999999999</v>
      </c>
      <c r="AA455" s="690">
        <v>0</v>
      </c>
      <c r="AB455" s="690">
        <v>16.649999999999999</v>
      </c>
      <c r="AC455" s="690">
        <v>0</v>
      </c>
      <c r="AD455" s="690">
        <v>61.588144</v>
      </c>
      <c r="AE455" s="696">
        <f>VLOOKUP(B455,[9]Avg!B:AD,29,0)</f>
        <v>11.293301233335285</v>
      </c>
      <c r="AF455" s="697">
        <f>_xlfn.IFNA(VLOOKUP(B455,'[9]5%'!B:BC,54,0),0)</f>
        <v>0</v>
      </c>
      <c r="AG455" s="698">
        <f>VLOOKUP(B455,[9]Simperel!B:AH,33,0)</f>
        <v>7.18</v>
      </c>
      <c r="AH455" s="699">
        <f t="shared" si="83"/>
        <v>8.8800000000000008</v>
      </c>
      <c r="AI455" s="700"/>
      <c r="AJ455" s="697">
        <f>_xlfn.IFNA(VLOOKUP(B455,'[9]Child care'!C:I,7,0),0)</f>
        <v>0</v>
      </c>
      <c r="AK455" s="699">
        <f>VLOOKUP(B455,[9]Att!B:W,22,0)</f>
        <v>9.1973244147157178</v>
      </c>
      <c r="AL455" s="697">
        <f t="shared" si="84"/>
        <v>6</v>
      </c>
      <c r="AM455" s="697">
        <f>_xlfn.IFNA(VLOOKUP(B455,'[9]Health Check'!D:H,5,0),0)</f>
        <v>0</v>
      </c>
      <c r="AN455" s="701"/>
      <c r="AO455" s="697">
        <v>7</v>
      </c>
      <c r="AP455" s="696">
        <f>VLOOKUP(B455,[9]Simperel!B:AJ,35,0)</f>
        <v>11</v>
      </c>
      <c r="AQ455" s="702">
        <f>VLOOKUP(B455,[10]Master!$B:$AQ,42,0)</f>
        <v>0</v>
      </c>
      <c r="AR455" s="697">
        <f>_xlfn.IFNA(VLOOKUP(B455,[9]Bounus!A:B,2,0),0)</f>
        <v>0</v>
      </c>
      <c r="AS455" s="703">
        <f>SUMIF([9]Reimbursment!$B:$B,'PWK '!B:B,[9]Reimbursment!G:G)</f>
        <v>0</v>
      </c>
      <c r="AT455" s="700">
        <f t="shared" si="91"/>
        <v>0</v>
      </c>
      <c r="AU455" s="704">
        <f t="shared" si="85"/>
        <v>272.60000000000002</v>
      </c>
      <c r="AV455" s="705">
        <f>VLOOKUP(B455,[9]Att!B:U,20,0)</f>
        <v>0</v>
      </c>
      <c r="AW455" s="706">
        <f t="shared" si="92"/>
        <v>307.68</v>
      </c>
      <c r="AX455" s="707">
        <f t="shared" si="86"/>
        <v>301.81</v>
      </c>
      <c r="AY455" s="708">
        <f t="shared" si="87"/>
        <v>367.55697133055622</v>
      </c>
      <c r="AZ455" s="708">
        <v>0</v>
      </c>
      <c r="BA455" s="708">
        <f>VLOOKUP(B455,'[9]1st'!B:BH,59,0)</f>
        <v>100</v>
      </c>
      <c r="BB455" s="709">
        <f>_xlfn.IFNA(VLOOKUP(B455,[9]Deduct!B:F,6,0),0)</f>
        <v>0</v>
      </c>
      <c r="BC455" s="710">
        <f>_xlfn.IFNA(VLOOKUP(B455,[9]Union!I:J,2,0),0)</f>
        <v>0</v>
      </c>
      <c r="BD455" s="710">
        <f>_xlfn.IFNA(VLOOKUP(B455,[9]Union!M:N,2,0),0)</f>
        <v>0</v>
      </c>
      <c r="BE455" s="710">
        <f>_xlfn.IFNA(VLOOKUP(B455,[9]Union!E:F,2,0),0)</f>
        <v>0</v>
      </c>
      <c r="BF455" s="710">
        <f>_xlfn.IFNA(VLOOKUP(B455,[9]Union!A:B,2,0),0)</f>
        <v>0.5</v>
      </c>
      <c r="BG455" s="711">
        <f t="shared" si="94"/>
        <v>5.87</v>
      </c>
      <c r="BH455" s="708">
        <f t="shared" si="82"/>
        <v>106.37</v>
      </c>
      <c r="BI455" s="712">
        <f t="shared" si="88"/>
        <v>14.18</v>
      </c>
      <c r="BJ455" s="713">
        <f t="shared" si="89"/>
        <v>215.49</v>
      </c>
      <c r="BK455" s="716"/>
      <c r="BL455" s="608" t="e">
        <f>VLOOKUP(B455,[9]ML!A:F,1,0)</f>
        <v>#N/A</v>
      </c>
      <c r="BM455" s="715"/>
      <c r="BN455" s="608" t="e">
        <f>VLOOKUP(B455,'[9]Mon-Fri'!A:A,1,0)</f>
        <v>#N/A</v>
      </c>
    </row>
    <row r="456" spans="1:66" s="608" customFormat="1" ht="35.25" customHeight="1">
      <c r="A456" s="689">
        <f t="shared" si="93"/>
        <v>448</v>
      </c>
      <c r="B456" s="690" t="s">
        <v>2139</v>
      </c>
      <c r="C456" s="690" t="s">
        <v>2140</v>
      </c>
      <c r="D456" s="690" t="s">
        <v>1213</v>
      </c>
      <c r="E456" s="690" t="s">
        <v>1447</v>
      </c>
      <c r="F456" s="691">
        <v>40070</v>
      </c>
      <c r="G456" s="692"/>
      <c r="H456" s="692"/>
      <c r="I456" s="690" t="s">
        <v>1108</v>
      </c>
      <c r="J456" s="693">
        <v>0</v>
      </c>
      <c r="K456" s="693">
        <v>0</v>
      </c>
      <c r="L456" s="693">
        <v>0</v>
      </c>
      <c r="M456" s="693">
        <v>204</v>
      </c>
      <c r="N456" s="694">
        <f t="shared" si="90"/>
        <v>7.8461538461538458</v>
      </c>
      <c r="O456" s="693">
        <v>208</v>
      </c>
      <c r="P456" s="693">
        <v>8</v>
      </c>
      <c r="Q456" s="693">
        <v>230</v>
      </c>
      <c r="R456" s="693">
        <v>8</v>
      </c>
      <c r="S456" s="693">
        <v>0</v>
      </c>
      <c r="T456" s="693">
        <v>8</v>
      </c>
      <c r="U456" s="693">
        <v>30</v>
      </c>
      <c r="V456" s="693">
        <v>0</v>
      </c>
      <c r="W456" s="693">
        <v>30</v>
      </c>
      <c r="X456" s="690">
        <v>65.430000000000007</v>
      </c>
      <c r="Y456" s="690">
        <v>7.85</v>
      </c>
      <c r="Z456" s="690">
        <v>14.7186</v>
      </c>
      <c r="AA456" s="690">
        <v>0</v>
      </c>
      <c r="AB456" s="690">
        <v>14.7186</v>
      </c>
      <c r="AC456" s="690">
        <v>0</v>
      </c>
      <c r="AD456" s="690">
        <v>160.25720000000001</v>
      </c>
      <c r="AE456" s="696">
        <f>VLOOKUP(B456,[9]Avg!B:AD,29,0)</f>
        <v>9.8565342604296475</v>
      </c>
      <c r="AF456" s="697">
        <f>_xlfn.IFNA(VLOOKUP(B456,'[9]5%'!B:BC,54,0),0)</f>
        <v>0</v>
      </c>
      <c r="AG456" s="698">
        <f>VLOOKUP(B456,[9]Simperel!B:AH,33,0)</f>
        <v>7.18</v>
      </c>
      <c r="AH456" s="699">
        <f t="shared" si="83"/>
        <v>7.85</v>
      </c>
      <c r="AI456" s="700"/>
      <c r="AJ456" s="697">
        <f>_xlfn.IFNA(VLOOKUP(B456,'[9]Child care'!C:I,7,0),0)</f>
        <v>8</v>
      </c>
      <c r="AK456" s="699">
        <f>VLOOKUP(B456,[9]Att!B:W,22,0)</f>
        <v>10</v>
      </c>
      <c r="AL456" s="697">
        <f t="shared" si="84"/>
        <v>0</v>
      </c>
      <c r="AM456" s="697">
        <f>_xlfn.IFNA(VLOOKUP(B456,'[9]Health Check'!D:H,5,0),0)</f>
        <v>0</v>
      </c>
      <c r="AN456" s="701"/>
      <c r="AO456" s="697">
        <v>7</v>
      </c>
      <c r="AP456" s="696">
        <f>VLOOKUP(B456,[9]Simperel!B:AJ,35,0)</f>
        <v>11</v>
      </c>
      <c r="AQ456" s="702">
        <f>VLOOKUP(B456,[10]Master!$B:$AQ,42,0)</f>
        <v>0</v>
      </c>
      <c r="AR456" s="697">
        <f>_xlfn.IFNA(VLOOKUP(B456,[9]Bounus!A:B,2,0),0)</f>
        <v>0</v>
      </c>
      <c r="AS456" s="703">
        <f>SUMIF([9]Reimbursment!$B:$B,'PWK '!B:B,[9]Reimbursment!G:G)</f>
        <v>0</v>
      </c>
      <c r="AT456" s="700">
        <f t="shared" si="91"/>
        <v>9.8565342604296475</v>
      </c>
      <c r="AU456" s="704">
        <f t="shared" si="85"/>
        <v>248.26</v>
      </c>
      <c r="AV456" s="705">
        <f>VLOOKUP(B456,[9]Att!B:U,20,0)</f>
        <v>1</v>
      </c>
      <c r="AW456" s="706">
        <f t="shared" si="92"/>
        <v>286.95999999999998</v>
      </c>
      <c r="AX456" s="707">
        <f t="shared" si="86"/>
        <v>281.21999999999997</v>
      </c>
      <c r="AY456" s="708">
        <f t="shared" si="87"/>
        <v>367.55697133055622</v>
      </c>
      <c r="AZ456" s="708">
        <v>0</v>
      </c>
      <c r="BA456" s="708">
        <f>VLOOKUP(B456,'[9]1st'!B:BH,59,0)</f>
        <v>100</v>
      </c>
      <c r="BB456" s="709">
        <f>_xlfn.IFNA(VLOOKUP(B456,[9]Deduct!B:F,6,0),0)</f>
        <v>0</v>
      </c>
      <c r="BC456" s="710">
        <f>_xlfn.IFNA(VLOOKUP(B456,[9]Union!I:J,2,0),0)</f>
        <v>0</v>
      </c>
      <c r="BD456" s="710">
        <f>_xlfn.IFNA(VLOOKUP(B456,[9]Union!M:N,2,0),0)</f>
        <v>0</v>
      </c>
      <c r="BE456" s="710">
        <f>_xlfn.IFNA(VLOOKUP(B456,[9]Union!E:F,2,0),0)</f>
        <v>0</v>
      </c>
      <c r="BF456" s="710">
        <f>_xlfn.IFNA(VLOOKUP(B456,[9]Union!A:B,2,0),0)</f>
        <v>0</v>
      </c>
      <c r="BG456" s="711">
        <f t="shared" si="94"/>
        <v>5.74</v>
      </c>
      <c r="BH456" s="708">
        <f t="shared" ref="BH456:BH519" si="95">ROUND(SUM(AZ456:BG456),2)</f>
        <v>105.74</v>
      </c>
      <c r="BI456" s="712">
        <f t="shared" si="88"/>
        <v>22.18</v>
      </c>
      <c r="BJ456" s="713">
        <f t="shared" si="89"/>
        <v>203.4</v>
      </c>
      <c r="BK456" s="716"/>
      <c r="BL456" s="608" t="e">
        <f>VLOOKUP(B456,[9]ML!A:F,1,0)</f>
        <v>#N/A</v>
      </c>
      <c r="BM456" s="715"/>
      <c r="BN456" s="608" t="e">
        <f>VLOOKUP(B456,'[9]Mon-Fri'!A:A,1,0)</f>
        <v>#N/A</v>
      </c>
    </row>
    <row r="457" spans="1:66" s="608" customFormat="1" ht="35.25" customHeight="1">
      <c r="A457" s="689">
        <f t="shared" si="93"/>
        <v>449</v>
      </c>
      <c r="B457" s="690" t="s">
        <v>2141</v>
      </c>
      <c r="C457" s="690" t="s">
        <v>2142</v>
      </c>
      <c r="D457" s="690" t="s">
        <v>1622</v>
      </c>
      <c r="E457" s="690" t="s">
        <v>1235</v>
      </c>
      <c r="F457" s="691">
        <v>40105</v>
      </c>
      <c r="G457" s="692"/>
      <c r="H457" s="692"/>
      <c r="I457" s="690" t="s">
        <v>1108</v>
      </c>
      <c r="J457" s="693">
        <v>1</v>
      </c>
      <c r="K457" s="693">
        <v>2</v>
      </c>
      <c r="L457" s="693">
        <v>3</v>
      </c>
      <c r="M457" s="693">
        <v>204</v>
      </c>
      <c r="N457" s="694">
        <f t="shared" si="90"/>
        <v>7.8461538461538458</v>
      </c>
      <c r="O457" s="693">
        <v>208</v>
      </c>
      <c r="P457" s="693">
        <v>8</v>
      </c>
      <c r="Q457" s="693">
        <v>258</v>
      </c>
      <c r="R457" s="693">
        <v>0</v>
      </c>
      <c r="S457" s="693">
        <v>0</v>
      </c>
      <c r="T457" s="693">
        <v>0</v>
      </c>
      <c r="U457" s="693">
        <v>50</v>
      </c>
      <c r="V457" s="693">
        <v>0</v>
      </c>
      <c r="W457" s="693">
        <v>50</v>
      </c>
      <c r="X457" s="690">
        <v>100.08</v>
      </c>
      <c r="Y457" s="690">
        <v>0</v>
      </c>
      <c r="Z457" s="690">
        <v>24.530999999999999</v>
      </c>
      <c r="AA457" s="690">
        <v>0</v>
      </c>
      <c r="AB457" s="690">
        <v>24.530999999999999</v>
      </c>
      <c r="AC457" s="690">
        <v>0</v>
      </c>
      <c r="AD457" s="690">
        <v>153.08199999999999</v>
      </c>
      <c r="AE457" s="696">
        <f>VLOOKUP(B457,[9]Avg!B:AD,29,0)</f>
        <v>9.5391008875739622</v>
      </c>
      <c r="AF457" s="697">
        <f>_xlfn.IFNA(VLOOKUP(B457,'[9]5%'!B:BC,54,0),0)</f>
        <v>0</v>
      </c>
      <c r="AG457" s="698">
        <f>VLOOKUP(B457,[9]Simperel!B:AH,33,0)</f>
        <v>11.96</v>
      </c>
      <c r="AH457" s="699">
        <f t="shared" ref="AH457:AH520" si="96">ROUND(M457/26/8*P457,2)</f>
        <v>7.85</v>
      </c>
      <c r="AI457" s="700"/>
      <c r="AJ457" s="697">
        <f>_xlfn.IFNA(VLOOKUP(B457,'[9]Child care'!C:I,7,0),0)</f>
        <v>0</v>
      </c>
      <c r="AK457" s="699">
        <f>VLOOKUP(B457,[9]Att!B:W,22,0)</f>
        <v>10</v>
      </c>
      <c r="AL457" s="697">
        <f t="shared" ref="AL457:AL520" si="97">IF(AND(ROUND(X457+Y457+AH457,2)&gt;=158,(ROUND(X457+Y457+AC457+AH457,2)&lt;158)),0,IF((ROUND(X457+Y457+AH457,2)&gt;=158),6,0))</f>
        <v>0</v>
      </c>
      <c r="AM457" s="697">
        <f>_xlfn.IFNA(VLOOKUP(B457,'[9]Health Check'!D:H,5,0),0)</f>
        <v>0</v>
      </c>
      <c r="AN457" s="701"/>
      <c r="AO457" s="697">
        <v>7</v>
      </c>
      <c r="AP457" s="696">
        <f>VLOOKUP(B457,[9]Simperel!B:AJ,35,0)</f>
        <v>11</v>
      </c>
      <c r="AQ457" s="702">
        <f>VLOOKUP(B457,[10]Master!$B:$AQ,42,0)</f>
        <v>0</v>
      </c>
      <c r="AR457" s="697">
        <f>_xlfn.IFNA(VLOOKUP(B457,[9]Bounus!A:B,2,0),0)</f>
        <v>0</v>
      </c>
      <c r="AS457" s="703">
        <f>SUMIF([9]Reimbursment!$B:$B,'PWK '!B:B,[9]Reimbursment!G:G)</f>
        <v>0</v>
      </c>
      <c r="AT457" s="700">
        <f t="shared" si="91"/>
        <v>0</v>
      </c>
      <c r="AU457" s="704">
        <f t="shared" ref="AU457:AU520" si="98">ROUND(SUM(X457:Y457,AC457:AD457,AB457),2)</f>
        <v>277.69</v>
      </c>
      <c r="AV457" s="705">
        <f>VLOOKUP(B457,[9]Att!B:U,20,0)</f>
        <v>0</v>
      </c>
      <c r="AW457" s="706">
        <f t="shared" si="92"/>
        <v>306.54000000000002</v>
      </c>
      <c r="AX457" s="707">
        <f t="shared" ref="AX457:AX520" si="99">AW457-BG457</f>
        <v>300.67</v>
      </c>
      <c r="AY457" s="708">
        <f t="shared" ref="AY457:AY520" si="100">1500000/$BK$2</f>
        <v>367.55697133055622</v>
      </c>
      <c r="AZ457" s="708">
        <v>0</v>
      </c>
      <c r="BA457" s="708">
        <f>VLOOKUP(B457,'[9]1st'!B:BH,59,0)</f>
        <v>100</v>
      </c>
      <c r="BB457" s="709">
        <f>_xlfn.IFNA(VLOOKUP(B457,[9]Deduct!B:F,6,0),0)</f>
        <v>0</v>
      </c>
      <c r="BC457" s="710">
        <f>_xlfn.IFNA(VLOOKUP(B457,[9]Union!I:J,2,0),0)</f>
        <v>1</v>
      </c>
      <c r="BD457" s="710">
        <f>_xlfn.IFNA(VLOOKUP(B457,[9]Union!M:N,2,0),0)</f>
        <v>0</v>
      </c>
      <c r="BE457" s="710">
        <f>_xlfn.IFNA(VLOOKUP(B457,[9]Union!E:F,2,0),0)</f>
        <v>0</v>
      </c>
      <c r="BF457" s="710">
        <f>_xlfn.IFNA(VLOOKUP(B457,[9]Union!A:B,2,0),0)</f>
        <v>0</v>
      </c>
      <c r="BG457" s="711">
        <f t="shared" si="94"/>
        <v>5.87</v>
      </c>
      <c r="BH457" s="708">
        <f t="shared" si="95"/>
        <v>106.87</v>
      </c>
      <c r="BI457" s="712">
        <f t="shared" ref="BI457:BI520" si="101">ROUND(AF457+AJ457+AM457+AG457+AO457,2)</f>
        <v>18.96</v>
      </c>
      <c r="BJ457" s="713">
        <f t="shared" ref="BJ457:BJ520" si="102">ROUND((AW457-BH457)+BI457,2)</f>
        <v>218.63</v>
      </c>
      <c r="BK457" s="716"/>
      <c r="BL457" s="608" t="e">
        <f>VLOOKUP(B457,[9]ML!A:F,1,0)</f>
        <v>#N/A</v>
      </c>
      <c r="BM457" s="715"/>
      <c r="BN457" s="608" t="e">
        <f>VLOOKUP(B457,'[9]Mon-Fri'!A:A,1,0)</f>
        <v>#N/A</v>
      </c>
    </row>
    <row r="458" spans="1:66" s="608" customFormat="1" ht="32.25" customHeight="1">
      <c r="A458" s="689">
        <f t="shared" si="93"/>
        <v>450</v>
      </c>
      <c r="B458" s="690" t="s">
        <v>2143</v>
      </c>
      <c r="C458" s="690" t="s">
        <v>2144</v>
      </c>
      <c r="D458" s="690" t="s">
        <v>1213</v>
      </c>
      <c r="E458" s="690" t="s">
        <v>1221</v>
      </c>
      <c r="F458" s="691">
        <v>40112</v>
      </c>
      <c r="G458" s="692"/>
      <c r="H458" s="692"/>
      <c r="I458" s="690" t="s">
        <v>1108</v>
      </c>
      <c r="J458" s="693">
        <v>1</v>
      </c>
      <c r="K458" s="693">
        <v>3</v>
      </c>
      <c r="L458" s="693">
        <v>4</v>
      </c>
      <c r="M458" s="693">
        <v>204</v>
      </c>
      <c r="N458" s="694">
        <f t="shared" ref="N458:N521" si="103">M458/26</f>
        <v>7.8461538461538458</v>
      </c>
      <c r="O458" s="693">
        <v>208</v>
      </c>
      <c r="P458" s="693">
        <v>8</v>
      </c>
      <c r="Q458" s="693">
        <v>228</v>
      </c>
      <c r="R458" s="693">
        <v>24</v>
      </c>
      <c r="S458" s="693">
        <v>0</v>
      </c>
      <c r="T458" s="693">
        <v>24</v>
      </c>
      <c r="U458" s="693">
        <v>44</v>
      </c>
      <c r="V458" s="693">
        <v>0</v>
      </c>
      <c r="W458" s="693">
        <v>44</v>
      </c>
      <c r="X458" s="690">
        <v>162.58000000000001</v>
      </c>
      <c r="Y458" s="690">
        <v>23.55</v>
      </c>
      <c r="Z458" s="690">
        <v>23.192104</v>
      </c>
      <c r="AA458" s="690">
        <v>0</v>
      </c>
      <c r="AB458" s="690">
        <v>23.192104</v>
      </c>
      <c r="AC458" s="690">
        <v>0</v>
      </c>
      <c r="AD458" s="690">
        <v>87.554916000000006</v>
      </c>
      <c r="AE458" s="696">
        <f>VLOOKUP(B458,[9]Avg!B:AD,29,0)</f>
        <v>10.781924239692882</v>
      </c>
      <c r="AF458" s="697">
        <f>_xlfn.IFNA(VLOOKUP(B458,'[9]5%'!B:BC,54,0),0)</f>
        <v>0</v>
      </c>
      <c r="AG458" s="698">
        <f>VLOOKUP(B458,[9]Simperel!B:AH,33,0)</f>
        <v>10.52</v>
      </c>
      <c r="AH458" s="699">
        <f t="shared" si="96"/>
        <v>7.85</v>
      </c>
      <c r="AI458" s="700"/>
      <c r="AJ458" s="697">
        <f>_xlfn.IFNA(VLOOKUP(B458,'[9]Child care'!C:I,7,0),0)</f>
        <v>0</v>
      </c>
      <c r="AK458" s="699">
        <f>VLOOKUP(B458,[9]Att!B:W,22,0)</f>
        <v>8.695652173913043</v>
      </c>
      <c r="AL458" s="697">
        <f t="shared" si="97"/>
        <v>6</v>
      </c>
      <c r="AM458" s="697">
        <f>_xlfn.IFNA(VLOOKUP(B458,'[9]Health Check'!D:H,5,0),0)</f>
        <v>0</v>
      </c>
      <c r="AN458" s="701"/>
      <c r="AO458" s="697">
        <v>7</v>
      </c>
      <c r="AP458" s="696">
        <f>VLOOKUP(B458,[9]Simperel!B:AJ,35,0)</f>
        <v>11</v>
      </c>
      <c r="AQ458" s="702">
        <f>VLOOKUP(B458,[10]Master!$B:$AQ,42,0)</f>
        <v>0</v>
      </c>
      <c r="AR458" s="697">
        <f>_xlfn.IFNA(VLOOKUP(B458,[9]Bounus!A:B,2,0),0)</f>
        <v>0</v>
      </c>
      <c r="AS458" s="703">
        <f>SUMIF([9]Reimbursment!$B:$B,'PWK '!B:B,[9]Reimbursment!G:G)</f>
        <v>0</v>
      </c>
      <c r="AT458" s="700">
        <f t="shared" ref="AT458:AT521" si="104">AV458*AE458</f>
        <v>0</v>
      </c>
      <c r="AU458" s="704">
        <f t="shared" si="98"/>
        <v>296.88</v>
      </c>
      <c r="AV458" s="705">
        <f>VLOOKUP(B458,[9]Att!B:U,20,0)</f>
        <v>0</v>
      </c>
      <c r="AW458" s="706">
        <f t="shared" ref="AW458:AW521" si="105">ROUND(SUM(X458,Y458,AB458,AC458,AD458,AH458,AK458,AL458,AP458,AR458,AS458,AT458,AQ458),2)+AN458</f>
        <v>330.42</v>
      </c>
      <c r="AX458" s="707">
        <f t="shared" si="99"/>
        <v>324.55</v>
      </c>
      <c r="AY458" s="708">
        <f t="shared" si="100"/>
        <v>367.55697133055622</v>
      </c>
      <c r="AZ458" s="708">
        <v>0</v>
      </c>
      <c r="BA458" s="708">
        <f>VLOOKUP(B458,'[9]1st'!B:BH,59,0)</f>
        <v>100</v>
      </c>
      <c r="BB458" s="709">
        <f>_xlfn.IFNA(VLOOKUP(B458,[9]Deduct!B:F,6,0),0)</f>
        <v>0</v>
      </c>
      <c r="BC458" s="710">
        <f>_xlfn.IFNA(VLOOKUP(B458,[9]Union!I:J,2,0),0)</f>
        <v>0</v>
      </c>
      <c r="BD458" s="710">
        <f>_xlfn.IFNA(VLOOKUP(B458,[9]Union!M:N,2,0),0)</f>
        <v>0</v>
      </c>
      <c r="BE458" s="710">
        <f>_xlfn.IFNA(VLOOKUP(B458,[9]Union!E:F,2,0),0)</f>
        <v>0.5</v>
      </c>
      <c r="BF458" s="710">
        <f>_xlfn.IFNA(VLOOKUP(B458,[9]Union!A:B,2,0),0)</f>
        <v>0</v>
      </c>
      <c r="BG458" s="711">
        <f t="shared" si="94"/>
        <v>5.87</v>
      </c>
      <c r="BH458" s="708">
        <f t="shared" si="95"/>
        <v>106.37</v>
      </c>
      <c r="BI458" s="712">
        <f t="shared" si="101"/>
        <v>17.52</v>
      </c>
      <c r="BJ458" s="713">
        <f t="shared" si="102"/>
        <v>241.57</v>
      </c>
      <c r="BK458" s="716"/>
      <c r="BL458" s="608" t="e">
        <f>VLOOKUP(B458,[9]ML!A:F,1,0)</f>
        <v>#N/A</v>
      </c>
      <c r="BM458" s="715"/>
      <c r="BN458" s="608" t="e">
        <f>VLOOKUP(B458,'[9]Mon-Fri'!A:A,1,0)</f>
        <v>#N/A</v>
      </c>
    </row>
    <row r="459" spans="1:66" s="608" customFormat="1" ht="32.25" customHeight="1">
      <c r="A459" s="689">
        <f t="shared" ref="A459:A522" si="106">A458+1</f>
        <v>451</v>
      </c>
      <c r="B459" s="690" t="s">
        <v>2145</v>
      </c>
      <c r="C459" s="690" t="s">
        <v>2146</v>
      </c>
      <c r="D459" s="690" t="s">
        <v>1231</v>
      </c>
      <c r="E459" s="690" t="s">
        <v>1214</v>
      </c>
      <c r="F459" s="691">
        <v>40182</v>
      </c>
      <c r="G459" s="692"/>
      <c r="H459" s="692"/>
      <c r="I459" s="690" t="s">
        <v>1108</v>
      </c>
      <c r="J459" s="693">
        <v>1</v>
      </c>
      <c r="K459" s="693">
        <v>2</v>
      </c>
      <c r="L459" s="693">
        <v>3</v>
      </c>
      <c r="M459" s="693">
        <v>204</v>
      </c>
      <c r="N459" s="694">
        <f t="shared" si="103"/>
        <v>7.8461538461538458</v>
      </c>
      <c r="O459" s="693">
        <v>208</v>
      </c>
      <c r="P459" s="693">
        <v>8</v>
      </c>
      <c r="Q459" s="693">
        <v>222</v>
      </c>
      <c r="R459" s="693">
        <v>16</v>
      </c>
      <c r="S459" s="693">
        <v>0</v>
      </c>
      <c r="T459" s="693">
        <v>16</v>
      </c>
      <c r="U459" s="693">
        <v>30</v>
      </c>
      <c r="V459" s="693">
        <v>0</v>
      </c>
      <c r="W459" s="693">
        <v>30</v>
      </c>
      <c r="X459" s="690">
        <v>169.92</v>
      </c>
      <c r="Y459" s="690">
        <v>15.7</v>
      </c>
      <c r="Z459" s="690">
        <v>14.835069000000001</v>
      </c>
      <c r="AA459" s="690">
        <v>0</v>
      </c>
      <c r="AB459" s="690">
        <v>14.835069000000001</v>
      </c>
      <c r="AC459" s="690">
        <v>0</v>
      </c>
      <c r="AD459" s="690">
        <v>48.150137999999998</v>
      </c>
      <c r="AE459" s="696">
        <f>VLOOKUP(B459,[9]Avg!B:AD,29,0)</f>
        <v>11.248002434068875</v>
      </c>
      <c r="AF459" s="697">
        <f>_xlfn.IFNA(VLOOKUP(B459,'[9]5%'!B:BC,54,0),0)</f>
        <v>0</v>
      </c>
      <c r="AG459" s="698">
        <f>VLOOKUP(B459,[9]Simperel!B:AH,33,0)</f>
        <v>7.18</v>
      </c>
      <c r="AH459" s="699">
        <f t="shared" si="96"/>
        <v>7.85</v>
      </c>
      <c r="AI459" s="700"/>
      <c r="AJ459" s="697">
        <f>_xlfn.IFNA(VLOOKUP(B459,'[9]Child care'!C:I,7,0),0)</f>
        <v>0</v>
      </c>
      <c r="AK459" s="699">
        <f>VLOOKUP(B459,[9]Att!B:W,22,0)</f>
        <v>9.1304347826086953</v>
      </c>
      <c r="AL459" s="697">
        <f t="shared" si="97"/>
        <v>6</v>
      </c>
      <c r="AM459" s="697">
        <f>_xlfn.IFNA(VLOOKUP(B459,'[9]Health Check'!D:H,5,0),0)</f>
        <v>0</v>
      </c>
      <c r="AN459" s="701"/>
      <c r="AO459" s="697">
        <v>7</v>
      </c>
      <c r="AP459" s="696">
        <f>VLOOKUP(B459,[9]Simperel!B:AJ,35,0)</f>
        <v>11</v>
      </c>
      <c r="AQ459" s="702">
        <f>VLOOKUP(B459,[10]Master!$B:$AQ,42,0)</f>
        <v>0</v>
      </c>
      <c r="AR459" s="697">
        <f>_xlfn.IFNA(VLOOKUP(B459,[9]Bounus!A:B,2,0),0)</f>
        <v>0</v>
      </c>
      <c r="AS459" s="703">
        <f>SUMIF([9]Reimbursment!$B:$B,'PWK '!B:B,[9]Reimbursment!G:G)</f>
        <v>0</v>
      </c>
      <c r="AT459" s="700">
        <f t="shared" si="104"/>
        <v>0</v>
      </c>
      <c r="AU459" s="704">
        <f t="shared" si="98"/>
        <v>248.61</v>
      </c>
      <c r="AV459" s="705">
        <f>VLOOKUP(B459,[9]Att!B:U,20,0)</f>
        <v>0</v>
      </c>
      <c r="AW459" s="706">
        <f t="shared" si="105"/>
        <v>282.58999999999997</v>
      </c>
      <c r="AX459" s="707">
        <f t="shared" si="99"/>
        <v>276.94</v>
      </c>
      <c r="AY459" s="708">
        <f t="shared" si="100"/>
        <v>367.55697133055622</v>
      </c>
      <c r="AZ459" s="708">
        <v>0</v>
      </c>
      <c r="BA459" s="708">
        <f>VLOOKUP(B459,'[9]1st'!B:BH,59,0)</f>
        <v>100</v>
      </c>
      <c r="BB459" s="709">
        <f>_xlfn.IFNA(VLOOKUP(B459,[9]Deduct!B:F,6,0),0)</f>
        <v>0</v>
      </c>
      <c r="BC459" s="710">
        <f>_xlfn.IFNA(VLOOKUP(B459,[9]Union!I:J,2,0),0)</f>
        <v>1</v>
      </c>
      <c r="BD459" s="710">
        <f>_xlfn.IFNA(VLOOKUP(B459,[9]Union!M:N,2,0),0)</f>
        <v>0</v>
      </c>
      <c r="BE459" s="710">
        <f>_xlfn.IFNA(VLOOKUP(B459,[9]Union!E:F,2,0),0)</f>
        <v>0</v>
      </c>
      <c r="BF459" s="710">
        <f>_xlfn.IFNA(VLOOKUP(B459,[9]Union!A:B,2,0),0)</f>
        <v>0</v>
      </c>
      <c r="BG459" s="711">
        <f t="shared" si="94"/>
        <v>5.65</v>
      </c>
      <c r="BH459" s="708">
        <f t="shared" si="95"/>
        <v>106.65</v>
      </c>
      <c r="BI459" s="712">
        <f t="shared" si="101"/>
        <v>14.18</v>
      </c>
      <c r="BJ459" s="713">
        <f t="shared" si="102"/>
        <v>190.12</v>
      </c>
      <c r="BK459" s="716"/>
      <c r="BL459" s="608" t="e">
        <f>VLOOKUP(B459,[9]ML!A:F,1,0)</f>
        <v>#N/A</v>
      </c>
      <c r="BM459" s="715"/>
      <c r="BN459" s="608" t="e">
        <f>VLOOKUP(B459,'[9]Mon-Fri'!A:A,1,0)</f>
        <v>#N/A</v>
      </c>
    </row>
    <row r="460" spans="1:66" s="608" customFormat="1" ht="35.25" customHeight="1">
      <c r="A460" s="689">
        <f t="shared" si="106"/>
        <v>452</v>
      </c>
      <c r="B460" s="690" t="s">
        <v>2147</v>
      </c>
      <c r="C460" s="690" t="s">
        <v>2148</v>
      </c>
      <c r="D460" s="690" t="s">
        <v>1213</v>
      </c>
      <c r="E460" s="690" t="s">
        <v>1642</v>
      </c>
      <c r="F460" s="691">
        <v>40189</v>
      </c>
      <c r="G460" s="692"/>
      <c r="H460" s="692"/>
      <c r="I460" s="690" t="s">
        <v>1108</v>
      </c>
      <c r="J460" s="693">
        <v>1</v>
      </c>
      <c r="K460" s="693">
        <v>1</v>
      </c>
      <c r="L460" s="693">
        <v>2</v>
      </c>
      <c r="M460" s="693">
        <v>204</v>
      </c>
      <c r="N460" s="694">
        <f t="shared" si="103"/>
        <v>7.8461538461538458</v>
      </c>
      <c r="O460" s="693">
        <v>208</v>
      </c>
      <c r="P460" s="693">
        <v>8</v>
      </c>
      <c r="Q460" s="693">
        <v>256</v>
      </c>
      <c r="R460" s="693">
        <v>0</v>
      </c>
      <c r="S460" s="693">
        <v>0</v>
      </c>
      <c r="T460" s="693">
        <v>0</v>
      </c>
      <c r="U460" s="693">
        <v>48</v>
      </c>
      <c r="V460" s="693">
        <v>0</v>
      </c>
      <c r="W460" s="693">
        <v>48</v>
      </c>
      <c r="X460" s="690">
        <v>157.52000000000001</v>
      </c>
      <c r="Y460" s="690">
        <v>0</v>
      </c>
      <c r="Z460" s="690">
        <v>23.989218000000001</v>
      </c>
      <c r="AA460" s="690">
        <v>0</v>
      </c>
      <c r="AB460" s="690">
        <v>23.989218000000001</v>
      </c>
      <c r="AC460" s="690">
        <v>0</v>
      </c>
      <c r="AD460" s="690">
        <v>94.558436</v>
      </c>
      <c r="AE460" s="696">
        <f>VLOOKUP(B460,[9]Avg!B:AD,29,0)</f>
        <v>10.270252728196699</v>
      </c>
      <c r="AF460" s="697">
        <f>_xlfn.IFNA(VLOOKUP(B460,'[9]5%'!B:BC,54,0),0)</f>
        <v>0</v>
      </c>
      <c r="AG460" s="698">
        <f>VLOOKUP(B460,[9]Simperel!B:AH,33,0)</f>
        <v>11.48</v>
      </c>
      <c r="AH460" s="699">
        <f t="shared" si="96"/>
        <v>7.85</v>
      </c>
      <c r="AI460" s="700"/>
      <c r="AJ460" s="697">
        <f>_xlfn.IFNA(VLOOKUP(B460,'[9]Child care'!C:I,7,0),0)</f>
        <v>0</v>
      </c>
      <c r="AK460" s="699">
        <f>VLOOKUP(B460,[9]Att!B:W,22,0)</f>
        <v>10</v>
      </c>
      <c r="AL460" s="697">
        <f t="shared" si="97"/>
        <v>6</v>
      </c>
      <c r="AM460" s="697">
        <f>_xlfn.IFNA(VLOOKUP(B460,'[9]Health Check'!D:H,5,0),0)</f>
        <v>0</v>
      </c>
      <c r="AN460" s="701"/>
      <c r="AO460" s="697">
        <v>7</v>
      </c>
      <c r="AP460" s="696">
        <f>VLOOKUP(B460,[9]Simperel!B:AJ,35,0)</f>
        <v>11</v>
      </c>
      <c r="AQ460" s="702">
        <f>VLOOKUP(B460,[10]Master!$B:$AQ,42,0)</f>
        <v>0</v>
      </c>
      <c r="AR460" s="697">
        <f>_xlfn.IFNA(VLOOKUP(B460,[9]Bounus!A:B,2,0),0)</f>
        <v>0</v>
      </c>
      <c r="AS460" s="703">
        <f>SUMIF([9]Reimbursment!$B:$B,'PWK '!B:B,[9]Reimbursment!G:G)</f>
        <v>0</v>
      </c>
      <c r="AT460" s="700">
        <f t="shared" si="104"/>
        <v>0</v>
      </c>
      <c r="AU460" s="704">
        <f t="shared" si="98"/>
        <v>276.07</v>
      </c>
      <c r="AV460" s="705">
        <f>VLOOKUP(B460,[9]Att!B:U,20,0)</f>
        <v>0</v>
      </c>
      <c r="AW460" s="706">
        <f t="shared" si="105"/>
        <v>310.92</v>
      </c>
      <c r="AX460" s="707">
        <f t="shared" si="99"/>
        <v>305.05</v>
      </c>
      <c r="AY460" s="708">
        <f t="shared" si="100"/>
        <v>367.55697133055622</v>
      </c>
      <c r="AZ460" s="708">
        <v>0</v>
      </c>
      <c r="BA460" s="708">
        <f>VLOOKUP(B460,'[9]1st'!B:BH,59,0)</f>
        <v>100</v>
      </c>
      <c r="BB460" s="709">
        <f>_xlfn.IFNA(VLOOKUP(B460,[9]Deduct!B:F,6,0),0)</f>
        <v>0</v>
      </c>
      <c r="BC460" s="710">
        <f>_xlfn.IFNA(VLOOKUP(B460,[9]Union!I:J,2,0),0)</f>
        <v>0</v>
      </c>
      <c r="BD460" s="710">
        <f>_xlfn.IFNA(VLOOKUP(B460,[9]Union!M:N,2,0),0)</f>
        <v>0</v>
      </c>
      <c r="BE460" s="710">
        <f>_xlfn.IFNA(VLOOKUP(B460,[9]Union!E:F,2,0),0)</f>
        <v>0</v>
      </c>
      <c r="BF460" s="710">
        <f>_xlfn.IFNA(VLOOKUP(B460,[9]Union!A:B,2,0),0)</f>
        <v>0</v>
      </c>
      <c r="BG460" s="711">
        <f t="shared" si="94"/>
        <v>5.87</v>
      </c>
      <c r="BH460" s="708">
        <f t="shared" si="95"/>
        <v>105.87</v>
      </c>
      <c r="BI460" s="712">
        <f t="shared" si="101"/>
        <v>18.48</v>
      </c>
      <c r="BJ460" s="713">
        <f t="shared" si="102"/>
        <v>223.53</v>
      </c>
      <c r="BK460" s="716"/>
      <c r="BL460" s="608" t="e">
        <f>VLOOKUP(B460,[9]ML!A:F,1,0)</f>
        <v>#N/A</v>
      </c>
      <c r="BM460" s="715"/>
      <c r="BN460" s="608" t="e">
        <f>VLOOKUP(B460,'[9]Mon-Fri'!A:A,1,0)</f>
        <v>#N/A</v>
      </c>
    </row>
    <row r="461" spans="1:66" s="608" customFormat="1" ht="35.25" customHeight="1">
      <c r="A461" s="689">
        <f t="shared" si="106"/>
        <v>453</v>
      </c>
      <c r="B461" s="690" t="s">
        <v>2149</v>
      </c>
      <c r="C461" s="690" t="s">
        <v>2150</v>
      </c>
      <c r="D461" s="690" t="s">
        <v>1117</v>
      </c>
      <c r="E461" s="690" t="s">
        <v>1200</v>
      </c>
      <c r="F461" s="691">
        <v>40190</v>
      </c>
      <c r="G461" s="692"/>
      <c r="H461" s="692"/>
      <c r="I461" s="690" t="s">
        <v>1108</v>
      </c>
      <c r="J461" s="693">
        <v>0</v>
      </c>
      <c r="K461" s="693">
        <v>0</v>
      </c>
      <c r="L461" s="693">
        <v>0</v>
      </c>
      <c r="M461" s="693">
        <v>204</v>
      </c>
      <c r="N461" s="694">
        <f t="shared" si="103"/>
        <v>7.8461538461538458</v>
      </c>
      <c r="O461" s="693">
        <v>200</v>
      </c>
      <c r="P461" s="693">
        <v>8</v>
      </c>
      <c r="Q461" s="693">
        <v>240</v>
      </c>
      <c r="R461" s="693">
        <v>0</v>
      </c>
      <c r="S461" s="693">
        <v>0</v>
      </c>
      <c r="T461" s="693">
        <v>0</v>
      </c>
      <c r="U461" s="693">
        <v>40</v>
      </c>
      <c r="V461" s="693">
        <v>0</v>
      </c>
      <c r="W461" s="693">
        <v>40</v>
      </c>
      <c r="X461" s="690">
        <v>273.06</v>
      </c>
      <c r="Y461" s="690">
        <v>0</v>
      </c>
      <c r="Z461" s="690">
        <v>25.356807</v>
      </c>
      <c r="AA461" s="690">
        <v>0</v>
      </c>
      <c r="AB461" s="690">
        <v>25.356807</v>
      </c>
      <c r="AC461" s="690">
        <v>0</v>
      </c>
      <c r="AD461" s="690">
        <v>10.282574</v>
      </c>
      <c r="AE461" s="696">
        <f>VLOOKUP(B461,[9]Avg!B:AD,29,0)</f>
        <v>9.4328949704142033</v>
      </c>
      <c r="AF461" s="697">
        <f>_xlfn.IFNA(VLOOKUP(B461,'[9]5%'!B:BC,54,0),0)</f>
        <v>0</v>
      </c>
      <c r="AG461" s="698">
        <f>VLOOKUP(B461,[9]Simperel!B:AH,33,0)</f>
        <v>9.57</v>
      </c>
      <c r="AH461" s="699">
        <f t="shared" si="96"/>
        <v>7.85</v>
      </c>
      <c r="AI461" s="700"/>
      <c r="AJ461" s="697">
        <f>_xlfn.IFNA(VLOOKUP(B461,'[9]Child care'!C:I,7,0),0)</f>
        <v>0</v>
      </c>
      <c r="AK461" s="699">
        <f>VLOOKUP(B461,[9]Att!B:W,22,0)</f>
        <v>9.1973244147157178</v>
      </c>
      <c r="AL461" s="697">
        <f t="shared" si="97"/>
        <v>6</v>
      </c>
      <c r="AM461" s="697">
        <f>_xlfn.IFNA(VLOOKUP(B461,'[9]Health Check'!D:H,5,0),0)</f>
        <v>0</v>
      </c>
      <c r="AN461" s="701"/>
      <c r="AO461" s="697">
        <v>7</v>
      </c>
      <c r="AP461" s="696">
        <f>VLOOKUP(B461,[9]Simperel!B:AJ,35,0)</f>
        <v>11</v>
      </c>
      <c r="AQ461" s="702">
        <f>VLOOKUP(B461,[10]Master!$B:$AQ,42,0)</f>
        <v>0</v>
      </c>
      <c r="AR461" s="697">
        <f>_xlfn.IFNA(VLOOKUP(B461,[9]Bounus!A:B,2,0),0)</f>
        <v>0</v>
      </c>
      <c r="AS461" s="703">
        <f>SUMIF([9]Reimbursment!$B:$B,'PWK '!B:B,[9]Reimbursment!G:G)</f>
        <v>42.279932655966661</v>
      </c>
      <c r="AT461" s="700">
        <f t="shared" si="104"/>
        <v>0</v>
      </c>
      <c r="AU461" s="704">
        <f t="shared" si="98"/>
        <v>308.7</v>
      </c>
      <c r="AV461" s="705">
        <f>VLOOKUP(B461,[9]Att!B:U,20,0)</f>
        <v>0</v>
      </c>
      <c r="AW461" s="706">
        <f t="shared" si="105"/>
        <v>385.03</v>
      </c>
      <c r="AX461" s="707">
        <f t="shared" si="99"/>
        <v>379.15999999999997</v>
      </c>
      <c r="AY461" s="708">
        <f t="shared" si="100"/>
        <v>367.55697133055622</v>
      </c>
      <c r="AZ461" s="708">
        <v>0.57999999999999996</v>
      </c>
      <c r="BA461" s="708">
        <f>VLOOKUP(B461,'[9]1st'!B:BH,59,0)</f>
        <v>100</v>
      </c>
      <c r="BB461" s="709">
        <f>_xlfn.IFNA(VLOOKUP(B461,[9]Deduct!B:F,6,0),0)</f>
        <v>0</v>
      </c>
      <c r="BC461" s="710">
        <f>_xlfn.IFNA(VLOOKUP(B461,[9]Union!I:J,2,0),0)</f>
        <v>1</v>
      </c>
      <c r="BD461" s="710">
        <f>_xlfn.IFNA(VLOOKUP(B461,[9]Union!M:N,2,0),0)</f>
        <v>0</v>
      </c>
      <c r="BE461" s="710">
        <f>_xlfn.IFNA(VLOOKUP(B461,[9]Union!E:F,2,0),0)</f>
        <v>0</v>
      </c>
      <c r="BF461" s="710">
        <f>_xlfn.IFNA(VLOOKUP(B461,[9]Union!A:B,2,0),0)</f>
        <v>0</v>
      </c>
      <c r="BG461" s="711">
        <f t="shared" si="94"/>
        <v>5.87</v>
      </c>
      <c r="BH461" s="708">
        <f t="shared" si="95"/>
        <v>107.45</v>
      </c>
      <c r="BI461" s="712">
        <f t="shared" si="101"/>
        <v>16.57</v>
      </c>
      <c r="BJ461" s="713">
        <f t="shared" si="102"/>
        <v>294.14999999999998</v>
      </c>
      <c r="BK461" s="716"/>
      <c r="BL461" s="608" t="e">
        <f>VLOOKUP(B461,[9]ML!A:F,1,0)</f>
        <v>#N/A</v>
      </c>
      <c r="BM461" s="715"/>
      <c r="BN461" s="608" t="e">
        <f>VLOOKUP(B461,'[9]Mon-Fri'!A:A,1,0)</f>
        <v>#N/A</v>
      </c>
    </row>
    <row r="462" spans="1:66" s="608" customFormat="1" ht="35.25" customHeight="1">
      <c r="A462" s="689">
        <f t="shared" si="106"/>
        <v>454</v>
      </c>
      <c r="B462" s="725" t="s">
        <v>2151</v>
      </c>
      <c r="C462" s="690" t="s">
        <v>2152</v>
      </c>
      <c r="D462" s="690" t="s">
        <v>1238</v>
      </c>
      <c r="E462" s="690" t="s">
        <v>1225</v>
      </c>
      <c r="F462" s="691">
        <v>40196</v>
      </c>
      <c r="G462" s="692"/>
      <c r="H462" s="692"/>
      <c r="I462" s="690" t="s">
        <v>1108</v>
      </c>
      <c r="J462" s="693">
        <v>1</v>
      </c>
      <c r="K462" s="693">
        <v>0</v>
      </c>
      <c r="L462" s="693">
        <v>1</v>
      </c>
      <c r="M462" s="693">
        <v>204</v>
      </c>
      <c r="N462" s="694">
        <f t="shared" si="103"/>
        <v>7.8461538461538458</v>
      </c>
      <c r="O462" s="693">
        <v>208</v>
      </c>
      <c r="P462" s="693">
        <v>8</v>
      </c>
      <c r="Q462" s="693">
        <v>184</v>
      </c>
      <c r="R462" s="693">
        <v>8</v>
      </c>
      <c r="S462" s="693">
        <v>16</v>
      </c>
      <c r="T462" s="693">
        <v>24</v>
      </c>
      <c r="U462" s="693">
        <v>0</v>
      </c>
      <c r="V462" s="693">
        <v>0</v>
      </c>
      <c r="W462" s="693">
        <v>0</v>
      </c>
      <c r="X462" s="690">
        <v>149.69</v>
      </c>
      <c r="Y462" s="690">
        <v>7.85</v>
      </c>
      <c r="Z462" s="690">
        <v>0</v>
      </c>
      <c r="AA462" s="690">
        <v>0</v>
      </c>
      <c r="AB462" s="690">
        <v>0</v>
      </c>
      <c r="AC462" s="690">
        <v>0</v>
      </c>
      <c r="AD462" s="690">
        <v>39.1</v>
      </c>
      <c r="AE462" s="696">
        <f>VLOOKUP(B462,[9]Avg!B:AD,29,0)</f>
        <v>8.5968105418872636</v>
      </c>
      <c r="AF462" s="697">
        <f>_xlfn.IFNA(VLOOKUP(B462,'[9]5%'!B:BC,54,0),0)</f>
        <v>0</v>
      </c>
      <c r="AG462" s="698">
        <f>VLOOKUP(B462,[9]Simperel!B:AH,33,0)</f>
        <v>0</v>
      </c>
      <c r="AH462" s="699">
        <f t="shared" si="96"/>
        <v>7.85</v>
      </c>
      <c r="AI462" s="700"/>
      <c r="AJ462" s="697">
        <f>_xlfn.IFNA(VLOOKUP(B462,'[9]Child care'!C:I,7,0),0)</f>
        <v>0</v>
      </c>
      <c r="AK462" s="699">
        <f>VLOOKUP(B462,[9]Att!B:W,22,0)</f>
        <v>8.2802323534588975</v>
      </c>
      <c r="AL462" s="697">
        <f t="shared" si="97"/>
        <v>6</v>
      </c>
      <c r="AM462" s="697">
        <f>_xlfn.IFNA(VLOOKUP(B462,'[9]Health Check'!D:H,5,0),0)</f>
        <v>0</v>
      </c>
      <c r="AN462" s="701"/>
      <c r="AO462" s="697">
        <v>7</v>
      </c>
      <c r="AP462" s="696">
        <f>VLOOKUP(B462,[9]Simperel!B:AJ,35,0)</f>
        <v>11</v>
      </c>
      <c r="AQ462" s="702">
        <f>VLOOKUP(B462,[10]Master!$B:$AQ,42,0)</f>
        <v>0</v>
      </c>
      <c r="AR462" s="697">
        <f>_xlfn.IFNA(VLOOKUP(B462,[9]Bounus!A:B,2,0),0)</f>
        <v>0</v>
      </c>
      <c r="AS462" s="703">
        <f>SUMIF([9]Reimbursment!$B:$B,'PWK '!B:B,[9]Reimbursment!G:G)</f>
        <v>0</v>
      </c>
      <c r="AT462" s="700">
        <f t="shared" si="104"/>
        <v>0</v>
      </c>
      <c r="AU462" s="704">
        <f t="shared" si="98"/>
        <v>196.64</v>
      </c>
      <c r="AV462" s="705">
        <f>VLOOKUP(B462,[9]Att!B:U,20,0)</f>
        <v>0</v>
      </c>
      <c r="AW462" s="706">
        <f t="shared" si="105"/>
        <v>229.77</v>
      </c>
      <c r="AX462" s="707">
        <f t="shared" si="99"/>
        <v>225.17000000000002</v>
      </c>
      <c r="AY462" s="708">
        <f t="shared" si="100"/>
        <v>367.55697133055622</v>
      </c>
      <c r="AZ462" s="708">
        <v>0</v>
      </c>
      <c r="BA462" s="708">
        <f>VLOOKUP(B462,'[9]1st'!B:BH,59,0)</f>
        <v>100</v>
      </c>
      <c r="BB462" s="709">
        <f>_xlfn.IFNA(VLOOKUP(B462,[9]Deduct!B:F,6,0),0)</f>
        <v>0</v>
      </c>
      <c r="BC462" s="710">
        <f>_xlfn.IFNA(VLOOKUP(B462,[9]Union!I:J,2,0),0)</f>
        <v>0</v>
      </c>
      <c r="BD462" s="710">
        <f>_xlfn.IFNA(VLOOKUP(B462,[9]Union!M:N,2,0),0)</f>
        <v>1</v>
      </c>
      <c r="BE462" s="710">
        <f>_xlfn.IFNA(VLOOKUP(B462,[9]Union!E:F,2,0),0)</f>
        <v>0</v>
      </c>
      <c r="BF462" s="710">
        <f>_xlfn.IFNA(VLOOKUP(B462,[9]Union!A:B,2,0),0)</f>
        <v>0</v>
      </c>
      <c r="BG462" s="711">
        <f t="shared" si="94"/>
        <v>4.5999999999999996</v>
      </c>
      <c r="BH462" s="708">
        <f t="shared" si="95"/>
        <v>105.6</v>
      </c>
      <c r="BI462" s="712">
        <f t="shared" si="101"/>
        <v>7</v>
      </c>
      <c r="BJ462" s="713">
        <f t="shared" si="102"/>
        <v>131.16999999999999</v>
      </c>
      <c r="BK462" s="716"/>
      <c r="BL462" s="608" t="e">
        <f>VLOOKUP(B462,[9]ML!A:F,1,0)</f>
        <v>#N/A</v>
      </c>
      <c r="BM462" s="715"/>
      <c r="BN462" s="608" t="e">
        <f>VLOOKUP(B462,'[9]Mon-Fri'!A:A,1,0)</f>
        <v>#N/A</v>
      </c>
    </row>
    <row r="463" spans="1:66" s="608" customFormat="1" ht="33" customHeight="1">
      <c r="A463" s="689">
        <f t="shared" si="106"/>
        <v>455</v>
      </c>
      <c r="B463" s="690" t="s">
        <v>2153</v>
      </c>
      <c r="C463" s="690" t="s">
        <v>2154</v>
      </c>
      <c r="D463" s="690" t="s">
        <v>1213</v>
      </c>
      <c r="E463" s="690" t="s">
        <v>1214</v>
      </c>
      <c r="F463" s="691">
        <v>40197</v>
      </c>
      <c r="G463" s="692"/>
      <c r="H463" s="692"/>
      <c r="I463" s="690" t="s">
        <v>1108</v>
      </c>
      <c r="J463" s="693">
        <v>1</v>
      </c>
      <c r="K463" s="693">
        <v>2</v>
      </c>
      <c r="L463" s="693">
        <v>3</v>
      </c>
      <c r="M463" s="693">
        <v>204</v>
      </c>
      <c r="N463" s="694">
        <f t="shared" si="103"/>
        <v>7.8461538461538458</v>
      </c>
      <c r="O463" s="693">
        <v>208</v>
      </c>
      <c r="P463" s="693">
        <v>8</v>
      </c>
      <c r="Q463" s="693">
        <v>236</v>
      </c>
      <c r="R463" s="693">
        <v>0</v>
      </c>
      <c r="S463" s="693">
        <v>0</v>
      </c>
      <c r="T463" s="693">
        <v>0</v>
      </c>
      <c r="U463" s="693">
        <v>28</v>
      </c>
      <c r="V463" s="693">
        <v>0</v>
      </c>
      <c r="W463" s="693">
        <v>28</v>
      </c>
      <c r="X463" s="690">
        <v>128.38</v>
      </c>
      <c r="Y463" s="690">
        <v>0</v>
      </c>
      <c r="Z463" s="690">
        <v>13.737360000000001</v>
      </c>
      <c r="AA463" s="690">
        <v>0</v>
      </c>
      <c r="AB463" s="690">
        <v>13.737360000000001</v>
      </c>
      <c r="AC463" s="690">
        <v>0</v>
      </c>
      <c r="AD463" s="690">
        <v>103.19472</v>
      </c>
      <c r="AE463" s="696">
        <f>VLOOKUP(B463,[9]Avg!B:AD,29,0)</f>
        <v>9.2633548005803377</v>
      </c>
      <c r="AF463" s="697">
        <f>_xlfn.IFNA(VLOOKUP(B463,'[9]5%'!B:BC,54,0),0)</f>
        <v>0</v>
      </c>
      <c r="AG463" s="698">
        <f>VLOOKUP(B463,[9]Simperel!B:AH,33,0)</f>
        <v>6.7</v>
      </c>
      <c r="AH463" s="699">
        <f t="shared" si="96"/>
        <v>7.85</v>
      </c>
      <c r="AI463" s="700"/>
      <c r="AJ463" s="697">
        <f>_xlfn.IFNA(VLOOKUP(B463,'[9]Child care'!C:I,7,0),0)</f>
        <v>0</v>
      </c>
      <c r="AK463" s="699">
        <f>VLOOKUP(B463,[9]Att!B:W,22,0)</f>
        <v>10</v>
      </c>
      <c r="AL463" s="697">
        <f t="shared" si="97"/>
        <v>0</v>
      </c>
      <c r="AM463" s="697">
        <f>_xlfn.IFNA(VLOOKUP(B463,'[9]Health Check'!D:H,5,0),0)</f>
        <v>0</v>
      </c>
      <c r="AN463" s="701"/>
      <c r="AO463" s="697">
        <v>7</v>
      </c>
      <c r="AP463" s="696">
        <f>VLOOKUP(B463,[9]Simperel!B:AJ,35,0)</f>
        <v>11</v>
      </c>
      <c r="AQ463" s="702">
        <f>VLOOKUP(B463,[10]Master!$B:$AQ,42,0)</f>
        <v>0</v>
      </c>
      <c r="AR463" s="697">
        <f>_xlfn.IFNA(VLOOKUP(B463,[9]Bounus!A:B,2,0),0)</f>
        <v>0</v>
      </c>
      <c r="AS463" s="703">
        <f>SUMIF([9]Reimbursment!$B:$B,'PWK '!B:B,[9]Reimbursment!G:G)</f>
        <v>0</v>
      </c>
      <c r="AT463" s="700">
        <f t="shared" si="104"/>
        <v>0</v>
      </c>
      <c r="AU463" s="704">
        <f t="shared" si="98"/>
        <v>245.31</v>
      </c>
      <c r="AV463" s="705">
        <f>VLOOKUP(B463,[9]Att!B:U,20,0)</f>
        <v>0</v>
      </c>
      <c r="AW463" s="706">
        <f t="shared" si="105"/>
        <v>274.16000000000003</v>
      </c>
      <c r="AX463" s="707">
        <f t="shared" si="99"/>
        <v>268.68</v>
      </c>
      <c r="AY463" s="708">
        <f t="shared" si="100"/>
        <v>367.55697133055622</v>
      </c>
      <c r="AZ463" s="708">
        <v>0</v>
      </c>
      <c r="BA463" s="708">
        <f>VLOOKUP(B463,'[9]1st'!B:BH,59,0)</f>
        <v>100</v>
      </c>
      <c r="BB463" s="709">
        <f>_xlfn.IFNA(VLOOKUP(B463,[9]Deduct!B:F,6,0),0)</f>
        <v>0</v>
      </c>
      <c r="BC463" s="710">
        <f>_xlfn.IFNA(VLOOKUP(B463,[9]Union!I:J,2,0),0)</f>
        <v>0</v>
      </c>
      <c r="BD463" s="710">
        <f>_xlfn.IFNA(VLOOKUP(B463,[9]Union!M:N,2,0),0)</f>
        <v>1</v>
      </c>
      <c r="BE463" s="710">
        <f>_xlfn.IFNA(VLOOKUP(B463,[9]Union!E:F,2,0),0)</f>
        <v>0</v>
      </c>
      <c r="BF463" s="710">
        <f>_xlfn.IFNA(VLOOKUP(B463,[9]Union!A:B,2,0),0)</f>
        <v>0</v>
      </c>
      <c r="BG463" s="711">
        <f t="shared" si="94"/>
        <v>5.48</v>
      </c>
      <c r="BH463" s="708">
        <f t="shared" si="95"/>
        <v>106.48</v>
      </c>
      <c r="BI463" s="712">
        <f t="shared" si="101"/>
        <v>13.7</v>
      </c>
      <c r="BJ463" s="713">
        <f t="shared" si="102"/>
        <v>181.38</v>
      </c>
      <c r="BK463" s="716"/>
      <c r="BL463" s="608" t="e">
        <f>VLOOKUP(B463,[9]ML!A:F,1,0)</f>
        <v>#N/A</v>
      </c>
      <c r="BM463" s="715"/>
      <c r="BN463" s="608" t="e">
        <f>VLOOKUP(B463,'[9]Mon-Fri'!A:A,1,0)</f>
        <v>#N/A</v>
      </c>
    </row>
    <row r="464" spans="1:66" s="608" customFormat="1" ht="35.25" customHeight="1">
      <c r="A464" s="689">
        <f t="shared" si="106"/>
        <v>456</v>
      </c>
      <c r="B464" s="690" t="s">
        <v>2155</v>
      </c>
      <c r="C464" s="690" t="s">
        <v>2156</v>
      </c>
      <c r="D464" s="690" t="s">
        <v>1238</v>
      </c>
      <c r="E464" s="690" t="s">
        <v>1694</v>
      </c>
      <c r="F464" s="691">
        <v>40197</v>
      </c>
      <c r="G464" s="692"/>
      <c r="H464" s="692"/>
      <c r="I464" s="690" t="s">
        <v>1108</v>
      </c>
      <c r="J464" s="693">
        <v>1</v>
      </c>
      <c r="K464" s="693">
        <v>0</v>
      </c>
      <c r="L464" s="693">
        <v>1</v>
      </c>
      <c r="M464" s="693">
        <v>204</v>
      </c>
      <c r="N464" s="694">
        <f t="shared" si="103"/>
        <v>7.8461538461538458</v>
      </c>
      <c r="O464" s="693">
        <v>208</v>
      </c>
      <c r="P464" s="693">
        <v>8</v>
      </c>
      <c r="Q464" s="693">
        <v>256</v>
      </c>
      <c r="R464" s="693">
        <v>0</v>
      </c>
      <c r="S464" s="693">
        <v>0</v>
      </c>
      <c r="T464" s="693">
        <v>0</v>
      </c>
      <c r="U464" s="693">
        <v>48</v>
      </c>
      <c r="V464" s="693">
        <v>0</v>
      </c>
      <c r="W464" s="693">
        <v>48</v>
      </c>
      <c r="X464" s="690">
        <v>265.58999999999997</v>
      </c>
      <c r="Y464" s="690">
        <v>0</v>
      </c>
      <c r="Z464" s="690">
        <v>24.934180999999999</v>
      </c>
      <c r="AA464" s="690">
        <v>0</v>
      </c>
      <c r="AB464" s="690">
        <v>24.934180999999999</v>
      </c>
      <c r="AC464" s="690">
        <v>0</v>
      </c>
      <c r="AD464" s="690">
        <v>4.8646140000000004</v>
      </c>
      <c r="AE464" s="696">
        <f>VLOOKUP(B464,[9]Avg!B:AD,29,0)</f>
        <v>10.665180191084685</v>
      </c>
      <c r="AF464" s="697">
        <f>_xlfn.IFNA(VLOOKUP(B464,'[9]5%'!B:BC,54,0),0)</f>
        <v>0</v>
      </c>
      <c r="AG464" s="698">
        <f>VLOOKUP(B464,[9]Simperel!B:AH,33,0)</f>
        <v>11.48</v>
      </c>
      <c r="AH464" s="699">
        <f t="shared" si="96"/>
        <v>7.85</v>
      </c>
      <c r="AI464" s="700"/>
      <c r="AJ464" s="697">
        <f>_xlfn.IFNA(VLOOKUP(B464,'[9]Child care'!C:I,7,0),0)</f>
        <v>0</v>
      </c>
      <c r="AK464" s="699">
        <f>VLOOKUP(B464,[9]Att!B:W,22,0)</f>
        <v>10</v>
      </c>
      <c r="AL464" s="697">
        <f t="shared" si="97"/>
        <v>6</v>
      </c>
      <c r="AM464" s="697">
        <f>_xlfn.IFNA(VLOOKUP(B464,'[9]Health Check'!D:H,5,0),0)</f>
        <v>0</v>
      </c>
      <c r="AN464" s="701"/>
      <c r="AO464" s="697">
        <v>7</v>
      </c>
      <c r="AP464" s="696">
        <f>VLOOKUP(B464,[9]Simperel!B:AJ,35,0)</f>
        <v>11</v>
      </c>
      <c r="AQ464" s="702">
        <f>VLOOKUP(B464,[10]Master!$B:$AQ,42,0)</f>
        <v>0</v>
      </c>
      <c r="AR464" s="697">
        <f>_xlfn.IFNA(VLOOKUP(B464,[9]Bounus!A:B,2,0),0)</f>
        <v>0</v>
      </c>
      <c r="AS464" s="703">
        <f>SUMIF([9]Reimbursment!$B:$B,'PWK '!B:B,[9]Reimbursment!G:G)</f>
        <v>0</v>
      </c>
      <c r="AT464" s="700">
        <f t="shared" si="104"/>
        <v>0</v>
      </c>
      <c r="AU464" s="704">
        <f t="shared" si="98"/>
        <v>295.39</v>
      </c>
      <c r="AV464" s="705">
        <f>VLOOKUP(B464,[9]Att!B:U,20,0)</f>
        <v>0</v>
      </c>
      <c r="AW464" s="706">
        <f t="shared" si="105"/>
        <v>330.24</v>
      </c>
      <c r="AX464" s="707">
        <f t="shared" si="99"/>
        <v>324.37</v>
      </c>
      <c r="AY464" s="708">
        <f t="shared" si="100"/>
        <v>367.55697133055622</v>
      </c>
      <c r="AZ464" s="708">
        <v>0</v>
      </c>
      <c r="BA464" s="708">
        <f>VLOOKUP(B464,'[9]1st'!B:BH,59,0)</f>
        <v>100</v>
      </c>
      <c r="BB464" s="709">
        <f>_xlfn.IFNA(VLOOKUP(B464,[9]Deduct!B:F,6,0),0)</f>
        <v>0</v>
      </c>
      <c r="BC464" s="710">
        <f>_xlfn.IFNA(VLOOKUP(B464,[9]Union!I:J,2,0),0)</f>
        <v>0</v>
      </c>
      <c r="BD464" s="710">
        <f>_xlfn.IFNA(VLOOKUP(B464,[9]Union!M:N,2,0),0)</f>
        <v>1</v>
      </c>
      <c r="BE464" s="710">
        <f>_xlfn.IFNA(VLOOKUP(B464,[9]Union!E:F,2,0),0)</f>
        <v>0</v>
      </c>
      <c r="BF464" s="710">
        <f>_xlfn.IFNA(VLOOKUP(B464,[9]Union!A:B,2,0),0)</f>
        <v>0</v>
      </c>
      <c r="BG464" s="711">
        <f t="shared" si="94"/>
        <v>5.87</v>
      </c>
      <c r="BH464" s="708">
        <f t="shared" si="95"/>
        <v>106.87</v>
      </c>
      <c r="BI464" s="712">
        <f t="shared" si="101"/>
        <v>18.48</v>
      </c>
      <c r="BJ464" s="713">
        <f t="shared" si="102"/>
        <v>241.85</v>
      </c>
      <c r="BK464" s="716"/>
      <c r="BL464" s="608" t="e">
        <f>VLOOKUP(B464,[9]ML!A:F,1,0)</f>
        <v>#N/A</v>
      </c>
      <c r="BM464" s="715"/>
      <c r="BN464" s="608" t="e">
        <f>VLOOKUP(B464,'[9]Mon-Fri'!A:A,1,0)</f>
        <v>#N/A</v>
      </c>
    </row>
    <row r="465" spans="1:66" s="608" customFormat="1" ht="35.25" customHeight="1">
      <c r="A465" s="689">
        <f t="shared" si="106"/>
        <v>457</v>
      </c>
      <c r="B465" s="690" t="s">
        <v>2157</v>
      </c>
      <c r="C465" s="690" t="s">
        <v>2158</v>
      </c>
      <c r="D465" s="690" t="s">
        <v>1231</v>
      </c>
      <c r="E465" s="690" t="s">
        <v>1546</v>
      </c>
      <c r="F465" s="691">
        <v>40197</v>
      </c>
      <c r="G465" s="692"/>
      <c r="H465" s="692"/>
      <c r="I465" s="690" t="s">
        <v>1108</v>
      </c>
      <c r="J465" s="693">
        <v>0</v>
      </c>
      <c r="K465" s="693">
        <v>0</v>
      </c>
      <c r="L465" s="693">
        <v>0</v>
      </c>
      <c r="M465" s="693">
        <v>204</v>
      </c>
      <c r="N465" s="694">
        <f t="shared" si="103"/>
        <v>7.8461538461538458</v>
      </c>
      <c r="O465" s="693">
        <v>208</v>
      </c>
      <c r="P465" s="693">
        <v>8</v>
      </c>
      <c r="Q465" s="693">
        <v>248</v>
      </c>
      <c r="R465" s="693">
        <v>0</v>
      </c>
      <c r="S465" s="693">
        <v>0</v>
      </c>
      <c r="T465" s="693">
        <v>0</v>
      </c>
      <c r="U465" s="693">
        <v>40</v>
      </c>
      <c r="V465" s="693">
        <v>0</v>
      </c>
      <c r="W465" s="693">
        <v>40</v>
      </c>
      <c r="X465" s="690">
        <v>271.14999999999998</v>
      </c>
      <c r="Y465" s="690">
        <v>0</v>
      </c>
      <c r="Z465" s="690">
        <v>21.359110000000001</v>
      </c>
      <c r="AA465" s="690">
        <v>0</v>
      </c>
      <c r="AB465" s="690">
        <v>21.359110000000001</v>
      </c>
      <c r="AC465" s="690">
        <v>0</v>
      </c>
      <c r="AD465" s="690">
        <v>4.8285479999999996</v>
      </c>
      <c r="AE465" s="696">
        <f>VLOOKUP(B465,[9]Avg!B:AD,29,0)</f>
        <v>10.800858585193586</v>
      </c>
      <c r="AF465" s="697">
        <f>_xlfn.IFNA(VLOOKUP(B465,'[9]5%'!B:BC,54,0),0)</f>
        <v>0</v>
      </c>
      <c r="AG465" s="698">
        <f>VLOOKUP(B465,[9]Simperel!B:AH,33,0)</f>
        <v>9.57</v>
      </c>
      <c r="AH465" s="699">
        <f t="shared" si="96"/>
        <v>7.85</v>
      </c>
      <c r="AI465" s="700"/>
      <c r="AJ465" s="697">
        <f>_xlfn.IFNA(VLOOKUP(B465,'[9]Child care'!C:I,7,0),0)</f>
        <v>0</v>
      </c>
      <c r="AK465" s="699">
        <f>VLOOKUP(B465,[9]Att!B:W,22,0)</f>
        <v>10</v>
      </c>
      <c r="AL465" s="697">
        <f t="shared" si="97"/>
        <v>6</v>
      </c>
      <c r="AM465" s="697">
        <f>_xlfn.IFNA(VLOOKUP(B465,'[9]Health Check'!D:H,5,0),0)</f>
        <v>0</v>
      </c>
      <c r="AN465" s="701"/>
      <c r="AO465" s="697">
        <v>7</v>
      </c>
      <c r="AP465" s="696">
        <f>VLOOKUP(B465,[9]Simperel!B:AJ,35,0)</f>
        <v>11</v>
      </c>
      <c r="AQ465" s="702">
        <f>VLOOKUP(B465,[10]Master!$B:$AQ,42,0)</f>
        <v>0</v>
      </c>
      <c r="AR465" s="697">
        <f>_xlfn.IFNA(VLOOKUP(B465,[9]Bounus!A:B,2,0),0)</f>
        <v>0</v>
      </c>
      <c r="AS465" s="703">
        <f>SUMIF([9]Reimbursment!$B:$B,'PWK '!B:B,[9]Reimbursment!G:G)</f>
        <v>0</v>
      </c>
      <c r="AT465" s="700">
        <f t="shared" si="104"/>
        <v>0</v>
      </c>
      <c r="AU465" s="704">
        <f t="shared" si="98"/>
        <v>297.33999999999997</v>
      </c>
      <c r="AV465" s="705">
        <f>VLOOKUP(B465,[9]Att!B:U,20,0)</f>
        <v>0</v>
      </c>
      <c r="AW465" s="706">
        <f t="shared" si="105"/>
        <v>332.19</v>
      </c>
      <c r="AX465" s="707">
        <f t="shared" si="99"/>
        <v>326.32</v>
      </c>
      <c r="AY465" s="708">
        <f t="shared" si="100"/>
        <v>367.55697133055622</v>
      </c>
      <c r="AZ465" s="708">
        <v>0</v>
      </c>
      <c r="BA465" s="708">
        <f>VLOOKUP(B465,'[9]1st'!B:BH,59,0)</f>
        <v>100</v>
      </c>
      <c r="BB465" s="709">
        <f>_xlfn.IFNA(VLOOKUP(B465,[9]Deduct!B:F,6,0),0)</f>
        <v>0</v>
      </c>
      <c r="BC465" s="710">
        <f>_xlfn.IFNA(VLOOKUP(B465,[9]Union!I:J,2,0),0)</f>
        <v>1</v>
      </c>
      <c r="BD465" s="710">
        <f>_xlfn.IFNA(VLOOKUP(B465,[9]Union!M:N,2,0),0)</f>
        <v>0</v>
      </c>
      <c r="BE465" s="710">
        <f>_xlfn.IFNA(VLOOKUP(B465,[9]Union!E:F,2,0),0)</f>
        <v>0</v>
      </c>
      <c r="BF465" s="710">
        <f>_xlfn.IFNA(VLOOKUP(B465,[9]Union!A:B,2,0),0)</f>
        <v>0</v>
      </c>
      <c r="BG465" s="711">
        <f t="shared" si="94"/>
        <v>5.87</v>
      </c>
      <c r="BH465" s="708">
        <f t="shared" si="95"/>
        <v>106.87</v>
      </c>
      <c r="BI465" s="712">
        <f t="shared" si="101"/>
        <v>16.57</v>
      </c>
      <c r="BJ465" s="713">
        <f t="shared" si="102"/>
        <v>241.89</v>
      </c>
      <c r="BK465" s="716"/>
      <c r="BL465" s="608" t="e">
        <f>VLOOKUP(B465,[9]ML!A:F,1,0)</f>
        <v>#N/A</v>
      </c>
      <c r="BM465" s="715"/>
      <c r="BN465" s="608" t="e">
        <f>VLOOKUP(B465,'[9]Mon-Fri'!A:A,1,0)</f>
        <v>#N/A</v>
      </c>
    </row>
    <row r="466" spans="1:66" s="608" customFormat="1" ht="35.25" customHeight="1">
      <c r="A466" s="689">
        <f t="shared" si="106"/>
        <v>458</v>
      </c>
      <c r="B466" s="690" t="s">
        <v>2159</v>
      </c>
      <c r="C466" s="690" t="s">
        <v>2160</v>
      </c>
      <c r="D466" s="690" t="s">
        <v>1196</v>
      </c>
      <c r="E466" s="690" t="s">
        <v>1273</v>
      </c>
      <c r="F466" s="691">
        <v>40211</v>
      </c>
      <c r="G466" s="692"/>
      <c r="H466" s="692"/>
      <c r="I466" s="690" t="s">
        <v>1108</v>
      </c>
      <c r="J466" s="693">
        <v>0</v>
      </c>
      <c r="K466" s="693">
        <v>2</v>
      </c>
      <c r="L466" s="693">
        <v>2</v>
      </c>
      <c r="M466" s="693">
        <v>204</v>
      </c>
      <c r="N466" s="694">
        <f t="shared" si="103"/>
        <v>7.8461538461538458</v>
      </c>
      <c r="O466" s="693">
        <v>208</v>
      </c>
      <c r="P466" s="693">
        <v>8</v>
      </c>
      <c r="Q466" s="693">
        <v>224</v>
      </c>
      <c r="R466" s="693">
        <v>24</v>
      </c>
      <c r="S466" s="693">
        <v>0</v>
      </c>
      <c r="T466" s="693">
        <v>24</v>
      </c>
      <c r="U466" s="693">
        <v>40</v>
      </c>
      <c r="V466" s="693">
        <v>0</v>
      </c>
      <c r="W466" s="693">
        <v>40</v>
      </c>
      <c r="X466" s="690">
        <v>218.94</v>
      </c>
      <c r="Y466" s="690">
        <v>23.55</v>
      </c>
      <c r="Z466" s="690">
        <v>23.494233000000001</v>
      </c>
      <c r="AA466" s="690">
        <v>0</v>
      </c>
      <c r="AB466" s="690">
        <v>23.494233000000001</v>
      </c>
      <c r="AC466" s="690">
        <v>0</v>
      </c>
      <c r="AD466" s="690">
        <v>33.839559999999999</v>
      </c>
      <c r="AE466" s="696">
        <f>VLOOKUP(B466,[9]Avg!B:AD,29,0)</f>
        <v>10.520821735774815</v>
      </c>
      <c r="AF466" s="697">
        <f>_xlfn.IFNA(VLOOKUP(B466,'[9]5%'!B:BC,54,0),0)</f>
        <v>0</v>
      </c>
      <c r="AG466" s="698">
        <f>VLOOKUP(B466,[9]Simperel!B:AH,33,0)</f>
        <v>9.57</v>
      </c>
      <c r="AH466" s="699">
        <f t="shared" si="96"/>
        <v>7.85</v>
      </c>
      <c r="AI466" s="700"/>
      <c r="AJ466" s="697">
        <f>_xlfn.IFNA(VLOOKUP(B466,'[9]Child care'!C:I,7,0),0)</f>
        <v>0</v>
      </c>
      <c r="AK466" s="699">
        <f>VLOOKUP(B466,[9]Att!B:W,22,0)</f>
        <v>9.7025171624713966</v>
      </c>
      <c r="AL466" s="697">
        <f t="shared" si="97"/>
        <v>6</v>
      </c>
      <c r="AM466" s="697">
        <f>_xlfn.IFNA(VLOOKUP(B466,'[9]Health Check'!D:H,5,0),0)</f>
        <v>0</v>
      </c>
      <c r="AN466" s="701"/>
      <c r="AO466" s="697">
        <v>7</v>
      </c>
      <c r="AP466" s="696">
        <f>VLOOKUP(B466,[9]Simperel!B:AJ,35,0)</f>
        <v>11</v>
      </c>
      <c r="AQ466" s="702">
        <f>VLOOKUP(B466,[10]Master!$B:$AQ,42,0)</f>
        <v>0</v>
      </c>
      <c r="AR466" s="697">
        <f>_xlfn.IFNA(VLOOKUP(B466,[9]Bounus!A:B,2,0),0)</f>
        <v>0</v>
      </c>
      <c r="AS466" s="703">
        <f>SUMIF([9]Reimbursment!$B:$B,'PWK '!B:B,[9]Reimbursment!G:G)</f>
        <v>0</v>
      </c>
      <c r="AT466" s="700">
        <f t="shared" si="104"/>
        <v>0</v>
      </c>
      <c r="AU466" s="704">
        <f t="shared" si="98"/>
        <v>299.82</v>
      </c>
      <c r="AV466" s="705">
        <f>VLOOKUP(B466,[9]Att!B:U,20,0)</f>
        <v>0</v>
      </c>
      <c r="AW466" s="706">
        <f t="shared" si="105"/>
        <v>334.38</v>
      </c>
      <c r="AX466" s="707">
        <f t="shared" si="99"/>
        <v>328.51</v>
      </c>
      <c r="AY466" s="708">
        <f t="shared" si="100"/>
        <v>367.55697133055622</v>
      </c>
      <c r="AZ466" s="708">
        <v>0</v>
      </c>
      <c r="BA466" s="708">
        <f>VLOOKUP(B466,'[9]1st'!B:BH,59,0)</f>
        <v>100</v>
      </c>
      <c r="BB466" s="709">
        <f>_xlfn.IFNA(VLOOKUP(B466,[9]Deduct!B:F,6,0),0)</f>
        <v>0</v>
      </c>
      <c r="BC466" s="710">
        <f>_xlfn.IFNA(VLOOKUP(B466,[9]Union!I:J,2,0),0)</f>
        <v>1</v>
      </c>
      <c r="BD466" s="710">
        <f>_xlfn.IFNA(VLOOKUP(B466,[9]Union!M:N,2,0),0)</f>
        <v>0</v>
      </c>
      <c r="BE466" s="710">
        <f>_xlfn.IFNA(VLOOKUP(B466,[9]Union!E:F,2,0),0)</f>
        <v>0</v>
      </c>
      <c r="BF466" s="710">
        <f>_xlfn.IFNA(VLOOKUP(B466,[9]Union!A:B,2,0),0)</f>
        <v>0</v>
      </c>
      <c r="BG466" s="711">
        <f t="shared" si="94"/>
        <v>5.87</v>
      </c>
      <c r="BH466" s="708">
        <f t="shared" si="95"/>
        <v>106.87</v>
      </c>
      <c r="BI466" s="712">
        <f t="shared" si="101"/>
        <v>16.57</v>
      </c>
      <c r="BJ466" s="713">
        <f t="shared" si="102"/>
        <v>244.08</v>
      </c>
      <c r="BK466" s="716"/>
      <c r="BL466" s="608" t="e">
        <f>VLOOKUP(B466,[9]ML!A:F,1,0)</f>
        <v>#N/A</v>
      </c>
      <c r="BM466" s="715"/>
      <c r="BN466" s="608" t="e">
        <f>VLOOKUP(B466,'[9]Mon-Fri'!A:A,1,0)</f>
        <v>#N/A</v>
      </c>
    </row>
    <row r="467" spans="1:66" s="608" customFormat="1" ht="32.25" customHeight="1">
      <c r="A467" s="689">
        <f t="shared" si="106"/>
        <v>459</v>
      </c>
      <c r="B467" s="690" t="s">
        <v>2161</v>
      </c>
      <c r="C467" s="690" t="s">
        <v>2162</v>
      </c>
      <c r="D467" s="690" t="s">
        <v>1117</v>
      </c>
      <c r="E467" s="690" t="s">
        <v>1447</v>
      </c>
      <c r="F467" s="691">
        <v>40302</v>
      </c>
      <c r="G467" s="692"/>
      <c r="H467" s="692"/>
      <c r="I467" s="690" t="s">
        <v>1108</v>
      </c>
      <c r="J467" s="693">
        <v>1</v>
      </c>
      <c r="K467" s="693">
        <v>2</v>
      </c>
      <c r="L467" s="693">
        <v>3</v>
      </c>
      <c r="M467" s="693">
        <v>204</v>
      </c>
      <c r="N467" s="694">
        <f t="shared" si="103"/>
        <v>7.8461538461538458</v>
      </c>
      <c r="O467" s="693">
        <v>208</v>
      </c>
      <c r="P467" s="693">
        <v>8</v>
      </c>
      <c r="Q467" s="693">
        <v>250</v>
      </c>
      <c r="R467" s="693">
        <v>0</v>
      </c>
      <c r="S467" s="693">
        <v>2</v>
      </c>
      <c r="T467" s="693">
        <v>2</v>
      </c>
      <c r="U467" s="693">
        <v>44</v>
      </c>
      <c r="V467" s="693">
        <v>0</v>
      </c>
      <c r="W467" s="693">
        <v>44</v>
      </c>
      <c r="X467" s="690">
        <v>323.98</v>
      </c>
      <c r="Y467" s="690">
        <v>1.96</v>
      </c>
      <c r="Z467" s="690">
        <v>28.568000000000001</v>
      </c>
      <c r="AA467" s="690">
        <v>0</v>
      </c>
      <c r="AB467" s="690">
        <v>28.568000000000001</v>
      </c>
      <c r="AC467" s="690">
        <v>0</v>
      </c>
      <c r="AD467" s="690">
        <v>2.48E-3</v>
      </c>
      <c r="AE467" s="696">
        <f>VLOOKUP(B467,[9]Avg!B:AD,29,0)</f>
        <v>10.048490873735982</v>
      </c>
      <c r="AF467" s="697">
        <f>_xlfn.IFNA(VLOOKUP(B467,'[9]5%'!B:BC,54,0),0)</f>
        <v>0</v>
      </c>
      <c r="AG467" s="698">
        <f>VLOOKUP(B467,[9]Simperel!B:AH,33,0)</f>
        <v>10.52</v>
      </c>
      <c r="AH467" s="699">
        <f t="shared" si="96"/>
        <v>7.85</v>
      </c>
      <c r="AI467" s="700"/>
      <c r="AJ467" s="697">
        <f>_xlfn.IFNA(VLOOKUP(B467,'[9]Child care'!C:I,7,0),0)</f>
        <v>0</v>
      </c>
      <c r="AK467" s="699">
        <f>VLOOKUP(B467,[9]Att!B:W,22,0)</f>
        <v>9.8282363186614656</v>
      </c>
      <c r="AL467" s="697">
        <f t="shared" si="97"/>
        <v>6</v>
      </c>
      <c r="AM467" s="697">
        <f>_xlfn.IFNA(VLOOKUP(B467,'[9]Health Check'!D:H,5,0),0)</f>
        <v>0</v>
      </c>
      <c r="AN467" s="701"/>
      <c r="AO467" s="697">
        <v>7</v>
      </c>
      <c r="AP467" s="696">
        <f>VLOOKUP(B467,[9]Simperel!B:AJ,35,0)</f>
        <v>11</v>
      </c>
      <c r="AQ467" s="702">
        <f>VLOOKUP(B467,[10]Master!$B:$AQ,42,0)</f>
        <v>0</v>
      </c>
      <c r="AR467" s="697">
        <f>_xlfn.IFNA(VLOOKUP(B467,[9]Bounus!A:B,2,0),0)</f>
        <v>0</v>
      </c>
      <c r="AS467" s="703">
        <f>SUMIF([9]Reimbursment!$B:$B,'PWK '!B:B,[9]Reimbursment!G:G)</f>
        <v>4.5289159617740742</v>
      </c>
      <c r="AT467" s="700">
        <f t="shared" si="104"/>
        <v>7.051572542972627E-2</v>
      </c>
      <c r="AU467" s="704">
        <f t="shared" si="98"/>
        <v>354.51</v>
      </c>
      <c r="AV467" s="705">
        <f>VLOOKUP(B467,[9]Att!B:U,20,0)</f>
        <v>7.0175438596491299E-3</v>
      </c>
      <c r="AW467" s="706">
        <f t="shared" si="105"/>
        <v>393.79</v>
      </c>
      <c r="AX467" s="707">
        <f t="shared" si="99"/>
        <v>387.92</v>
      </c>
      <c r="AY467" s="708">
        <f t="shared" si="100"/>
        <v>367.55697133055622</v>
      </c>
      <c r="AZ467" s="708">
        <v>0</v>
      </c>
      <c r="BA467" s="708">
        <f>VLOOKUP(B467,'[9]1st'!B:BH,59,0)</f>
        <v>100</v>
      </c>
      <c r="BB467" s="709">
        <f>_xlfn.IFNA(VLOOKUP(B467,[9]Deduct!B:F,6,0),0)</f>
        <v>0</v>
      </c>
      <c r="BC467" s="710">
        <f>_xlfn.IFNA(VLOOKUP(B467,[9]Union!I:J,2,0),0)</f>
        <v>1</v>
      </c>
      <c r="BD467" s="710">
        <f>_xlfn.IFNA(VLOOKUP(B467,[9]Union!M:N,2,0),0)</f>
        <v>0</v>
      </c>
      <c r="BE467" s="710">
        <f>_xlfn.IFNA(VLOOKUP(B467,[9]Union!E:F,2,0),0)</f>
        <v>0</v>
      </c>
      <c r="BF467" s="710">
        <f>_xlfn.IFNA(VLOOKUP(B467,[9]Union!A:B,2,0),0)</f>
        <v>0</v>
      </c>
      <c r="BG467" s="711">
        <f t="shared" si="94"/>
        <v>5.87</v>
      </c>
      <c r="BH467" s="708">
        <f t="shared" si="95"/>
        <v>106.87</v>
      </c>
      <c r="BI467" s="712">
        <f t="shared" si="101"/>
        <v>17.52</v>
      </c>
      <c r="BJ467" s="713">
        <f t="shared" si="102"/>
        <v>304.44</v>
      </c>
      <c r="BK467" s="716"/>
      <c r="BL467" s="608" t="e">
        <f>VLOOKUP(B467,[9]ML!A:F,1,0)</f>
        <v>#N/A</v>
      </c>
      <c r="BM467" s="715"/>
      <c r="BN467" s="608" t="e">
        <f>VLOOKUP(B467,'[9]Mon-Fri'!A:A,1,0)</f>
        <v>#N/A</v>
      </c>
    </row>
    <row r="468" spans="1:66" s="608" customFormat="1" ht="35.25" customHeight="1">
      <c r="A468" s="689">
        <f t="shared" si="106"/>
        <v>460</v>
      </c>
      <c r="B468" s="690" t="s">
        <v>2163</v>
      </c>
      <c r="C468" s="690" t="s">
        <v>2164</v>
      </c>
      <c r="D468" s="690" t="s">
        <v>1231</v>
      </c>
      <c r="E468" s="690" t="s">
        <v>1877</v>
      </c>
      <c r="F468" s="691">
        <v>40316</v>
      </c>
      <c r="G468" s="692"/>
      <c r="H468" s="692"/>
      <c r="I468" s="690" t="s">
        <v>1108</v>
      </c>
      <c r="J468" s="693">
        <v>1</v>
      </c>
      <c r="K468" s="693">
        <v>1</v>
      </c>
      <c r="L468" s="693">
        <v>2</v>
      </c>
      <c r="M468" s="693">
        <v>204</v>
      </c>
      <c r="N468" s="694">
        <f t="shared" si="103"/>
        <v>7.8461538461538458</v>
      </c>
      <c r="O468" s="693">
        <v>208</v>
      </c>
      <c r="P468" s="693">
        <v>8</v>
      </c>
      <c r="Q468" s="693">
        <v>234</v>
      </c>
      <c r="R468" s="693">
        <v>0</v>
      </c>
      <c r="S468" s="693">
        <v>0</v>
      </c>
      <c r="T468" s="693">
        <v>0</v>
      </c>
      <c r="U468" s="693">
        <v>26</v>
      </c>
      <c r="V468" s="693">
        <v>0</v>
      </c>
      <c r="W468" s="693">
        <v>26</v>
      </c>
      <c r="X468" s="690">
        <v>295.69</v>
      </c>
      <c r="Y468" s="690">
        <v>0</v>
      </c>
      <c r="Z468" s="690">
        <v>15.902248999999999</v>
      </c>
      <c r="AA468" s="690">
        <v>0</v>
      </c>
      <c r="AB468" s="690">
        <v>15.902248999999999</v>
      </c>
      <c r="AC468" s="690">
        <v>0</v>
      </c>
      <c r="AD468" s="690">
        <v>4.9062279999999996</v>
      </c>
      <c r="AE468" s="696">
        <f>VLOOKUP(B468,[9]Avg!B:AD,29,0)</f>
        <v>11.333000729263988</v>
      </c>
      <c r="AF468" s="697">
        <f>_xlfn.IFNA(VLOOKUP(B468,'[9]5%'!B:BC,54,0),0)</f>
        <v>0</v>
      </c>
      <c r="AG468" s="698">
        <f>VLOOKUP(B468,[9]Simperel!B:AH,33,0)</f>
        <v>6.22</v>
      </c>
      <c r="AH468" s="699">
        <f t="shared" si="96"/>
        <v>7.85</v>
      </c>
      <c r="AI468" s="700"/>
      <c r="AJ468" s="697">
        <f>_xlfn.IFNA(VLOOKUP(B468,'[9]Child care'!C:I,7,0),0)</f>
        <v>0</v>
      </c>
      <c r="AK468" s="699">
        <f>VLOOKUP(B468,[9]Att!B:W,22,0)</f>
        <v>10</v>
      </c>
      <c r="AL468" s="697">
        <f t="shared" si="97"/>
        <v>6</v>
      </c>
      <c r="AM468" s="697">
        <f>_xlfn.IFNA(VLOOKUP(B468,'[9]Health Check'!D:H,5,0),0)</f>
        <v>0</v>
      </c>
      <c r="AN468" s="701"/>
      <c r="AO468" s="697">
        <v>7</v>
      </c>
      <c r="AP468" s="696">
        <f>VLOOKUP(B468,[9]Simperel!B:AJ,35,0)</f>
        <v>11</v>
      </c>
      <c r="AQ468" s="702">
        <f>VLOOKUP(B468,[10]Master!$B:$AQ,42,0)</f>
        <v>0</v>
      </c>
      <c r="AR468" s="697">
        <f>_xlfn.IFNA(VLOOKUP(B468,[9]Bounus!A:B,2,0),0)</f>
        <v>0</v>
      </c>
      <c r="AS468" s="703">
        <f>SUMIF([9]Reimbursment!$B:$B,'PWK '!B:B,[9]Reimbursment!G:G)</f>
        <v>0</v>
      </c>
      <c r="AT468" s="700">
        <f t="shared" si="104"/>
        <v>0</v>
      </c>
      <c r="AU468" s="704">
        <f t="shared" si="98"/>
        <v>316.5</v>
      </c>
      <c r="AV468" s="705">
        <f>VLOOKUP(B468,[9]Att!B:U,20,0)</f>
        <v>0</v>
      </c>
      <c r="AW468" s="706">
        <f t="shared" si="105"/>
        <v>351.35</v>
      </c>
      <c r="AX468" s="707">
        <f t="shared" si="99"/>
        <v>345.48</v>
      </c>
      <c r="AY468" s="708">
        <f t="shared" si="100"/>
        <v>367.55697133055622</v>
      </c>
      <c r="AZ468" s="708">
        <v>0</v>
      </c>
      <c r="BA468" s="708">
        <f>VLOOKUP(B468,'[9]1st'!B:BH,59,0)</f>
        <v>100</v>
      </c>
      <c r="BB468" s="709">
        <f>_xlfn.IFNA(VLOOKUP(B468,[9]Deduct!B:F,6,0),0)</f>
        <v>0</v>
      </c>
      <c r="BC468" s="710">
        <f>_xlfn.IFNA(VLOOKUP(B468,[9]Union!I:J,2,0),0)</f>
        <v>0</v>
      </c>
      <c r="BD468" s="710">
        <f>_xlfn.IFNA(VLOOKUP(B468,[9]Union!M:N,2,0),0)</f>
        <v>0</v>
      </c>
      <c r="BE468" s="710">
        <f>_xlfn.IFNA(VLOOKUP(B468,[9]Union!E:F,2,0),0)</f>
        <v>0</v>
      </c>
      <c r="BF468" s="710">
        <f>_xlfn.IFNA(VLOOKUP(B468,[9]Union!A:B,2,0),0)</f>
        <v>0</v>
      </c>
      <c r="BG468" s="711">
        <f t="shared" si="94"/>
        <v>5.87</v>
      </c>
      <c r="BH468" s="708">
        <f t="shared" si="95"/>
        <v>105.87</v>
      </c>
      <c r="BI468" s="712">
        <f t="shared" si="101"/>
        <v>13.22</v>
      </c>
      <c r="BJ468" s="713">
        <f t="shared" si="102"/>
        <v>258.7</v>
      </c>
      <c r="BK468" s="716"/>
      <c r="BL468" s="608" t="e">
        <f>VLOOKUP(B468,[9]ML!A:F,1,0)</f>
        <v>#N/A</v>
      </c>
      <c r="BM468" s="715"/>
      <c r="BN468" s="608" t="e">
        <f>VLOOKUP(B468,'[9]Mon-Fri'!A:A,1,0)</f>
        <v>#N/A</v>
      </c>
    </row>
    <row r="469" spans="1:66" s="608" customFormat="1" ht="35.25" customHeight="1">
      <c r="A469" s="689">
        <f t="shared" si="106"/>
        <v>461</v>
      </c>
      <c r="B469" s="690" t="s">
        <v>2165</v>
      </c>
      <c r="C469" s="690" t="s">
        <v>2166</v>
      </c>
      <c r="D469" s="690" t="s">
        <v>1622</v>
      </c>
      <c r="E469" s="690" t="s">
        <v>1281</v>
      </c>
      <c r="F469" s="691">
        <v>40322</v>
      </c>
      <c r="G469" s="692"/>
      <c r="H469" s="692"/>
      <c r="I469" s="690" t="s">
        <v>1108</v>
      </c>
      <c r="J469" s="693">
        <v>1</v>
      </c>
      <c r="K469" s="693">
        <v>2</v>
      </c>
      <c r="L469" s="693">
        <v>3</v>
      </c>
      <c r="M469" s="693">
        <v>204</v>
      </c>
      <c r="N469" s="694">
        <f t="shared" si="103"/>
        <v>7.8461538461538458</v>
      </c>
      <c r="O469" s="693">
        <v>200</v>
      </c>
      <c r="P469" s="693">
        <v>8</v>
      </c>
      <c r="Q469" s="693">
        <v>250</v>
      </c>
      <c r="R469" s="693">
        <v>0</v>
      </c>
      <c r="S469" s="693">
        <v>0</v>
      </c>
      <c r="T469" s="693">
        <v>0</v>
      </c>
      <c r="U469" s="693">
        <v>50</v>
      </c>
      <c r="V469" s="693">
        <v>0</v>
      </c>
      <c r="W469" s="693">
        <v>50</v>
      </c>
      <c r="X469" s="690">
        <v>94.08</v>
      </c>
      <c r="Y469" s="690">
        <v>0</v>
      </c>
      <c r="Z469" s="690">
        <v>24.530999999999999</v>
      </c>
      <c r="AA469" s="690">
        <v>0</v>
      </c>
      <c r="AB469" s="690">
        <v>24.530999999999999</v>
      </c>
      <c r="AC469" s="690">
        <v>0</v>
      </c>
      <c r="AD469" s="690">
        <v>151.232</v>
      </c>
      <c r="AE469" s="696">
        <f>VLOOKUP(B469,[9]Avg!B:AD,29,0)</f>
        <v>10.542310089516027</v>
      </c>
      <c r="AF469" s="697">
        <f>_xlfn.IFNA(VLOOKUP(B469,'[9]5%'!B:BC,54,0),0)</f>
        <v>0</v>
      </c>
      <c r="AG469" s="698">
        <f>VLOOKUP(B469,[9]Simperel!B:AH,33,0)</f>
        <v>11.96</v>
      </c>
      <c r="AH469" s="699">
        <f t="shared" si="96"/>
        <v>7.85</v>
      </c>
      <c r="AI469" s="700"/>
      <c r="AJ469" s="697">
        <f>_xlfn.IFNA(VLOOKUP(B469,'[9]Child care'!C:I,7,0),0)</f>
        <v>0</v>
      </c>
      <c r="AK469" s="699">
        <f>VLOOKUP(B469,[9]Att!B:W,22,0)</f>
        <v>9.1973244147157178</v>
      </c>
      <c r="AL469" s="697">
        <f t="shared" si="97"/>
        <v>0</v>
      </c>
      <c r="AM469" s="697">
        <f>_xlfn.IFNA(VLOOKUP(B469,'[9]Health Check'!D:H,5,0),0)</f>
        <v>0</v>
      </c>
      <c r="AN469" s="701"/>
      <c r="AO469" s="697">
        <v>7</v>
      </c>
      <c r="AP469" s="696">
        <f>VLOOKUP(B469,[9]Simperel!B:AJ,35,0)</f>
        <v>11</v>
      </c>
      <c r="AQ469" s="702">
        <f>VLOOKUP(B469,[10]Master!$B:$AQ,42,0)</f>
        <v>0</v>
      </c>
      <c r="AR469" s="697">
        <f>_xlfn.IFNA(VLOOKUP(B469,[9]Bounus!A:B,2,0),0)</f>
        <v>0</v>
      </c>
      <c r="AS469" s="703">
        <f>SUMIF([9]Reimbursment!$B:$B,'PWK '!B:B,[9]Reimbursment!G:G)</f>
        <v>0</v>
      </c>
      <c r="AT469" s="700">
        <f t="shared" si="104"/>
        <v>0</v>
      </c>
      <c r="AU469" s="704">
        <f t="shared" si="98"/>
        <v>269.83999999999997</v>
      </c>
      <c r="AV469" s="705">
        <f>VLOOKUP(B469,[9]Att!B:U,20,0)</f>
        <v>0</v>
      </c>
      <c r="AW469" s="706">
        <f t="shared" si="105"/>
        <v>297.89</v>
      </c>
      <c r="AX469" s="707">
        <f t="shared" si="99"/>
        <v>292.02</v>
      </c>
      <c r="AY469" s="708">
        <f t="shared" si="100"/>
        <v>367.55697133055622</v>
      </c>
      <c r="AZ469" s="708">
        <v>0</v>
      </c>
      <c r="BA469" s="708">
        <f>VLOOKUP(B469,'[9]1st'!B:BH,59,0)</f>
        <v>100</v>
      </c>
      <c r="BB469" s="709">
        <f>_xlfn.IFNA(VLOOKUP(B469,[9]Deduct!B:F,6,0),0)</f>
        <v>0</v>
      </c>
      <c r="BC469" s="710">
        <f>_xlfn.IFNA(VLOOKUP(B469,[9]Union!I:J,2,0),0)</f>
        <v>0</v>
      </c>
      <c r="BD469" s="710">
        <f>_xlfn.IFNA(VLOOKUP(B469,[9]Union!M:N,2,0),0)</f>
        <v>1</v>
      </c>
      <c r="BE469" s="710">
        <f>_xlfn.IFNA(VLOOKUP(B469,[9]Union!E:F,2,0),0)</f>
        <v>0</v>
      </c>
      <c r="BF469" s="710">
        <f>_xlfn.IFNA(VLOOKUP(B469,[9]Union!A:B,2,0),0)</f>
        <v>0.5</v>
      </c>
      <c r="BG469" s="711">
        <f t="shared" si="94"/>
        <v>5.87</v>
      </c>
      <c r="BH469" s="708">
        <f t="shared" si="95"/>
        <v>107.37</v>
      </c>
      <c r="BI469" s="712">
        <f t="shared" si="101"/>
        <v>18.96</v>
      </c>
      <c r="BJ469" s="713">
        <f t="shared" si="102"/>
        <v>209.48</v>
      </c>
      <c r="BK469" s="716"/>
      <c r="BL469" s="608" t="e">
        <f>VLOOKUP(B469,[9]ML!A:F,1,0)</f>
        <v>#N/A</v>
      </c>
      <c r="BM469" s="715"/>
      <c r="BN469" s="608" t="e">
        <f>VLOOKUP(B469,'[9]Mon-Fri'!A:A,1,0)</f>
        <v>#N/A</v>
      </c>
    </row>
    <row r="470" spans="1:66" s="608" customFormat="1" ht="32.25" customHeight="1">
      <c r="A470" s="689">
        <f t="shared" si="106"/>
        <v>462</v>
      </c>
      <c r="B470" s="690" t="s">
        <v>2167</v>
      </c>
      <c r="C470" s="690" t="s">
        <v>2168</v>
      </c>
      <c r="D470" s="690" t="s">
        <v>1203</v>
      </c>
      <c r="E470" s="690" t="s">
        <v>2169</v>
      </c>
      <c r="F470" s="691">
        <v>40357</v>
      </c>
      <c r="G470" s="692"/>
      <c r="H470" s="692"/>
      <c r="I470" s="690" t="s">
        <v>1108</v>
      </c>
      <c r="J470" s="693">
        <v>0</v>
      </c>
      <c r="K470" s="693">
        <v>0</v>
      </c>
      <c r="L470" s="693">
        <v>0</v>
      </c>
      <c r="M470" s="693">
        <v>224</v>
      </c>
      <c r="N470" s="694">
        <f t="shared" si="103"/>
        <v>8.615384615384615</v>
      </c>
      <c r="O470" s="693">
        <v>200.5</v>
      </c>
      <c r="P470" s="693">
        <v>8</v>
      </c>
      <c r="Q470" s="693">
        <v>179.5</v>
      </c>
      <c r="R470" s="693">
        <v>21</v>
      </c>
      <c r="S470" s="693">
        <v>0</v>
      </c>
      <c r="T470" s="693">
        <v>21</v>
      </c>
      <c r="U470" s="693">
        <v>0</v>
      </c>
      <c r="V470" s="693">
        <v>0</v>
      </c>
      <c r="W470" s="693">
        <v>0</v>
      </c>
      <c r="X470" s="690">
        <v>23.27</v>
      </c>
      <c r="Y470" s="690">
        <v>22.68</v>
      </c>
      <c r="Z470" s="690">
        <v>0</v>
      </c>
      <c r="AA470" s="690">
        <v>0</v>
      </c>
      <c r="AB470" s="690">
        <v>0</v>
      </c>
      <c r="AC470" s="690">
        <v>0</v>
      </c>
      <c r="AD470" s="690">
        <v>170.09</v>
      </c>
      <c r="AE470" s="696">
        <f>VLOOKUP(B470,[9]Avg!B:AD,29,0)</f>
        <v>9.5665065039000847</v>
      </c>
      <c r="AF470" s="697">
        <f>_xlfn.IFNA(VLOOKUP(B470,'[9]5%'!B:BC,54,0),0)</f>
        <v>0</v>
      </c>
      <c r="AG470" s="698">
        <f>VLOOKUP(B470,[9]Simperel!B:AH,33,0)</f>
        <v>0</v>
      </c>
      <c r="AH470" s="699">
        <f t="shared" si="96"/>
        <v>8.6199999999999992</v>
      </c>
      <c r="AI470" s="700"/>
      <c r="AJ470" s="697">
        <f>_xlfn.IFNA(VLOOKUP(B470,'[9]Child care'!C:I,7,0),0)</f>
        <v>0</v>
      </c>
      <c r="AK470" s="699">
        <f>VLOOKUP(B470,[9]Att!B:W,22,0)</f>
        <v>10</v>
      </c>
      <c r="AL470" s="697">
        <f t="shared" si="97"/>
        <v>0</v>
      </c>
      <c r="AM470" s="697">
        <f>_xlfn.IFNA(VLOOKUP(B470,'[9]Health Check'!D:H,5,0),0)</f>
        <v>0</v>
      </c>
      <c r="AN470" s="701"/>
      <c r="AO470" s="697">
        <v>7</v>
      </c>
      <c r="AP470" s="696">
        <f>VLOOKUP(B470,[9]Simperel!B:AJ,35,0)</f>
        <v>11</v>
      </c>
      <c r="AQ470" s="702">
        <f>VLOOKUP(B470,[10]Master!$B:$AQ,42,0)</f>
        <v>0</v>
      </c>
      <c r="AR470" s="697">
        <f>_xlfn.IFNA(VLOOKUP(B470,[9]Bounus!A:B,2,0),0)</f>
        <v>0</v>
      </c>
      <c r="AS470" s="703">
        <f>SUMIF([9]Reimbursment!$B:$B,'PWK '!B:B,[9]Reimbursment!G:G)</f>
        <v>0</v>
      </c>
      <c r="AT470" s="700">
        <f t="shared" si="104"/>
        <v>6.9986547581163769</v>
      </c>
      <c r="AU470" s="704">
        <f t="shared" si="98"/>
        <v>216.04</v>
      </c>
      <c r="AV470" s="705">
        <f>VLOOKUP(B470,[9]Att!B:U,20,0)</f>
        <v>0.731578947368421</v>
      </c>
      <c r="AW470" s="706">
        <f t="shared" si="105"/>
        <v>252.66</v>
      </c>
      <c r="AX470" s="707">
        <f t="shared" si="99"/>
        <v>247.60999999999999</v>
      </c>
      <c r="AY470" s="708">
        <f t="shared" si="100"/>
        <v>367.55697133055622</v>
      </c>
      <c r="AZ470" s="708">
        <v>0</v>
      </c>
      <c r="BA470" s="708">
        <f>VLOOKUP(B470,'[9]1st'!B:BH,59,0)</f>
        <v>100</v>
      </c>
      <c r="BB470" s="709">
        <f>_xlfn.IFNA(VLOOKUP(B470,[9]Deduct!B:F,6,0),0)</f>
        <v>0</v>
      </c>
      <c r="BC470" s="710">
        <f>_xlfn.IFNA(VLOOKUP(B470,[9]Union!I:J,2,0),0)</f>
        <v>0</v>
      </c>
      <c r="BD470" s="710">
        <f>_xlfn.IFNA(VLOOKUP(B470,[9]Union!M:N,2,0),0)</f>
        <v>0</v>
      </c>
      <c r="BE470" s="710">
        <f>_xlfn.IFNA(VLOOKUP(B470,[9]Union!E:F,2,0),0)</f>
        <v>0</v>
      </c>
      <c r="BF470" s="710">
        <f>_xlfn.IFNA(VLOOKUP(B470,[9]Union!A:B,2,0),0)</f>
        <v>0</v>
      </c>
      <c r="BG470" s="711">
        <f t="shared" si="94"/>
        <v>5.05</v>
      </c>
      <c r="BH470" s="708">
        <f t="shared" si="95"/>
        <v>105.05</v>
      </c>
      <c r="BI470" s="712">
        <f t="shared" si="101"/>
        <v>7</v>
      </c>
      <c r="BJ470" s="713">
        <f t="shared" si="102"/>
        <v>154.61000000000001</v>
      </c>
      <c r="BK470" s="716"/>
      <c r="BL470" s="608" t="e">
        <f>VLOOKUP(B470,[9]ML!A:F,1,0)</f>
        <v>#N/A</v>
      </c>
      <c r="BM470" s="715"/>
      <c r="BN470" s="608" t="e">
        <f>VLOOKUP(B470,'[9]Mon-Fri'!A:A,1,0)</f>
        <v>#N/A</v>
      </c>
    </row>
    <row r="471" spans="1:66" s="608" customFormat="1" ht="35.25" customHeight="1">
      <c r="A471" s="689">
        <f t="shared" si="106"/>
        <v>463</v>
      </c>
      <c r="B471" s="690" t="s">
        <v>2170</v>
      </c>
      <c r="C471" s="690" t="s">
        <v>2171</v>
      </c>
      <c r="D471" s="690" t="s">
        <v>1117</v>
      </c>
      <c r="E471" s="690" t="s">
        <v>1228</v>
      </c>
      <c r="F471" s="691">
        <v>40371</v>
      </c>
      <c r="G471" s="692"/>
      <c r="H471" s="692"/>
      <c r="I471" s="690" t="s">
        <v>1108</v>
      </c>
      <c r="J471" s="693">
        <v>0</v>
      </c>
      <c r="K471" s="693">
        <v>0</v>
      </c>
      <c r="L471" s="693">
        <v>0</v>
      </c>
      <c r="M471" s="693">
        <v>204</v>
      </c>
      <c r="N471" s="694">
        <f t="shared" si="103"/>
        <v>7.8461538461538458</v>
      </c>
      <c r="O471" s="693">
        <v>208</v>
      </c>
      <c r="P471" s="693">
        <v>8</v>
      </c>
      <c r="Q471" s="693">
        <v>250</v>
      </c>
      <c r="R471" s="693">
        <v>0</v>
      </c>
      <c r="S471" s="693">
        <v>0</v>
      </c>
      <c r="T471" s="693">
        <v>0</v>
      </c>
      <c r="U471" s="693">
        <v>42</v>
      </c>
      <c r="V471" s="693">
        <v>0</v>
      </c>
      <c r="W471" s="693">
        <v>42</v>
      </c>
      <c r="X471" s="690">
        <v>319.35000000000002</v>
      </c>
      <c r="Y471" s="690">
        <v>0</v>
      </c>
      <c r="Z471" s="690">
        <v>27.661087999999999</v>
      </c>
      <c r="AA471" s="690">
        <v>0</v>
      </c>
      <c r="AB471" s="690">
        <v>27.661087999999999</v>
      </c>
      <c r="AC471" s="690">
        <v>0</v>
      </c>
      <c r="AD471" s="690">
        <v>0</v>
      </c>
      <c r="AE471" s="696">
        <f>VLOOKUP(B471,[9]Avg!B:AD,29,0)</f>
        <v>10.843531820898868</v>
      </c>
      <c r="AF471" s="697">
        <f>_xlfn.IFNA(VLOOKUP(B471,'[9]5%'!B:BC,54,0),0)</f>
        <v>0</v>
      </c>
      <c r="AG471" s="698">
        <f>VLOOKUP(B471,[9]Simperel!B:AH,33,0)</f>
        <v>10.050000000000001</v>
      </c>
      <c r="AH471" s="699">
        <f t="shared" si="96"/>
        <v>7.85</v>
      </c>
      <c r="AI471" s="700"/>
      <c r="AJ471" s="697">
        <f>_xlfn.IFNA(VLOOKUP(B471,'[9]Child care'!C:I,7,0),0)</f>
        <v>0</v>
      </c>
      <c r="AK471" s="699">
        <f>VLOOKUP(B471,[9]Att!B:W,22,0)</f>
        <v>10</v>
      </c>
      <c r="AL471" s="697">
        <f t="shared" si="97"/>
        <v>6</v>
      </c>
      <c r="AM471" s="697">
        <f>_xlfn.IFNA(VLOOKUP(B471,'[9]Health Check'!D:H,5,0),0)</f>
        <v>0</v>
      </c>
      <c r="AN471" s="701"/>
      <c r="AO471" s="697">
        <v>7</v>
      </c>
      <c r="AP471" s="696">
        <f>VLOOKUP(B471,[9]Simperel!B:AJ,35,0)</f>
        <v>11</v>
      </c>
      <c r="AQ471" s="702">
        <f>VLOOKUP(B471,[10]Master!$B:$AQ,42,0)</f>
        <v>0</v>
      </c>
      <c r="AR471" s="697">
        <f>_xlfn.IFNA(VLOOKUP(B471,[9]Bounus!A:B,2,0),0)</f>
        <v>0</v>
      </c>
      <c r="AS471" s="703">
        <f>SUMIF([9]Reimbursment!$B:$B,'PWK '!B:B,[9]Reimbursment!G:G)</f>
        <v>0</v>
      </c>
      <c r="AT471" s="700">
        <f t="shared" si="104"/>
        <v>0</v>
      </c>
      <c r="AU471" s="704">
        <f t="shared" si="98"/>
        <v>347.01</v>
      </c>
      <c r="AV471" s="705">
        <f>VLOOKUP(B471,[9]Att!B:U,20,0)</f>
        <v>0</v>
      </c>
      <c r="AW471" s="706">
        <f t="shared" si="105"/>
        <v>381.86</v>
      </c>
      <c r="AX471" s="707">
        <f t="shared" si="99"/>
        <v>375.99</v>
      </c>
      <c r="AY471" s="708">
        <f t="shared" si="100"/>
        <v>367.55697133055622</v>
      </c>
      <c r="AZ471" s="708">
        <v>0.42</v>
      </c>
      <c r="BA471" s="708">
        <f>VLOOKUP(B471,'[9]1st'!B:BH,59,0)</f>
        <v>100</v>
      </c>
      <c r="BB471" s="709">
        <f>_xlfn.IFNA(VLOOKUP(B471,[9]Deduct!B:F,6,0),0)</f>
        <v>0</v>
      </c>
      <c r="BC471" s="710">
        <f>_xlfn.IFNA(VLOOKUP(B471,[9]Union!I:J,2,0),0)</f>
        <v>0</v>
      </c>
      <c r="BD471" s="710">
        <f>_xlfn.IFNA(VLOOKUP(B471,[9]Union!M:N,2,0),0)</f>
        <v>0</v>
      </c>
      <c r="BE471" s="710">
        <f>_xlfn.IFNA(VLOOKUP(B471,[9]Union!E:F,2,0),0)</f>
        <v>0</v>
      </c>
      <c r="BF471" s="710">
        <f>_xlfn.IFNA(VLOOKUP(B471,[9]Union!A:B,2,0),0)</f>
        <v>0.5</v>
      </c>
      <c r="BG471" s="711">
        <f t="shared" si="94"/>
        <v>5.87</v>
      </c>
      <c r="BH471" s="708">
        <f t="shared" si="95"/>
        <v>106.79</v>
      </c>
      <c r="BI471" s="712">
        <f t="shared" si="101"/>
        <v>17.05</v>
      </c>
      <c r="BJ471" s="713">
        <f t="shared" si="102"/>
        <v>292.12</v>
      </c>
      <c r="BK471" s="716"/>
      <c r="BL471" s="608" t="e">
        <f>VLOOKUP(B471,[9]ML!A:F,1,0)</f>
        <v>#N/A</v>
      </c>
      <c r="BM471" s="715"/>
      <c r="BN471" s="608" t="e">
        <f>VLOOKUP(B471,'[9]Mon-Fri'!A:A,1,0)</f>
        <v>#N/A</v>
      </c>
    </row>
    <row r="472" spans="1:66" s="608" customFormat="1" ht="35.25" customHeight="1">
      <c r="A472" s="689">
        <f t="shared" si="106"/>
        <v>464</v>
      </c>
      <c r="B472" s="725" t="s">
        <v>2172</v>
      </c>
      <c r="C472" s="690" t="s">
        <v>2173</v>
      </c>
      <c r="D472" s="690" t="s">
        <v>1260</v>
      </c>
      <c r="E472" s="690" t="s">
        <v>1425</v>
      </c>
      <c r="F472" s="691">
        <v>40385</v>
      </c>
      <c r="G472" s="692"/>
      <c r="H472" s="692"/>
      <c r="I472" s="690" t="s">
        <v>1108</v>
      </c>
      <c r="J472" s="693">
        <v>1</v>
      </c>
      <c r="K472" s="693">
        <v>3</v>
      </c>
      <c r="L472" s="693">
        <v>4</v>
      </c>
      <c r="M472" s="693">
        <v>204</v>
      </c>
      <c r="N472" s="694">
        <f t="shared" si="103"/>
        <v>7.8461538461538458</v>
      </c>
      <c r="O472" s="693">
        <v>208</v>
      </c>
      <c r="P472" s="693">
        <v>8</v>
      </c>
      <c r="Q472" s="693">
        <v>190</v>
      </c>
      <c r="R472" s="693">
        <v>16</v>
      </c>
      <c r="S472" s="693">
        <v>24</v>
      </c>
      <c r="T472" s="693">
        <v>40</v>
      </c>
      <c r="U472" s="693">
        <v>22</v>
      </c>
      <c r="V472" s="693">
        <v>0</v>
      </c>
      <c r="W472" s="693">
        <v>22</v>
      </c>
      <c r="X472" s="690">
        <v>200.98</v>
      </c>
      <c r="Y472" s="690">
        <v>15.7</v>
      </c>
      <c r="Z472" s="690">
        <v>12.497183</v>
      </c>
      <c r="AA472" s="690">
        <v>0</v>
      </c>
      <c r="AB472" s="690">
        <v>12.497183</v>
      </c>
      <c r="AC472" s="690">
        <v>0</v>
      </c>
      <c r="AD472" s="690">
        <v>20.802104</v>
      </c>
      <c r="AE472" s="696">
        <f>VLOOKUP(B472,[9]Avg!B:AD,29,0)</f>
        <v>10.334508990080174</v>
      </c>
      <c r="AF472" s="697">
        <f>_xlfn.IFNA(VLOOKUP(B472,'[9]5%'!B:BC,54,0),0)</f>
        <v>0</v>
      </c>
      <c r="AG472" s="698">
        <f>VLOOKUP(B472,[9]Simperel!B:AH,33,0)</f>
        <v>5.26</v>
      </c>
      <c r="AH472" s="699">
        <f t="shared" si="96"/>
        <v>7.85</v>
      </c>
      <c r="AI472" s="700"/>
      <c r="AJ472" s="697">
        <f>_xlfn.IFNA(VLOOKUP(B472,'[9]Child care'!C:I,7,0),0)</f>
        <v>0</v>
      </c>
      <c r="AK472" s="699">
        <f>VLOOKUP(B472,[9]Att!B:W,22,0)</f>
        <v>6.9230769230769234</v>
      </c>
      <c r="AL472" s="697">
        <f t="shared" si="97"/>
        <v>6</v>
      </c>
      <c r="AM472" s="697">
        <f>_xlfn.IFNA(VLOOKUP(B472,'[9]Health Check'!D:H,5,0),0)</f>
        <v>0</v>
      </c>
      <c r="AN472" s="701"/>
      <c r="AO472" s="697">
        <v>7</v>
      </c>
      <c r="AP472" s="696">
        <f>VLOOKUP(B472,[9]Simperel!B:AJ,35,0)</f>
        <v>11</v>
      </c>
      <c r="AQ472" s="702">
        <f>VLOOKUP(B472,[10]Master!$B:$AQ,42,0)</f>
        <v>0</v>
      </c>
      <c r="AR472" s="697">
        <f>_xlfn.IFNA(VLOOKUP(B472,[9]Bounus!A:B,2,0),0)</f>
        <v>0</v>
      </c>
      <c r="AS472" s="703">
        <f>SUMIF([9]Reimbursment!$B:$B,'PWK '!B:B,[9]Reimbursment!G:G)</f>
        <v>0</v>
      </c>
      <c r="AT472" s="700">
        <f t="shared" si="104"/>
        <v>0</v>
      </c>
      <c r="AU472" s="704">
        <f t="shared" si="98"/>
        <v>249.98</v>
      </c>
      <c r="AV472" s="705">
        <f>VLOOKUP(B472,[9]Att!B:U,20,0)</f>
        <v>0</v>
      </c>
      <c r="AW472" s="706">
        <f t="shared" si="105"/>
        <v>281.75</v>
      </c>
      <c r="AX472" s="707">
        <f t="shared" si="99"/>
        <v>276.11</v>
      </c>
      <c r="AY472" s="708">
        <f t="shared" si="100"/>
        <v>367.55697133055622</v>
      </c>
      <c r="AZ472" s="708">
        <v>0</v>
      </c>
      <c r="BA472" s="708">
        <f>VLOOKUP(B472,'[9]1st'!B:BH,59,0)</f>
        <v>100</v>
      </c>
      <c r="BB472" s="709">
        <f>_xlfn.IFNA(VLOOKUP(B472,[9]Deduct!B:F,6,0),0)</f>
        <v>0</v>
      </c>
      <c r="BC472" s="710">
        <f>_xlfn.IFNA(VLOOKUP(B472,[9]Union!I:J,2,0),0)</f>
        <v>0</v>
      </c>
      <c r="BD472" s="710">
        <f>_xlfn.IFNA(VLOOKUP(B472,[9]Union!M:N,2,0),0)</f>
        <v>1</v>
      </c>
      <c r="BE472" s="710">
        <f>_xlfn.IFNA(VLOOKUP(B472,[9]Union!E:F,2,0),0)</f>
        <v>0</v>
      </c>
      <c r="BF472" s="710">
        <f>_xlfn.IFNA(VLOOKUP(B472,[9]Union!A:B,2,0),0)</f>
        <v>0</v>
      </c>
      <c r="BG472" s="711">
        <f t="shared" si="94"/>
        <v>5.64</v>
      </c>
      <c r="BH472" s="708">
        <f t="shared" si="95"/>
        <v>106.64</v>
      </c>
      <c r="BI472" s="712">
        <f t="shared" si="101"/>
        <v>12.26</v>
      </c>
      <c r="BJ472" s="713">
        <f t="shared" si="102"/>
        <v>187.37</v>
      </c>
      <c r="BK472" s="716"/>
      <c r="BL472" s="608" t="e">
        <f>VLOOKUP(B472,[9]ML!A:F,1,0)</f>
        <v>#N/A</v>
      </c>
      <c r="BM472" s="715"/>
      <c r="BN472" s="608" t="e">
        <f>VLOOKUP(B472,'[9]Mon-Fri'!A:A,1,0)</f>
        <v>#N/A</v>
      </c>
    </row>
    <row r="473" spans="1:66" s="608" customFormat="1" ht="28.5" customHeight="1">
      <c r="A473" s="689">
        <f t="shared" si="106"/>
        <v>465</v>
      </c>
      <c r="B473" s="690" t="s">
        <v>2174</v>
      </c>
      <c r="C473" s="690" t="s">
        <v>2175</v>
      </c>
      <c r="D473" s="690" t="s">
        <v>1203</v>
      </c>
      <c r="E473" s="690" t="s">
        <v>2176</v>
      </c>
      <c r="F473" s="691">
        <v>40413</v>
      </c>
      <c r="G473" s="692"/>
      <c r="H473" s="692"/>
      <c r="I473" s="690" t="s">
        <v>1108</v>
      </c>
      <c r="J473" s="693">
        <v>1</v>
      </c>
      <c r="K473" s="693">
        <v>0</v>
      </c>
      <c r="L473" s="693">
        <v>1</v>
      </c>
      <c r="M473" s="693">
        <v>204</v>
      </c>
      <c r="N473" s="694">
        <f t="shared" si="103"/>
        <v>7.8461538461538458</v>
      </c>
      <c r="O473" s="693">
        <v>192</v>
      </c>
      <c r="P473" s="693">
        <v>8</v>
      </c>
      <c r="Q473" s="693">
        <v>210</v>
      </c>
      <c r="R473" s="693">
        <v>0</v>
      </c>
      <c r="S473" s="693">
        <v>0</v>
      </c>
      <c r="T473" s="693">
        <v>0</v>
      </c>
      <c r="U473" s="693">
        <v>18</v>
      </c>
      <c r="V473" s="693">
        <v>0</v>
      </c>
      <c r="W473" s="693">
        <v>18</v>
      </c>
      <c r="X473" s="690">
        <v>94.4</v>
      </c>
      <c r="Y473" s="690">
        <v>0</v>
      </c>
      <c r="Z473" s="690">
        <v>8.8311600000000006</v>
      </c>
      <c r="AA473" s="690">
        <v>0</v>
      </c>
      <c r="AB473" s="690">
        <v>8.8311600000000006</v>
      </c>
      <c r="AC473" s="690">
        <v>0</v>
      </c>
      <c r="AD473" s="690">
        <v>111.66231999999999</v>
      </c>
      <c r="AE473" s="696">
        <f>VLOOKUP(B473,[9]Avg!B:AD,29,0)</f>
        <v>10.152784519954198</v>
      </c>
      <c r="AF473" s="697">
        <f>_xlfn.IFNA(VLOOKUP(B473,'[9]5%'!B:BC,54,0),0)</f>
        <v>0</v>
      </c>
      <c r="AG473" s="698">
        <f>VLOOKUP(B473,[9]Simperel!B:AH,33,0)</f>
        <v>4.3099999999999996</v>
      </c>
      <c r="AH473" s="699">
        <f t="shared" si="96"/>
        <v>7.85</v>
      </c>
      <c r="AI473" s="700"/>
      <c r="AJ473" s="697">
        <f>_xlfn.IFNA(VLOOKUP(B473,'[9]Child care'!C:I,7,0),0)</f>
        <v>0</v>
      </c>
      <c r="AK473" s="699">
        <f>VLOOKUP(B473,[9]Att!B:W,22,0)</f>
        <v>8.4280936454849495</v>
      </c>
      <c r="AL473" s="697">
        <f t="shared" si="97"/>
        <v>0</v>
      </c>
      <c r="AM473" s="697">
        <f>_xlfn.IFNA(VLOOKUP(B473,'[9]Health Check'!D:H,5,0),0)</f>
        <v>0</v>
      </c>
      <c r="AN473" s="701"/>
      <c r="AO473" s="697">
        <v>7</v>
      </c>
      <c r="AP473" s="696">
        <f>VLOOKUP(B473,[9]Simperel!B:AJ,35,0)</f>
        <v>11</v>
      </c>
      <c r="AQ473" s="702">
        <f>VLOOKUP(B473,[10]Master!$B:$AQ,42,0)</f>
        <v>0</v>
      </c>
      <c r="AR473" s="697">
        <f>_xlfn.IFNA(VLOOKUP(B473,[9]Bounus!A:B,2,0),0)</f>
        <v>0</v>
      </c>
      <c r="AS473" s="703">
        <f>SUMIF([9]Reimbursment!$B:$B,'PWK '!B:B,[9]Reimbursment!G:G)</f>
        <v>11</v>
      </c>
      <c r="AT473" s="700">
        <f t="shared" si="104"/>
        <v>0</v>
      </c>
      <c r="AU473" s="704">
        <f t="shared" si="98"/>
        <v>214.89</v>
      </c>
      <c r="AV473" s="705">
        <f>VLOOKUP(B473,[9]Att!B:U,20,0)</f>
        <v>0</v>
      </c>
      <c r="AW473" s="706">
        <f t="shared" si="105"/>
        <v>253.17</v>
      </c>
      <c r="AX473" s="707">
        <f t="shared" si="99"/>
        <v>248.10999999999999</v>
      </c>
      <c r="AY473" s="708">
        <f t="shared" si="100"/>
        <v>367.55697133055622</v>
      </c>
      <c r="AZ473" s="708">
        <v>0</v>
      </c>
      <c r="BA473" s="708">
        <f>VLOOKUP(B473,'[9]1st'!B:BH,59,0)</f>
        <v>111</v>
      </c>
      <c r="BB473" s="709">
        <f>_xlfn.IFNA(VLOOKUP(B473,[9]Deduct!B:F,6,0),0)</f>
        <v>0</v>
      </c>
      <c r="BC473" s="710">
        <f>_xlfn.IFNA(VLOOKUP(B473,[9]Union!I:J,2,0),0)</f>
        <v>1</v>
      </c>
      <c r="BD473" s="710">
        <f>_xlfn.IFNA(VLOOKUP(B473,[9]Union!M:N,2,0),0)</f>
        <v>0</v>
      </c>
      <c r="BE473" s="710">
        <f>_xlfn.IFNA(VLOOKUP(B473,[9]Union!E:F,2,0),0)</f>
        <v>0</v>
      </c>
      <c r="BF473" s="710">
        <f>_xlfn.IFNA(VLOOKUP(B473,[9]Union!A:B,2,0),0)</f>
        <v>0</v>
      </c>
      <c r="BG473" s="711">
        <f t="shared" si="94"/>
        <v>5.0599999999999996</v>
      </c>
      <c r="BH473" s="708">
        <f t="shared" si="95"/>
        <v>117.06</v>
      </c>
      <c r="BI473" s="712">
        <f t="shared" si="101"/>
        <v>11.31</v>
      </c>
      <c r="BJ473" s="713">
        <f t="shared" si="102"/>
        <v>147.41999999999999</v>
      </c>
      <c r="BK473" s="716"/>
      <c r="BL473" s="608" t="e">
        <f>VLOOKUP(B473,[9]ML!A:F,1,0)</f>
        <v>#N/A</v>
      </c>
      <c r="BM473" s="715"/>
      <c r="BN473" s="608" t="e">
        <f>VLOOKUP(B473,'[9]Mon-Fri'!A:A,1,0)</f>
        <v>#N/A</v>
      </c>
    </row>
    <row r="474" spans="1:66" s="608" customFormat="1" ht="32.25" customHeight="1">
      <c r="A474" s="689">
        <f t="shared" si="106"/>
        <v>466</v>
      </c>
      <c r="B474" s="690" t="s">
        <v>2177</v>
      </c>
      <c r="C474" s="690" t="s">
        <v>2178</v>
      </c>
      <c r="D474" s="690" t="s">
        <v>1365</v>
      </c>
      <c r="E474" s="690" t="s">
        <v>2179</v>
      </c>
      <c r="F474" s="691">
        <v>40575</v>
      </c>
      <c r="G474" s="692"/>
      <c r="H474" s="692"/>
      <c r="I474" s="690" t="s">
        <v>1108</v>
      </c>
      <c r="J474" s="693">
        <v>0</v>
      </c>
      <c r="K474" s="693">
        <v>0</v>
      </c>
      <c r="L474" s="693">
        <v>0</v>
      </c>
      <c r="M474" s="693">
        <v>204</v>
      </c>
      <c r="N474" s="694">
        <f t="shared" si="103"/>
        <v>7.8461538461538458</v>
      </c>
      <c r="O474" s="693">
        <v>206.75</v>
      </c>
      <c r="P474" s="693">
        <v>8</v>
      </c>
      <c r="Q474" s="693">
        <v>252.75</v>
      </c>
      <c r="R474" s="693">
        <v>0</v>
      </c>
      <c r="S474" s="693">
        <v>0</v>
      </c>
      <c r="T474" s="693">
        <v>0</v>
      </c>
      <c r="U474" s="693">
        <v>46</v>
      </c>
      <c r="V474" s="693">
        <v>0</v>
      </c>
      <c r="W474" s="693">
        <v>46</v>
      </c>
      <c r="X474" s="690">
        <v>339.49</v>
      </c>
      <c r="Y474" s="690">
        <v>0</v>
      </c>
      <c r="Z474" s="690">
        <v>28.959288000000001</v>
      </c>
      <c r="AA474" s="690">
        <v>0</v>
      </c>
      <c r="AB474" s="690">
        <v>28.959288000000001</v>
      </c>
      <c r="AC474" s="690">
        <v>0</v>
      </c>
      <c r="AD474" s="690">
        <v>0.40973399999999999</v>
      </c>
      <c r="AE474" s="696">
        <f>VLOOKUP(B474,[9]Avg!B:AD,29,0)</f>
        <v>9.8439148737180169</v>
      </c>
      <c r="AF474" s="697">
        <f>_xlfn.IFNA(VLOOKUP(B474,'[9]5%'!B:BC,54,0),0)</f>
        <v>0</v>
      </c>
      <c r="AG474" s="698">
        <f>VLOOKUP(B474,[9]Simperel!B:AH,33,0)</f>
        <v>11</v>
      </c>
      <c r="AH474" s="699">
        <f t="shared" si="96"/>
        <v>7.85</v>
      </c>
      <c r="AI474" s="700"/>
      <c r="AJ474" s="697">
        <f>_xlfn.IFNA(VLOOKUP(B474,'[9]Child care'!C:I,7,0),0)</f>
        <v>0</v>
      </c>
      <c r="AK474" s="699">
        <f>VLOOKUP(B474,[9]Att!B:W,22,0)</f>
        <v>9.8924739899387628</v>
      </c>
      <c r="AL474" s="697">
        <f t="shared" si="97"/>
        <v>6</v>
      </c>
      <c r="AM474" s="697">
        <f>_xlfn.IFNA(VLOOKUP(B474,'[9]Health Check'!D:H,5,0),0)</f>
        <v>0</v>
      </c>
      <c r="AN474" s="701"/>
      <c r="AO474" s="697">
        <v>7</v>
      </c>
      <c r="AP474" s="696">
        <f>VLOOKUP(B474,[9]Simperel!B:AJ,35,0)</f>
        <v>11</v>
      </c>
      <c r="AQ474" s="702">
        <f>VLOOKUP(B474,[10]Master!$B:$AQ,42,0)</f>
        <v>0</v>
      </c>
      <c r="AR474" s="697">
        <f>_xlfn.IFNA(VLOOKUP(B474,[9]Bounus!A:B,2,0),0)</f>
        <v>0</v>
      </c>
      <c r="AS474" s="703">
        <f>SUMIF([9]Reimbursment!$B:$B,'PWK '!B:B,[9]Reimbursment!G:G)</f>
        <v>29.000705770644451</v>
      </c>
      <c r="AT474" s="700">
        <f t="shared" si="104"/>
        <v>0</v>
      </c>
      <c r="AU474" s="704">
        <f t="shared" si="98"/>
        <v>368.86</v>
      </c>
      <c r="AV474" s="705">
        <f>VLOOKUP(B474,[9]Att!B:U,20,0)</f>
        <v>0</v>
      </c>
      <c r="AW474" s="706">
        <f t="shared" si="105"/>
        <v>432.6</v>
      </c>
      <c r="AX474" s="707">
        <f t="shared" si="99"/>
        <v>426.73</v>
      </c>
      <c r="AY474" s="708">
        <f t="shared" si="100"/>
        <v>367.55697133055622</v>
      </c>
      <c r="AZ474" s="708">
        <v>2.96</v>
      </c>
      <c r="BA474" s="708">
        <f>VLOOKUP(B474,'[9]1st'!B:BH,59,0)</f>
        <v>100</v>
      </c>
      <c r="BB474" s="709">
        <f>_xlfn.IFNA(VLOOKUP(B474,[9]Deduct!B:F,6,0),0)</f>
        <v>0</v>
      </c>
      <c r="BC474" s="710">
        <f>_xlfn.IFNA(VLOOKUP(B474,[9]Union!I:J,2,0),0)</f>
        <v>0</v>
      </c>
      <c r="BD474" s="710">
        <f>_xlfn.IFNA(VLOOKUP(B474,[9]Union!M:N,2,0),0)</f>
        <v>0</v>
      </c>
      <c r="BE474" s="710">
        <f>_xlfn.IFNA(VLOOKUP(B474,[9]Union!E:F,2,0),0)</f>
        <v>0</v>
      </c>
      <c r="BF474" s="710">
        <f>_xlfn.IFNA(VLOOKUP(B474,[9]Union!A:B,2,0),0)</f>
        <v>0</v>
      </c>
      <c r="BG474" s="711">
        <f t="shared" si="94"/>
        <v>5.87</v>
      </c>
      <c r="BH474" s="708">
        <f t="shared" si="95"/>
        <v>108.83</v>
      </c>
      <c r="BI474" s="712">
        <f t="shared" si="101"/>
        <v>18</v>
      </c>
      <c r="BJ474" s="713">
        <f t="shared" si="102"/>
        <v>341.77</v>
      </c>
      <c r="BK474" s="716"/>
      <c r="BL474" s="608" t="e">
        <f>VLOOKUP(B474,[9]ML!A:F,1,0)</f>
        <v>#N/A</v>
      </c>
      <c r="BM474" s="715"/>
      <c r="BN474" s="608" t="e">
        <f>VLOOKUP(B474,'[9]Mon-Fri'!A:A,1,0)</f>
        <v>#N/A</v>
      </c>
    </row>
    <row r="475" spans="1:66" s="608" customFormat="1" ht="35.25" customHeight="1">
      <c r="A475" s="689">
        <f t="shared" si="106"/>
        <v>467</v>
      </c>
      <c r="B475" s="725" t="s">
        <v>2180</v>
      </c>
      <c r="C475" s="690" t="s">
        <v>2181</v>
      </c>
      <c r="D475" s="690" t="s">
        <v>1196</v>
      </c>
      <c r="E475" s="690" t="s">
        <v>1797</v>
      </c>
      <c r="F475" s="691">
        <v>40575</v>
      </c>
      <c r="G475" s="692"/>
      <c r="H475" s="692"/>
      <c r="I475" s="690" t="s">
        <v>1108</v>
      </c>
      <c r="J475" s="693">
        <v>0</v>
      </c>
      <c r="K475" s="693">
        <v>0</v>
      </c>
      <c r="L475" s="693">
        <v>0</v>
      </c>
      <c r="M475" s="693">
        <v>224</v>
      </c>
      <c r="N475" s="694">
        <f t="shared" si="103"/>
        <v>8.615384615384615</v>
      </c>
      <c r="O475" s="693">
        <v>200</v>
      </c>
      <c r="P475" s="693">
        <v>8</v>
      </c>
      <c r="Q475" s="693">
        <v>246</v>
      </c>
      <c r="R475" s="693">
        <v>0</v>
      </c>
      <c r="S475" s="693">
        <v>0</v>
      </c>
      <c r="T475" s="693">
        <v>0</v>
      </c>
      <c r="U475" s="693">
        <v>46</v>
      </c>
      <c r="V475" s="693">
        <v>0</v>
      </c>
      <c r="W475" s="693">
        <v>46</v>
      </c>
      <c r="X475" s="690">
        <v>110.5</v>
      </c>
      <c r="Y475" s="690">
        <v>0</v>
      </c>
      <c r="Z475" s="690">
        <v>24.782039999999999</v>
      </c>
      <c r="AA475" s="690">
        <v>0</v>
      </c>
      <c r="AB475" s="690">
        <v>24.782039999999999</v>
      </c>
      <c r="AC475" s="690">
        <v>0</v>
      </c>
      <c r="AD475" s="690">
        <v>154.56407999999999</v>
      </c>
      <c r="AE475" s="696">
        <f>VLOOKUP(B475,[9]Avg!B:AD,29,0)</f>
        <v>10.592805454934647</v>
      </c>
      <c r="AF475" s="697">
        <f>_xlfn.IFNA(VLOOKUP(B475,'[9]5%'!B:BC,54,0),0)</f>
        <v>0</v>
      </c>
      <c r="AG475" s="698">
        <f>VLOOKUP(B475,[9]Simperel!B:AH,33,0)</f>
        <v>11</v>
      </c>
      <c r="AH475" s="699">
        <f t="shared" si="96"/>
        <v>8.6199999999999992</v>
      </c>
      <c r="AI475" s="700"/>
      <c r="AJ475" s="697">
        <f>_xlfn.IFNA(VLOOKUP(B475,'[9]Child care'!C:I,7,0),0)</f>
        <v>0</v>
      </c>
      <c r="AK475" s="699">
        <f>VLOOKUP(B475,[9]Att!B:W,22,0)</f>
        <v>9.1973244147157178</v>
      </c>
      <c r="AL475" s="697">
        <f t="shared" si="97"/>
        <v>0</v>
      </c>
      <c r="AM475" s="697">
        <f>_xlfn.IFNA(VLOOKUP(B475,'[9]Health Check'!D:H,5,0),0)</f>
        <v>0</v>
      </c>
      <c r="AN475" s="701"/>
      <c r="AO475" s="697">
        <v>7</v>
      </c>
      <c r="AP475" s="696">
        <f>VLOOKUP(B475,[9]Simperel!B:AJ,35,0)</f>
        <v>11</v>
      </c>
      <c r="AQ475" s="702">
        <f>VLOOKUP(B475,[10]Master!$B:$AQ,42,0)</f>
        <v>0</v>
      </c>
      <c r="AR475" s="697">
        <f>_xlfn.IFNA(VLOOKUP(B475,[9]Bounus!A:B,2,0),0)</f>
        <v>0</v>
      </c>
      <c r="AS475" s="703">
        <f>SUMIF([9]Reimbursment!$B:$B,'PWK '!B:B,[9]Reimbursment!G:G)</f>
        <v>0</v>
      </c>
      <c r="AT475" s="700">
        <f t="shared" si="104"/>
        <v>0</v>
      </c>
      <c r="AU475" s="704">
        <f t="shared" si="98"/>
        <v>289.85000000000002</v>
      </c>
      <c r="AV475" s="705">
        <f>VLOOKUP(B475,[9]Att!B:U,20,0)</f>
        <v>0</v>
      </c>
      <c r="AW475" s="706">
        <f t="shared" si="105"/>
        <v>318.66000000000003</v>
      </c>
      <c r="AX475" s="707">
        <f t="shared" si="99"/>
        <v>312.79000000000002</v>
      </c>
      <c r="AY475" s="708">
        <f t="shared" si="100"/>
        <v>367.55697133055622</v>
      </c>
      <c r="AZ475" s="708">
        <v>0</v>
      </c>
      <c r="BA475" s="708">
        <f>VLOOKUP(B475,'[9]1st'!B:BH,59,0)</f>
        <v>85</v>
      </c>
      <c r="BB475" s="709">
        <f>_xlfn.IFNA(VLOOKUP(B475,[9]Deduct!B:F,6,0),0)</f>
        <v>0</v>
      </c>
      <c r="BC475" s="710">
        <f>_xlfn.IFNA(VLOOKUP(B475,[9]Union!I:J,2,0),0)</f>
        <v>0</v>
      </c>
      <c r="BD475" s="710">
        <f>_xlfn.IFNA(VLOOKUP(B475,[9]Union!M:N,2,0),0)</f>
        <v>1</v>
      </c>
      <c r="BE475" s="710">
        <f>_xlfn.IFNA(VLOOKUP(B475,[9]Union!E:F,2,0),0)</f>
        <v>0</v>
      </c>
      <c r="BF475" s="710">
        <f>_xlfn.IFNA(VLOOKUP(B475,[9]Union!A:B,2,0),0)</f>
        <v>0</v>
      </c>
      <c r="BG475" s="711">
        <f t="shared" si="94"/>
        <v>5.87</v>
      </c>
      <c r="BH475" s="708">
        <f t="shared" si="95"/>
        <v>91.87</v>
      </c>
      <c r="BI475" s="712">
        <f t="shared" si="101"/>
        <v>18</v>
      </c>
      <c r="BJ475" s="713">
        <f t="shared" si="102"/>
        <v>244.79</v>
      </c>
      <c r="BK475" s="716"/>
      <c r="BL475" s="608" t="e">
        <f>VLOOKUP(B475,[9]ML!A:F,1,0)</f>
        <v>#N/A</v>
      </c>
      <c r="BM475" s="715"/>
      <c r="BN475" s="608" t="e">
        <f>VLOOKUP(B475,'[9]Mon-Fri'!A:A,1,0)</f>
        <v>#N/A</v>
      </c>
    </row>
    <row r="476" spans="1:66" s="608" customFormat="1" ht="35.25" customHeight="1">
      <c r="A476" s="689">
        <f t="shared" si="106"/>
        <v>468</v>
      </c>
      <c r="B476" s="690" t="s">
        <v>2182</v>
      </c>
      <c r="C476" s="690" t="s">
        <v>2183</v>
      </c>
      <c r="D476" s="690" t="s">
        <v>1217</v>
      </c>
      <c r="E476" s="690" t="s">
        <v>1218</v>
      </c>
      <c r="F476" s="691">
        <v>40595</v>
      </c>
      <c r="G476" s="692"/>
      <c r="H476" s="692"/>
      <c r="I476" s="690" t="s">
        <v>1108</v>
      </c>
      <c r="J476" s="693">
        <v>0</v>
      </c>
      <c r="K476" s="693">
        <v>0</v>
      </c>
      <c r="L476" s="693">
        <v>0</v>
      </c>
      <c r="M476" s="693">
        <v>231</v>
      </c>
      <c r="N476" s="694">
        <f t="shared" si="103"/>
        <v>8.884615384615385</v>
      </c>
      <c r="O476" s="693">
        <v>208</v>
      </c>
      <c r="P476" s="693">
        <v>8</v>
      </c>
      <c r="Q476" s="693">
        <v>260</v>
      </c>
      <c r="R476" s="693">
        <v>0</v>
      </c>
      <c r="S476" s="693">
        <v>0</v>
      </c>
      <c r="T476" s="693">
        <v>0</v>
      </c>
      <c r="U476" s="693">
        <v>52</v>
      </c>
      <c r="V476" s="693">
        <v>0</v>
      </c>
      <c r="W476" s="693">
        <v>52</v>
      </c>
      <c r="X476" s="690">
        <v>202.68</v>
      </c>
      <c r="Y476" s="690">
        <v>0</v>
      </c>
      <c r="Z476" s="690">
        <v>28.86</v>
      </c>
      <c r="AA476" s="690">
        <v>0</v>
      </c>
      <c r="AB476" s="690">
        <v>28.86</v>
      </c>
      <c r="AC476" s="690">
        <v>0</v>
      </c>
      <c r="AD476" s="690">
        <v>85.92</v>
      </c>
      <c r="AE476" s="696">
        <f>VLOOKUP(B476,[9]Avg!B:AD,29,0)</f>
        <v>10.927496836989389</v>
      </c>
      <c r="AF476" s="697">
        <f>_xlfn.IFNA(VLOOKUP(B476,'[9]5%'!B:BC,54,0),0)</f>
        <v>0</v>
      </c>
      <c r="AG476" s="698">
        <f>VLOOKUP(B476,[9]Simperel!B:AH,33,0)</f>
        <v>12.44</v>
      </c>
      <c r="AH476" s="699">
        <f t="shared" si="96"/>
        <v>8.8800000000000008</v>
      </c>
      <c r="AI476" s="700"/>
      <c r="AJ476" s="697">
        <f>_xlfn.IFNA(VLOOKUP(B476,'[9]Child care'!C:I,7,0),0)</f>
        <v>0</v>
      </c>
      <c r="AK476" s="699">
        <f>VLOOKUP(B476,[9]Att!B:W,22,0)</f>
        <v>10</v>
      </c>
      <c r="AL476" s="697">
        <f t="shared" si="97"/>
        <v>6</v>
      </c>
      <c r="AM476" s="697">
        <f>_xlfn.IFNA(VLOOKUP(B476,'[9]Health Check'!D:H,5,0),0)</f>
        <v>0</v>
      </c>
      <c r="AN476" s="701"/>
      <c r="AO476" s="697">
        <v>7</v>
      </c>
      <c r="AP476" s="696">
        <f>VLOOKUP(B476,[9]Simperel!B:AJ,35,0)</f>
        <v>11</v>
      </c>
      <c r="AQ476" s="702">
        <f>VLOOKUP(B476,[10]Master!$B:$AQ,42,0)</f>
        <v>0</v>
      </c>
      <c r="AR476" s="697">
        <f>_xlfn.IFNA(VLOOKUP(B476,[9]Bounus!A:B,2,0),0)</f>
        <v>0</v>
      </c>
      <c r="AS476" s="703">
        <f>SUMIF([9]Reimbursment!$B:$B,'PWK '!B:B,[9]Reimbursment!G:G)</f>
        <v>31.541662501649299</v>
      </c>
      <c r="AT476" s="700">
        <f t="shared" si="104"/>
        <v>0</v>
      </c>
      <c r="AU476" s="704">
        <f t="shared" si="98"/>
        <v>317.45999999999998</v>
      </c>
      <c r="AV476" s="705">
        <f>VLOOKUP(B476,[9]Att!B:U,20,0)</f>
        <v>0</v>
      </c>
      <c r="AW476" s="706">
        <f t="shared" si="105"/>
        <v>384.88</v>
      </c>
      <c r="AX476" s="707">
        <f t="shared" si="99"/>
        <v>379.01</v>
      </c>
      <c r="AY476" s="708">
        <f t="shared" si="100"/>
        <v>367.55697133055622</v>
      </c>
      <c r="AZ476" s="708">
        <v>0.56999999999999995</v>
      </c>
      <c r="BA476" s="708">
        <f>VLOOKUP(B476,'[9]1st'!B:BH,59,0)</f>
        <v>100</v>
      </c>
      <c r="BB476" s="709">
        <f>_xlfn.IFNA(VLOOKUP(B476,[9]Deduct!B:F,6,0),0)</f>
        <v>0</v>
      </c>
      <c r="BC476" s="710">
        <f>_xlfn.IFNA(VLOOKUP(B476,[9]Union!I:J,2,0),0)</f>
        <v>0</v>
      </c>
      <c r="BD476" s="710">
        <f>_xlfn.IFNA(VLOOKUP(B476,[9]Union!M:N,2,0),0)</f>
        <v>0</v>
      </c>
      <c r="BE476" s="710">
        <f>_xlfn.IFNA(VLOOKUP(B476,[9]Union!E:F,2,0),0)</f>
        <v>0</v>
      </c>
      <c r="BF476" s="710">
        <f>_xlfn.IFNA(VLOOKUP(B476,[9]Union!A:B,2,0),0)</f>
        <v>0</v>
      </c>
      <c r="BG476" s="711">
        <f t="shared" si="94"/>
        <v>5.87</v>
      </c>
      <c r="BH476" s="708">
        <f t="shared" si="95"/>
        <v>106.44</v>
      </c>
      <c r="BI476" s="712">
        <f t="shared" si="101"/>
        <v>19.440000000000001</v>
      </c>
      <c r="BJ476" s="713">
        <f t="shared" si="102"/>
        <v>297.88</v>
      </c>
      <c r="BK476" s="724"/>
      <c r="BL476" s="608" t="e">
        <f>VLOOKUP(B476,[9]ML!A:F,1,0)</f>
        <v>#N/A</v>
      </c>
      <c r="BM476" s="715"/>
      <c r="BN476" s="608" t="e">
        <f>VLOOKUP(B476,'[9]Mon-Fri'!A:A,1,0)</f>
        <v>#N/A</v>
      </c>
    </row>
    <row r="477" spans="1:66" s="608" customFormat="1" ht="31.5" customHeight="1">
      <c r="A477" s="689">
        <f t="shared" si="106"/>
        <v>469</v>
      </c>
      <c r="B477" s="725" t="s">
        <v>2184</v>
      </c>
      <c r="C477" s="690" t="s">
        <v>2185</v>
      </c>
      <c r="D477" s="690" t="s">
        <v>1196</v>
      </c>
      <c r="E477" s="690" t="s">
        <v>1281</v>
      </c>
      <c r="F477" s="691">
        <v>40658</v>
      </c>
      <c r="G477" s="692"/>
      <c r="H477" s="692"/>
      <c r="I477" s="690" t="s">
        <v>1108</v>
      </c>
      <c r="J477" s="693">
        <v>1</v>
      </c>
      <c r="K477" s="693">
        <v>1</v>
      </c>
      <c r="L477" s="693">
        <v>2</v>
      </c>
      <c r="M477" s="693">
        <v>204</v>
      </c>
      <c r="N477" s="694">
        <f t="shared" si="103"/>
        <v>7.8461538461538458</v>
      </c>
      <c r="O477" s="693">
        <v>168</v>
      </c>
      <c r="P477" s="693">
        <v>8</v>
      </c>
      <c r="Q477" s="693">
        <v>183</v>
      </c>
      <c r="R477" s="693">
        <v>15</v>
      </c>
      <c r="S477" s="693">
        <v>0</v>
      </c>
      <c r="T477" s="693">
        <v>15</v>
      </c>
      <c r="U477" s="693">
        <v>30</v>
      </c>
      <c r="V477" s="693">
        <v>0</v>
      </c>
      <c r="W477" s="693">
        <v>30</v>
      </c>
      <c r="X477" s="690">
        <v>68.75</v>
      </c>
      <c r="Y477" s="690">
        <v>14.7</v>
      </c>
      <c r="Z477" s="690">
        <v>14.7186</v>
      </c>
      <c r="AA477" s="690">
        <v>0</v>
      </c>
      <c r="AB477" s="690">
        <v>14.7186</v>
      </c>
      <c r="AC477" s="690">
        <v>0</v>
      </c>
      <c r="AD477" s="690">
        <v>110.8372</v>
      </c>
      <c r="AE477" s="696">
        <f>VLOOKUP(B477,[9]Avg!B:AD,29,0)</f>
        <v>8.4330898370185814</v>
      </c>
      <c r="AF477" s="697">
        <f>_xlfn.IFNA(VLOOKUP(B477,'[9]5%'!B:BC,54,0),0)</f>
        <v>0</v>
      </c>
      <c r="AG477" s="698">
        <f>VLOOKUP(B477,[9]Simperel!B:AH,33,0)</f>
        <v>7.18</v>
      </c>
      <c r="AH477" s="699">
        <f t="shared" si="96"/>
        <v>7.85</v>
      </c>
      <c r="AI477" s="700"/>
      <c r="AJ477" s="697">
        <f>_xlfn.IFNA(VLOOKUP(B477,'[9]Child care'!C:I,7,0),0)</f>
        <v>0</v>
      </c>
      <c r="AK477" s="699">
        <f>VLOOKUP(B477,[9]Att!B:W,22,0)</f>
        <v>5.6856187290969897</v>
      </c>
      <c r="AL477" s="697">
        <f t="shared" si="97"/>
        <v>0</v>
      </c>
      <c r="AM477" s="697">
        <f>_xlfn.IFNA(VLOOKUP(B477,'[9]Health Check'!D:H,5,0),0)</f>
        <v>0</v>
      </c>
      <c r="AN477" s="701"/>
      <c r="AO477" s="697">
        <v>7</v>
      </c>
      <c r="AP477" s="696">
        <f>VLOOKUP(B477,[9]Simperel!B:AJ,35,0)</f>
        <v>11</v>
      </c>
      <c r="AQ477" s="702">
        <f>VLOOKUP(B477,[10]Master!$B:$AQ,42,0)</f>
        <v>0</v>
      </c>
      <c r="AR477" s="697">
        <f>_xlfn.IFNA(VLOOKUP(B477,[9]Bounus!A:B,2,0),0)</f>
        <v>0</v>
      </c>
      <c r="AS477" s="703">
        <f>SUMIF([9]Reimbursment!$B:$B,'PWK '!B:B,[9]Reimbursment!G:G)</f>
        <v>0</v>
      </c>
      <c r="AT477" s="700">
        <f t="shared" si="104"/>
        <v>0</v>
      </c>
      <c r="AU477" s="704">
        <f t="shared" si="98"/>
        <v>209.01</v>
      </c>
      <c r="AV477" s="705">
        <f>VLOOKUP(B477,[9]Att!B:U,20,0)</f>
        <v>0</v>
      </c>
      <c r="AW477" s="706">
        <f t="shared" si="105"/>
        <v>233.54</v>
      </c>
      <c r="AX477" s="707">
        <f t="shared" si="99"/>
        <v>228.87</v>
      </c>
      <c r="AY477" s="708">
        <f t="shared" si="100"/>
        <v>367.55697133055622</v>
      </c>
      <c r="AZ477" s="708">
        <v>0</v>
      </c>
      <c r="BA477" s="708">
        <f>VLOOKUP(B477,'[9]1st'!B:BH,59,0)</f>
        <v>50</v>
      </c>
      <c r="BB477" s="709">
        <f>_xlfn.IFNA(VLOOKUP(B477,[9]Deduct!B:F,6,0),0)</f>
        <v>0</v>
      </c>
      <c r="BC477" s="710">
        <f>_xlfn.IFNA(VLOOKUP(B477,[9]Union!I:J,2,0),0)</f>
        <v>1</v>
      </c>
      <c r="BD477" s="710">
        <f>_xlfn.IFNA(VLOOKUP(B477,[9]Union!M:N,2,0),0)</f>
        <v>0</v>
      </c>
      <c r="BE477" s="710">
        <f>_xlfn.IFNA(VLOOKUP(B477,[9]Union!E:F,2,0),0)</f>
        <v>0</v>
      </c>
      <c r="BF477" s="710">
        <f>_xlfn.IFNA(VLOOKUP(B477,[9]Union!A:B,2,0),0)</f>
        <v>0</v>
      </c>
      <c r="BG477" s="711">
        <f t="shared" si="94"/>
        <v>4.67</v>
      </c>
      <c r="BH477" s="708">
        <f t="shared" si="95"/>
        <v>55.67</v>
      </c>
      <c r="BI477" s="712">
        <f t="shared" si="101"/>
        <v>14.18</v>
      </c>
      <c r="BJ477" s="713">
        <f t="shared" si="102"/>
        <v>192.05</v>
      </c>
      <c r="BK477" s="716"/>
      <c r="BL477" s="608" t="e">
        <f>VLOOKUP(B477,[9]ML!A:F,1,0)</f>
        <v>#N/A</v>
      </c>
      <c r="BM477" s="715"/>
      <c r="BN477" s="608" t="e">
        <f>VLOOKUP(B477,'[9]Mon-Fri'!A:A,1,0)</f>
        <v>#N/A</v>
      </c>
    </row>
    <row r="478" spans="1:66" s="608" customFormat="1" ht="35.25" customHeight="1">
      <c r="A478" s="689">
        <f t="shared" si="106"/>
        <v>470</v>
      </c>
      <c r="B478" s="725" t="s">
        <v>2186</v>
      </c>
      <c r="C478" s="690" t="s">
        <v>2187</v>
      </c>
      <c r="D478" s="690" t="s">
        <v>1138</v>
      </c>
      <c r="E478" s="690" t="s">
        <v>1744</v>
      </c>
      <c r="F478" s="691">
        <v>40672</v>
      </c>
      <c r="G478" s="692"/>
      <c r="H478" s="692"/>
      <c r="I478" s="690" t="s">
        <v>1108</v>
      </c>
      <c r="J478" s="693">
        <v>1</v>
      </c>
      <c r="K478" s="693">
        <v>1</v>
      </c>
      <c r="L478" s="693">
        <v>2</v>
      </c>
      <c r="M478" s="693">
        <v>204</v>
      </c>
      <c r="N478" s="694">
        <f t="shared" si="103"/>
        <v>7.8461538461538458</v>
      </c>
      <c r="O478" s="693">
        <v>208</v>
      </c>
      <c r="P478" s="693">
        <v>8</v>
      </c>
      <c r="Q478" s="693">
        <v>242</v>
      </c>
      <c r="R478" s="693">
        <v>8</v>
      </c>
      <c r="S478" s="693">
        <v>0</v>
      </c>
      <c r="T478" s="693">
        <v>8</v>
      </c>
      <c r="U478" s="693">
        <v>42</v>
      </c>
      <c r="V478" s="693">
        <v>0</v>
      </c>
      <c r="W478" s="693">
        <v>42</v>
      </c>
      <c r="X478" s="690">
        <v>309.61</v>
      </c>
      <c r="Y478" s="690">
        <v>20.21</v>
      </c>
      <c r="Z478" s="690">
        <v>25.686827000000001</v>
      </c>
      <c r="AA478" s="690">
        <v>0</v>
      </c>
      <c r="AB478" s="690">
        <v>25.686827000000001</v>
      </c>
      <c r="AC478" s="690">
        <v>0</v>
      </c>
      <c r="AD478" s="690">
        <v>24.9224</v>
      </c>
      <c r="AE478" s="696">
        <f>VLOOKUP(B478,[9]Avg!B:AD,29,0)</f>
        <v>12.13864869325524</v>
      </c>
      <c r="AF478" s="697">
        <f>_xlfn.IFNA(VLOOKUP(B478,'[9]5%'!B:BC,54,0),0)</f>
        <v>0</v>
      </c>
      <c r="AG478" s="698">
        <f>VLOOKUP(B478,[9]Simperel!B:AH,33,0)</f>
        <v>10.050000000000001</v>
      </c>
      <c r="AH478" s="699">
        <f t="shared" si="96"/>
        <v>7.85</v>
      </c>
      <c r="AI478" s="700"/>
      <c r="AJ478" s="697">
        <f>_xlfn.IFNA(VLOOKUP(B478,'[9]Child care'!C:I,7,0),0)</f>
        <v>0</v>
      </c>
      <c r="AK478" s="699">
        <f>VLOOKUP(B478,[9]Att!B:W,22,0)</f>
        <v>9.5652173913043477</v>
      </c>
      <c r="AL478" s="697">
        <f t="shared" si="97"/>
        <v>6</v>
      </c>
      <c r="AM478" s="697">
        <f>_xlfn.IFNA(VLOOKUP(B478,'[9]Health Check'!D:H,5,0),0)</f>
        <v>0</v>
      </c>
      <c r="AN478" s="701"/>
      <c r="AO478" s="697">
        <v>7</v>
      </c>
      <c r="AP478" s="696">
        <f>VLOOKUP(B478,[9]Simperel!B:AJ,35,0)</f>
        <v>11</v>
      </c>
      <c r="AQ478" s="702">
        <f>VLOOKUP(B478,[10]Master!$B:$AQ,42,0)</f>
        <v>0</v>
      </c>
      <c r="AR478" s="697">
        <f>_xlfn.IFNA(VLOOKUP(B478,[9]Bounus!A:B,2,0),0)</f>
        <v>0</v>
      </c>
      <c r="AS478" s="703">
        <f>SUMIF([9]Reimbursment!$B:$B,'PWK '!B:B,[9]Reimbursment!G:G)</f>
        <v>3.69</v>
      </c>
      <c r="AT478" s="700">
        <f t="shared" si="104"/>
        <v>0</v>
      </c>
      <c r="AU478" s="704">
        <f t="shared" si="98"/>
        <v>380.43</v>
      </c>
      <c r="AV478" s="705">
        <f>VLOOKUP(B478,[9]Att!B:U,20,0)</f>
        <v>0</v>
      </c>
      <c r="AW478" s="706">
        <f t="shared" si="105"/>
        <v>418.53</v>
      </c>
      <c r="AX478" s="707">
        <f t="shared" si="99"/>
        <v>412.65999999999997</v>
      </c>
      <c r="AY478" s="708">
        <f t="shared" si="100"/>
        <v>367.55697133055622</v>
      </c>
      <c r="AZ478" s="708">
        <v>0</v>
      </c>
      <c r="BA478" s="708">
        <f>VLOOKUP(B478,'[9]1st'!B:BH,59,0)</f>
        <v>103.69</v>
      </c>
      <c r="BB478" s="709">
        <f>_xlfn.IFNA(VLOOKUP(B478,[9]Deduct!B:F,6,0),0)</f>
        <v>0</v>
      </c>
      <c r="BC478" s="710">
        <f>_xlfn.IFNA(VLOOKUP(B478,[9]Union!I:J,2,0),0)</f>
        <v>0</v>
      </c>
      <c r="BD478" s="710">
        <f>_xlfn.IFNA(VLOOKUP(B478,[9]Union!M:N,2,0),0)</f>
        <v>1</v>
      </c>
      <c r="BE478" s="710">
        <f>_xlfn.IFNA(VLOOKUP(B478,[9]Union!E:F,2,0),0)</f>
        <v>0</v>
      </c>
      <c r="BF478" s="710">
        <f>_xlfn.IFNA(VLOOKUP(B478,[9]Union!A:B,2,0),0)</f>
        <v>0</v>
      </c>
      <c r="BG478" s="711">
        <f t="shared" si="94"/>
        <v>5.87</v>
      </c>
      <c r="BH478" s="708">
        <f t="shared" si="95"/>
        <v>110.56</v>
      </c>
      <c r="BI478" s="712">
        <f t="shared" si="101"/>
        <v>17.05</v>
      </c>
      <c r="BJ478" s="713">
        <f t="shared" si="102"/>
        <v>325.02</v>
      </c>
      <c r="BK478" s="716"/>
      <c r="BL478" s="608" t="e">
        <f>VLOOKUP(B478,[9]ML!A:F,1,0)</f>
        <v>#N/A</v>
      </c>
      <c r="BM478" s="715"/>
      <c r="BN478" s="608" t="e">
        <f>VLOOKUP(B478,'[9]Mon-Fri'!A:A,1,0)</f>
        <v>#N/A</v>
      </c>
    </row>
    <row r="479" spans="1:66" s="608" customFormat="1" ht="35.25" customHeight="1">
      <c r="A479" s="689">
        <f t="shared" si="106"/>
        <v>471</v>
      </c>
      <c r="B479" s="690" t="s">
        <v>2188</v>
      </c>
      <c r="C479" s="690" t="s">
        <v>2189</v>
      </c>
      <c r="D479" s="690" t="s">
        <v>1213</v>
      </c>
      <c r="E479" s="690" t="s">
        <v>1255</v>
      </c>
      <c r="F479" s="691">
        <v>40673</v>
      </c>
      <c r="G479" s="692"/>
      <c r="H479" s="692"/>
      <c r="I479" s="690" t="s">
        <v>1108</v>
      </c>
      <c r="J479" s="693">
        <v>1</v>
      </c>
      <c r="K479" s="693">
        <v>2</v>
      </c>
      <c r="L479" s="693">
        <v>3</v>
      </c>
      <c r="M479" s="693">
        <v>204</v>
      </c>
      <c r="N479" s="694">
        <f t="shared" si="103"/>
        <v>7.8461538461538458</v>
      </c>
      <c r="O479" s="693">
        <v>208</v>
      </c>
      <c r="P479" s="693">
        <v>8</v>
      </c>
      <c r="Q479" s="693">
        <v>236</v>
      </c>
      <c r="R479" s="693">
        <v>8</v>
      </c>
      <c r="S479" s="693">
        <v>0</v>
      </c>
      <c r="T479" s="693">
        <v>8</v>
      </c>
      <c r="U479" s="693">
        <v>36</v>
      </c>
      <c r="V479" s="693">
        <v>0</v>
      </c>
      <c r="W479" s="693">
        <v>36</v>
      </c>
      <c r="X479" s="690">
        <v>125.62</v>
      </c>
      <c r="Y479" s="690">
        <v>7.85</v>
      </c>
      <c r="Z479" s="690">
        <v>17.882539999999999</v>
      </c>
      <c r="AA479" s="690">
        <v>0</v>
      </c>
      <c r="AB479" s="690">
        <v>17.882539999999999</v>
      </c>
      <c r="AC479" s="690">
        <v>5</v>
      </c>
      <c r="AD479" s="690">
        <v>101.39507999999999</v>
      </c>
      <c r="AE479" s="696">
        <f>VLOOKUP(B479,[9]Avg!B:AD,29,0)</f>
        <v>11.358447086132959</v>
      </c>
      <c r="AF479" s="697">
        <f>_xlfn.IFNA(VLOOKUP(B479,'[9]5%'!B:BC,54,0),0)</f>
        <v>0</v>
      </c>
      <c r="AG479" s="698">
        <f>VLOOKUP(B479,[9]Simperel!B:AH,33,0)</f>
        <v>8.61</v>
      </c>
      <c r="AH479" s="699">
        <f t="shared" si="96"/>
        <v>7.85</v>
      </c>
      <c r="AI479" s="700"/>
      <c r="AJ479" s="697">
        <f>_xlfn.IFNA(VLOOKUP(B479,'[9]Child care'!C:I,7,0),0)</f>
        <v>0</v>
      </c>
      <c r="AK479" s="699">
        <f>VLOOKUP(B479,[9]Att!B:W,22,0)</f>
        <v>9.5652173913043477</v>
      </c>
      <c r="AL479" s="697">
        <f t="shared" si="97"/>
        <v>0</v>
      </c>
      <c r="AM479" s="697">
        <f>_xlfn.IFNA(VLOOKUP(B479,'[9]Health Check'!D:H,5,0),0)</f>
        <v>0</v>
      </c>
      <c r="AN479" s="701"/>
      <c r="AO479" s="697">
        <v>7</v>
      </c>
      <c r="AP479" s="696">
        <f>VLOOKUP(B479,[9]Simperel!B:AJ,35,0)</f>
        <v>11</v>
      </c>
      <c r="AQ479" s="702">
        <f>VLOOKUP(B479,[10]Master!$B:$AQ,42,0)</f>
        <v>0</v>
      </c>
      <c r="AR479" s="697">
        <f>_xlfn.IFNA(VLOOKUP(B479,[9]Bounus!A:B,2,0),0)</f>
        <v>0</v>
      </c>
      <c r="AS479" s="703">
        <f>SUMIF([9]Reimbursment!$B:$B,'PWK '!B:B,[9]Reimbursment!G:G)</f>
        <v>0</v>
      </c>
      <c r="AT479" s="700">
        <f t="shared" si="104"/>
        <v>0</v>
      </c>
      <c r="AU479" s="704">
        <f t="shared" si="98"/>
        <v>257.75</v>
      </c>
      <c r="AV479" s="705">
        <f>VLOOKUP(B479,[9]Att!B:U,20,0)</f>
        <v>0</v>
      </c>
      <c r="AW479" s="706">
        <f t="shared" si="105"/>
        <v>286.16000000000003</v>
      </c>
      <c r="AX479" s="707">
        <f t="shared" si="99"/>
        <v>280.44</v>
      </c>
      <c r="AY479" s="708">
        <f t="shared" si="100"/>
        <v>367.55697133055622</v>
      </c>
      <c r="AZ479" s="708">
        <v>0</v>
      </c>
      <c r="BA479" s="708">
        <f>VLOOKUP(B479,'[9]1st'!B:BH,59,0)</f>
        <v>100</v>
      </c>
      <c r="BB479" s="709">
        <f>_xlfn.IFNA(VLOOKUP(B479,[9]Deduct!B:F,6,0),0)</f>
        <v>0</v>
      </c>
      <c r="BC479" s="710">
        <f>_xlfn.IFNA(VLOOKUP(B479,[9]Union!I:J,2,0),0)</f>
        <v>0</v>
      </c>
      <c r="BD479" s="710">
        <f>_xlfn.IFNA(VLOOKUP(B479,[9]Union!M:N,2,0),0)</f>
        <v>0</v>
      </c>
      <c r="BE479" s="710">
        <f>_xlfn.IFNA(VLOOKUP(B479,[9]Union!E:F,2,0),0)</f>
        <v>0.5</v>
      </c>
      <c r="BF479" s="710">
        <f>_xlfn.IFNA(VLOOKUP(B479,[9]Union!A:B,2,0),0)</f>
        <v>0</v>
      </c>
      <c r="BG479" s="711">
        <f t="shared" si="94"/>
        <v>5.72</v>
      </c>
      <c r="BH479" s="708">
        <f t="shared" si="95"/>
        <v>106.22</v>
      </c>
      <c r="BI479" s="712">
        <f t="shared" si="101"/>
        <v>15.61</v>
      </c>
      <c r="BJ479" s="713">
        <f t="shared" si="102"/>
        <v>195.55</v>
      </c>
      <c r="BK479" s="716"/>
      <c r="BL479" s="608" t="e">
        <f>VLOOKUP(B479,[9]ML!A:F,1,0)</f>
        <v>#N/A</v>
      </c>
      <c r="BM479" s="715"/>
      <c r="BN479" s="608" t="e">
        <f>VLOOKUP(B479,'[9]Mon-Fri'!A:A,1,0)</f>
        <v>#N/A</v>
      </c>
    </row>
    <row r="480" spans="1:66" s="608" customFormat="1" ht="35.25" customHeight="1">
      <c r="A480" s="689">
        <f t="shared" si="106"/>
        <v>472</v>
      </c>
      <c r="B480" s="690" t="s">
        <v>2190</v>
      </c>
      <c r="C480" s="690" t="s">
        <v>2191</v>
      </c>
      <c r="D480" s="690" t="s">
        <v>1203</v>
      </c>
      <c r="E480" s="690" t="s">
        <v>1407</v>
      </c>
      <c r="F480" s="691">
        <v>40681</v>
      </c>
      <c r="G480" s="692"/>
      <c r="H480" s="692"/>
      <c r="I480" s="690" t="s">
        <v>1108</v>
      </c>
      <c r="J480" s="693">
        <v>0</v>
      </c>
      <c r="K480" s="693">
        <v>1</v>
      </c>
      <c r="L480" s="693">
        <v>1</v>
      </c>
      <c r="M480" s="693">
        <v>204</v>
      </c>
      <c r="N480" s="694">
        <f t="shared" si="103"/>
        <v>7.8461538461538458</v>
      </c>
      <c r="O480" s="693">
        <v>208</v>
      </c>
      <c r="P480" s="693">
        <v>8</v>
      </c>
      <c r="Q480" s="693">
        <v>226</v>
      </c>
      <c r="R480" s="693">
        <v>8</v>
      </c>
      <c r="S480" s="693">
        <v>0</v>
      </c>
      <c r="T480" s="693">
        <v>8</v>
      </c>
      <c r="U480" s="693">
        <v>26</v>
      </c>
      <c r="V480" s="693">
        <v>0</v>
      </c>
      <c r="W480" s="693">
        <v>26</v>
      </c>
      <c r="X480" s="690">
        <v>223.53</v>
      </c>
      <c r="Y480" s="690">
        <v>7.85</v>
      </c>
      <c r="Z480" s="690">
        <v>14.441103</v>
      </c>
      <c r="AA480" s="690">
        <v>0</v>
      </c>
      <c r="AB480" s="690">
        <v>14.441103</v>
      </c>
      <c r="AC480" s="690">
        <v>0</v>
      </c>
      <c r="AD480" s="690">
        <v>40.146397999999998</v>
      </c>
      <c r="AE480" s="696">
        <f>VLOOKUP(B480,[9]Avg!B:AD,29,0)</f>
        <v>11.174646555244125</v>
      </c>
      <c r="AF480" s="697">
        <f>_xlfn.IFNA(VLOOKUP(B480,'[9]5%'!B:BC,54,0),0)</f>
        <v>0</v>
      </c>
      <c r="AG480" s="698">
        <f>VLOOKUP(B480,[9]Simperel!B:AH,33,0)</f>
        <v>6.22</v>
      </c>
      <c r="AH480" s="699">
        <f t="shared" si="96"/>
        <v>7.85</v>
      </c>
      <c r="AI480" s="700"/>
      <c r="AJ480" s="697">
        <f>_xlfn.IFNA(VLOOKUP(B480,'[9]Child care'!C:I,7,0),0)</f>
        <v>0</v>
      </c>
      <c r="AK480" s="699">
        <f>VLOOKUP(B480,[9]Att!B:W,22,0)</f>
        <v>9.5652173913043477</v>
      </c>
      <c r="AL480" s="697">
        <f t="shared" si="97"/>
        <v>6</v>
      </c>
      <c r="AM480" s="697">
        <f>_xlfn.IFNA(VLOOKUP(B480,'[9]Health Check'!D:H,5,0),0)</f>
        <v>0</v>
      </c>
      <c r="AN480" s="701"/>
      <c r="AO480" s="697">
        <v>7</v>
      </c>
      <c r="AP480" s="696">
        <f>VLOOKUP(B480,[9]Simperel!B:AJ,35,0)</f>
        <v>11</v>
      </c>
      <c r="AQ480" s="702">
        <f>VLOOKUP(B480,[10]Master!$B:$AQ,42,0)</f>
        <v>0</v>
      </c>
      <c r="AR480" s="697">
        <f>_xlfn.IFNA(VLOOKUP(B480,[9]Bounus!A:B,2,0),0)</f>
        <v>0</v>
      </c>
      <c r="AS480" s="703">
        <f>SUMIF([9]Reimbursment!$B:$B,'PWK '!B:B,[9]Reimbursment!G:G)</f>
        <v>0.32</v>
      </c>
      <c r="AT480" s="700">
        <f t="shared" si="104"/>
        <v>0</v>
      </c>
      <c r="AU480" s="704">
        <f t="shared" si="98"/>
        <v>285.97000000000003</v>
      </c>
      <c r="AV480" s="705">
        <f>VLOOKUP(B480,[9]Att!B:U,20,0)</f>
        <v>0</v>
      </c>
      <c r="AW480" s="706">
        <f t="shared" si="105"/>
        <v>320.7</v>
      </c>
      <c r="AX480" s="707">
        <f t="shared" si="99"/>
        <v>314.83</v>
      </c>
      <c r="AY480" s="708">
        <f t="shared" si="100"/>
        <v>367.55697133055622</v>
      </c>
      <c r="AZ480" s="708">
        <v>0</v>
      </c>
      <c r="BA480" s="708">
        <f>VLOOKUP(B480,'[9]1st'!B:BH,59,0)</f>
        <v>100.32</v>
      </c>
      <c r="BB480" s="709">
        <f>_xlfn.IFNA(VLOOKUP(B480,[9]Deduct!B:F,6,0),0)</f>
        <v>0</v>
      </c>
      <c r="BC480" s="710">
        <f>_xlfn.IFNA(VLOOKUP(B480,[9]Union!I:J,2,0),0)</f>
        <v>1</v>
      </c>
      <c r="BD480" s="710">
        <f>_xlfn.IFNA(VLOOKUP(B480,[9]Union!M:N,2,0),0)</f>
        <v>0</v>
      </c>
      <c r="BE480" s="710">
        <f>_xlfn.IFNA(VLOOKUP(B480,[9]Union!E:F,2,0),0)</f>
        <v>0</v>
      </c>
      <c r="BF480" s="710">
        <f>_xlfn.IFNA(VLOOKUP(B480,[9]Union!A:B,2,0),0)</f>
        <v>0</v>
      </c>
      <c r="BG480" s="711">
        <f t="shared" si="94"/>
        <v>5.87</v>
      </c>
      <c r="BH480" s="708">
        <f t="shared" si="95"/>
        <v>107.19</v>
      </c>
      <c r="BI480" s="712">
        <f t="shared" si="101"/>
        <v>13.22</v>
      </c>
      <c r="BJ480" s="713">
        <f t="shared" si="102"/>
        <v>226.73</v>
      </c>
      <c r="BK480" s="716"/>
      <c r="BL480" s="608" t="e">
        <f>VLOOKUP(B480,[9]ML!A:F,1,0)</f>
        <v>#N/A</v>
      </c>
      <c r="BM480" s="715"/>
      <c r="BN480" s="608" t="e">
        <f>VLOOKUP(B480,'[9]Mon-Fri'!A:A,1,0)</f>
        <v>#N/A</v>
      </c>
    </row>
    <row r="481" spans="1:66" s="608" customFormat="1" ht="33" customHeight="1">
      <c r="A481" s="689">
        <f t="shared" si="106"/>
        <v>473</v>
      </c>
      <c r="B481" s="690" t="s">
        <v>2192</v>
      </c>
      <c r="C481" s="690" t="s">
        <v>2193</v>
      </c>
      <c r="D481" s="690" t="s">
        <v>1117</v>
      </c>
      <c r="E481" s="690" t="s">
        <v>1276</v>
      </c>
      <c r="F481" s="691">
        <v>40681</v>
      </c>
      <c r="G481" s="692"/>
      <c r="H481" s="692"/>
      <c r="I481" s="690" t="s">
        <v>1108</v>
      </c>
      <c r="J481" s="693">
        <v>0</v>
      </c>
      <c r="K481" s="693">
        <v>0</v>
      </c>
      <c r="L481" s="693">
        <v>0</v>
      </c>
      <c r="M481" s="693">
        <v>204</v>
      </c>
      <c r="N481" s="694">
        <f t="shared" si="103"/>
        <v>7.8461538461538458</v>
      </c>
      <c r="O481" s="693">
        <v>208</v>
      </c>
      <c r="P481" s="693">
        <v>8</v>
      </c>
      <c r="Q481" s="693">
        <v>252</v>
      </c>
      <c r="R481" s="693">
        <v>0</v>
      </c>
      <c r="S481" s="693">
        <v>0</v>
      </c>
      <c r="T481" s="693">
        <v>0</v>
      </c>
      <c r="U481" s="693">
        <v>44</v>
      </c>
      <c r="V481" s="693">
        <v>0</v>
      </c>
      <c r="W481" s="693">
        <v>44</v>
      </c>
      <c r="X481" s="690">
        <v>332.95</v>
      </c>
      <c r="Y481" s="690">
        <v>0</v>
      </c>
      <c r="Z481" s="690">
        <v>29.090432</v>
      </c>
      <c r="AA481" s="690">
        <v>0</v>
      </c>
      <c r="AB481" s="690">
        <v>29.090432</v>
      </c>
      <c r="AC481" s="690">
        <v>0</v>
      </c>
      <c r="AD481" s="690">
        <v>2.0849600000000001</v>
      </c>
      <c r="AE481" s="696">
        <f>VLOOKUP(B481,[9]Avg!B:AD,29,0)</f>
        <v>12.105948383755711</v>
      </c>
      <c r="AF481" s="697">
        <f>_xlfn.IFNA(VLOOKUP(B481,'[9]5%'!B:BC,54,0),0)</f>
        <v>0</v>
      </c>
      <c r="AG481" s="698">
        <f>VLOOKUP(B481,[9]Simperel!B:AH,33,0)</f>
        <v>10.52</v>
      </c>
      <c r="AH481" s="699">
        <f t="shared" si="96"/>
        <v>7.85</v>
      </c>
      <c r="AI481" s="700"/>
      <c r="AJ481" s="697">
        <f>_xlfn.IFNA(VLOOKUP(B481,'[9]Child care'!C:I,7,0),0)</f>
        <v>0</v>
      </c>
      <c r="AK481" s="699">
        <f>VLOOKUP(B481,[9]Att!B:W,22,0)</f>
        <v>10</v>
      </c>
      <c r="AL481" s="697">
        <f t="shared" si="97"/>
        <v>6</v>
      </c>
      <c r="AM481" s="697">
        <f>_xlfn.IFNA(VLOOKUP(B481,'[9]Health Check'!D:H,5,0),0)</f>
        <v>0</v>
      </c>
      <c r="AN481" s="701"/>
      <c r="AO481" s="697">
        <v>7</v>
      </c>
      <c r="AP481" s="696">
        <f>VLOOKUP(B481,[9]Simperel!B:AJ,35,0)</f>
        <v>11</v>
      </c>
      <c r="AQ481" s="702">
        <f>VLOOKUP(B481,[10]Master!$B:$AQ,42,0)</f>
        <v>0</v>
      </c>
      <c r="AR481" s="697">
        <f>_xlfn.IFNA(VLOOKUP(B481,[9]Bounus!A:B,2,0),0)</f>
        <v>0</v>
      </c>
      <c r="AS481" s="703">
        <f>SUMIF([9]Reimbursment!$B:$B,'PWK '!B:B,[9]Reimbursment!G:G)</f>
        <v>7.29</v>
      </c>
      <c r="AT481" s="700">
        <f t="shared" si="104"/>
        <v>0</v>
      </c>
      <c r="AU481" s="704">
        <f t="shared" si="98"/>
        <v>364.13</v>
      </c>
      <c r="AV481" s="705">
        <f>VLOOKUP(B481,[9]Att!B:U,20,0)</f>
        <v>0</v>
      </c>
      <c r="AW481" s="706">
        <f t="shared" si="105"/>
        <v>406.27</v>
      </c>
      <c r="AX481" s="707">
        <f t="shared" si="99"/>
        <v>400.4</v>
      </c>
      <c r="AY481" s="708">
        <f t="shared" si="100"/>
        <v>367.55697133055622</v>
      </c>
      <c r="AZ481" s="708">
        <v>1.64</v>
      </c>
      <c r="BA481" s="708">
        <f>VLOOKUP(B481,'[9]1st'!B:BH,59,0)</f>
        <v>107.29</v>
      </c>
      <c r="BB481" s="709">
        <f>_xlfn.IFNA(VLOOKUP(B481,[9]Deduct!B:F,6,0),0)</f>
        <v>0</v>
      </c>
      <c r="BC481" s="710">
        <f>_xlfn.IFNA(VLOOKUP(B481,[9]Union!I:J,2,0),0)</f>
        <v>0</v>
      </c>
      <c r="BD481" s="710">
        <f>_xlfn.IFNA(VLOOKUP(B481,[9]Union!M:N,2,0),0)</f>
        <v>1</v>
      </c>
      <c r="BE481" s="710">
        <f>_xlfn.IFNA(VLOOKUP(B481,[9]Union!E:F,2,0),0)</f>
        <v>0</v>
      </c>
      <c r="BF481" s="710">
        <f>_xlfn.IFNA(VLOOKUP(B481,[9]Union!A:B,2,0),0)</f>
        <v>0</v>
      </c>
      <c r="BG481" s="711">
        <f t="shared" si="94"/>
        <v>5.87</v>
      </c>
      <c r="BH481" s="708">
        <f t="shared" si="95"/>
        <v>115.8</v>
      </c>
      <c r="BI481" s="712">
        <f t="shared" si="101"/>
        <v>17.52</v>
      </c>
      <c r="BJ481" s="713">
        <f t="shared" si="102"/>
        <v>307.99</v>
      </c>
      <c r="BK481" s="716"/>
      <c r="BL481" s="608" t="e">
        <f>VLOOKUP(B481,[9]ML!A:F,1,0)</f>
        <v>#N/A</v>
      </c>
      <c r="BM481" s="715"/>
      <c r="BN481" s="608" t="e">
        <f>VLOOKUP(B481,'[9]Mon-Fri'!A:A,1,0)</f>
        <v>#N/A</v>
      </c>
    </row>
    <row r="482" spans="1:66" s="608" customFormat="1" ht="28.5" customHeight="1">
      <c r="A482" s="689">
        <f t="shared" si="106"/>
        <v>474</v>
      </c>
      <c r="B482" s="725" t="s">
        <v>2194</v>
      </c>
      <c r="C482" s="690" t="s">
        <v>2195</v>
      </c>
      <c r="D482" s="690" t="s">
        <v>1217</v>
      </c>
      <c r="E482" s="690" t="s">
        <v>2196</v>
      </c>
      <c r="F482" s="691">
        <v>40707</v>
      </c>
      <c r="G482" s="692"/>
      <c r="H482" s="692"/>
      <c r="I482" s="690" t="s">
        <v>1108</v>
      </c>
      <c r="J482" s="693">
        <v>1</v>
      </c>
      <c r="K482" s="693">
        <v>2</v>
      </c>
      <c r="L482" s="693">
        <v>3</v>
      </c>
      <c r="M482" s="693">
        <v>204</v>
      </c>
      <c r="N482" s="694">
        <f t="shared" si="103"/>
        <v>7.8461538461538458</v>
      </c>
      <c r="O482" s="693">
        <v>208</v>
      </c>
      <c r="P482" s="693">
        <v>8</v>
      </c>
      <c r="Q482" s="693">
        <v>258</v>
      </c>
      <c r="R482" s="693">
        <v>0</v>
      </c>
      <c r="S482" s="693">
        <v>0</v>
      </c>
      <c r="T482" s="693">
        <v>0</v>
      </c>
      <c r="U482" s="693">
        <v>50</v>
      </c>
      <c r="V482" s="693">
        <v>0</v>
      </c>
      <c r="W482" s="693">
        <v>50</v>
      </c>
      <c r="X482" s="690">
        <v>191.21</v>
      </c>
      <c r="Y482" s="690">
        <v>0</v>
      </c>
      <c r="Z482" s="690">
        <v>24.530999999999999</v>
      </c>
      <c r="AA482" s="690">
        <v>0</v>
      </c>
      <c r="AB482" s="690">
        <v>24.530999999999999</v>
      </c>
      <c r="AC482" s="690">
        <v>0</v>
      </c>
      <c r="AD482" s="690">
        <v>61.951999999999998</v>
      </c>
      <c r="AE482" s="696">
        <f>VLOOKUP(B482,[9]Avg!B:AD,29,0)</f>
        <v>9.8295984056541741</v>
      </c>
      <c r="AF482" s="697">
        <f>_xlfn.IFNA(VLOOKUP(B482,'[9]5%'!B:BC,54,0),0)</f>
        <v>0</v>
      </c>
      <c r="AG482" s="698">
        <f>VLOOKUP(B482,[9]Simperel!B:AH,33,0)</f>
        <v>11.96</v>
      </c>
      <c r="AH482" s="699">
        <f t="shared" si="96"/>
        <v>7.85</v>
      </c>
      <c r="AI482" s="700"/>
      <c r="AJ482" s="697">
        <f>_xlfn.IFNA(VLOOKUP(B482,'[9]Child care'!C:I,7,0),0)</f>
        <v>0</v>
      </c>
      <c r="AK482" s="699">
        <f>VLOOKUP(B482,[9]Att!B:W,22,0)</f>
        <v>10</v>
      </c>
      <c r="AL482" s="697">
        <f t="shared" si="97"/>
        <v>6</v>
      </c>
      <c r="AM482" s="697">
        <f>_xlfn.IFNA(VLOOKUP(B482,'[9]Health Check'!D:H,5,0),0)</f>
        <v>0</v>
      </c>
      <c r="AN482" s="701"/>
      <c r="AO482" s="697">
        <v>7</v>
      </c>
      <c r="AP482" s="696">
        <f>VLOOKUP(B482,[9]Simperel!B:AJ,35,0)</f>
        <v>11</v>
      </c>
      <c r="AQ482" s="702">
        <f>VLOOKUP(B482,[10]Master!$B:$AQ,42,0)</f>
        <v>0</v>
      </c>
      <c r="AR482" s="697">
        <f>_xlfn.IFNA(VLOOKUP(B482,[9]Bounus!A:B,2,0),0)</f>
        <v>0</v>
      </c>
      <c r="AS482" s="703">
        <f>SUMIF([9]Reimbursment!$B:$B,'PWK '!B:B,[9]Reimbursment!G:G)</f>
        <v>0</v>
      </c>
      <c r="AT482" s="700">
        <f t="shared" si="104"/>
        <v>0</v>
      </c>
      <c r="AU482" s="704">
        <f t="shared" si="98"/>
        <v>277.69</v>
      </c>
      <c r="AV482" s="705">
        <f>VLOOKUP(B482,[9]Att!B:U,20,0)</f>
        <v>0</v>
      </c>
      <c r="AW482" s="706">
        <f t="shared" si="105"/>
        <v>312.54000000000002</v>
      </c>
      <c r="AX482" s="707">
        <f t="shared" si="99"/>
        <v>306.67</v>
      </c>
      <c r="AY482" s="708">
        <f t="shared" si="100"/>
        <v>367.55697133055622</v>
      </c>
      <c r="AZ482" s="708">
        <v>0</v>
      </c>
      <c r="BA482" s="708">
        <f>VLOOKUP(B482,'[9]1st'!B:BH,59,0)</f>
        <v>100</v>
      </c>
      <c r="BB482" s="709">
        <f>_xlfn.IFNA(VLOOKUP(B482,[9]Deduct!B:F,6,0),0)</f>
        <v>0</v>
      </c>
      <c r="BC482" s="710">
        <f>_xlfn.IFNA(VLOOKUP(B482,[9]Union!I:J,2,0),0)</f>
        <v>0</v>
      </c>
      <c r="BD482" s="710">
        <f>_xlfn.IFNA(VLOOKUP(B482,[9]Union!M:N,2,0),0)</f>
        <v>0</v>
      </c>
      <c r="BE482" s="710">
        <f>_xlfn.IFNA(VLOOKUP(B482,[9]Union!E:F,2,0),0)</f>
        <v>0</v>
      </c>
      <c r="BF482" s="710">
        <f>_xlfn.IFNA(VLOOKUP(B482,[9]Union!A:B,2,0),0)</f>
        <v>0.5</v>
      </c>
      <c r="BG482" s="711">
        <f t="shared" si="94"/>
        <v>5.87</v>
      </c>
      <c r="BH482" s="708">
        <f t="shared" si="95"/>
        <v>106.37</v>
      </c>
      <c r="BI482" s="712">
        <f t="shared" si="101"/>
        <v>18.96</v>
      </c>
      <c r="BJ482" s="713">
        <f t="shared" si="102"/>
        <v>225.13</v>
      </c>
      <c r="BK482" s="716"/>
      <c r="BL482" s="608" t="e">
        <f>VLOOKUP(B482,[9]ML!A:F,1,0)</f>
        <v>#N/A</v>
      </c>
      <c r="BM482" s="715"/>
      <c r="BN482" s="608" t="e">
        <f>VLOOKUP(B482,'[9]Mon-Fri'!A:A,1,0)</f>
        <v>#N/A</v>
      </c>
    </row>
    <row r="483" spans="1:66" s="608" customFormat="1" ht="35.25" customHeight="1">
      <c r="A483" s="689">
        <f t="shared" si="106"/>
        <v>475</v>
      </c>
      <c r="B483" s="725" t="s">
        <v>2197</v>
      </c>
      <c r="C483" s="690" t="s">
        <v>2198</v>
      </c>
      <c r="D483" s="690" t="s">
        <v>1203</v>
      </c>
      <c r="E483" s="690" t="s">
        <v>1499</v>
      </c>
      <c r="F483" s="691">
        <v>40737</v>
      </c>
      <c r="G483" s="692"/>
      <c r="H483" s="692"/>
      <c r="I483" s="690" t="s">
        <v>1108</v>
      </c>
      <c r="J483" s="693">
        <v>1</v>
      </c>
      <c r="K483" s="693">
        <v>2</v>
      </c>
      <c r="L483" s="693">
        <v>3</v>
      </c>
      <c r="M483" s="693">
        <v>204</v>
      </c>
      <c r="N483" s="694">
        <f t="shared" si="103"/>
        <v>7.8461538461538458</v>
      </c>
      <c r="O483" s="693">
        <v>206</v>
      </c>
      <c r="P483" s="693">
        <v>8</v>
      </c>
      <c r="Q483" s="693">
        <v>234</v>
      </c>
      <c r="R483" s="693">
        <v>0</v>
      </c>
      <c r="S483" s="693">
        <v>0</v>
      </c>
      <c r="T483" s="693">
        <v>0</v>
      </c>
      <c r="U483" s="693">
        <v>28</v>
      </c>
      <c r="V483" s="693">
        <v>0</v>
      </c>
      <c r="W483" s="693">
        <v>28</v>
      </c>
      <c r="X483" s="690">
        <v>170.24</v>
      </c>
      <c r="Y483" s="690">
        <v>0</v>
      </c>
      <c r="Z483" s="690">
        <v>13.737360000000001</v>
      </c>
      <c r="AA483" s="690">
        <v>0</v>
      </c>
      <c r="AB483" s="690">
        <v>13.737360000000001</v>
      </c>
      <c r="AC483" s="690">
        <v>0</v>
      </c>
      <c r="AD483" s="690">
        <v>63.204720000000002</v>
      </c>
      <c r="AE483" s="696">
        <f>VLOOKUP(B483,[9]Avg!B:AD,29,0)</f>
        <v>10.080424528269763</v>
      </c>
      <c r="AF483" s="697">
        <f>_xlfn.IFNA(VLOOKUP(B483,'[9]5%'!B:BC,54,0),0)</f>
        <v>0</v>
      </c>
      <c r="AG483" s="698">
        <f>VLOOKUP(B483,[9]Simperel!B:AH,33,0)</f>
        <v>6.7</v>
      </c>
      <c r="AH483" s="699">
        <f t="shared" si="96"/>
        <v>7.85</v>
      </c>
      <c r="AI483" s="700"/>
      <c r="AJ483" s="697">
        <f>_xlfn.IFNA(VLOOKUP(B483,'[9]Child care'!C:I,7,0),0)</f>
        <v>0</v>
      </c>
      <c r="AK483" s="699">
        <f>VLOOKUP(B483,[9]Att!B:W,22,0)</f>
        <v>10</v>
      </c>
      <c r="AL483" s="697">
        <f t="shared" si="97"/>
        <v>6</v>
      </c>
      <c r="AM483" s="697">
        <f>_xlfn.IFNA(VLOOKUP(B483,'[9]Health Check'!D:H,5,0),0)</f>
        <v>0</v>
      </c>
      <c r="AN483" s="701"/>
      <c r="AO483" s="697">
        <v>7</v>
      </c>
      <c r="AP483" s="696">
        <f>VLOOKUP(B483,[9]Simperel!B:AJ,35,0)</f>
        <v>11</v>
      </c>
      <c r="AQ483" s="702">
        <f>VLOOKUP(B483,[10]Master!$B:$AQ,42,0)</f>
        <v>0</v>
      </c>
      <c r="AR483" s="697">
        <f>_xlfn.IFNA(VLOOKUP(B483,[9]Bounus!A:B,2,0),0)</f>
        <v>0</v>
      </c>
      <c r="AS483" s="703">
        <f>SUMIF([9]Reimbursment!$B:$B,'PWK '!B:B,[9]Reimbursment!G:G)</f>
        <v>20.6</v>
      </c>
      <c r="AT483" s="700">
        <f t="shared" si="104"/>
        <v>2.1221946375304794</v>
      </c>
      <c r="AU483" s="704">
        <f t="shared" si="98"/>
        <v>247.18</v>
      </c>
      <c r="AV483" s="705">
        <f>VLOOKUP(B483,[9]Att!B:U,20,0)</f>
        <v>0.21052631578947401</v>
      </c>
      <c r="AW483" s="706">
        <f t="shared" si="105"/>
        <v>304.75</v>
      </c>
      <c r="AX483" s="707">
        <f t="shared" si="99"/>
        <v>298.88</v>
      </c>
      <c r="AY483" s="708">
        <f t="shared" si="100"/>
        <v>367.55697133055622</v>
      </c>
      <c r="AZ483" s="708">
        <v>0</v>
      </c>
      <c r="BA483" s="708">
        <f>VLOOKUP(B483,'[9]1st'!B:BH,59,0)</f>
        <v>110.35</v>
      </c>
      <c r="BB483" s="709">
        <f>_xlfn.IFNA(VLOOKUP(B483,[9]Deduct!B:F,6,0),0)</f>
        <v>0</v>
      </c>
      <c r="BC483" s="710">
        <f>_xlfn.IFNA(VLOOKUP(B483,[9]Union!I:J,2,0),0)</f>
        <v>0</v>
      </c>
      <c r="BD483" s="710">
        <f>_xlfn.IFNA(VLOOKUP(B483,[9]Union!M:N,2,0),0)</f>
        <v>1</v>
      </c>
      <c r="BE483" s="710">
        <f>_xlfn.IFNA(VLOOKUP(B483,[9]Union!E:F,2,0),0)</f>
        <v>0</v>
      </c>
      <c r="BF483" s="710">
        <f>_xlfn.IFNA(VLOOKUP(B483,[9]Union!A:B,2,0),0)</f>
        <v>0</v>
      </c>
      <c r="BG483" s="711">
        <f t="shared" si="94"/>
        <v>5.87</v>
      </c>
      <c r="BH483" s="708">
        <f t="shared" si="95"/>
        <v>117.22</v>
      </c>
      <c r="BI483" s="712">
        <f t="shared" si="101"/>
        <v>13.7</v>
      </c>
      <c r="BJ483" s="713">
        <f t="shared" si="102"/>
        <v>201.23</v>
      </c>
      <c r="BK483" s="716"/>
      <c r="BL483" s="608" t="e">
        <f>VLOOKUP(B483,[9]ML!A:F,1,0)</f>
        <v>#N/A</v>
      </c>
      <c r="BM483" s="715"/>
      <c r="BN483" s="608" t="e">
        <f>VLOOKUP(B483,'[9]Mon-Fri'!A:A,1,0)</f>
        <v>#N/A</v>
      </c>
    </row>
    <row r="484" spans="1:66" s="608" customFormat="1" ht="32.25" customHeight="1">
      <c r="A484" s="689">
        <f t="shared" si="106"/>
        <v>476</v>
      </c>
      <c r="B484" s="690" t="s">
        <v>2199</v>
      </c>
      <c r="C484" s="690" t="s">
        <v>2200</v>
      </c>
      <c r="D484" s="690" t="s">
        <v>1622</v>
      </c>
      <c r="E484" s="690" t="s">
        <v>1317</v>
      </c>
      <c r="F484" s="691">
        <v>40749</v>
      </c>
      <c r="G484" s="692"/>
      <c r="H484" s="692"/>
      <c r="I484" s="690" t="s">
        <v>1108</v>
      </c>
      <c r="J484" s="693">
        <v>1</v>
      </c>
      <c r="K484" s="693">
        <v>0</v>
      </c>
      <c r="L484" s="693">
        <v>1</v>
      </c>
      <c r="M484" s="693">
        <v>204</v>
      </c>
      <c r="N484" s="694">
        <f t="shared" si="103"/>
        <v>7.8461538461538458</v>
      </c>
      <c r="O484" s="693">
        <v>208</v>
      </c>
      <c r="P484" s="693">
        <v>8</v>
      </c>
      <c r="Q484" s="693">
        <v>258</v>
      </c>
      <c r="R484" s="693">
        <v>0</v>
      </c>
      <c r="S484" s="693">
        <v>0</v>
      </c>
      <c r="T484" s="693">
        <v>0</v>
      </c>
      <c r="U484" s="693">
        <v>50</v>
      </c>
      <c r="V484" s="693">
        <v>0</v>
      </c>
      <c r="W484" s="693">
        <v>50</v>
      </c>
      <c r="X484" s="690">
        <v>169.06</v>
      </c>
      <c r="Y484" s="690">
        <v>0</v>
      </c>
      <c r="Z484" s="690">
        <v>24.530999999999999</v>
      </c>
      <c r="AA484" s="690">
        <v>0</v>
      </c>
      <c r="AB484" s="690">
        <v>24.530999999999999</v>
      </c>
      <c r="AC484" s="690">
        <v>0</v>
      </c>
      <c r="AD484" s="690">
        <v>84.102000000000004</v>
      </c>
      <c r="AE484" s="696">
        <f>VLOOKUP(B484,[9]Avg!B:AD,29,0)</f>
        <v>9.7985268899324005</v>
      </c>
      <c r="AF484" s="697">
        <f>_xlfn.IFNA(VLOOKUP(B484,'[9]5%'!B:BC,54,0),0)</f>
        <v>0</v>
      </c>
      <c r="AG484" s="698">
        <f>VLOOKUP(B484,[9]Simperel!B:AH,33,0)</f>
        <v>11.96</v>
      </c>
      <c r="AH484" s="699">
        <f t="shared" si="96"/>
        <v>7.85</v>
      </c>
      <c r="AI484" s="700"/>
      <c r="AJ484" s="697">
        <f>_xlfn.IFNA(VLOOKUP(B484,'[9]Child care'!C:I,7,0),0)</f>
        <v>0</v>
      </c>
      <c r="AK484" s="699">
        <f>VLOOKUP(B484,[9]Att!B:W,22,0)</f>
        <v>10</v>
      </c>
      <c r="AL484" s="697">
        <f t="shared" si="97"/>
        <v>6</v>
      </c>
      <c r="AM484" s="697">
        <f>_xlfn.IFNA(VLOOKUP(B484,'[9]Health Check'!D:H,5,0),0)</f>
        <v>0</v>
      </c>
      <c r="AN484" s="701"/>
      <c r="AO484" s="697">
        <v>7</v>
      </c>
      <c r="AP484" s="696">
        <f>VLOOKUP(B484,[9]Simperel!B:AJ,35,0)</f>
        <v>11</v>
      </c>
      <c r="AQ484" s="702">
        <f>VLOOKUP(B484,[10]Master!$B:$AQ,42,0)</f>
        <v>0</v>
      </c>
      <c r="AR484" s="697">
        <f>_xlfn.IFNA(VLOOKUP(B484,[9]Bounus!A:B,2,0),0)</f>
        <v>0</v>
      </c>
      <c r="AS484" s="703">
        <f>SUMIF([9]Reimbursment!$B:$B,'PWK '!B:B,[9]Reimbursment!G:G)</f>
        <v>10.290227885322224</v>
      </c>
      <c r="AT484" s="700">
        <f t="shared" si="104"/>
        <v>0</v>
      </c>
      <c r="AU484" s="704">
        <f t="shared" si="98"/>
        <v>277.69</v>
      </c>
      <c r="AV484" s="705">
        <f>VLOOKUP(B484,[9]Att!B:U,20,0)</f>
        <v>0</v>
      </c>
      <c r="AW484" s="706">
        <f t="shared" si="105"/>
        <v>322.83</v>
      </c>
      <c r="AX484" s="707">
        <f t="shared" si="99"/>
        <v>316.95999999999998</v>
      </c>
      <c r="AY484" s="708">
        <f t="shared" si="100"/>
        <v>367.55697133055622</v>
      </c>
      <c r="AZ484" s="708">
        <v>0</v>
      </c>
      <c r="BA484" s="708">
        <f>VLOOKUP(B484,'[9]1st'!B:BH,59,0)</f>
        <v>100</v>
      </c>
      <c r="BB484" s="709">
        <f>_xlfn.IFNA(VLOOKUP(B484,[9]Deduct!B:F,6,0),0)</f>
        <v>0</v>
      </c>
      <c r="BC484" s="710">
        <f>_xlfn.IFNA(VLOOKUP(B484,[9]Union!I:J,2,0),0)</f>
        <v>1</v>
      </c>
      <c r="BD484" s="710">
        <f>_xlfn.IFNA(VLOOKUP(B484,[9]Union!M:N,2,0),0)</f>
        <v>0</v>
      </c>
      <c r="BE484" s="710">
        <f>_xlfn.IFNA(VLOOKUP(B484,[9]Union!E:F,2,0),0)</f>
        <v>0</v>
      </c>
      <c r="BF484" s="710">
        <f>_xlfn.IFNA(VLOOKUP(B484,[9]Union!A:B,2,0),0)</f>
        <v>0</v>
      </c>
      <c r="BG484" s="711">
        <f t="shared" si="94"/>
        <v>5.87</v>
      </c>
      <c r="BH484" s="708">
        <f t="shared" si="95"/>
        <v>106.87</v>
      </c>
      <c r="BI484" s="712">
        <f t="shared" si="101"/>
        <v>18.96</v>
      </c>
      <c r="BJ484" s="713">
        <f t="shared" si="102"/>
        <v>234.92</v>
      </c>
      <c r="BK484" s="716"/>
      <c r="BL484" s="608" t="e">
        <f>VLOOKUP(B484,[9]ML!A:F,1,0)</f>
        <v>#N/A</v>
      </c>
      <c r="BM484" s="715"/>
      <c r="BN484" s="608" t="e">
        <f>VLOOKUP(B484,'[9]Mon-Fri'!A:A,1,0)</f>
        <v>#N/A</v>
      </c>
    </row>
    <row r="485" spans="1:66" s="608" customFormat="1" ht="35.25" customHeight="1">
      <c r="A485" s="689">
        <f t="shared" si="106"/>
        <v>477</v>
      </c>
      <c r="B485" s="690" t="s">
        <v>2201</v>
      </c>
      <c r="C485" s="690" t="s">
        <v>2202</v>
      </c>
      <c r="D485" s="690" t="s">
        <v>1203</v>
      </c>
      <c r="E485" s="690" t="s">
        <v>1255</v>
      </c>
      <c r="F485" s="691">
        <v>40749</v>
      </c>
      <c r="G485" s="692"/>
      <c r="H485" s="692"/>
      <c r="I485" s="690" t="s">
        <v>1108</v>
      </c>
      <c r="J485" s="693">
        <v>1</v>
      </c>
      <c r="K485" s="693">
        <v>1</v>
      </c>
      <c r="L485" s="693">
        <v>2</v>
      </c>
      <c r="M485" s="693">
        <v>204</v>
      </c>
      <c r="N485" s="694">
        <f t="shared" si="103"/>
        <v>7.8461538461538458</v>
      </c>
      <c r="O485" s="693">
        <v>208</v>
      </c>
      <c r="P485" s="693">
        <v>8</v>
      </c>
      <c r="Q485" s="693">
        <v>242</v>
      </c>
      <c r="R485" s="693">
        <v>8</v>
      </c>
      <c r="S485" s="693">
        <v>0</v>
      </c>
      <c r="T485" s="693">
        <v>8</v>
      </c>
      <c r="U485" s="693">
        <v>42</v>
      </c>
      <c r="V485" s="693">
        <v>0</v>
      </c>
      <c r="W485" s="693">
        <v>42</v>
      </c>
      <c r="X485" s="690">
        <v>193.34</v>
      </c>
      <c r="Y485" s="690">
        <v>7.85</v>
      </c>
      <c r="Z485" s="690">
        <v>23.498373000000001</v>
      </c>
      <c r="AA485" s="690">
        <v>0</v>
      </c>
      <c r="AB485" s="690">
        <v>23.498373000000001</v>
      </c>
      <c r="AC485" s="690">
        <v>27.55</v>
      </c>
      <c r="AD485" s="690">
        <v>48.021478000000002</v>
      </c>
      <c r="AE485" s="696">
        <f>VLOOKUP(B485,[9]Avg!B:AD,29,0)</f>
        <v>10.483842995254351</v>
      </c>
      <c r="AF485" s="697">
        <f>_xlfn.IFNA(VLOOKUP(B485,'[9]5%'!B:BC,54,0),0)</f>
        <v>0</v>
      </c>
      <c r="AG485" s="698">
        <f>VLOOKUP(B485,[9]Simperel!B:AH,33,0)</f>
        <v>10.050000000000001</v>
      </c>
      <c r="AH485" s="699">
        <f t="shared" si="96"/>
        <v>7.85</v>
      </c>
      <c r="AI485" s="700"/>
      <c r="AJ485" s="697">
        <f>_xlfn.IFNA(VLOOKUP(B485,'[9]Child care'!C:I,7,0),0)</f>
        <v>0</v>
      </c>
      <c r="AK485" s="699">
        <f>VLOOKUP(B485,[9]Att!B:W,22,0)</f>
        <v>9.5652173913043477</v>
      </c>
      <c r="AL485" s="697">
        <f t="shared" si="97"/>
        <v>6</v>
      </c>
      <c r="AM485" s="697">
        <f>_xlfn.IFNA(VLOOKUP(B485,'[9]Health Check'!D:H,5,0),0)</f>
        <v>0</v>
      </c>
      <c r="AN485" s="701"/>
      <c r="AO485" s="697">
        <v>7</v>
      </c>
      <c r="AP485" s="696">
        <f>VLOOKUP(B485,[9]Simperel!B:AJ,35,0)</f>
        <v>11</v>
      </c>
      <c r="AQ485" s="702">
        <f>VLOOKUP(B485,[10]Master!$B:$AQ,42,0)</f>
        <v>0</v>
      </c>
      <c r="AR485" s="697">
        <f>_xlfn.IFNA(VLOOKUP(B485,[9]Bounus!A:B,2,0),0)</f>
        <v>0</v>
      </c>
      <c r="AS485" s="703">
        <f>SUMIF([9]Reimbursment!$B:$B,'PWK '!B:B,[9]Reimbursment!G:G)</f>
        <v>0</v>
      </c>
      <c r="AT485" s="700">
        <f t="shared" si="104"/>
        <v>0</v>
      </c>
      <c r="AU485" s="704">
        <f t="shared" si="98"/>
        <v>300.26</v>
      </c>
      <c r="AV485" s="705">
        <f>VLOOKUP(B485,[9]Att!B:U,20,0)</f>
        <v>0</v>
      </c>
      <c r="AW485" s="706">
        <f t="shared" si="105"/>
        <v>334.68</v>
      </c>
      <c r="AX485" s="707">
        <f t="shared" si="99"/>
        <v>328.81</v>
      </c>
      <c r="AY485" s="708">
        <f t="shared" si="100"/>
        <v>367.55697133055622</v>
      </c>
      <c r="AZ485" s="708">
        <v>0</v>
      </c>
      <c r="BA485" s="708">
        <f>VLOOKUP(B485,'[9]1st'!B:BH,59,0)</f>
        <v>100</v>
      </c>
      <c r="BB485" s="709">
        <f>_xlfn.IFNA(VLOOKUP(B485,[9]Deduct!B:F,6,0),0)</f>
        <v>0</v>
      </c>
      <c r="BC485" s="710">
        <f>_xlfn.IFNA(VLOOKUP(B485,[9]Union!I:J,2,0),0)</f>
        <v>0</v>
      </c>
      <c r="BD485" s="710">
        <f>_xlfn.IFNA(VLOOKUP(B485,[9]Union!M:N,2,0),0)</f>
        <v>0</v>
      </c>
      <c r="BE485" s="710">
        <f>_xlfn.IFNA(VLOOKUP(B485,[9]Union!E:F,2,0),0)</f>
        <v>0</v>
      </c>
      <c r="BF485" s="710">
        <f>_xlfn.IFNA(VLOOKUP(B485,[9]Union!A:B,2,0),0)</f>
        <v>0</v>
      </c>
      <c r="BG485" s="711">
        <f t="shared" si="94"/>
        <v>5.87</v>
      </c>
      <c r="BH485" s="708">
        <f t="shared" si="95"/>
        <v>105.87</v>
      </c>
      <c r="BI485" s="712">
        <f t="shared" si="101"/>
        <v>17.05</v>
      </c>
      <c r="BJ485" s="713">
        <f t="shared" si="102"/>
        <v>245.86</v>
      </c>
      <c r="BK485" s="716"/>
      <c r="BL485" s="608" t="e">
        <f>VLOOKUP(B485,[9]ML!A:F,1,0)</f>
        <v>#N/A</v>
      </c>
      <c r="BM485" s="715"/>
      <c r="BN485" s="608" t="e">
        <f>VLOOKUP(B485,'[9]Mon-Fri'!A:A,1,0)</f>
        <v>#N/A</v>
      </c>
    </row>
    <row r="486" spans="1:66" s="608" customFormat="1" ht="35.25" customHeight="1">
      <c r="A486" s="689">
        <f t="shared" si="106"/>
        <v>478</v>
      </c>
      <c r="B486" s="690" t="s">
        <v>2203</v>
      </c>
      <c r="C486" s="690" t="s">
        <v>2204</v>
      </c>
      <c r="D486" s="690" t="s">
        <v>1289</v>
      </c>
      <c r="E486" s="690" t="s">
        <v>1759</v>
      </c>
      <c r="F486" s="691">
        <v>40756</v>
      </c>
      <c r="G486" s="692"/>
      <c r="H486" s="692"/>
      <c r="I486" s="690" t="s">
        <v>1108</v>
      </c>
      <c r="J486" s="693">
        <v>0</v>
      </c>
      <c r="K486" s="693">
        <v>0</v>
      </c>
      <c r="L486" s="693">
        <v>0</v>
      </c>
      <c r="M486" s="693">
        <v>204</v>
      </c>
      <c r="N486" s="694">
        <f t="shared" si="103"/>
        <v>7.8461538461538458</v>
      </c>
      <c r="O486" s="693">
        <v>208</v>
      </c>
      <c r="P486" s="693">
        <v>8</v>
      </c>
      <c r="Q486" s="693">
        <v>234</v>
      </c>
      <c r="R486" s="693">
        <v>8</v>
      </c>
      <c r="S486" s="693">
        <v>0</v>
      </c>
      <c r="T486" s="693">
        <v>8</v>
      </c>
      <c r="U486" s="693">
        <v>34</v>
      </c>
      <c r="V486" s="693">
        <v>0</v>
      </c>
      <c r="W486" s="693">
        <v>34</v>
      </c>
      <c r="X486" s="690">
        <v>176.45</v>
      </c>
      <c r="Y486" s="690">
        <v>7.85</v>
      </c>
      <c r="Z486" s="690">
        <v>16.699072000000001</v>
      </c>
      <c r="AA486" s="690">
        <v>0</v>
      </c>
      <c r="AB486" s="690">
        <v>16.699072000000001</v>
      </c>
      <c r="AC486" s="690">
        <v>0</v>
      </c>
      <c r="AD486" s="690">
        <v>53.94482</v>
      </c>
      <c r="AE486" s="696">
        <f>VLOOKUP(B486,[9]Avg!B:AD,29,0)</f>
        <v>10.268184670749852</v>
      </c>
      <c r="AF486" s="697">
        <f>_xlfn.IFNA(VLOOKUP(B486,'[9]5%'!B:BC,54,0),0)</f>
        <v>0</v>
      </c>
      <c r="AG486" s="698">
        <f>VLOOKUP(B486,[9]Simperel!B:AH,33,0)</f>
        <v>8.1300000000000008</v>
      </c>
      <c r="AH486" s="699">
        <f t="shared" si="96"/>
        <v>7.85</v>
      </c>
      <c r="AI486" s="700"/>
      <c r="AJ486" s="697">
        <f>_xlfn.IFNA(VLOOKUP(B486,'[9]Child care'!C:I,7,0),0)</f>
        <v>0</v>
      </c>
      <c r="AK486" s="699">
        <f>VLOOKUP(B486,[9]Att!B:W,22,0)</f>
        <v>10</v>
      </c>
      <c r="AL486" s="697">
        <f t="shared" si="97"/>
        <v>6</v>
      </c>
      <c r="AM486" s="697">
        <f>_xlfn.IFNA(VLOOKUP(B486,'[9]Health Check'!D:H,5,0),0)</f>
        <v>0</v>
      </c>
      <c r="AN486" s="701"/>
      <c r="AO486" s="697">
        <v>7</v>
      </c>
      <c r="AP486" s="696">
        <f>VLOOKUP(B486,[9]Simperel!B:AJ,35,0)</f>
        <v>11</v>
      </c>
      <c r="AQ486" s="702">
        <f>VLOOKUP(B486,[10]Master!$B:$AQ,42,0)</f>
        <v>0</v>
      </c>
      <c r="AR486" s="697">
        <f>_xlfn.IFNA(VLOOKUP(B486,[9]Bounus!A:B,2,0),0)</f>
        <v>0</v>
      </c>
      <c r="AS486" s="703">
        <f>SUMIF([9]Reimbursment!$B:$B,'PWK '!B:B,[9]Reimbursment!G:G)</f>
        <v>0</v>
      </c>
      <c r="AT486" s="700">
        <f t="shared" si="104"/>
        <v>1.8734933434350589</v>
      </c>
      <c r="AU486" s="704">
        <f t="shared" si="98"/>
        <v>254.94</v>
      </c>
      <c r="AV486" s="705">
        <f>VLOOKUP(B486,[9]Att!B:U,20,0)</f>
        <v>0.18245614035087701</v>
      </c>
      <c r="AW486" s="706">
        <f t="shared" si="105"/>
        <v>291.67</v>
      </c>
      <c r="AX486" s="707">
        <f t="shared" si="99"/>
        <v>285.84000000000003</v>
      </c>
      <c r="AY486" s="708">
        <f t="shared" si="100"/>
        <v>367.55697133055622</v>
      </c>
      <c r="AZ486" s="708">
        <v>0</v>
      </c>
      <c r="BA486" s="708">
        <f>VLOOKUP(B486,'[9]1st'!B:BH,59,0)</f>
        <v>100</v>
      </c>
      <c r="BB486" s="709">
        <f>_xlfn.IFNA(VLOOKUP(B486,[9]Deduct!B:F,6,0),0)</f>
        <v>0</v>
      </c>
      <c r="BC486" s="710">
        <f>_xlfn.IFNA(VLOOKUP(B486,[9]Union!I:J,2,0),0)</f>
        <v>0</v>
      </c>
      <c r="BD486" s="710">
        <f>_xlfn.IFNA(VLOOKUP(B486,[9]Union!M:N,2,0),0)</f>
        <v>1</v>
      </c>
      <c r="BE486" s="710">
        <f>_xlfn.IFNA(VLOOKUP(B486,[9]Union!E:F,2,0),0)</f>
        <v>0</v>
      </c>
      <c r="BF486" s="710">
        <f>_xlfn.IFNA(VLOOKUP(B486,[9]Union!A:B,2,0),0)</f>
        <v>0</v>
      </c>
      <c r="BG486" s="711">
        <f t="shared" si="94"/>
        <v>5.83</v>
      </c>
      <c r="BH486" s="708">
        <f t="shared" si="95"/>
        <v>106.83</v>
      </c>
      <c r="BI486" s="712">
        <f t="shared" si="101"/>
        <v>15.13</v>
      </c>
      <c r="BJ486" s="713">
        <f t="shared" si="102"/>
        <v>199.97</v>
      </c>
      <c r="BK486" s="716"/>
      <c r="BL486" s="608" t="e">
        <f>VLOOKUP(B486,[9]ML!A:F,1,0)</f>
        <v>#N/A</v>
      </c>
      <c r="BM486" s="715"/>
      <c r="BN486" s="608" t="e">
        <f>VLOOKUP(B486,'[9]Mon-Fri'!A:A,1,0)</f>
        <v>#N/A</v>
      </c>
    </row>
    <row r="487" spans="1:66" s="608" customFormat="1" ht="32.25" customHeight="1">
      <c r="A487" s="689">
        <f t="shared" si="106"/>
        <v>479</v>
      </c>
      <c r="B487" s="690" t="s">
        <v>2205</v>
      </c>
      <c r="C487" s="690" t="s">
        <v>2206</v>
      </c>
      <c r="D487" s="690" t="s">
        <v>1217</v>
      </c>
      <c r="E487" s="690" t="s">
        <v>1266</v>
      </c>
      <c r="F487" s="691">
        <v>40821</v>
      </c>
      <c r="G487" s="692"/>
      <c r="H487" s="692"/>
      <c r="I487" s="690" t="s">
        <v>1108</v>
      </c>
      <c r="J487" s="693">
        <v>1</v>
      </c>
      <c r="K487" s="693">
        <v>2</v>
      </c>
      <c r="L487" s="693">
        <v>3</v>
      </c>
      <c r="M487" s="693">
        <v>204</v>
      </c>
      <c r="N487" s="694">
        <f t="shared" si="103"/>
        <v>7.8461538461538458</v>
      </c>
      <c r="O487" s="693">
        <v>204</v>
      </c>
      <c r="P487" s="693">
        <v>8</v>
      </c>
      <c r="Q487" s="693">
        <v>242</v>
      </c>
      <c r="R487" s="693">
        <v>8</v>
      </c>
      <c r="S487" s="693">
        <v>0</v>
      </c>
      <c r="T487" s="693">
        <v>8</v>
      </c>
      <c r="U487" s="693">
        <v>46</v>
      </c>
      <c r="V487" s="693">
        <v>0</v>
      </c>
      <c r="W487" s="693">
        <v>46</v>
      </c>
      <c r="X487" s="690">
        <v>163.80000000000001</v>
      </c>
      <c r="Y487" s="690">
        <v>7.85</v>
      </c>
      <c r="Z487" s="690">
        <v>22.568519999999999</v>
      </c>
      <c r="AA487" s="690">
        <v>0</v>
      </c>
      <c r="AB487" s="690">
        <v>22.568519999999999</v>
      </c>
      <c r="AC487" s="690">
        <v>0</v>
      </c>
      <c r="AD487" s="690">
        <v>73.657039999999995</v>
      </c>
      <c r="AE487" s="696">
        <f>VLOOKUP(B487,[9]Avg!B:AD,29,0)</f>
        <v>9.8880058084256301</v>
      </c>
      <c r="AF487" s="697">
        <f>_xlfn.IFNA(VLOOKUP(B487,'[9]5%'!B:BC,54,0),0)</f>
        <v>0</v>
      </c>
      <c r="AG487" s="698">
        <f>VLOOKUP(B487,[9]Simperel!B:AH,33,0)</f>
        <v>11</v>
      </c>
      <c r="AH487" s="699">
        <f t="shared" si="96"/>
        <v>7.85</v>
      </c>
      <c r="AI487" s="700"/>
      <c r="AJ487" s="697">
        <f>_xlfn.IFNA(VLOOKUP(B487,'[9]Child care'!C:I,7,0),0)</f>
        <v>0</v>
      </c>
      <c r="AK487" s="699">
        <f>VLOOKUP(B487,[9]Att!B:W,22,0)</f>
        <v>9.5652173913043477</v>
      </c>
      <c r="AL487" s="697">
        <f t="shared" si="97"/>
        <v>6</v>
      </c>
      <c r="AM487" s="697">
        <f>_xlfn.IFNA(VLOOKUP(B487,'[9]Health Check'!D:H,5,0),0)</f>
        <v>0</v>
      </c>
      <c r="AN487" s="701"/>
      <c r="AO487" s="697">
        <v>7</v>
      </c>
      <c r="AP487" s="696">
        <f>VLOOKUP(B487,[9]Simperel!B:AJ,35,0)</f>
        <v>11</v>
      </c>
      <c r="AQ487" s="702">
        <f>VLOOKUP(B487,[10]Master!$B:$AQ,42,0)</f>
        <v>0</v>
      </c>
      <c r="AR487" s="697">
        <f>_xlfn.IFNA(VLOOKUP(B487,[9]Bounus!A:B,2,0),0)</f>
        <v>0</v>
      </c>
      <c r="AS487" s="703">
        <f>SUMIF([9]Reimbursment!$B:$B,'PWK '!B:B,[9]Reimbursment!G:G)</f>
        <v>23.858660770644448</v>
      </c>
      <c r="AT487" s="700">
        <f t="shared" si="104"/>
        <v>4.1633708667055247</v>
      </c>
      <c r="AU487" s="704">
        <f t="shared" si="98"/>
        <v>267.88</v>
      </c>
      <c r="AV487" s="705">
        <f>VLOOKUP(B487,[9]Att!B:U,20,0)</f>
        <v>0.42105263157894701</v>
      </c>
      <c r="AW487" s="706">
        <f t="shared" si="105"/>
        <v>330.31</v>
      </c>
      <c r="AX487" s="707">
        <f t="shared" si="99"/>
        <v>324.44</v>
      </c>
      <c r="AY487" s="708">
        <f t="shared" si="100"/>
        <v>367.55697133055622</v>
      </c>
      <c r="AZ487" s="708">
        <v>0</v>
      </c>
      <c r="BA487" s="708">
        <f>VLOOKUP(B487,'[9]1st'!B:BH,59,0)</f>
        <v>100</v>
      </c>
      <c r="BB487" s="709">
        <f>_xlfn.IFNA(VLOOKUP(B487,[9]Deduct!B:F,6,0),0)</f>
        <v>0</v>
      </c>
      <c r="BC487" s="710">
        <f>_xlfn.IFNA(VLOOKUP(B487,[9]Union!I:J,2,0),0)</f>
        <v>0</v>
      </c>
      <c r="BD487" s="710">
        <f>_xlfn.IFNA(VLOOKUP(B487,[9]Union!M:N,2,0),0)</f>
        <v>0</v>
      </c>
      <c r="BE487" s="710">
        <f>_xlfn.IFNA(VLOOKUP(B487,[9]Union!E:F,2,0),0)</f>
        <v>0</v>
      </c>
      <c r="BF487" s="710">
        <f>_xlfn.IFNA(VLOOKUP(B487,[9]Union!A:B,2,0),0)</f>
        <v>0.5</v>
      </c>
      <c r="BG487" s="711">
        <f t="shared" si="94"/>
        <v>5.87</v>
      </c>
      <c r="BH487" s="708">
        <f t="shared" si="95"/>
        <v>106.37</v>
      </c>
      <c r="BI487" s="712">
        <f t="shared" si="101"/>
        <v>18</v>
      </c>
      <c r="BJ487" s="713">
        <f t="shared" si="102"/>
        <v>241.94</v>
      </c>
      <c r="BK487" s="716"/>
      <c r="BL487" s="608" t="e">
        <f>VLOOKUP(B487,[9]ML!A:F,1,0)</f>
        <v>#N/A</v>
      </c>
      <c r="BM487" s="715"/>
      <c r="BN487" s="608" t="e">
        <f>VLOOKUP(B487,'[9]Mon-Fri'!A:A,1,0)</f>
        <v>#N/A</v>
      </c>
    </row>
    <row r="488" spans="1:66" s="608" customFormat="1" ht="35.25" customHeight="1">
      <c r="A488" s="689">
        <f t="shared" si="106"/>
        <v>480</v>
      </c>
      <c r="B488" s="725" t="s">
        <v>2207</v>
      </c>
      <c r="C488" s="690" t="s">
        <v>2208</v>
      </c>
      <c r="D488" s="690" t="s">
        <v>1203</v>
      </c>
      <c r="E488" s="690" t="s">
        <v>1204</v>
      </c>
      <c r="F488" s="691">
        <v>40826</v>
      </c>
      <c r="G488" s="692"/>
      <c r="H488" s="692"/>
      <c r="I488" s="690" t="s">
        <v>1108</v>
      </c>
      <c r="J488" s="693">
        <v>1</v>
      </c>
      <c r="K488" s="693">
        <v>2</v>
      </c>
      <c r="L488" s="693">
        <v>3</v>
      </c>
      <c r="M488" s="693">
        <v>204</v>
      </c>
      <c r="N488" s="694">
        <f t="shared" si="103"/>
        <v>7.8461538461538458</v>
      </c>
      <c r="O488" s="693">
        <v>208</v>
      </c>
      <c r="P488" s="693">
        <v>8</v>
      </c>
      <c r="Q488" s="693">
        <v>236</v>
      </c>
      <c r="R488" s="693">
        <v>0</v>
      </c>
      <c r="S488" s="693">
        <v>0</v>
      </c>
      <c r="T488" s="693">
        <v>0</v>
      </c>
      <c r="U488" s="693">
        <v>28</v>
      </c>
      <c r="V488" s="693">
        <v>0</v>
      </c>
      <c r="W488" s="693">
        <v>28</v>
      </c>
      <c r="X488" s="690">
        <v>206.18</v>
      </c>
      <c r="Y488" s="690">
        <v>0</v>
      </c>
      <c r="Z488" s="690">
        <v>14.879719</v>
      </c>
      <c r="AA488" s="690">
        <v>0</v>
      </c>
      <c r="AB488" s="690">
        <v>14.879719</v>
      </c>
      <c r="AC488" s="690">
        <v>0</v>
      </c>
      <c r="AD488" s="690">
        <v>30.334536</v>
      </c>
      <c r="AE488" s="696">
        <f>VLOOKUP(B488,[9]Avg!B:AD,29,0)</f>
        <v>10.48916705049159</v>
      </c>
      <c r="AF488" s="697">
        <f>_xlfn.IFNA(VLOOKUP(B488,'[9]5%'!B:BC,54,0),0)</f>
        <v>0</v>
      </c>
      <c r="AG488" s="698">
        <f>VLOOKUP(B488,[9]Simperel!B:AH,33,0)</f>
        <v>6.7</v>
      </c>
      <c r="AH488" s="699">
        <f t="shared" si="96"/>
        <v>7.85</v>
      </c>
      <c r="AI488" s="700"/>
      <c r="AJ488" s="697">
        <f>_xlfn.IFNA(VLOOKUP(B488,'[9]Child care'!C:I,7,0),0)</f>
        <v>0</v>
      </c>
      <c r="AK488" s="699">
        <f>VLOOKUP(B488,[9]Att!B:W,22,0)</f>
        <v>10</v>
      </c>
      <c r="AL488" s="697">
        <f t="shared" si="97"/>
        <v>6</v>
      </c>
      <c r="AM488" s="697">
        <f>_xlfn.IFNA(VLOOKUP(B488,'[9]Health Check'!D:H,5,0),0)</f>
        <v>0</v>
      </c>
      <c r="AN488" s="701"/>
      <c r="AO488" s="697">
        <v>7</v>
      </c>
      <c r="AP488" s="696">
        <f>VLOOKUP(B488,[9]Simperel!B:AJ,35,0)</f>
        <v>11</v>
      </c>
      <c r="AQ488" s="702">
        <f>VLOOKUP(B488,[10]Master!$B:$AQ,42,0)</f>
        <v>0</v>
      </c>
      <c r="AR488" s="697">
        <f>_xlfn.IFNA(VLOOKUP(B488,[9]Bounus!A:B,2,0),0)</f>
        <v>0</v>
      </c>
      <c r="AS488" s="703">
        <f>SUMIF([9]Reimbursment!$B:$B,'PWK '!B:B,[9]Reimbursment!G:G)</f>
        <v>0</v>
      </c>
      <c r="AT488" s="700">
        <f t="shared" si="104"/>
        <v>0</v>
      </c>
      <c r="AU488" s="704">
        <f t="shared" si="98"/>
        <v>251.39</v>
      </c>
      <c r="AV488" s="705">
        <f>VLOOKUP(B488,[9]Att!B:U,20,0)</f>
        <v>0</v>
      </c>
      <c r="AW488" s="706">
        <f t="shared" si="105"/>
        <v>286.24</v>
      </c>
      <c r="AX488" s="707">
        <f t="shared" si="99"/>
        <v>280.52</v>
      </c>
      <c r="AY488" s="708">
        <f t="shared" si="100"/>
        <v>367.55697133055622</v>
      </c>
      <c r="AZ488" s="708">
        <v>0</v>
      </c>
      <c r="BA488" s="708">
        <f>VLOOKUP(B488,'[9]1st'!B:BH,59,0)</f>
        <v>100</v>
      </c>
      <c r="BB488" s="709">
        <f>_xlfn.IFNA(VLOOKUP(B488,[9]Deduct!B:F,6,0),0)</f>
        <v>0</v>
      </c>
      <c r="BC488" s="710">
        <f>_xlfn.IFNA(VLOOKUP(B488,[9]Union!I:J,2,0),0)</f>
        <v>0</v>
      </c>
      <c r="BD488" s="710">
        <f>_xlfn.IFNA(VLOOKUP(B488,[9]Union!M:N,2,0),0)</f>
        <v>0</v>
      </c>
      <c r="BE488" s="710">
        <f>_xlfn.IFNA(VLOOKUP(B488,[9]Union!E:F,2,0),0)</f>
        <v>0</v>
      </c>
      <c r="BF488" s="710">
        <f>_xlfn.IFNA(VLOOKUP(B488,[9]Union!A:B,2,0),0)</f>
        <v>0</v>
      </c>
      <c r="BG488" s="711">
        <f t="shared" si="94"/>
        <v>5.72</v>
      </c>
      <c r="BH488" s="708">
        <f t="shared" si="95"/>
        <v>105.72</v>
      </c>
      <c r="BI488" s="712">
        <f t="shared" si="101"/>
        <v>13.7</v>
      </c>
      <c r="BJ488" s="713">
        <f t="shared" si="102"/>
        <v>194.22</v>
      </c>
      <c r="BK488" s="716"/>
      <c r="BL488" s="608" t="e">
        <f>VLOOKUP(B488,[9]ML!A:F,1,0)</f>
        <v>#N/A</v>
      </c>
      <c r="BM488" s="715"/>
      <c r="BN488" s="608" t="e">
        <f>VLOOKUP(B488,'[9]Mon-Fri'!A:A,1,0)</f>
        <v>#N/A</v>
      </c>
    </row>
    <row r="489" spans="1:66" s="608" customFormat="1" ht="35.25" customHeight="1">
      <c r="A489" s="689">
        <f t="shared" si="106"/>
        <v>481</v>
      </c>
      <c r="B489" s="725" t="s">
        <v>2209</v>
      </c>
      <c r="C489" s="690" t="s">
        <v>2210</v>
      </c>
      <c r="D489" s="690" t="s">
        <v>1289</v>
      </c>
      <c r="E489" s="690" t="s">
        <v>1281</v>
      </c>
      <c r="F489" s="691">
        <v>40842</v>
      </c>
      <c r="G489" s="692"/>
      <c r="H489" s="692"/>
      <c r="I489" s="690" t="s">
        <v>1108</v>
      </c>
      <c r="J489" s="693">
        <v>0</v>
      </c>
      <c r="K489" s="693">
        <v>0</v>
      </c>
      <c r="L489" s="693">
        <v>0</v>
      </c>
      <c r="M489" s="693">
        <v>204</v>
      </c>
      <c r="N489" s="694">
        <f t="shared" si="103"/>
        <v>7.8461538461538458</v>
      </c>
      <c r="O489" s="693">
        <v>200</v>
      </c>
      <c r="P489" s="693">
        <v>8</v>
      </c>
      <c r="Q489" s="693">
        <v>218</v>
      </c>
      <c r="R489" s="693">
        <v>8</v>
      </c>
      <c r="S489" s="693">
        <v>0</v>
      </c>
      <c r="T489" s="693">
        <v>8</v>
      </c>
      <c r="U489" s="693">
        <v>26</v>
      </c>
      <c r="V489" s="693">
        <v>0</v>
      </c>
      <c r="W489" s="693">
        <v>26</v>
      </c>
      <c r="X489" s="690">
        <v>250.07</v>
      </c>
      <c r="Y489" s="690">
        <v>7.85</v>
      </c>
      <c r="Z489" s="690">
        <v>14.52464</v>
      </c>
      <c r="AA489" s="690">
        <v>0</v>
      </c>
      <c r="AB489" s="690">
        <v>14.52464</v>
      </c>
      <c r="AC489" s="690">
        <v>0</v>
      </c>
      <c r="AD489" s="690">
        <v>0.96206400000000003</v>
      </c>
      <c r="AE489" s="696">
        <f>VLOOKUP(B489,[9]Avg!B:AD,29,0)</f>
        <v>10.420432708472832</v>
      </c>
      <c r="AF489" s="697">
        <f>_xlfn.IFNA(VLOOKUP(B489,'[9]5%'!B:BC,54,0),0)</f>
        <v>0</v>
      </c>
      <c r="AG489" s="698">
        <f>VLOOKUP(B489,[9]Simperel!B:AH,33,0)</f>
        <v>6.22</v>
      </c>
      <c r="AH489" s="699">
        <f t="shared" si="96"/>
        <v>7.85</v>
      </c>
      <c r="AI489" s="700"/>
      <c r="AJ489" s="697">
        <f>_xlfn.IFNA(VLOOKUP(B489,'[9]Child care'!C:I,7,0),0)</f>
        <v>0</v>
      </c>
      <c r="AK489" s="699">
        <f>VLOOKUP(B489,[9]Att!B:W,22,0)</f>
        <v>9.1304347826086953</v>
      </c>
      <c r="AL489" s="697">
        <f t="shared" si="97"/>
        <v>6</v>
      </c>
      <c r="AM489" s="697">
        <f>_xlfn.IFNA(VLOOKUP(B489,'[9]Health Check'!D:H,5,0),0)</f>
        <v>0</v>
      </c>
      <c r="AN489" s="701"/>
      <c r="AO489" s="697">
        <v>7</v>
      </c>
      <c r="AP489" s="696">
        <f>VLOOKUP(B489,[9]Simperel!B:AJ,35,0)</f>
        <v>11</v>
      </c>
      <c r="AQ489" s="702">
        <f>VLOOKUP(B489,[10]Master!$B:$AQ,42,0)</f>
        <v>0</v>
      </c>
      <c r="AR489" s="697">
        <f>_xlfn.IFNA(VLOOKUP(B489,[9]Bounus!A:B,2,0),0)</f>
        <v>0</v>
      </c>
      <c r="AS489" s="703">
        <f>SUMIF([9]Reimbursment!$B:$B,'PWK '!B:B,[9]Reimbursment!G:G)</f>
        <v>0</v>
      </c>
      <c r="AT489" s="700">
        <f t="shared" si="104"/>
        <v>0</v>
      </c>
      <c r="AU489" s="704">
        <f t="shared" si="98"/>
        <v>273.41000000000003</v>
      </c>
      <c r="AV489" s="705">
        <f>VLOOKUP(B489,[9]Att!B:U,20,0)</f>
        <v>0</v>
      </c>
      <c r="AW489" s="706">
        <f t="shared" si="105"/>
        <v>307.39</v>
      </c>
      <c r="AX489" s="707">
        <f t="shared" si="99"/>
        <v>301.52</v>
      </c>
      <c r="AY489" s="708">
        <f t="shared" si="100"/>
        <v>367.55697133055622</v>
      </c>
      <c r="AZ489" s="708">
        <v>0</v>
      </c>
      <c r="BA489" s="708">
        <f>VLOOKUP(B489,'[9]1st'!B:BH,59,0)</f>
        <v>100</v>
      </c>
      <c r="BB489" s="709">
        <f>_xlfn.IFNA(VLOOKUP(B489,[9]Deduct!B:F,6,0),0)</f>
        <v>0</v>
      </c>
      <c r="BC489" s="710">
        <f>_xlfn.IFNA(VLOOKUP(B489,[9]Union!I:J,2,0),0)</f>
        <v>0</v>
      </c>
      <c r="BD489" s="710">
        <f>_xlfn.IFNA(VLOOKUP(B489,[9]Union!M:N,2,0),0)</f>
        <v>0</v>
      </c>
      <c r="BE489" s="710">
        <f>_xlfn.IFNA(VLOOKUP(B489,[9]Union!E:F,2,0),0)</f>
        <v>0</v>
      </c>
      <c r="BF489" s="710">
        <f>_xlfn.IFNA(VLOOKUP(B489,[9]Union!A:B,2,0),0)</f>
        <v>0</v>
      </c>
      <c r="BG489" s="711">
        <f t="shared" si="94"/>
        <v>5.87</v>
      </c>
      <c r="BH489" s="708">
        <f t="shared" si="95"/>
        <v>105.87</v>
      </c>
      <c r="BI489" s="712">
        <f t="shared" si="101"/>
        <v>13.22</v>
      </c>
      <c r="BJ489" s="713">
        <f t="shared" si="102"/>
        <v>214.74</v>
      </c>
      <c r="BK489" s="716"/>
      <c r="BL489" s="608" t="e">
        <f>VLOOKUP(B489,[9]ML!A:F,1,0)</f>
        <v>#N/A</v>
      </c>
      <c r="BM489" s="715"/>
      <c r="BN489" s="608" t="e">
        <f>VLOOKUP(B489,'[9]Mon-Fri'!A:A,1,0)</f>
        <v>#N/A</v>
      </c>
    </row>
    <row r="490" spans="1:66" s="608" customFormat="1" ht="35.25" customHeight="1">
      <c r="A490" s="689">
        <f t="shared" si="106"/>
        <v>482</v>
      </c>
      <c r="B490" s="690" t="s">
        <v>2211</v>
      </c>
      <c r="C490" s="690" t="s">
        <v>2212</v>
      </c>
      <c r="D490" s="690" t="s">
        <v>1213</v>
      </c>
      <c r="E490" s="690" t="s">
        <v>1273</v>
      </c>
      <c r="F490" s="691">
        <v>40870</v>
      </c>
      <c r="G490" s="692"/>
      <c r="H490" s="692"/>
      <c r="I490" s="690" t="s">
        <v>1108</v>
      </c>
      <c r="J490" s="693">
        <v>0</v>
      </c>
      <c r="K490" s="693">
        <v>0</v>
      </c>
      <c r="L490" s="693">
        <v>0</v>
      </c>
      <c r="M490" s="693">
        <v>204</v>
      </c>
      <c r="N490" s="694">
        <f t="shared" si="103"/>
        <v>7.8461538461538458</v>
      </c>
      <c r="O490" s="693">
        <v>208</v>
      </c>
      <c r="P490" s="693">
        <v>8</v>
      </c>
      <c r="Q490" s="693">
        <v>248</v>
      </c>
      <c r="R490" s="693">
        <v>0</v>
      </c>
      <c r="S490" s="693">
        <v>0</v>
      </c>
      <c r="T490" s="693">
        <v>0</v>
      </c>
      <c r="U490" s="693">
        <v>40</v>
      </c>
      <c r="V490" s="693">
        <v>0</v>
      </c>
      <c r="W490" s="693">
        <v>40</v>
      </c>
      <c r="X490" s="690">
        <v>192.78</v>
      </c>
      <c r="Y490" s="690">
        <v>0</v>
      </c>
      <c r="Z490" s="690">
        <v>21.566880000000001</v>
      </c>
      <c r="AA490" s="690">
        <v>0</v>
      </c>
      <c r="AB490" s="690">
        <v>21.566880000000001</v>
      </c>
      <c r="AC490" s="690">
        <v>29.29</v>
      </c>
      <c r="AD490" s="690">
        <v>41.721359999999997</v>
      </c>
      <c r="AE490" s="696">
        <f>VLOOKUP(B490,[9]Avg!B:AD,29,0)</f>
        <v>12.048008749166284</v>
      </c>
      <c r="AF490" s="697">
        <f>_xlfn.IFNA(VLOOKUP(B490,'[9]5%'!B:BC,54,0),0)</f>
        <v>0</v>
      </c>
      <c r="AG490" s="698">
        <f>VLOOKUP(B490,[9]Simperel!B:AH,33,0)</f>
        <v>9.57</v>
      </c>
      <c r="AH490" s="699">
        <f t="shared" si="96"/>
        <v>7.85</v>
      </c>
      <c r="AI490" s="700"/>
      <c r="AJ490" s="697">
        <f>_xlfn.IFNA(VLOOKUP(B490,'[9]Child care'!C:I,7,0),0)</f>
        <v>0</v>
      </c>
      <c r="AK490" s="699">
        <f>VLOOKUP(B490,[9]Att!B:W,22,0)</f>
        <v>10</v>
      </c>
      <c r="AL490" s="697">
        <f t="shared" si="97"/>
        <v>6</v>
      </c>
      <c r="AM490" s="697">
        <f>_xlfn.IFNA(VLOOKUP(B490,'[9]Health Check'!D:H,5,0),0)</f>
        <v>0</v>
      </c>
      <c r="AN490" s="701"/>
      <c r="AO490" s="697">
        <v>7</v>
      </c>
      <c r="AP490" s="696">
        <f>VLOOKUP(B490,[9]Simperel!B:AJ,35,0)</f>
        <v>11</v>
      </c>
      <c r="AQ490" s="702">
        <f>VLOOKUP(B490,[10]Master!$B:$AQ,42,0)</f>
        <v>0</v>
      </c>
      <c r="AR490" s="697">
        <f>_xlfn.IFNA(VLOOKUP(B490,[9]Bounus!A:B,2,0),0)</f>
        <v>0</v>
      </c>
      <c r="AS490" s="703">
        <f>SUMIF([9]Reimbursment!$B:$B,'PWK '!B:B,[9]Reimbursment!G:G)</f>
        <v>0</v>
      </c>
      <c r="AT490" s="700">
        <f t="shared" si="104"/>
        <v>0</v>
      </c>
      <c r="AU490" s="704">
        <f t="shared" si="98"/>
        <v>285.36</v>
      </c>
      <c r="AV490" s="705">
        <f>VLOOKUP(B490,[9]Att!B:U,20,0)</f>
        <v>0</v>
      </c>
      <c r="AW490" s="706">
        <f t="shared" si="105"/>
        <v>320.20999999999998</v>
      </c>
      <c r="AX490" s="707">
        <f t="shared" si="99"/>
        <v>314.33999999999997</v>
      </c>
      <c r="AY490" s="708">
        <f t="shared" si="100"/>
        <v>367.55697133055622</v>
      </c>
      <c r="AZ490" s="708">
        <v>0</v>
      </c>
      <c r="BA490" s="708">
        <f>VLOOKUP(B490,'[9]1st'!B:BH,59,0)</f>
        <v>100</v>
      </c>
      <c r="BB490" s="709">
        <f>_xlfn.IFNA(VLOOKUP(B490,[9]Deduct!B:F,6,0),0)</f>
        <v>0</v>
      </c>
      <c r="BC490" s="710">
        <f>_xlfn.IFNA(VLOOKUP(B490,[9]Union!I:J,2,0),0)</f>
        <v>0</v>
      </c>
      <c r="BD490" s="710">
        <f>_xlfn.IFNA(VLOOKUP(B490,[9]Union!M:N,2,0),0)</f>
        <v>0</v>
      </c>
      <c r="BE490" s="710">
        <f>_xlfn.IFNA(VLOOKUP(B490,[9]Union!E:F,2,0),0)</f>
        <v>0.5</v>
      </c>
      <c r="BF490" s="710">
        <f>_xlfn.IFNA(VLOOKUP(B490,[9]Union!A:B,2,0),0)</f>
        <v>0</v>
      </c>
      <c r="BG490" s="711">
        <f t="shared" si="94"/>
        <v>5.87</v>
      </c>
      <c r="BH490" s="708">
        <f t="shared" si="95"/>
        <v>106.37</v>
      </c>
      <c r="BI490" s="712">
        <f t="shared" si="101"/>
        <v>16.57</v>
      </c>
      <c r="BJ490" s="713">
        <f t="shared" si="102"/>
        <v>230.41</v>
      </c>
      <c r="BK490" s="716"/>
      <c r="BL490" s="608" t="e">
        <f>VLOOKUP(B490,[9]ML!A:F,1,0)</f>
        <v>#N/A</v>
      </c>
      <c r="BM490" s="715"/>
      <c r="BN490" s="608" t="e">
        <f>VLOOKUP(B490,'[9]Mon-Fri'!A:A,1,0)</f>
        <v>#N/A</v>
      </c>
    </row>
    <row r="491" spans="1:66" s="608" customFormat="1" ht="32.25" customHeight="1">
      <c r="A491" s="689">
        <f t="shared" si="106"/>
        <v>483</v>
      </c>
      <c r="B491" s="690" t="s">
        <v>2213</v>
      </c>
      <c r="C491" s="690" t="s">
        <v>2214</v>
      </c>
      <c r="D491" s="690" t="s">
        <v>1203</v>
      </c>
      <c r="E491" s="690" t="s">
        <v>1754</v>
      </c>
      <c r="F491" s="691">
        <v>40920</v>
      </c>
      <c r="G491" s="692"/>
      <c r="H491" s="692"/>
      <c r="I491" s="690" t="s">
        <v>1108</v>
      </c>
      <c r="J491" s="693">
        <v>0</v>
      </c>
      <c r="K491" s="693">
        <v>0</v>
      </c>
      <c r="L491" s="693">
        <v>0</v>
      </c>
      <c r="M491" s="693">
        <v>204</v>
      </c>
      <c r="N491" s="694">
        <f t="shared" si="103"/>
        <v>7.8461538461538458</v>
      </c>
      <c r="O491" s="693">
        <v>208</v>
      </c>
      <c r="P491" s="693">
        <v>8</v>
      </c>
      <c r="Q491" s="693">
        <v>254</v>
      </c>
      <c r="R491" s="693">
        <v>0</v>
      </c>
      <c r="S491" s="693">
        <v>0</v>
      </c>
      <c r="T491" s="693">
        <v>0</v>
      </c>
      <c r="U491" s="693">
        <v>46</v>
      </c>
      <c r="V491" s="693">
        <v>0</v>
      </c>
      <c r="W491" s="693">
        <v>46</v>
      </c>
      <c r="X491" s="690">
        <v>155.9</v>
      </c>
      <c r="Y491" s="690">
        <v>0</v>
      </c>
      <c r="Z491" s="690">
        <v>22.568519999999999</v>
      </c>
      <c r="AA491" s="690">
        <v>0</v>
      </c>
      <c r="AB491" s="690">
        <v>22.568519999999999</v>
      </c>
      <c r="AC491" s="690">
        <v>0</v>
      </c>
      <c r="AD491" s="690">
        <v>93.337040000000002</v>
      </c>
      <c r="AE491" s="696">
        <f>VLOOKUP(B491,[9]Avg!B:AD,29,0)</f>
        <v>9.7882668030781819</v>
      </c>
      <c r="AF491" s="697">
        <f>_xlfn.IFNA(VLOOKUP(B491,'[9]5%'!B:BC,54,0),0)</f>
        <v>0</v>
      </c>
      <c r="AG491" s="698">
        <f>VLOOKUP(B491,[9]Simperel!B:AH,33,0)</f>
        <v>11</v>
      </c>
      <c r="AH491" s="699">
        <f t="shared" si="96"/>
        <v>7.85</v>
      </c>
      <c r="AI491" s="700"/>
      <c r="AJ491" s="697">
        <f>_xlfn.IFNA(VLOOKUP(B491,'[9]Child care'!C:I,7,0),0)</f>
        <v>0</v>
      </c>
      <c r="AK491" s="699">
        <f>VLOOKUP(B491,[9]Att!B:W,22,0)</f>
        <v>10</v>
      </c>
      <c r="AL491" s="697">
        <f t="shared" si="97"/>
        <v>6</v>
      </c>
      <c r="AM491" s="697">
        <f>_xlfn.IFNA(VLOOKUP(B491,'[9]Health Check'!D:H,5,0),0)</f>
        <v>0</v>
      </c>
      <c r="AN491" s="701"/>
      <c r="AO491" s="697">
        <v>7</v>
      </c>
      <c r="AP491" s="696">
        <f>VLOOKUP(B491,[9]Simperel!B:AJ,35,0)</f>
        <v>11</v>
      </c>
      <c r="AQ491" s="702">
        <f>VLOOKUP(B491,[10]Master!$B:$AQ,42,0)</f>
        <v>0</v>
      </c>
      <c r="AR491" s="697">
        <f>_xlfn.IFNA(VLOOKUP(B491,[9]Bounus!A:B,2,0),0)</f>
        <v>0</v>
      </c>
      <c r="AS491" s="703">
        <f>SUMIF([9]Reimbursment!$B:$B,'PWK '!B:B,[9]Reimbursment!G:G)</f>
        <v>0</v>
      </c>
      <c r="AT491" s="700">
        <f t="shared" si="104"/>
        <v>0</v>
      </c>
      <c r="AU491" s="704">
        <f t="shared" si="98"/>
        <v>271.81</v>
      </c>
      <c r="AV491" s="705">
        <f>VLOOKUP(B491,[9]Att!B:U,20,0)</f>
        <v>0</v>
      </c>
      <c r="AW491" s="706">
        <f t="shared" si="105"/>
        <v>306.66000000000003</v>
      </c>
      <c r="AX491" s="707">
        <f t="shared" si="99"/>
        <v>300.79000000000002</v>
      </c>
      <c r="AY491" s="708">
        <f t="shared" si="100"/>
        <v>367.55697133055622</v>
      </c>
      <c r="AZ491" s="708">
        <v>0</v>
      </c>
      <c r="BA491" s="708">
        <f>VLOOKUP(B491,'[9]1st'!B:BH,59,0)</f>
        <v>100</v>
      </c>
      <c r="BB491" s="709">
        <f>_xlfn.IFNA(VLOOKUP(B491,[9]Deduct!B:F,6,0),0)</f>
        <v>0</v>
      </c>
      <c r="BC491" s="710">
        <f>_xlfn.IFNA(VLOOKUP(B491,[9]Union!I:J,2,0),0)</f>
        <v>0</v>
      </c>
      <c r="BD491" s="710">
        <f>_xlfn.IFNA(VLOOKUP(B491,[9]Union!M:N,2,0),0)</f>
        <v>1</v>
      </c>
      <c r="BE491" s="710">
        <f>_xlfn.IFNA(VLOOKUP(B491,[9]Union!E:F,2,0),0)</f>
        <v>0</v>
      </c>
      <c r="BF491" s="710">
        <f>_xlfn.IFNA(VLOOKUP(B491,[9]Union!A:B,2,0),0)</f>
        <v>0</v>
      </c>
      <c r="BG491" s="711">
        <f t="shared" si="94"/>
        <v>5.87</v>
      </c>
      <c r="BH491" s="708">
        <f t="shared" si="95"/>
        <v>106.87</v>
      </c>
      <c r="BI491" s="712">
        <f t="shared" si="101"/>
        <v>18</v>
      </c>
      <c r="BJ491" s="713">
        <f t="shared" si="102"/>
        <v>217.79</v>
      </c>
      <c r="BK491" s="714"/>
      <c r="BL491" s="608" t="e">
        <f>VLOOKUP(B491,[9]ML!A:F,1,0)</f>
        <v>#N/A</v>
      </c>
      <c r="BM491" s="715"/>
      <c r="BN491" s="608" t="e">
        <f>VLOOKUP(B491,'[9]Mon-Fri'!A:A,1,0)</f>
        <v>#N/A</v>
      </c>
    </row>
    <row r="492" spans="1:66" s="608" customFormat="1" ht="35.25" customHeight="1">
      <c r="A492" s="689">
        <f t="shared" si="106"/>
        <v>484</v>
      </c>
      <c r="B492" s="725" t="s">
        <v>2215</v>
      </c>
      <c r="C492" s="690" t="s">
        <v>2216</v>
      </c>
      <c r="D492" s="690" t="s">
        <v>1213</v>
      </c>
      <c r="E492" s="690" t="s">
        <v>1398</v>
      </c>
      <c r="F492" s="691">
        <v>40920</v>
      </c>
      <c r="G492" s="692"/>
      <c r="H492" s="692"/>
      <c r="I492" s="690" t="s">
        <v>1108</v>
      </c>
      <c r="J492" s="693">
        <v>1</v>
      </c>
      <c r="K492" s="693">
        <v>2</v>
      </c>
      <c r="L492" s="693">
        <v>3</v>
      </c>
      <c r="M492" s="693">
        <v>204</v>
      </c>
      <c r="N492" s="694">
        <f t="shared" si="103"/>
        <v>7.8461538461538458</v>
      </c>
      <c r="O492" s="693">
        <v>192</v>
      </c>
      <c r="P492" s="693">
        <v>8</v>
      </c>
      <c r="Q492" s="693">
        <v>224</v>
      </c>
      <c r="R492" s="693">
        <v>0</v>
      </c>
      <c r="S492" s="693">
        <v>0</v>
      </c>
      <c r="T492" s="693">
        <v>0</v>
      </c>
      <c r="U492" s="693">
        <v>32</v>
      </c>
      <c r="V492" s="693">
        <v>0</v>
      </c>
      <c r="W492" s="693">
        <v>32</v>
      </c>
      <c r="X492" s="690">
        <v>148.96</v>
      </c>
      <c r="Y492" s="690">
        <v>0</v>
      </c>
      <c r="Z492" s="690">
        <v>17.179376000000001</v>
      </c>
      <c r="AA492" s="690">
        <v>0</v>
      </c>
      <c r="AB492" s="690">
        <v>17.179376000000001</v>
      </c>
      <c r="AC492" s="690">
        <v>0</v>
      </c>
      <c r="AD492" s="690">
        <v>85.050039999999996</v>
      </c>
      <c r="AE492" s="696">
        <f>VLOOKUP(B492,[9]Avg!B:AD,29,0)</f>
        <v>10.153858735596389</v>
      </c>
      <c r="AF492" s="697">
        <f>_xlfn.IFNA(VLOOKUP(B492,'[9]5%'!B:BC,54,0),0)</f>
        <v>0</v>
      </c>
      <c r="AG492" s="698">
        <f>VLOOKUP(B492,[9]Simperel!B:AH,33,0)</f>
        <v>7.65</v>
      </c>
      <c r="AH492" s="699">
        <f t="shared" si="96"/>
        <v>7.85</v>
      </c>
      <c r="AI492" s="700"/>
      <c r="AJ492" s="697">
        <f>_xlfn.IFNA(VLOOKUP(B492,'[9]Child care'!C:I,7,0),0)</f>
        <v>0</v>
      </c>
      <c r="AK492" s="699">
        <f>VLOOKUP(B492,[9]Att!B:W,22,0)</f>
        <v>9.1973244147157178</v>
      </c>
      <c r="AL492" s="697">
        <f t="shared" si="97"/>
        <v>0</v>
      </c>
      <c r="AM492" s="697">
        <f>_xlfn.IFNA(VLOOKUP(B492,'[9]Health Check'!D:H,5,0),0)</f>
        <v>0</v>
      </c>
      <c r="AN492" s="701"/>
      <c r="AO492" s="697">
        <v>7</v>
      </c>
      <c r="AP492" s="696">
        <f>VLOOKUP(B492,[9]Simperel!B:AJ,35,0)</f>
        <v>11</v>
      </c>
      <c r="AQ492" s="702">
        <f>VLOOKUP(B492,[10]Master!$B:$AQ,42,0)</f>
        <v>0</v>
      </c>
      <c r="AR492" s="697">
        <f>_xlfn.IFNA(VLOOKUP(B492,[9]Bounus!A:B,2,0),0)</f>
        <v>0</v>
      </c>
      <c r="AS492" s="703">
        <f>SUMIF([9]Reimbursment!$B:$B,'PWK '!B:B,[9]Reimbursment!G:G)</f>
        <v>0</v>
      </c>
      <c r="AT492" s="700">
        <f t="shared" si="104"/>
        <v>10.153858735596389</v>
      </c>
      <c r="AU492" s="704">
        <f t="shared" si="98"/>
        <v>251.19</v>
      </c>
      <c r="AV492" s="705">
        <f>VLOOKUP(B492,[9]Att!B:U,20,0)</f>
        <v>1</v>
      </c>
      <c r="AW492" s="706">
        <f t="shared" si="105"/>
        <v>289.39</v>
      </c>
      <c r="AX492" s="707">
        <f t="shared" si="99"/>
        <v>283.59999999999997</v>
      </c>
      <c r="AY492" s="708">
        <f t="shared" si="100"/>
        <v>367.55697133055622</v>
      </c>
      <c r="AZ492" s="708">
        <v>0</v>
      </c>
      <c r="BA492" s="708">
        <f>VLOOKUP(B492,'[9]1st'!B:BH,59,0)</f>
        <v>100</v>
      </c>
      <c r="BB492" s="709">
        <f>_xlfn.IFNA(VLOOKUP(B492,[9]Deduct!B:F,6,0),0)</f>
        <v>0</v>
      </c>
      <c r="BC492" s="710">
        <f>_xlfn.IFNA(VLOOKUP(B492,[9]Union!I:J,2,0),0)</f>
        <v>0</v>
      </c>
      <c r="BD492" s="710">
        <f>_xlfn.IFNA(VLOOKUP(B492,[9]Union!M:N,2,0),0)</f>
        <v>0</v>
      </c>
      <c r="BE492" s="710">
        <f>_xlfn.IFNA(VLOOKUP(B492,[9]Union!E:F,2,0),0)</f>
        <v>0.5</v>
      </c>
      <c r="BF492" s="710">
        <f>_xlfn.IFNA(VLOOKUP(B492,[9]Union!A:B,2,0),0)</f>
        <v>0</v>
      </c>
      <c r="BG492" s="711">
        <f t="shared" si="94"/>
        <v>5.79</v>
      </c>
      <c r="BH492" s="708">
        <f t="shared" si="95"/>
        <v>106.29</v>
      </c>
      <c r="BI492" s="712">
        <f t="shared" si="101"/>
        <v>14.65</v>
      </c>
      <c r="BJ492" s="713">
        <f t="shared" si="102"/>
        <v>197.75</v>
      </c>
      <c r="BK492" s="716"/>
      <c r="BL492" s="608" t="e">
        <f>VLOOKUP(B492,[9]ML!A:F,1,0)</f>
        <v>#N/A</v>
      </c>
      <c r="BM492" s="715"/>
      <c r="BN492" s="608" t="e">
        <f>VLOOKUP(B492,'[9]Mon-Fri'!A:A,1,0)</f>
        <v>#N/A</v>
      </c>
    </row>
    <row r="493" spans="1:66" s="608" customFormat="1" ht="35.25" customHeight="1">
      <c r="A493" s="689">
        <f t="shared" si="106"/>
        <v>485</v>
      </c>
      <c r="B493" s="690" t="s">
        <v>2217</v>
      </c>
      <c r="C493" s="690" t="s">
        <v>2218</v>
      </c>
      <c r="D493" s="690" t="s">
        <v>1238</v>
      </c>
      <c r="E493" s="690" t="s">
        <v>1535</v>
      </c>
      <c r="F493" s="691">
        <v>40920</v>
      </c>
      <c r="G493" s="692"/>
      <c r="H493" s="692"/>
      <c r="I493" s="690" t="s">
        <v>1108</v>
      </c>
      <c r="J493" s="693">
        <v>0</v>
      </c>
      <c r="K493" s="693">
        <v>0</v>
      </c>
      <c r="L493" s="693">
        <v>0</v>
      </c>
      <c r="M493" s="693">
        <v>204</v>
      </c>
      <c r="N493" s="694">
        <f t="shared" si="103"/>
        <v>7.8461538461538458</v>
      </c>
      <c r="O493" s="693">
        <v>208</v>
      </c>
      <c r="P493" s="693">
        <v>8</v>
      </c>
      <c r="Q493" s="693">
        <v>240</v>
      </c>
      <c r="R493" s="693">
        <v>0</v>
      </c>
      <c r="S493" s="693">
        <v>0</v>
      </c>
      <c r="T493" s="693">
        <v>0</v>
      </c>
      <c r="U493" s="693">
        <v>32</v>
      </c>
      <c r="V493" s="693">
        <v>0</v>
      </c>
      <c r="W493" s="693">
        <v>32</v>
      </c>
      <c r="X493" s="690">
        <v>139.24</v>
      </c>
      <c r="Y493" s="690">
        <v>0</v>
      </c>
      <c r="Z493" s="690">
        <v>15.69984</v>
      </c>
      <c r="AA493" s="690">
        <v>0</v>
      </c>
      <c r="AB493" s="690">
        <v>15.69984</v>
      </c>
      <c r="AC493" s="690">
        <v>0</v>
      </c>
      <c r="AD493" s="690">
        <v>96.259680000000003</v>
      </c>
      <c r="AE493" s="696">
        <f>VLOOKUP(B493,[9]Avg!B:AD,29,0)</f>
        <v>10.320687926917884</v>
      </c>
      <c r="AF493" s="697">
        <f>_xlfn.IFNA(VLOOKUP(B493,'[9]5%'!B:BC,54,0),0)</f>
        <v>0</v>
      </c>
      <c r="AG493" s="698">
        <f>VLOOKUP(B493,[9]Simperel!B:AH,33,0)</f>
        <v>7.65</v>
      </c>
      <c r="AH493" s="699">
        <f t="shared" si="96"/>
        <v>7.85</v>
      </c>
      <c r="AI493" s="700"/>
      <c r="AJ493" s="697">
        <f>_xlfn.IFNA(VLOOKUP(B493,'[9]Child care'!C:I,7,0),0)</f>
        <v>0</v>
      </c>
      <c r="AK493" s="699">
        <f>VLOOKUP(B493,[9]Att!B:W,22,0)</f>
        <v>10</v>
      </c>
      <c r="AL493" s="697">
        <f t="shared" si="97"/>
        <v>0</v>
      </c>
      <c r="AM493" s="697">
        <f>_xlfn.IFNA(VLOOKUP(B493,'[9]Health Check'!D:H,5,0),0)</f>
        <v>0</v>
      </c>
      <c r="AN493" s="701"/>
      <c r="AO493" s="697">
        <v>7</v>
      </c>
      <c r="AP493" s="696">
        <f>VLOOKUP(B493,[9]Simperel!B:AJ,35,0)</f>
        <v>11</v>
      </c>
      <c r="AQ493" s="702">
        <f>VLOOKUP(B493,[10]Master!$B:$AQ,42,0)</f>
        <v>0</v>
      </c>
      <c r="AR493" s="697">
        <f>_xlfn.IFNA(VLOOKUP(B493,[9]Bounus!A:B,2,0),0)</f>
        <v>0</v>
      </c>
      <c r="AS493" s="703">
        <f>SUMIF([9]Reimbursment!$B:$B,'PWK '!B:B,[9]Reimbursment!G:G)</f>
        <v>0</v>
      </c>
      <c r="AT493" s="700">
        <f t="shared" si="104"/>
        <v>0</v>
      </c>
      <c r="AU493" s="704">
        <f t="shared" si="98"/>
        <v>251.2</v>
      </c>
      <c r="AV493" s="705">
        <f>VLOOKUP(B493,[9]Att!B:U,20,0)</f>
        <v>0</v>
      </c>
      <c r="AW493" s="706">
        <f t="shared" si="105"/>
        <v>280.05</v>
      </c>
      <c r="AX493" s="707">
        <f t="shared" si="99"/>
        <v>274.45</v>
      </c>
      <c r="AY493" s="708">
        <f t="shared" si="100"/>
        <v>367.55697133055622</v>
      </c>
      <c r="AZ493" s="708">
        <v>0</v>
      </c>
      <c r="BA493" s="708">
        <f>VLOOKUP(B493,'[9]1st'!B:BH,59,0)</f>
        <v>100</v>
      </c>
      <c r="BB493" s="709">
        <f>_xlfn.IFNA(VLOOKUP(B493,[9]Deduct!B:F,6,0),0)</f>
        <v>0</v>
      </c>
      <c r="BC493" s="710">
        <f>_xlfn.IFNA(VLOOKUP(B493,[9]Union!I:J,2,0),0)</f>
        <v>0</v>
      </c>
      <c r="BD493" s="710">
        <f>_xlfn.IFNA(VLOOKUP(B493,[9]Union!M:N,2,0),0)</f>
        <v>1</v>
      </c>
      <c r="BE493" s="710">
        <f>_xlfn.IFNA(VLOOKUP(B493,[9]Union!E:F,2,0),0)</f>
        <v>0</v>
      </c>
      <c r="BF493" s="710">
        <f>_xlfn.IFNA(VLOOKUP(B493,[9]Union!A:B,2,0),0)</f>
        <v>0</v>
      </c>
      <c r="BG493" s="711">
        <f t="shared" si="94"/>
        <v>5.6</v>
      </c>
      <c r="BH493" s="708">
        <f t="shared" si="95"/>
        <v>106.6</v>
      </c>
      <c r="BI493" s="712">
        <f t="shared" si="101"/>
        <v>14.65</v>
      </c>
      <c r="BJ493" s="713">
        <f t="shared" si="102"/>
        <v>188.1</v>
      </c>
      <c r="BK493" s="716"/>
      <c r="BL493" s="608" t="e">
        <f>VLOOKUP(B493,[9]ML!A:F,1,0)</f>
        <v>#N/A</v>
      </c>
      <c r="BM493" s="715"/>
      <c r="BN493" s="608" t="e">
        <f>VLOOKUP(B493,'[9]Mon-Fri'!A:A,1,0)</f>
        <v>#N/A</v>
      </c>
    </row>
    <row r="494" spans="1:66" s="608" customFormat="1" ht="35.25" customHeight="1">
      <c r="A494" s="689">
        <f t="shared" si="106"/>
        <v>486</v>
      </c>
      <c r="B494" s="690" t="s">
        <v>2219</v>
      </c>
      <c r="C494" s="690" t="s">
        <v>2220</v>
      </c>
      <c r="D494" s="690" t="s">
        <v>1117</v>
      </c>
      <c r="E494" s="690" t="s">
        <v>1200</v>
      </c>
      <c r="F494" s="691">
        <v>40926</v>
      </c>
      <c r="G494" s="692"/>
      <c r="H494" s="692"/>
      <c r="I494" s="690" t="s">
        <v>1108</v>
      </c>
      <c r="J494" s="693">
        <v>1</v>
      </c>
      <c r="K494" s="693">
        <v>2</v>
      </c>
      <c r="L494" s="693">
        <v>3</v>
      </c>
      <c r="M494" s="693">
        <v>204</v>
      </c>
      <c r="N494" s="694">
        <f t="shared" si="103"/>
        <v>7.8461538461538458</v>
      </c>
      <c r="O494" s="693">
        <v>200</v>
      </c>
      <c r="P494" s="693">
        <v>8</v>
      </c>
      <c r="Q494" s="693">
        <v>242</v>
      </c>
      <c r="R494" s="693">
        <v>0</v>
      </c>
      <c r="S494" s="693">
        <v>0</v>
      </c>
      <c r="T494" s="693">
        <v>0</v>
      </c>
      <c r="U494" s="693">
        <v>42</v>
      </c>
      <c r="V494" s="693">
        <v>0</v>
      </c>
      <c r="W494" s="693">
        <v>42</v>
      </c>
      <c r="X494" s="690">
        <v>268.17</v>
      </c>
      <c r="Y494" s="690">
        <v>0</v>
      </c>
      <c r="Z494" s="690">
        <v>25.031506</v>
      </c>
      <c r="AA494" s="690">
        <v>0</v>
      </c>
      <c r="AB494" s="690">
        <v>25.031506</v>
      </c>
      <c r="AC494" s="690">
        <v>0</v>
      </c>
      <c r="AD494" s="690">
        <v>4.9675240000000001</v>
      </c>
      <c r="AE494" s="696">
        <f>VLOOKUP(B494,[9]Avg!B:AD,29,0)</f>
        <v>9.2622293104005688</v>
      </c>
      <c r="AF494" s="697">
        <f>_xlfn.IFNA(VLOOKUP(B494,'[9]5%'!B:BC,54,0),0)</f>
        <v>0</v>
      </c>
      <c r="AG494" s="698">
        <f>VLOOKUP(B494,[9]Simperel!B:AH,33,0)</f>
        <v>10.050000000000001</v>
      </c>
      <c r="AH494" s="699">
        <f t="shared" si="96"/>
        <v>7.85</v>
      </c>
      <c r="AI494" s="700"/>
      <c r="AJ494" s="697">
        <f>_xlfn.IFNA(VLOOKUP(B494,'[9]Child care'!C:I,7,0),0)</f>
        <v>0</v>
      </c>
      <c r="AK494" s="699">
        <f>VLOOKUP(B494,[9]Att!B:W,22,0)</f>
        <v>10</v>
      </c>
      <c r="AL494" s="697">
        <f t="shared" si="97"/>
        <v>6</v>
      </c>
      <c r="AM494" s="697">
        <f>_xlfn.IFNA(VLOOKUP(B494,'[9]Health Check'!D:H,5,0),0)</f>
        <v>0</v>
      </c>
      <c r="AN494" s="701"/>
      <c r="AO494" s="697">
        <v>7</v>
      </c>
      <c r="AP494" s="696">
        <f>VLOOKUP(B494,[9]Simperel!B:AJ,35,0)</f>
        <v>11</v>
      </c>
      <c r="AQ494" s="702">
        <f>VLOOKUP(B494,[10]Master!$B:$AQ,42,0)</f>
        <v>0</v>
      </c>
      <c r="AR494" s="697">
        <f>_xlfn.IFNA(VLOOKUP(B494,[9]Bounus!A:B,2,0),0)</f>
        <v>0</v>
      </c>
      <c r="AS494" s="703">
        <f>SUMIF([9]Reimbursment!$B:$B,'PWK '!B:B,[9]Reimbursment!G:G)</f>
        <v>18.106303847096296</v>
      </c>
      <c r="AT494" s="700">
        <f t="shared" si="104"/>
        <v>9.2622293104005688</v>
      </c>
      <c r="AU494" s="704">
        <f t="shared" si="98"/>
        <v>298.17</v>
      </c>
      <c r="AV494" s="705">
        <f>VLOOKUP(B494,[9]Att!B:U,20,0)</f>
        <v>1</v>
      </c>
      <c r="AW494" s="706">
        <f t="shared" si="105"/>
        <v>360.39</v>
      </c>
      <c r="AX494" s="707">
        <f t="shared" si="99"/>
        <v>354.52</v>
      </c>
      <c r="AY494" s="708">
        <f t="shared" si="100"/>
        <v>367.55697133055622</v>
      </c>
      <c r="AZ494" s="708">
        <v>0</v>
      </c>
      <c r="BA494" s="708">
        <f>VLOOKUP(B494,'[9]1st'!B:BH,59,0)</f>
        <v>100</v>
      </c>
      <c r="BB494" s="709">
        <f>_xlfn.IFNA(VLOOKUP(B494,[9]Deduct!B:F,6,0),0)</f>
        <v>0</v>
      </c>
      <c r="BC494" s="710">
        <f>_xlfn.IFNA(VLOOKUP(B494,[9]Union!I:J,2,0),0)</f>
        <v>1</v>
      </c>
      <c r="BD494" s="710">
        <f>_xlfn.IFNA(VLOOKUP(B494,[9]Union!M:N,2,0),0)</f>
        <v>0</v>
      </c>
      <c r="BE494" s="710">
        <f>_xlfn.IFNA(VLOOKUP(B494,[9]Union!E:F,2,0),0)</f>
        <v>0</v>
      </c>
      <c r="BF494" s="710">
        <f>_xlfn.IFNA(VLOOKUP(B494,[9]Union!A:B,2,0),0)</f>
        <v>0</v>
      </c>
      <c r="BG494" s="711">
        <f t="shared" si="94"/>
        <v>5.87</v>
      </c>
      <c r="BH494" s="708">
        <f t="shared" si="95"/>
        <v>106.87</v>
      </c>
      <c r="BI494" s="712">
        <f t="shared" si="101"/>
        <v>17.05</v>
      </c>
      <c r="BJ494" s="713">
        <f t="shared" si="102"/>
        <v>270.57</v>
      </c>
      <c r="BK494" s="716"/>
      <c r="BL494" s="608" t="e">
        <f>VLOOKUP(B494,[9]ML!A:F,1,0)</f>
        <v>#N/A</v>
      </c>
      <c r="BM494" s="715"/>
      <c r="BN494" s="608" t="e">
        <f>VLOOKUP(B494,'[9]Mon-Fri'!A:A,1,0)</f>
        <v>#N/A</v>
      </c>
    </row>
    <row r="495" spans="1:66" s="608" customFormat="1" ht="32.25" customHeight="1">
      <c r="A495" s="689">
        <f t="shared" si="106"/>
        <v>487</v>
      </c>
      <c r="B495" s="690" t="s">
        <v>2221</v>
      </c>
      <c r="C495" s="690" t="s">
        <v>2222</v>
      </c>
      <c r="D495" s="690" t="s">
        <v>1217</v>
      </c>
      <c r="E495" s="690" t="s">
        <v>1235</v>
      </c>
      <c r="F495" s="691">
        <v>40940</v>
      </c>
      <c r="G495" s="692"/>
      <c r="H495" s="692"/>
      <c r="I495" s="690" t="s">
        <v>1108</v>
      </c>
      <c r="J495" s="693">
        <v>1</v>
      </c>
      <c r="K495" s="693">
        <v>1</v>
      </c>
      <c r="L495" s="693">
        <v>2</v>
      </c>
      <c r="M495" s="693">
        <v>204</v>
      </c>
      <c r="N495" s="694">
        <f t="shared" si="103"/>
        <v>7.8461538461538458</v>
      </c>
      <c r="O495" s="693">
        <v>208</v>
      </c>
      <c r="P495" s="693">
        <v>8</v>
      </c>
      <c r="Q495" s="693">
        <v>260</v>
      </c>
      <c r="R495" s="693">
        <v>0</v>
      </c>
      <c r="S495" s="693">
        <v>0</v>
      </c>
      <c r="T495" s="693">
        <v>0</v>
      </c>
      <c r="U495" s="693">
        <v>52</v>
      </c>
      <c r="V495" s="693">
        <v>0</v>
      </c>
      <c r="W495" s="693">
        <v>52</v>
      </c>
      <c r="X495" s="690">
        <v>202.68</v>
      </c>
      <c r="Y495" s="690">
        <v>0</v>
      </c>
      <c r="Z495" s="690">
        <v>25.512239999999998</v>
      </c>
      <c r="AA495" s="690">
        <v>0</v>
      </c>
      <c r="AB495" s="690">
        <v>25.512239999999998</v>
      </c>
      <c r="AC495" s="690">
        <v>0</v>
      </c>
      <c r="AD495" s="690">
        <v>52.444479999999999</v>
      </c>
      <c r="AE495" s="696">
        <f>VLOOKUP(B495,[9]Avg!B:AD,29,0)</f>
        <v>10.129718491124262</v>
      </c>
      <c r="AF495" s="697">
        <f>_xlfn.IFNA(VLOOKUP(B495,'[9]5%'!B:BC,54,0),0)</f>
        <v>0</v>
      </c>
      <c r="AG495" s="698">
        <f>VLOOKUP(B495,[9]Simperel!B:AH,33,0)</f>
        <v>12.44</v>
      </c>
      <c r="AH495" s="699">
        <f t="shared" si="96"/>
        <v>7.85</v>
      </c>
      <c r="AI495" s="700"/>
      <c r="AJ495" s="697">
        <f>_xlfn.IFNA(VLOOKUP(B495,'[9]Child care'!C:I,7,0),0)</f>
        <v>0</v>
      </c>
      <c r="AK495" s="699">
        <f>VLOOKUP(B495,[9]Att!B:W,22,0)</f>
        <v>10</v>
      </c>
      <c r="AL495" s="697">
        <f t="shared" si="97"/>
        <v>6</v>
      </c>
      <c r="AM495" s="697">
        <f>_xlfn.IFNA(VLOOKUP(B495,'[9]Health Check'!D:H,5,0),0)</f>
        <v>0</v>
      </c>
      <c r="AN495" s="701"/>
      <c r="AO495" s="697">
        <v>7</v>
      </c>
      <c r="AP495" s="696">
        <f>VLOOKUP(B495,[9]Simperel!B:AJ,35,0)</f>
        <v>11</v>
      </c>
      <c r="AQ495" s="702">
        <f>VLOOKUP(B495,[10]Master!$B:$AQ,42,0)</f>
        <v>0</v>
      </c>
      <c r="AR495" s="697">
        <f>_xlfn.IFNA(VLOOKUP(B495,[9]Bounus!A:B,2,0),0)</f>
        <v>0</v>
      </c>
      <c r="AS495" s="703">
        <f>SUMIF([9]Reimbursment!$B:$B,'PWK '!B:B,[9]Reimbursment!G:G)</f>
        <v>69.259778658322801</v>
      </c>
      <c r="AT495" s="700">
        <f t="shared" si="104"/>
        <v>0</v>
      </c>
      <c r="AU495" s="704">
        <f t="shared" si="98"/>
        <v>280.64</v>
      </c>
      <c r="AV495" s="705">
        <f>VLOOKUP(B495,[9]Att!B:U,20,0)</f>
        <v>0</v>
      </c>
      <c r="AW495" s="706">
        <f t="shared" si="105"/>
        <v>384.75</v>
      </c>
      <c r="AX495" s="707">
        <f t="shared" si="99"/>
        <v>378.88</v>
      </c>
      <c r="AY495" s="708">
        <f t="shared" si="100"/>
        <v>367.55697133055622</v>
      </c>
      <c r="AZ495" s="708">
        <v>0</v>
      </c>
      <c r="BA495" s="708">
        <f>VLOOKUP(B495,'[9]1st'!B:BH,59,0)</f>
        <v>100</v>
      </c>
      <c r="BB495" s="709">
        <f>_xlfn.IFNA(VLOOKUP(B495,[9]Deduct!B:F,6,0),0)</f>
        <v>0</v>
      </c>
      <c r="BC495" s="710">
        <f>_xlfn.IFNA(VLOOKUP(B495,[9]Union!I:J,2,0),0)</f>
        <v>1</v>
      </c>
      <c r="BD495" s="710">
        <f>_xlfn.IFNA(VLOOKUP(B495,[9]Union!M:N,2,0),0)</f>
        <v>0</v>
      </c>
      <c r="BE495" s="710">
        <f>_xlfn.IFNA(VLOOKUP(B495,[9]Union!E:F,2,0),0)</f>
        <v>0</v>
      </c>
      <c r="BF495" s="710">
        <f>_xlfn.IFNA(VLOOKUP(B495,[9]Union!A:B,2,0),0)</f>
        <v>0</v>
      </c>
      <c r="BG495" s="711">
        <f t="shared" si="94"/>
        <v>5.87</v>
      </c>
      <c r="BH495" s="708">
        <f t="shared" si="95"/>
        <v>106.87</v>
      </c>
      <c r="BI495" s="712">
        <f t="shared" si="101"/>
        <v>19.440000000000001</v>
      </c>
      <c r="BJ495" s="713">
        <f t="shared" si="102"/>
        <v>297.32</v>
      </c>
      <c r="BK495" s="716"/>
      <c r="BL495" s="608" t="e">
        <f>VLOOKUP(B495,[9]ML!A:F,1,0)</f>
        <v>#N/A</v>
      </c>
      <c r="BM495" s="715"/>
      <c r="BN495" s="608" t="e">
        <f>VLOOKUP(B495,'[9]Mon-Fri'!A:A,1,0)</f>
        <v>#N/A</v>
      </c>
    </row>
    <row r="496" spans="1:66" s="608" customFormat="1" ht="32.25" customHeight="1">
      <c r="A496" s="689">
        <f t="shared" si="106"/>
        <v>488</v>
      </c>
      <c r="B496" s="690" t="s">
        <v>2223</v>
      </c>
      <c r="C496" s="690" t="s">
        <v>2224</v>
      </c>
      <c r="D496" s="690" t="s">
        <v>1213</v>
      </c>
      <c r="E496" s="690" t="s">
        <v>2225</v>
      </c>
      <c r="F496" s="691">
        <v>40941</v>
      </c>
      <c r="G496" s="692"/>
      <c r="H496" s="692"/>
      <c r="I496" s="690" t="s">
        <v>1108</v>
      </c>
      <c r="J496" s="693">
        <v>1</v>
      </c>
      <c r="K496" s="693">
        <v>2</v>
      </c>
      <c r="L496" s="693">
        <v>3</v>
      </c>
      <c r="M496" s="693">
        <v>204</v>
      </c>
      <c r="N496" s="694">
        <f t="shared" si="103"/>
        <v>7.8461538461538458</v>
      </c>
      <c r="O496" s="693">
        <v>192</v>
      </c>
      <c r="P496" s="693">
        <v>8</v>
      </c>
      <c r="Q496" s="693">
        <v>210</v>
      </c>
      <c r="R496" s="693">
        <v>0</v>
      </c>
      <c r="S496" s="693">
        <v>0</v>
      </c>
      <c r="T496" s="693">
        <v>0</v>
      </c>
      <c r="U496" s="693">
        <v>18</v>
      </c>
      <c r="V496" s="693">
        <v>0</v>
      </c>
      <c r="W496" s="693">
        <v>18</v>
      </c>
      <c r="X496" s="690">
        <v>111.13</v>
      </c>
      <c r="Y496" s="690">
        <v>0</v>
      </c>
      <c r="Z496" s="690">
        <v>8.8311600000000006</v>
      </c>
      <c r="AA496" s="690">
        <v>0</v>
      </c>
      <c r="AB496" s="690">
        <v>8.8311600000000006</v>
      </c>
      <c r="AC496" s="690">
        <v>0</v>
      </c>
      <c r="AD496" s="690">
        <v>94.932320000000004</v>
      </c>
      <c r="AE496" s="696">
        <f>VLOOKUP(B496,[9]Avg!B:AD,29,0)</f>
        <v>9.9147522351000532</v>
      </c>
      <c r="AF496" s="697">
        <f>_xlfn.IFNA(VLOOKUP(B496,'[9]5%'!B:BC,54,0),0)</f>
        <v>0</v>
      </c>
      <c r="AG496" s="698">
        <f>VLOOKUP(B496,[9]Simperel!B:AH,33,0)</f>
        <v>4.3099999999999996</v>
      </c>
      <c r="AH496" s="699">
        <f t="shared" si="96"/>
        <v>7.85</v>
      </c>
      <c r="AI496" s="700"/>
      <c r="AJ496" s="697">
        <f>_xlfn.IFNA(VLOOKUP(B496,'[9]Child care'!C:I,7,0),0)</f>
        <v>0</v>
      </c>
      <c r="AK496" s="699">
        <f>VLOOKUP(B496,[9]Att!B:W,22,0)</f>
        <v>10</v>
      </c>
      <c r="AL496" s="697">
        <f t="shared" si="97"/>
        <v>0</v>
      </c>
      <c r="AM496" s="697">
        <f>_xlfn.IFNA(VLOOKUP(B496,'[9]Health Check'!D:H,5,0),0)</f>
        <v>0</v>
      </c>
      <c r="AN496" s="701"/>
      <c r="AO496" s="697">
        <v>7</v>
      </c>
      <c r="AP496" s="696">
        <f>VLOOKUP(B496,[9]Simperel!B:AJ,35,0)</f>
        <v>11</v>
      </c>
      <c r="AQ496" s="702">
        <f>VLOOKUP(B496,[10]Master!$B:$AQ,42,0)</f>
        <v>0</v>
      </c>
      <c r="AR496" s="697">
        <f>_xlfn.IFNA(VLOOKUP(B496,[9]Bounus!A:B,2,0),0)</f>
        <v>0</v>
      </c>
      <c r="AS496" s="703">
        <f>SUMIF([9]Reimbursment!$B:$B,'PWK '!B:B,[9]Reimbursment!G:G)</f>
        <v>0</v>
      </c>
      <c r="AT496" s="700">
        <f t="shared" si="104"/>
        <v>19.829504470200106</v>
      </c>
      <c r="AU496" s="704">
        <f t="shared" si="98"/>
        <v>214.89</v>
      </c>
      <c r="AV496" s="705">
        <f>VLOOKUP(B496,[9]Att!B:U,20,0)</f>
        <v>2</v>
      </c>
      <c r="AW496" s="706">
        <f t="shared" si="105"/>
        <v>263.57</v>
      </c>
      <c r="AX496" s="707">
        <f t="shared" si="99"/>
        <v>258.3</v>
      </c>
      <c r="AY496" s="708">
        <f t="shared" si="100"/>
        <v>367.55697133055622</v>
      </c>
      <c r="AZ496" s="708">
        <v>0</v>
      </c>
      <c r="BA496" s="708">
        <f>VLOOKUP(B496,'[9]1st'!B:BH,59,0)</f>
        <v>100</v>
      </c>
      <c r="BB496" s="709">
        <f>_xlfn.IFNA(VLOOKUP(B496,[9]Deduct!B:F,6,0),0)</f>
        <v>0</v>
      </c>
      <c r="BC496" s="710">
        <f>_xlfn.IFNA(VLOOKUP(B496,[9]Union!I:J,2,0),0)</f>
        <v>0</v>
      </c>
      <c r="BD496" s="710">
        <f>_xlfn.IFNA(VLOOKUP(B496,[9]Union!M:N,2,0),0)</f>
        <v>0</v>
      </c>
      <c r="BE496" s="710">
        <f>_xlfn.IFNA(VLOOKUP(B496,[9]Union!E:F,2,0),0)</f>
        <v>0</v>
      </c>
      <c r="BF496" s="710">
        <f>_xlfn.IFNA(VLOOKUP(B496,[9]Union!A:B,2,0),0)</f>
        <v>0.5</v>
      </c>
      <c r="BG496" s="711">
        <f t="shared" si="94"/>
        <v>5.27</v>
      </c>
      <c r="BH496" s="708">
        <f t="shared" si="95"/>
        <v>105.77</v>
      </c>
      <c r="BI496" s="712">
        <f t="shared" si="101"/>
        <v>11.31</v>
      </c>
      <c r="BJ496" s="713">
        <f t="shared" si="102"/>
        <v>169.11</v>
      </c>
      <c r="BK496" s="716"/>
      <c r="BL496" s="608" t="e">
        <f>VLOOKUP(B496,[9]ML!A:F,1,0)</f>
        <v>#N/A</v>
      </c>
      <c r="BM496" s="715"/>
      <c r="BN496" s="608" t="e">
        <f>VLOOKUP(B496,'[9]Mon-Fri'!A:A,1,0)</f>
        <v>#N/A</v>
      </c>
    </row>
    <row r="497" spans="1:73" s="608" customFormat="1" ht="35.25" customHeight="1">
      <c r="A497" s="689">
        <f t="shared" si="106"/>
        <v>489</v>
      </c>
      <c r="B497" s="690" t="s">
        <v>2226</v>
      </c>
      <c r="C497" s="690" t="s">
        <v>2227</v>
      </c>
      <c r="D497" s="690" t="s">
        <v>1203</v>
      </c>
      <c r="E497" s="690" t="s">
        <v>1311</v>
      </c>
      <c r="F497" s="691">
        <v>40959</v>
      </c>
      <c r="G497" s="692"/>
      <c r="H497" s="692"/>
      <c r="I497" s="690" t="s">
        <v>1108</v>
      </c>
      <c r="J497" s="693">
        <v>1</v>
      </c>
      <c r="K497" s="693">
        <v>3</v>
      </c>
      <c r="L497" s="693">
        <v>4</v>
      </c>
      <c r="M497" s="693">
        <v>224</v>
      </c>
      <c r="N497" s="694">
        <f t="shared" si="103"/>
        <v>8.615384615384615</v>
      </c>
      <c r="O497" s="693">
        <v>208</v>
      </c>
      <c r="P497" s="693">
        <v>8</v>
      </c>
      <c r="Q497" s="693">
        <v>256</v>
      </c>
      <c r="R497" s="693">
        <v>0</v>
      </c>
      <c r="S497" s="693">
        <v>0</v>
      </c>
      <c r="T497" s="693">
        <v>0</v>
      </c>
      <c r="U497" s="693">
        <v>48</v>
      </c>
      <c r="V497" s="693">
        <v>0</v>
      </c>
      <c r="W497" s="693">
        <v>48</v>
      </c>
      <c r="X497" s="690">
        <v>173.28</v>
      </c>
      <c r="Y497" s="690">
        <v>0</v>
      </c>
      <c r="Z497" s="690">
        <v>25.85952</v>
      </c>
      <c r="AA497" s="690">
        <v>0</v>
      </c>
      <c r="AB497" s="690">
        <v>25.85952</v>
      </c>
      <c r="AC497" s="690">
        <v>0</v>
      </c>
      <c r="AD497" s="690">
        <v>102.55904</v>
      </c>
      <c r="AE497" s="696">
        <f>VLOOKUP(B497,[9]Avg!B:AD,29,0)</f>
        <v>10.815467719280418</v>
      </c>
      <c r="AF497" s="697">
        <f>_xlfn.IFNA(VLOOKUP(B497,'[9]5%'!B:BC,54,0),0)</f>
        <v>0</v>
      </c>
      <c r="AG497" s="698">
        <f>VLOOKUP(B497,[9]Simperel!B:AH,33,0)</f>
        <v>11.48</v>
      </c>
      <c r="AH497" s="699">
        <f t="shared" si="96"/>
        <v>8.6199999999999992</v>
      </c>
      <c r="AI497" s="700"/>
      <c r="AJ497" s="697">
        <f>_xlfn.IFNA(VLOOKUP(B497,'[9]Child care'!C:I,7,0),0)</f>
        <v>0</v>
      </c>
      <c r="AK497" s="699">
        <f>VLOOKUP(B497,[9]Att!B:W,22,0)</f>
        <v>10</v>
      </c>
      <c r="AL497" s="697">
        <f t="shared" si="97"/>
        <v>6</v>
      </c>
      <c r="AM497" s="697">
        <f>_xlfn.IFNA(VLOOKUP(B497,'[9]Health Check'!D:H,5,0),0)</f>
        <v>0</v>
      </c>
      <c r="AN497" s="701"/>
      <c r="AO497" s="697">
        <v>7</v>
      </c>
      <c r="AP497" s="696">
        <f>VLOOKUP(B497,[9]Simperel!B:AJ,35,0)</f>
        <v>11</v>
      </c>
      <c r="AQ497" s="702">
        <f>VLOOKUP(B497,[10]Master!$B:$AQ,42,0)</f>
        <v>0</v>
      </c>
      <c r="AR497" s="697">
        <f>_xlfn.IFNA(VLOOKUP(B497,[9]Bounus!A:B,2,0),0)</f>
        <v>0</v>
      </c>
      <c r="AS497" s="703">
        <f>SUMIF([9]Reimbursment!$B:$B,'PWK '!B:B,[9]Reimbursment!G:G)</f>
        <v>0</v>
      </c>
      <c r="AT497" s="700">
        <f t="shared" si="104"/>
        <v>0</v>
      </c>
      <c r="AU497" s="704">
        <f t="shared" si="98"/>
        <v>301.7</v>
      </c>
      <c r="AV497" s="705">
        <f>VLOOKUP(B497,[9]Att!B:U,20,0)</f>
        <v>0</v>
      </c>
      <c r="AW497" s="706">
        <f t="shared" si="105"/>
        <v>337.32</v>
      </c>
      <c r="AX497" s="707">
        <f t="shared" si="99"/>
        <v>331.45</v>
      </c>
      <c r="AY497" s="708">
        <f t="shared" si="100"/>
        <v>367.55697133055622</v>
      </c>
      <c r="AZ497" s="708">
        <v>0</v>
      </c>
      <c r="BA497" s="708">
        <f>VLOOKUP(B497,'[9]1st'!B:BH,59,0)</f>
        <v>100</v>
      </c>
      <c r="BB497" s="709">
        <f>_xlfn.IFNA(VLOOKUP(B497,[9]Deduct!B:F,6,0),0)</f>
        <v>0</v>
      </c>
      <c r="BC497" s="710">
        <f>_xlfn.IFNA(VLOOKUP(B497,[9]Union!I:J,2,0),0)</f>
        <v>1</v>
      </c>
      <c r="BD497" s="710">
        <f>_xlfn.IFNA(VLOOKUP(B497,[9]Union!M:N,2,0),0)</f>
        <v>0</v>
      </c>
      <c r="BE497" s="710">
        <f>_xlfn.IFNA(VLOOKUP(B497,[9]Union!E:F,2,0),0)</f>
        <v>0</v>
      </c>
      <c r="BF497" s="710">
        <f>_xlfn.IFNA(VLOOKUP(B497,[9]Union!A:B,2,0),0)</f>
        <v>0</v>
      </c>
      <c r="BG497" s="711">
        <f t="shared" si="94"/>
        <v>5.87</v>
      </c>
      <c r="BH497" s="708">
        <f t="shared" si="95"/>
        <v>106.87</v>
      </c>
      <c r="BI497" s="712">
        <f t="shared" si="101"/>
        <v>18.48</v>
      </c>
      <c r="BJ497" s="713">
        <f t="shared" si="102"/>
        <v>248.93</v>
      </c>
      <c r="BK497" s="723"/>
      <c r="BL497" s="608" t="e">
        <f>VLOOKUP(B497,[9]ML!A:F,1,0)</f>
        <v>#N/A</v>
      </c>
      <c r="BM497" s="715"/>
      <c r="BN497" s="608" t="e">
        <f>VLOOKUP(B497,'[9]Mon-Fri'!A:A,1,0)</f>
        <v>#N/A</v>
      </c>
    </row>
    <row r="498" spans="1:73" s="608" customFormat="1" ht="35.25" customHeight="1">
      <c r="A498" s="689">
        <f t="shared" si="106"/>
        <v>490</v>
      </c>
      <c r="B498" s="690" t="s">
        <v>2228</v>
      </c>
      <c r="C498" s="690" t="s">
        <v>2229</v>
      </c>
      <c r="D498" s="690" t="s">
        <v>1213</v>
      </c>
      <c r="E498" s="690" t="s">
        <v>1754</v>
      </c>
      <c r="F498" s="691">
        <v>40959</v>
      </c>
      <c r="G498" s="692"/>
      <c r="H498" s="692"/>
      <c r="I498" s="690" t="s">
        <v>1108</v>
      </c>
      <c r="J498" s="693">
        <v>1</v>
      </c>
      <c r="K498" s="693">
        <v>1</v>
      </c>
      <c r="L498" s="693">
        <v>2</v>
      </c>
      <c r="M498" s="693">
        <v>204</v>
      </c>
      <c r="N498" s="694">
        <f t="shared" si="103"/>
        <v>7.8461538461538458</v>
      </c>
      <c r="O498" s="693">
        <v>208</v>
      </c>
      <c r="P498" s="693">
        <v>8</v>
      </c>
      <c r="Q498" s="693">
        <v>234</v>
      </c>
      <c r="R498" s="693">
        <v>0</v>
      </c>
      <c r="S498" s="693">
        <v>0</v>
      </c>
      <c r="T498" s="693">
        <v>0</v>
      </c>
      <c r="U498" s="693">
        <v>26</v>
      </c>
      <c r="V498" s="693">
        <v>0</v>
      </c>
      <c r="W498" s="693">
        <v>26</v>
      </c>
      <c r="X498" s="690">
        <v>108.91</v>
      </c>
      <c r="Y498" s="690">
        <v>0</v>
      </c>
      <c r="Z498" s="690">
        <v>12.756119999999999</v>
      </c>
      <c r="AA498" s="690">
        <v>0</v>
      </c>
      <c r="AB498" s="690">
        <v>12.756119999999999</v>
      </c>
      <c r="AC498" s="690">
        <v>0</v>
      </c>
      <c r="AD498" s="690">
        <v>120.70224</v>
      </c>
      <c r="AE498" s="696">
        <f>VLOOKUP(B498,[9]Avg!B:AD,29,0)</f>
        <v>10.486082100591716</v>
      </c>
      <c r="AF498" s="697">
        <f>_xlfn.IFNA(VLOOKUP(B498,'[9]5%'!B:BC,54,0),0)</f>
        <v>0</v>
      </c>
      <c r="AG498" s="698">
        <f>VLOOKUP(B498,[9]Simperel!B:AH,33,0)</f>
        <v>6.22</v>
      </c>
      <c r="AH498" s="699">
        <f t="shared" si="96"/>
        <v>7.85</v>
      </c>
      <c r="AI498" s="700"/>
      <c r="AJ498" s="697">
        <f>_xlfn.IFNA(VLOOKUP(B498,'[9]Child care'!C:I,7,0),0)</f>
        <v>0</v>
      </c>
      <c r="AK498" s="699">
        <f>VLOOKUP(B498,[9]Att!B:W,22,0)</f>
        <v>10</v>
      </c>
      <c r="AL498" s="697">
        <f t="shared" si="97"/>
        <v>0</v>
      </c>
      <c r="AM498" s="697">
        <f>_xlfn.IFNA(VLOOKUP(B498,'[9]Health Check'!D:H,5,0),0)</f>
        <v>0</v>
      </c>
      <c r="AN498" s="701"/>
      <c r="AO498" s="697">
        <v>7</v>
      </c>
      <c r="AP498" s="696">
        <f>VLOOKUP(B498,[9]Simperel!B:AJ,35,0)</f>
        <v>11</v>
      </c>
      <c r="AQ498" s="702">
        <f>VLOOKUP(B498,[10]Master!$B:$AQ,42,0)</f>
        <v>0</v>
      </c>
      <c r="AR498" s="697">
        <f>_xlfn.IFNA(VLOOKUP(B498,[9]Bounus!A:B,2,0),0)</f>
        <v>0</v>
      </c>
      <c r="AS498" s="703">
        <f>SUMIF([9]Reimbursment!$B:$B,'PWK '!B:B,[9]Reimbursment!G:G)</f>
        <v>0</v>
      </c>
      <c r="AT498" s="700">
        <f t="shared" si="104"/>
        <v>0</v>
      </c>
      <c r="AU498" s="704">
        <f t="shared" si="98"/>
        <v>242.37</v>
      </c>
      <c r="AV498" s="705">
        <f>VLOOKUP(B498,[9]Att!B:U,20,0)</f>
        <v>0</v>
      </c>
      <c r="AW498" s="706">
        <f t="shared" si="105"/>
        <v>271.22000000000003</v>
      </c>
      <c r="AX498" s="707">
        <f t="shared" si="99"/>
        <v>265.8</v>
      </c>
      <c r="AY498" s="708">
        <f t="shared" si="100"/>
        <v>367.55697133055622</v>
      </c>
      <c r="AZ498" s="708">
        <v>0</v>
      </c>
      <c r="BA498" s="708">
        <f>VLOOKUP(B498,'[9]1st'!B:BH,59,0)</f>
        <v>100</v>
      </c>
      <c r="BB498" s="709">
        <f>_xlfn.IFNA(VLOOKUP(B498,[9]Deduct!B:F,6,0),0)</f>
        <v>0</v>
      </c>
      <c r="BC498" s="710">
        <f>_xlfn.IFNA(VLOOKUP(B498,[9]Union!I:J,2,0),0)</f>
        <v>0</v>
      </c>
      <c r="BD498" s="710">
        <f>_xlfn.IFNA(VLOOKUP(B498,[9]Union!M:N,2,0),0)</f>
        <v>0</v>
      </c>
      <c r="BE498" s="710">
        <f>_xlfn.IFNA(VLOOKUP(B498,[9]Union!E:F,2,0),0)</f>
        <v>0.5</v>
      </c>
      <c r="BF498" s="710">
        <f>_xlfn.IFNA(VLOOKUP(B498,[9]Union!A:B,2,0),0)</f>
        <v>0</v>
      </c>
      <c r="BG498" s="711">
        <f t="shared" si="94"/>
        <v>5.42</v>
      </c>
      <c r="BH498" s="708">
        <f t="shared" si="95"/>
        <v>105.92</v>
      </c>
      <c r="BI498" s="712">
        <f t="shared" si="101"/>
        <v>13.22</v>
      </c>
      <c r="BJ498" s="713">
        <f t="shared" si="102"/>
        <v>178.52</v>
      </c>
      <c r="BK498" s="716"/>
      <c r="BL498" s="608" t="e">
        <f>VLOOKUP(B498,[9]ML!A:F,1,0)</f>
        <v>#N/A</v>
      </c>
      <c r="BM498" s="715"/>
      <c r="BN498" s="608" t="e">
        <f>VLOOKUP(B498,'[9]Mon-Fri'!A:A,1,0)</f>
        <v>#N/A</v>
      </c>
    </row>
    <row r="499" spans="1:73" s="608" customFormat="1" ht="32.25" customHeight="1">
      <c r="A499" s="689">
        <f t="shared" si="106"/>
        <v>491</v>
      </c>
      <c r="B499" s="690" t="s">
        <v>2230</v>
      </c>
      <c r="C499" s="690" t="s">
        <v>2231</v>
      </c>
      <c r="D499" s="690" t="s">
        <v>1203</v>
      </c>
      <c r="E499" s="690" t="s">
        <v>1204</v>
      </c>
      <c r="F499" s="691">
        <v>40961</v>
      </c>
      <c r="G499" s="692"/>
      <c r="H499" s="692"/>
      <c r="I499" s="690" t="s">
        <v>1108</v>
      </c>
      <c r="J499" s="693">
        <v>1</v>
      </c>
      <c r="K499" s="693">
        <v>3</v>
      </c>
      <c r="L499" s="693">
        <v>4</v>
      </c>
      <c r="M499" s="693">
        <v>204</v>
      </c>
      <c r="N499" s="694">
        <f t="shared" si="103"/>
        <v>7.8461538461538458</v>
      </c>
      <c r="O499" s="693">
        <v>208</v>
      </c>
      <c r="P499" s="693">
        <v>8</v>
      </c>
      <c r="Q499" s="693">
        <v>246</v>
      </c>
      <c r="R499" s="693">
        <v>0</v>
      </c>
      <c r="S499" s="693">
        <v>0</v>
      </c>
      <c r="T499" s="693">
        <v>0</v>
      </c>
      <c r="U499" s="693">
        <v>38</v>
      </c>
      <c r="V499" s="693">
        <v>0</v>
      </c>
      <c r="W499" s="693">
        <v>38</v>
      </c>
      <c r="X499" s="690">
        <v>94.22</v>
      </c>
      <c r="Y499" s="690">
        <v>0</v>
      </c>
      <c r="Z499" s="690">
        <v>18.643560000000001</v>
      </c>
      <c r="AA499" s="690">
        <v>0</v>
      </c>
      <c r="AB499" s="690">
        <v>18.643560000000001</v>
      </c>
      <c r="AC499" s="690">
        <v>21.77</v>
      </c>
      <c r="AD499" s="690">
        <v>125.39712</v>
      </c>
      <c r="AE499" s="696">
        <f>VLOOKUP(B499,[9]Avg!B:AD,29,0)</f>
        <v>10.075423279080812</v>
      </c>
      <c r="AF499" s="697">
        <f>_xlfn.IFNA(VLOOKUP(B499,'[9]5%'!B:BC,54,0),0)</f>
        <v>0</v>
      </c>
      <c r="AG499" s="698">
        <f>VLOOKUP(B499,[9]Simperel!B:AH,33,0)</f>
        <v>9.09</v>
      </c>
      <c r="AH499" s="699">
        <f t="shared" si="96"/>
        <v>7.85</v>
      </c>
      <c r="AI499" s="700"/>
      <c r="AJ499" s="697">
        <f>_xlfn.IFNA(VLOOKUP(B499,'[9]Child care'!C:I,7,0),0)</f>
        <v>0</v>
      </c>
      <c r="AK499" s="699">
        <f>VLOOKUP(B499,[9]Att!B:W,22,0)</f>
        <v>10</v>
      </c>
      <c r="AL499" s="697">
        <f t="shared" si="97"/>
        <v>0</v>
      </c>
      <c r="AM499" s="697">
        <f>_xlfn.IFNA(VLOOKUP(B499,'[9]Health Check'!D:H,5,0),0)</f>
        <v>0</v>
      </c>
      <c r="AN499" s="701"/>
      <c r="AO499" s="697">
        <v>7</v>
      </c>
      <c r="AP499" s="696">
        <f>VLOOKUP(B499,[9]Simperel!B:AJ,35,0)</f>
        <v>11</v>
      </c>
      <c r="AQ499" s="702">
        <f>VLOOKUP(B499,[10]Master!$B:$AQ,42,0)</f>
        <v>0</v>
      </c>
      <c r="AR499" s="697">
        <f>_xlfn.IFNA(VLOOKUP(B499,[9]Bounus!A:B,2,0),0)</f>
        <v>0</v>
      </c>
      <c r="AS499" s="703">
        <f>SUMIF([9]Reimbursment!$B:$B,'PWK '!B:B,[9]Reimbursment!G:G)</f>
        <v>3.430075961774075</v>
      </c>
      <c r="AT499" s="700">
        <f t="shared" si="104"/>
        <v>0</v>
      </c>
      <c r="AU499" s="704">
        <f t="shared" si="98"/>
        <v>260.02999999999997</v>
      </c>
      <c r="AV499" s="705">
        <f>VLOOKUP(B499,[9]Att!B:U,20,0)</f>
        <v>0</v>
      </c>
      <c r="AW499" s="706">
        <f t="shared" si="105"/>
        <v>292.31</v>
      </c>
      <c r="AX499" s="707">
        <f t="shared" si="99"/>
        <v>286.45999999999998</v>
      </c>
      <c r="AY499" s="708">
        <f t="shared" si="100"/>
        <v>367.55697133055622</v>
      </c>
      <c r="AZ499" s="708">
        <v>0</v>
      </c>
      <c r="BA499" s="708">
        <f>VLOOKUP(B499,'[9]1st'!B:BH,59,0)</f>
        <v>100</v>
      </c>
      <c r="BB499" s="709">
        <f>_xlfn.IFNA(VLOOKUP(B499,[9]Deduct!B:F,6,0),0)</f>
        <v>0</v>
      </c>
      <c r="BC499" s="710">
        <f>_xlfn.IFNA(VLOOKUP(B499,[9]Union!I:J,2,0),0)</f>
        <v>0</v>
      </c>
      <c r="BD499" s="710">
        <f>_xlfn.IFNA(VLOOKUP(B499,[9]Union!M:N,2,0),0)</f>
        <v>0</v>
      </c>
      <c r="BE499" s="710">
        <f>_xlfn.IFNA(VLOOKUP(B499,[9]Union!E:F,2,0),0)</f>
        <v>0.5</v>
      </c>
      <c r="BF499" s="710">
        <f>_xlfn.IFNA(VLOOKUP(B499,[9]Union!A:B,2,0),0)</f>
        <v>0</v>
      </c>
      <c r="BG499" s="711">
        <f t="shared" si="94"/>
        <v>5.85</v>
      </c>
      <c r="BH499" s="708">
        <f t="shared" si="95"/>
        <v>106.35</v>
      </c>
      <c r="BI499" s="712">
        <f t="shared" si="101"/>
        <v>16.09</v>
      </c>
      <c r="BJ499" s="713">
        <f t="shared" si="102"/>
        <v>202.05</v>
      </c>
      <c r="BK499" s="716"/>
      <c r="BL499" s="608" t="e">
        <f>VLOOKUP(B499,[9]ML!A:F,1,0)</f>
        <v>#N/A</v>
      </c>
      <c r="BM499" s="715"/>
      <c r="BN499" s="608" t="e">
        <f>VLOOKUP(B499,'[9]Mon-Fri'!A:A,1,0)</f>
        <v>#N/A</v>
      </c>
    </row>
    <row r="500" spans="1:73" s="608" customFormat="1" ht="32.25" customHeight="1">
      <c r="A500" s="689">
        <f t="shared" si="106"/>
        <v>492</v>
      </c>
      <c r="B500" s="690" t="s">
        <v>2232</v>
      </c>
      <c r="C500" s="690" t="s">
        <v>2233</v>
      </c>
      <c r="D500" s="690" t="s">
        <v>1260</v>
      </c>
      <c r="E500" s="690" t="s">
        <v>1425</v>
      </c>
      <c r="F500" s="691">
        <v>41001</v>
      </c>
      <c r="G500" s="692"/>
      <c r="H500" s="692"/>
      <c r="I500" s="690" t="s">
        <v>1108</v>
      </c>
      <c r="J500" s="693">
        <v>1</v>
      </c>
      <c r="K500" s="693">
        <v>2</v>
      </c>
      <c r="L500" s="693">
        <v>3</v>
      </c>
      <c r="M500" s="693">
        <v>204</v>
      </c>
      <c r="N500" s="694">
        <f t="shared" si="103"/>
        <v>7.8461538461538458</v>
      </c>
      <c r="O500" s="693">
        <v>208</v>
      </c>
      <c r="P500" s="693">
        <v>8</v>
      </c>
      <c r="Q500" s="693">
        <v>238</v>
      </c>
      <c r="R500" s="693">
        <v>8</v>
      </c>
      <c r="S500" s="693">
        <v>0</v>
      </c>
      <c r="T500" s="693">
        <v>8</v>
      </c>
      <c r="U500" s="693">
        <v>38</v>
      </c>
      <c r="V500" s="693">
        <v>0</v>
      </c>
      <c r="W500" s="693">
        <v>38</v>
      </c>
      <c r="X500" s="690">
        <v>185.35</v>
      </c>
      <c r="Y500" s="690">
        <v>7.85</v>
      </c>
      <c r="Z500" s="690">
        <v>18.653939999999999</v>
      </c>
      <c r="AA500" s="690">
        <v>0</v>
      </c>
      <c r="AB500" s="690">
        <v>18.653939999999999</v>
      </c>
      <c r="AC500" s="690">
        <v>0</v>
      </c>
      <c r="AD500" s="690">
        <v>48.207880000000003</v>
      </c>
      <c r="AE500" s="696">
        <f>VLOOKUP(B500,[9]Avg!B:AD,29,0)</f>
        <v>10.369605531333264</v>
      </c>
      <c r="AF500" s="697">
        <f>_xlfn.IFNA(VLOOKUP(B500,'[9]5%'!B:BC,54,0),0)</f>
        <v>0</v>
      </c>
      <c r="AG500" s="698">
        <f>VLOOKUP(B500,[9]Simperel!B:AH,33,0)</f>
        <v>9.09</v>
      </c>
      <c r="AH500" s="699">
        <f t="shared" si="96"/>
        <v>7.85</v>
      </c>
      <c r="AI500" s="700"/>
      <c r="AJ500" s="697">
        <f>_xlfn.IFNA(VLOOKUP(B500,'[9]Child care'!C:I,7,0),0)</f>
        <v>0</v>
      </c>
      <c r="AK500" s="699">
        <f>VLOOKUP(B500,[9]Att!B:W,22,0)</f>
        <v>9.5652173913043477</v>
      </c>
      <c r="AL500" s="697">
        <f t="shared" si="97"/>
        <v>6</v>
      </c>
      <c r="AM500" s="697">
        <f>_xlfn.IFNA(VLOOKUP(B500,'[9]Health Check'!D:H,5,0),0)</f>
        <v>0</v>
      </c>
      <c r="AN500" s="701"/>
      <c r="AO500" s="697">
        <v>7</v>
      </c>
      <c r="AP500" s="696">
        <f>VLOOKUP(B500,[9]Simperel!B:AJ,35,0)</f>
        <v>11</v>
      </c>
      <c r="AQ500" s="702">
        <f>VLOOKUP(B500,[10]Master!$B:$AQ,42,0)</f>
        <v>0</v>
      </c>
      <c r="AR500" s="697">
        <f>_xlfn.IFNA(VLOOKUP(B500,[9]Bounus!A:B,2,0),0)</f>
        <v>0</v>
      </c>
      <c r="AS500" s="703">
        <f>SUMIF([9]Reimbursment!$B:$B,'PWK '!B:B,[9]Reimbursment!G:G)</f>
        <v>0</v>
      </c>
      <c r="AT500" s="700">
        <f t="shared" si="104"/>
        <v>0</v>
      </c>
      <c r="AU500" s="704">
        <f t="shared" si="98"/>
        <v>260.06</v>
      </c>
      <c r="AV500" s="705">
        <f>VLOOKUP(B500,[9]Att!B:U,20,0)</f>
        <v>0</v>
      </c>
      <c r="AW500" s="706">
        <f t="shared" si="105"/>
        <v>294.48</v>
      </c>
      <c r="AX500" s="707">
        <f t="shared" si="99"/>
        <v>288.61</v>
      </c>
      <c r="AY500" s="708">
        <f t="shared" si="100"/>
        <v>367.55697133055622</v>
      </c>
      <c r="AZ500" s="708">
        <v>0</v>
      </c>
      <c r="BA500" s="708">
        <f>VLOOKUP(B500,'[9]1st'!B:BH,59,0)</f>
        <v>100</v>
      </c>
      <c r="BB500" s="709">
        <f>_xlfn.IFNA(VLOOKUP(B500,[9]Deduct!B:F,6,0),0)</f>
        <v>0</v>
      </c>
      <c r="BC500" s="710">
        <f>_xlfn.IFNA(VLOOKUP(B500,[9]Union!I:J,2,0),0)</f>
        <v>0</v>
      </c>
      <c r="BD500" s="710">
        <f>_xlfn.IFNA(VLOOKUP(B500,[9]Union!M:N,2,0),0)</f>
        <v>1</v>
      </c>
      <c r="BE500" s="710">
        <f>_xlfn.IFNA(VLOOKUP(B500,[9]Union!E:F,2,0),0)</f>
        <v>0</v>
      </c>
      <c r="BF500" s="710">
        <f>_xlfn.IFNA(VLOOKUP(B500,[9]Union!A:B,2,0),0)</f>
        <v>0</v>
      </c>
      <c r="BG500" s="711">
        <f t="shared" ref="BG500:BG530" si="107">ROUND(IF(H1078&gt;60,0,IF(AW500&lt;=0,0,IF((AW500*$BK$3)&gt;1200000,(1200000/$BK$3)*0.02,IF((AW500*$BK$3)&gt;400000,((AW500*$BK$3)/$BK$3)*0.02,IF((AW500*$BK$3)&lt;=400000,(400000/$BK$3)*0.02))))),2)</f>
        <v>5.87</v>
      </c>
      <c r="BH500" s="708">
        <f t="shared" si="95"/>
        <v>106.87</v>
      </c>
      <c r="BI500" s="712">
        <f t="shared" si="101"/>
        <v>16.09</v>
      </c>
      <c r="BJ500" s="713">
        <f t="shared" si="102"/>
        <v>203.7</v>
      </c>
      <c r="BK500" s="716"/>
      <c r="BL500" s="608" t="e">
        <f>VLOOKUP(B500,[9]ML!A:F,1,0)</f>
        <v>#N/A</v>
      </c>
      <c r="BM500" s="715"/>
      <c r="BN500" s="608" t="e">
        <f>VLOOKUP(B500,'[9]Mon-Fri'!A:A,1,0)</f>
        <v>#N/A</v>
      </c>
    </row>
    <row r="501" spans="1:73" s="608" customFormat="1" ht="35.25" customHeight="1">
      <c r="A501" s="689">
        <f t="shared" si="106"/>
        <v>493</v>
      </c>
      <c r="B501" s="690" t="s">
        <v>2234</v>
      </c>
      <c r="C501" s="690" t="s">
        <v>2235</v>
      </c>
      <c r="D501" s="690" t="s">
        <v>1622</v>
      </c>
      <c r="E501" s="690" t="s">
        <v>1261</v>
      </c>
      <c r="F501" s="691">
        <v>41018</v>
      </c>
      <c r="G501" s="692"/>
      <c r="H501" s="692"/>
      <c r="I501" s="690" t="s">
        <v>1108</v>
      </c>
      <c r="J501" s="693">
        <v>1</v>
      </c>
      <c r="K501" s="693">
        <v>3</v>
      </c>
      <c r="L501" s="693">
        <v>4</v>
      </c>
      <c r="M501" s="693">
        <v>204</v>
      </c>
      <c r="N501" s="694">
        <f t="shared" si="103"/>
        <v>7.8461538461538458</v>
      </c>
      <c r="O501" s="693">
        <v>208</v>
      </c>
      <c r="P501" s="693">
        <v>8</v>
      </c>
      <c r="Q501" s="693">
        <v>228</v>
      </c>
      <c r="R501" s="693">
        <v>8</v>
      </c>
      <c r="S501" s="693">
        <v>0</v>
      </c>
      <c r="T501" s="693">
        <v>8</v>
      </c>
      <c r="U501" s="693">
        <v>28</v>
      </c>
      <c r="V501" s="693">
        <v>0</v>
      </c>
      <c r="W501" s="693">
        <v>28</v>
      </c>
      <c r="X501" s="690">
        <v>77.040000000000006</v>
      </c>
      <c r="Y501" s="690">
        <v>7.85</v>
      </c>
      <c r="Z501" s="690">
        <v>13.737360000000001</v>
      </c>
      <c r="AA501" s="690">
        <v>7.85</v>
      </c>
      <c r="AB501" s="690">
        <v>21.58736</v>
      </c>
      <c r="AC501" s="690">
        <v>0</v>
      </c>
      <c r="AD501" s="690">
        <v>146.68472</v>
      </c>
      <c r="AE501" s="696">
        <f>VLOOKUP(B501,[9]Avg!B:AD,29,0)</f>
        <v>9.5866918783403019</v>
      </c>
      <c r="AF501" s="697">
        <f>_xlfn.IFNA(VLOOKUP(B501,'[9]5%'!B:BC,54,0),0)</f>
        <v>0</v>
      </c>
      <c r="AG501" s="698">
        <f>VLOOKUP(B501,[9]Simperel!B:AH,33,0)</f>
        <v>6.7</v>
      </c>
      <c r="AH501" s="699">
        <f t="shared" si="96"/>
        <v>7.85</v>
      </c>
      <c r="AI501" s="700"/>
      <c r="AJ501" s="697">
        <f>_xlfn.IFNA(VLOOKUP(B501,'[9]Child care'!C:I,7,0),0)</f>
        <v>0</v>
      </c>
      <c r="AK501" s="699">
        <f>VLOOKUP(B501,[9]Att!B:W,22,0)</f>
        <v>9.5652173913043477</v>
      </c>
      <c r="AL501" s="697">
        <f t="shared" si="97"/>
        <v>0</v>
      </c>
      <c r="AM501" s="697">
        <f>_xlfn.IFNA(VLOOKUP(B501,'[9]Health Check'!D:H,5,0),0)</f>
        <v>0</v>
      </c>
      <c r="AN501" s="701"/>
      <c r="AO501" s="697">
        <v>7</v>
      </c>
      <c r="AP501" s="696">
        <f>VLOOKUP(B501,[9]Simperel!B:AJ,35,0)</f>
        <v>11</v>
      </c>
      <c r="AQ501" s="702">
        <f>VLOOKUP(B501,[10]Master!$B:$AQ,42,0)</f>
        <v>0</v>
      </c>
      <c r="AR501" s="697">
        <f>_xlfn.IFNA(VLOOKUP(B501,[9]Bounus!A:B,2,0),0)</f>
        <v>0</v>
      </c>
      <c r="AS501" s="703">
        <f>SUMIF([9]Reimbursment!$B:$B,'PWK '!B:B,[9]Reimbursment!G:G)</f>
        <v>0</v>
      </c>
      <c r="AT501" s="700">
        <f t="shared" si="104"/>
        <v>2.0182509217558562</v>
      </c>
      <c r="AU501" s="704">
        <f t="shared" si="98"/>
        <v>253.16</v>
      </c>
      <c r="AV501" s="705">
        <f>VLOOKUP(B501,[9]Att!B:U,20,0)</f>
        <v>0.21052631578947401</v>
      </c>
      <c r="AW501" s="706">
        <f t="shared" si="105"/>
        <v>283.60000000000002</v>
      </c>
      <c r="AX501" s="707">
        <f t="shared" si="99"/>
        <v>277.93</v>
      </c>
      <c r="AY501" s="708">
        <f t="shared" si="100"/>
        <v>367.55697133055622</v>
      </c>
      <c r="AZ501" s="708">
        <v>0</v>
      </c>
      <c r="BA501" s="708">
        <f>VLOOKUP(B501,'[9]1st'!B:BH,59,0)</f>
        <v>100</v>
      </c>
      <c r="BB501" s="709">
        <f>_xlfn.IFNA(VLOOKUP(B501,[9]Deduct!B:F,6,0),0)</f>
        <v>0</v>
      </c>
      <c r="BC501" s="710">
        <f>_xlfn.IFNA(VLOOKUP(B501,[9]Union!I:J,2,0),0)</f>
        <v>0</v>
      </c>
      <c r="BD501" s="710">
        <f>_xlfn.IFNA(VLOOKUP(B501,[9]Union!M:N,2,0),0)</f>
        <v>1</v>
      </c>
      <c r="BE501" s="710">
        <f>_xlfn.IFNA(VLOOKUP(B501,[9]Union!E:F,2,0),0)</f>
        <v>0</v>
      </c>
      <c r="BF501" s="710">
        <f>_xlfn.IFNA(VLOOKUP(B501,[9]Union!A:B,2,0),0)</f>
        <v>0</v>
      </c>
      <c r="BG501" s="711">
        <f t="shared" si="107"/>
        <v>5.67</v>
      </c>
      <c r="BH501" s="708">
        <f t="shared" si="95"/>
        <v>106.67</v>
      </c>
      <c r="BI501" s="712">
        <f t="shared" si="101"/>
        <v>13.7</v>
      </c>
      <c r="BJ501" s="713">
        <f t="shared" si="102"/>
        <v>190.63</v>
      </c>
      <c r="BK501" s="716"/>
      <c r="BL501" s="608" t="e">
        <f>VLOOKUP(B501,[9]ML!A:F,1,0)</f>
        <v>#N/A</v>
      </c>
      <c r="BM501" s="715"/>
      <c r="BN501" s="608" t="e">
        <f>VLOOKUP(B501,'[9]Mon-Fri'!A:A,1,0)</f>
        <v>#N/A</v>
      </c>
    </row>
    <row r="502" spans="1:73" s="608" customFormat="1" ht="32.25" customHeight="1">
      <c r="A502" s="689">
        <f t="shared" si="106"/>
        <v>494</v>
      </c>
      <c r="B502" s="725" t="s">
        <v>2236</v>
      </c>
      <c r="C502" s="690" t="s">
        <v>2237</v>
      </c>
      <c r="D502" s="690" t="s">
        <v>1196</v>
      </c>
      <c r="E502" s="690" t="s">
        <v>1300</v>
      </c>
      <c r="F502" s="691">
        <v>41023</v>
      </c>
      <c r="G502" s="692"/>
      <c r="H502" s="692"/>
      <c r="I502" s="690" t="s">
        <v>1108</v>
      </c>
      <c r="J502" s="693">
        <v>1</v>
      </c>
      <c r="K502" s="693">
        <v>3</v>
      </c>
      <c r="L502" s="693">
        <v>4</v>
      </c>
      <c r="M502" s="693">
        <v>204</v>
      </c>
      <c r="N502" s="694">
        <f t="shared" si="103"/>
        <v>7.8461538461538458</v>
      </c>
      <c r="O502" s="693">
        <v>208</v>
      </c>
      <c r="P502" s="693">
        <v>8</v>
      </c>
      <c r="Q502" s="693">
        <v>260</v>
      </c>
      <c r="R502" s="693">
        <v>0</v>
      </c>
      <c r="S502" s="693">
        <v>0</v>
      </c>
      <c r="T502" s="693">
        <v>0</v>
      </c>
      <c r="U502" s="693">
        <v>52</v>
      </c>
      <c r="V502" s="693">
        <v>0</v>
      </c>
      <c r="W502" s="693">
        <v>52</v>
      </c>
      <c r="X502" s="690">
        <v>188.33</v>
      </c>
      <c r="Y502" s="690">
        <v>0</v>
      </c>
      <c r="Z502" s="690">
        <v>26.155819000000001</v>
      </c>
      <c r="AA502" s="690">
        <v>0</v>
      </c>
      <c r="AB502" s="690">
        <v>26.155819000000001</v>
      </c>
      <c r="AC502" s="690">
        <v>0</v>
      </c>
      <c r="AD502" s="690">
        <v>68.081637999999998</v>
      </c>
      <c r="AE502" s="696">
        <f>VLOOKUP(B502,[9]Avg!B:AD,29,0)</f>
        <v>10.114322854225225</v>
      </c>
      <c r="AF502" s="697">
        <f>_xlfn.IFNA(VLOOKUP(B502,'[9]5%'!B:BC,54,0),0)</f>
        <v>0</v>
      </c>
      <c r="AG502" s="698">
        <f>VLOOKUP(B502,[9]Simperel!B:AH,33,0)</f>
        <v>12.44</v>
      </c>
      <c r="AH502" s="699">
        <f t="shared" si="96"/>
        <v>7.85</v>
      </c>
      <c r="AI502" s="700"/>
      <c r="AJ502" s="697">
        <f>_xlfn.IFNA(VLOOKUP(B502,'[9]Child care'!C:I,7,0),0)</f>
        <v>0</v>
      </c>
      <c r="AK502" s="699">
        <f>VLOOKUP(B502,[9]Att!B:W,22,0)</f>
        <v>10</v>
      </c>
      <c r="AL502" s="697">
        <f t="shared" si="97"/>
        <v>6</v>
      </c>
      <c r="AM502" s="697">
        <f>_xlfn.IFNA(VLOOKUP(B502,'[9]Health Check'!D:H,5,0),0)</f>
        <v>0</v>
      </c>
      <c r="AN502" s="701"/>
      <c r="AO502" s="697">
        <v>7</v>
      </c>
      <c r="AP502" s="696">
        <f>VLOOKUP(B502,[9]Simperel!B:AJ,35,0)</f>
        <v>11</v>
      </c>
      <c r="AQ502" s="702">
        <f>VLOOKUP(B502,[10]Master!$B:$AQ,42,0)</f>
        <v>0</v>
      </c>
      <c r="AR502" s="697">
        <f>_xlfn.IFNA(VLOOKUP(B502,[9]Bounus!A:B,2,0),0)</f>
        <v>0</v>
      </c>
      <c r="AS502" s="703">
        <f>SUMIF([9]Reimbursment!$B:$B,'PWK '!B:B,[9]Reimbursment!G:G)</f>
        <v>0</v>
      </c>
      <c r="AT502" s="700">
        <f t="shared" si="104"/>
        <v>0</v>
      </c>
      <c r="AU502" s="704">
        <f t="shared" si="98"/>
        <v>282.57</v>
      </c>
      <c r="AV502" s="705">
        <f>VLOOKUP(B502,[9]Att!B:U,20,0)</f>
        <v>0</v>
      </c>
      <c r="AW502" s="706">
        <f t="shared" si="105"/>
        <v>317.42</v>
      </c>
      <c r="AX502" s="707">
        <f t="shared" si="99"/>
        <v>311.55</v>
      </c>
      <c r="AY502" s="708">
        <f t="shared" si="100"/>
        <v>367.55697133055622</v>
      </c>
      <c r="AZ502" s="708">
        <v>0</v>
      </c>
      <c r="BA502" s="708">
        <f>VLOOKUP(B502,'[9]1st'!B:BH,59,0)</f>
        <v>100</v>
      </c>
      <c r="BB502" s="709">
        <f>_xlfn.IFNA(VLOOKUP(B502,[9]Deduct!B:F,6,0),0)</f>
        <v>0</v>
      </c>
      <c r="BC502" s="710">
        <f>_xlfn.IFNA(VLOOKUP(B502,[9]Union!I:J,2,0),0)</f>
        <v>0</v>
      </c>
      <c r="BD502" s="710">
        <f>_xlfn.IFNA(VLOOKUP(B502,[9]Union!M:N,2,0),0)</f>
        <v>0</v>
      </c>
      <c r="BE502" s="710">
        <f>_xlfn.IFNA(VLOOKUP(B502,[9]Union!E:F,2,0),0)</f>
        <v>0</v>
      </c>
      <c r="BF502" s="710">
        <f>_xlfn.IFNA(VLOOKUP(B502,[9]Union!A:B,2,0),0)</f>
        <v>0.5</v>
      </c>
      <c r="BG502" s="711">
        <f t="shared" si="107"/>
        <v>5.87</v>
      </c>
      <c r="BH502" s="708">
        <f t="shared" si="95"/>
        <v>106.37</v>
      </c>
      <c r="BI502" s="712">
        <f t="shared" si="101"/>
        <v>19.440000000000001</v>
      </c>
      <c r="BJ502" s="713">
        <f t="shared" si="102"/>
        <v>230.49</v>
      </c>
      <c r="BK502" s="716"/>
      <c r="BL502" s="608" t="e">
        <f>VLOOKUP(B502,[9]ML!A:F,1,0)</f>
        <v>#N/A</v>
      </c>
      <c r="BM502" s="715"/>
      <c r="BN502" s="608" t="e">
        <f>VLOOKUP(B502,'[9]Mon-Fri'!A:A,1,0)</f>
        <v>#N/A</v>
      </c>
    </row>
    <row r="503" spans="1:73" s="608" customFormat="1" ht="35.25" customHeight="1">
      <c r="A503" s="689">
        <f t="shared" si="106"/>
        <v>495</v>
      </c>
      <c r="B503" s="690" t="s">
        <v>2238</v>
      </c>
      <c r="C503" s="690" t="s">
        <v>2239</v>
      </c>
      <c r="D503" s="690" t="s">
        <v>1117</v>
      </c>
      <c r="E503" s="690" t="s">
        <v>1210</v>
      </c>
      <c r="F503" s="691">
        <v>41023</v>
      </c>
      <c r="G503" s="692"/>
      <c r="H503" s="692"/>
      <c r="I503" s="690" t="s">
        <v>1108</v>
      </c>
      <c r="J503" s="693">
        <v>0</v>
      </c>
      <c r="K503" s="693">
        <v>0</v>
      </c>
      <c r="L503" s="693">
        <v>0</v>
      </c>
      <c r="M503" s="693">
        <v>204</v>
      </c>
      <c r="N503" s="694">
        <f t="shared" si="103"/>
        <v>7.8461538461538458</v>
      </c>
      <c r="O503" s="693">
        <v>208</v>
      </c>
      <c r="P503" s="693">
        <v>8</v>
      </c>
      <c r="Q503" s="693">
        <v>228</v>
      </c>
      <c r="R503" s="693">
        <v>8</v>
      </c>
      <c r="S503" s="693">
        <v>8</v>
      </c>
      <c r="T503" s="693">
        <v>16</v>
      </c>
      <c r="U503" s="693">
        <v>36</v>
      </c>
      <c r="V503" s="693">
        <v>0</v>
      </c>
      <c r="W503" s="693">
        <v>36</v>
      </c>
      <c r="X503" s="690">
        <v>242.39</v>
      </c>
      <c r="Y503" s="690">
        <v>7.85</v>
      </c>
      <c r="Z503" s="690">
        <v>20.816827</v>
      </c>
      <c r="AA503" s="690">
        <v>0</v>
      </c>
      <c r="AB503" s="690">
        <v>20.816827</v>
      </c>
      <c r="AC503" s="690">
        <v>0</v>
      </c>
      <c r="AD503" s="690">
        <v>2.18404</v>
      </c>
      <c r="AE503" s="696">
        <f>VLOOKUP(B503,[9]Avg!B:AD,29,0)</f>
        <v>9.8967710059171576</v>
      </c>
      <c r="AF503" s="697">
        <f>_xlfn.IFNA(VLOOKUP(B503,'[9]5%'!B:BC,54,0),0)</f>
        <v>0</v>
      </c>
      <c r="AG503" s="698">
        <f>VLOOKUP(B503,[9]Simperel!B:AH,33,0)</f>
        <v>8.61</v>
      </c>
      <c r="AH503" s="699">
        <f t="shared" si="96"/>
        <v>7.85</v>
      </c>
      <c r="AI503" s="700"/>
      <c r="AJ503" s="697">
        <f>_xlfn.IFNA(VLOOKUP(B503,'[9]Child care'!C:I,7,0),0)</f>
        <v>0</v>
      </c>
      <c r="AK503" s="699">
        <f>VLOOKUP(B503,[9]Att!B:W,22,0)</f>
        <v>8.4280936454849495</v>
      </c>
      <c r="AL503" s="697">
        <f t="shared" si="97"/>
        <v>6</v>
      </c>
      <c r="AM503" s="697">
        <f>_xlfn.IFNA(VLOOKUP(B503,'[9]Health Check'!D:H,5,0),0)</f>
        <v>0</v>
      </c>
      <c r="AN503" s="701"/>
      <c r="AO503" s="697">
        <v>7</v>
      </c>
      <c r="AP503" s="696">
        <f>VLOOKUP(B503,[9]Simperel!B:AJ,35,0)</f>
        <v>11</v>
      </c>
      <c r="AQ503" s="702">
        <f>VLOOKUP(B503,[10]Master!$B:$AQ,42,0)</f>
        <v>0</v>
      </c>
      <c r="AR503" s="697">
        <f>_xlfn.IFNA(VLOOKUP(B503,[9]Bounus!A:B,2,0),0)</f>
        <v>0</v>
      </c>
      <c r="AS503" s="703">
        <f>SUMIF([9]Reimbursment!$B:$B,'PWK '!B:B,[9]Reimbursment!G:G)</f>
        <v>0</v>
      </c>
      <c r="AT503" s="700">
        <f t="shared" si="104"/>
        <v>0</v>
      </c>
      <c r="AU503" s="704">
        <f t="shared" si="98"/>
        <v>273.24</v>
      </c>
      <c r="AV503" s="705">
        <f>VLOOKUP(B503,[9]Att!B:U,20,0)</f>
        <v>0</v>
      </c>
      <c r="AW503" s="706">
        <f t="shared" si="105"/>
        <v>306.52</v>
      </c>
      <c r="AX503" s="707">
        <f t="shared" si="99"/>
        <v>300.64999999999998</v>
      </c>
      <c r="AY503" s="708">
        <f t="shared" si="100"/>
        <v>367.55697133055622</v>
      </c>
      <c r="AZ503" s="708">
        <v>0</v>
      </c>
      <c r="BA503" s="708">
        <f>VLOOKUP(B503,'[9]1st'!B:BH,59,0)</f>
        <v>85</v>
      </c>
      <c r="BB503" s="709">
        <f>_xlfn.IFNA(VLOOKUP(B503,[9]Deduct!B:F,6,0),0)</f>
        <v>0</v>
      </c>
      <c r="BC503" s="710">
        <f>_xlfn.IFNA(VLOOKUP(B503,[9]Union!I:J,2,0),0)</f>
        <v>1</v>
      </c>
      <c r="BD503" s="710">
        <f>_xlfn.IFNA(VLOOKUP(B503,[9]Union!M:N,2,0),0)</f>
        <v>0</v>
      </c>
      <c r="BE503" s="710">
        <f>_xlfn.IFNA(VLOOKUP(B503,[9]Union!E:F,2,0),0)</f>
        <v>0</v>
      </c>
      <c r="BF503" s="710">
        <f>_xlfn.IFNA(VLOOKUP(B503,[9]Union!A:B,2,0),0)</f>
        <v>0</v>
      </c>
      <c r="BG503" s="711">
        <f t="shared" si="107"/>
        <v>5.87</v>
      </c>
      <c r="BH503" s="708">
        <f t="shared" si="95"/>
        <v>91.87</v>
      </c>
      <c r="BI503" s="712">
        <f t="shared" si="101"/>
        <v>15.61</v>
      </c>
      <c r="BJ503" s="713">
        <f t="shared" si="102"/>
        <v>230.26</v>
      </c>
      <c r="BK503" s="716"/>
      <c r="BL503" s="608" t="e">
        <f>VLOOKUP(B503,[9]ML!A:F,1,0)</f>
        <v>#N/A</v>
      </c>
      <c r="BM503" s="715"/>
      <c r="BN503" s="608" t="e">
        <f>VLOOKUP(B503,'[9]Mon-Fri'!A:A,1,0)</f>
        <v>#N/A</v>
      </c>
    </row>
    <row r="504" spans="1:73" s="608" customFormat="1" ht="35.25" customHeight="1">
      <c r="A504" s="689">
        <f t="shared" si="106"/>
        <v>496</v>
      </c>
      <c r="B504" s="725" t="s">
        <v>2240</v>
      </c>
      <c r="C504" s="690" t="s">
        <v>2241</v>
      </c>
      <c r="D504" s="690" t="s">
        <v>1213</v>
      </c>
      <c r="E504" s="690" t="s">
        <v>1273</v>
      </c>
      <c r="F504" s="691">
        <v>41050</v>
      </c>
      <c r="G504" s="692"/>
      <c r="H504" s="692"/>
      <c r="I504" s="690" t="s">
        <v>1108</v>
      </c>
      <c r="J504" s="693">
        <v>1</v>
      </c>
      <c r="K504" s="693">
        <v>1</v>
      </c>
      <c r="L504" s="693">
        <v>2</v>
      </c>
      <c r="M504" s="693">
        <v>204</v>
      </c>
      <c r="N504" s="694">
        <f t="shared" si="103"/>
        <v>7.8461538461538458</v>
      </c>
      <c r="O504" s="693">
        <v>208</v>
      </c>
      <c r="P504" s="693">
        <v>8</v>
      </c>
      <c r="Q504" s="693">
        <v>216</v>
      </c>
      <c r="R504" s="693">
        <v>8</v>
      </c>
      <c r="S504" s="693">
        <v>0</v>
      </c>
      <c r="T504" s="693">
        <v>8</v>
      </c>
      <c r="U504" s="693">
        <v>16</v>
      </c>
      <c r="V504" s="693">
        <v>0</v>
      </c>
      <c r="W504" s="693">
        <v>16</v>
      </c>
      <c r="X504" s="690">
        <v>117.81</v>
      </c>
      <c r="Y504" s="690">
        <v>7.85</v>
      </c>
      <c r="Z504" s="690">
        <v>7.8691800000000001</v>
      </c>
      <c r="AA504" s="690">
        <v>0</v>
      </c>
      <c r="AB504" s="690">
        <v>7.8691800000000001</v>
      </c>
      <c r="AC504" s="690">
        <v>0</v>
      </c>
      <c r="AD504" s="690">
        <v>97.967359999999999</v>
      </c>
      <c r="AE504" s="696">
        <f>VLOOKUP(B504,[9]Avg!B:AD,29,0)</f>
        <v>10.035251049252768</v>
      </c>
      <c r="AF504" s="697">
        <f>_xlfn.IFNA(VLOOKUP(B504,'[9]5%'!B:BC,54,0),0)</f>
        <v>0</v>
      </c>
      <c r="AG504" s="698">
        <f>VLOOKUP(B504,[9]Simperel!B:AH,33,0)</f>
        <v>3.83</v>
      </c>
      <c r="AH504" s="699">
        <f t="shared" si="96"/>
        <v>7.85</v>
      </c>
      <c r="AI504" s="700"/>
      <c r="AJ504" s="697">
        <f>_xlfn.IFNA(VLOOKUP(B504,'[9]Child care'!C:I,7,0),0)</f>
        <v>8</v>
      </c>
      <c r="AK504" s="699">
        <f>VLOOKUP(B504,[9]Att!B:W,22,0)</f>
        <v>9.5652173913043477</v>
      </c>
      <c r="AL504" s="697">
        <f t="shared" si="97"/>
        <v>0</v>
      </c>
      <c r="AM504" s="697">
        <f>_xlfn.IFNA(VLOOKUP(B504,'[9]Health Check'!D:H,5,0),0)</f>
        <v>0</v>
      </c>
      <c r="AN504" s="701"/>
      <c r="AO504" s="697">
        <v>7</v>
      </c>
      <c r="AP504" s="696">
        <f>VLOOKUP(B504,[9]Simperel!B:AJ,35,0)</f>
        <v>11</v>
      </c>
      <c r="AQ504" s="702">
        <f>VLOOKUP(B504,[10]Master!$B:$AQ,42,0)</f>
        <v>0</v>
      </c>
      <c r="AR504" s="697">
        <f>_xlfn.IFNA(VLOOKUP(B504,[9]Bounus!A:B,2,0),0)</f>
        <v>0</v>
      </c>
      <c r="AS504" s="703">
        <f>SUMIF([9]Reimbursment!$B:$B,'PWK '!B:B,[9]Reimbursment!G:G)</f>
        <v>0</v>
      </c>
      <c r="AT504" s="700">
        <f t="shared" si="104"/>
        <v>0</v>
      </c>
      <c r="AU504" s="704">
        <f t="shared" si="98"/>
        <v>231.5</v>
      </c>
      <c r="AV504" s="705">
        <f>VLOOKUP(B504,[9]Att!B:U,20,0)</f>
        <v>0</v>
      </c>
      <c r="AW504" s="706">
        <f t="shared" si="105"/>
        <v>259.91000000000003</v>
      </c>
      <c r="AX504" s="707">
        <f t="shared" si="99"/>
        <v>254.71000000000004</v>
      </c>
      <c r="AY504" s="708">
        <f t="shared" si="100"/>
        <v>367.55697133055622</v>
      </c>
      <c r="AZ504" s="708">
        <v>0</v>
      </c>
      <c r="BA504" s="708">
        <f>VLOOKUP(B504,'[9]1st'!B:BH,59,0)</f>
        <v>100</v>
      </c>
      <c r="BB504" s="709">
        <f>_xlfn.IFNA(VLOOKUP(B504,[9]Deduct!B:F,6,0),0)</f>
        <v>0</v>
      </c>
      <c r="BC504" s="710">
        <f>_xlfn.IFNA(VLOOKUP(B504,[9]Union!I:J,2,0),0)</f>
        <v>1</v>
      </c>
      <c r="BD504" s="710">
        <f>_xlfn.IFNA(VLOOKUP(B504,[9]Union!M:N,2,0),0)</f>
        <v>0</v>
      </c>
      <c r="BE504" s="710">
        <f>_xlfn.IFNA(VLOOKUP(B504,[9]Union!E:F,2,0),0)</f>
        <v>0</v>
      </c>
      <c r="BF504" s="710">
        <f>_xlfn.IFNA(VLOOKUP(B504,[9]Union!A:B,2,0),0)</f>
        <v>0</v>
      </c>
      <c r="BG504" s="711">
        <f t="shared" si="107"/>
        <v>5.2</v>
      </c>
      <c r="BH504" s="708">
        <f t="shared" si="95"/>
        <v>106.2</v>
      </c>
      <c r="BI504" s="712">
        <f t="shared" si="101"/>
        <v>18.829999999999998</v>
      </c>
      <c r="BJ504" s="713">
        <f t="shared" si="102"/>
        <v>172.54</v>
      </c>
      <c r="BK504" s="716"/>
      <c r="BL504" s="608" t="e">
        <f>VLOOKUP(B504,[9]ML!A:F,1,0)</f>
        <v>#N/A</v>
      </c>
      <c r="BM504" s="715"/>
      <c r="BN504" s="608" t="e">
        <f>VLOOKUP(B504,'[9]Mon-Fri'!A:A,1,0)</f>
        <v>#N/A</v>
      </c>
    </row>
    <row r="505" spans="1:73" s="731" customFormat="1" ht="32.25" customHeight="1">
      <c r="A505" s="689">
        <f t="shared" si="106"/>
        <v>497</v>
      </c>
      <c r="B505" s="690" t="s">
        <v>2242</v>
      </c>
      <c r="C505" s="690" t="s">
        <v>2243</v>
      </c>
      <c r="D505" s="690" t="s">
        <v>1365</v>
      </c>
      <c r="E505" s="690" t="s">
        <v>1366</v>
      </c>
      <c r="F505" s="691">
        <v>41071</v>
      </c>
      <c r="G505" s="692"/>
      <c r="H505" s="692"/>
      <c r="I505" s="690" t="s">
        <v>1108</v>
      </c>
      <c r="J505" s="693">
        <v>0</v>
      </c>
      <c r="K505" s="693">
        <v>0</v>
      </c>
      <c r="L505" s="693">
        <v>0</v>
      </c>
      <c r="M505" s="693">
        <v>204</v>
      </c>
      <c r="N505" s="694">
        <f t="shared" si="103"/>
        <v>7.8461538461538458</v>
      </c>
      <c r="O505" s="693">
        <v>184</v>
      </c>
      <c r="P505" s="693">
        <v>8</v>
      </c>
      <c r="Q505" s="693">
        <v>211</v>
      </c>
      <c r="R505" s="693">
        <v>13</v>
      </c>
      <c r="S505" s="693">
        <v>2</v>
      </c>
      <c r="T505" s="693">
        <v>15</v>
      </c>
      <c r="U505" s="693">
        <v>42</v>
      </c>
      <c r="V505" s="693">
        <v>0</v>
      </c>
      <c r="W505" s="693">
        <v>42</v>
      </c>
      <c r="X505" s="690">
        <v>282.92</v>
      </c>
      <c r="Y505" s="690">
        <v>12.75</v>
      </c>
      <c r="Z505" s="690">
        <v>25.860476999999999</v>
      </c>
      <c r="AA505" s="690">
        <v>0</v>
      </c>
      <c r="AB505" s="690">
        <v>25.860476999999999</v>
      </c>
      <c r="AC505" s="690">
        <v>32.619999999999997</v>
      </c>
      <c r="AD505" s="690">
        <v>0.65365399999999996</v>
      </c>
      <c r="AE505" s="696">
        <f>VLOOKUP(B505,[9]Avg!B:AD,29,0)</f>
        <v>11.073705478851632</v>
      </c>
      <c r="AF505" s="697">
        <f>_xlfn.IFNA(VLOOKUP(B505,'[9]5%'!B:BC,54,0),0)</f>
        <v>0</v>
      </c>
      <c r="AG505" s="698">
        <f>VLOOKUP(B505,[9]Simperel!B:AH,33,0)</f>
        <v>10.050000000000001</v>
      </c>
      <c r="AH505" s="699">
        <f t="shared" si="96"/>
        <v>7.85</v>
      </c>
      <c r="AI505" s="700"/>
      <c r="AJ505" s="697">
        <f>_xlfn.IFNA(VLOOKUP(B505,'[9]Child care'!C:I,7,0),0)</f>
        <v>0</v>
      </c>
      <c r="AK505" s="699">
        <f>VLOOKUP(B505,[9]Att!B:W,22,0)</f>
        <v>9.1926921687249283</v>
      </c>
      <c r="AL505" s="697">
        <f t="shared" si="97"/>
        <v>6</v>
      </c>
      <c r="AM505" s="697">
        <f>_xlfn.IFNA(VLOOKUP(B505,'[9]Health Check'!D:H,5,0),0)</f>
        <v>0</v>
      </c>
      <c r="AN505" s="701"/>
      <c r="AO505" s="697">
        <v>7</v>
      </c>
      <c r="AP505" s="696">
        <f>VLOOKUP(B505,[9]Simperel!B:AJ,35,0)</f>
        <v>11</v>
      </c>
      <c r="AQ505" s="702">
        <f>VLOOKUP(B505,[10]Master!$B:$AQ,42,0)</f>
        <v>0</v>
      </c>
      <c r="AR505" s="697">
        <f>_xlfn.IFNA(VLOOKUP(B505,[9]Bounus!A:B,2,0),0)</f>
        <v>0</v>
      </c>
      <c r="AS505" s="703">
        <f>SUMIF([9]Reimbursment!$B:$B,'PWK '!B:B,[9]Reimbursment!G:G)</f>
        <v>1.65</v>
      </c>
      <c r="AT505" s="700">
        <f t="shared" si="104"/>
        <v>35.455285085796902</v>
      </c>
      <c r="AU505" s="704">
        <f t="shared" si="98"/>
        <v>354.8</v>
      </c>
      <c r="AV505" s="705">
        <f>VLOOKUP(B505,[9]Att!B:U,20,0)</f>
        <v>3.2017543859649131</v>
      </c>
      <c r="AW505" s="706">
        <f t="shared" si="105"/>
        <v>425.95</v>
      </c>
      <c r="AX505" s="707">
        <f t="shared" si="99"/>
        <v>420.08</v>
      </c>
      <c r="AY505" s="708">
        <f t="shared" si="100"/>
        <v>367.55697133055622</v>
      </c>
      <c r="AZ505" s="708">
        <v>2.63</v>
      </c>
      <c r="BA505" s="708">
        <f>VLOOKUP(B505,'[9]1st'!B:BH,59,0)</f>
        <v>101.65</v>
      </c>
      <c r="BB505" s="709">
        <f>_xlfn.IFNA(VLOOKUP(B505,[9]Deduct!B:F,6,0),0)</f>
        <v>0</v>
      </c>
      <c r="BC505" s="710">
        <f>_xlfn.IFNA(VLOOKUP(B505,[9]Union!I:J,2,0),0)</f>
        <v>1</v>
      </c>
      <c r="BD505" s="710">
        <f>_xlfn.IFNA(VLOOKUP(B505,[9]Union!M:N,2,0),0)</f>
        <v>0</v>
      </c>
      <c r="BE505" s="710">
        <f>_xlfn.IFNA(VLOOKUP(B505,[9]Union!E:F,2,0),0)</f>
        <v>0</v>
      </c>
      <c r="BF505" s="710">
        <f>_xlfn.IFNA(VLOOKUP(B505,[9]Union!A:B,2,0),0)</f>
        <v>0</v>
      </c>
      <c r="BG505" s="711">
        <f t="shared" si="107"/>
        <v>5.87</v>
      </c>
      <c r="BH505" s="708">
        <f t="shared" si="95"/>
        <v>111.15</v>
      </c>
      <c r="BI505" s="712">
        <f t="shared" si="101"/>
        <v>17.05</v>
      </c>
      <c r="BJ505" s="713">
        <f t="shared" si="102"/>
        <v>331.85</v>
      </c>
      <c r="BK505" s="716"/>
      <c r="BL505" s="608" t="e">
        <f>VLOOKUP(B505,[9]ML!A:F,1,0)</f>
        <v>#N/A</v>
      </c>
      <c r="BM505" s="715"/>
      <c r="BN505" s="608" t="e">
        <f>VLOOKUP(B505,'[9]Mon-Fri'!A:A,1,0)</f>
        <v>#N/A</v>
      </c>
      <c r="BO505" s="608"/>
      <c r="BP505" s="608"/>
      <c r="BQ505" s="608"/>
      <c r="BR505" s="608"/>
      <c r="BS505" s="608"/>
      <c r="BT505" s="608"/>
      <c r="BU505" s="608"/>
    </row>
    <row r="506" spans="1:73" s="608" customFormat="1" ht="32.25" customHeight="1">
      <c r="A506" s="689">
        <f t="shared" si="106"/>
        <v>498</v>
      </c>
      <c r="B506" s="690" t="s">
        <v>2244</v>
      </c>
      <c r="C506" s="690" t="s">
        <v>2245</v>
      </c>
      <c r="D506" s="690" t="s">
        <v>1203</v>
      </c>
      <c r="E506" s="690" t="s">
        <v>1300</v>
      </c>
      <c r="F506" s="691">
        <v>41071</v>
      </c>
      <c r="G506" s="692"/>
      <c r="H506" s="692"/>
      <c r="I506" s="690" t="s">
        <v>1108</v>
      </c>
      <c r="J506" s="693">
        <v>0</v>
      </c>
      <c r="K506" s="693">
        <v>0</v>
      </c>
      <c r="L506" s="693">
        <v>0</v>
      </c>
      <c r="M506" s="693">
        <v>224</v>
      </c>
      <c r="N506" s="694">
        <f t="shared" si="103"/>
        <v>8.615384615384615</v>
      </c>
      <c r="O506" s="693">
        <v>208</v>
      </c>
      <c r="P506" s="693">
        <v>8</v>
      </c>
      <c r="Q506" s="693">
        <v>258</v>
      </c>
      <c r="R506" s="693">
        <v>0</v>
      </c>
      <c r="S506" s="693">
        <v>0</v>
      </c>
      <c r="T506" s="693">
        <v>0</v>
      </c>
      <c r="U506" s="693">
        <v>50</v>
      </c>
      <c r="V506" s="693">
        <v>0</v>
      </c>
      <c r="W506" s="693">
        <v>50</v>
      </c>
      <c r="X506" s="690">
        <v>174.06</v>
      </c>
      <c r="Y506" s="690">
        <v>0</v>
      </c>
      <c r="Z506" s="690">
        <v>26.937000000000001</v>
      </c>
      <c r="AA506" s="690">
        <v>0</v>
      </c>
      <c r="AB506" s="690">
        <v>26.937000000000001</v>
      </c>
      <c r="AC506" s="690">
        <v>0</v>
      </c>
      <c r="AD506" s="690">
        <v>103.934</v>
      </c>
      <c r="AE506" s="696">
        <f>VLOOKUP(B506,[9]Avg!B:AD,29,0)</f>
        <v>10.796310420504389</v>
      </c>
      <c r="AF506" s="697">
        <f>_xlfn.IFNA(VLOOKUP(B506,'[9]5%'!B:BC,54,0),0)</f>
        <v>0</v>
      </c>
      <c r="AG506" s="698">
        <f>VLOOKUP(B506,[9]Simperel!B:AH,33,0)</f>
        <v>11.96</v>
      </c>
      <c r="AH506" s="699">
        <f t="shared" si="96"/>
        <v>8.6199999999999992</v>
      </c>
      <c r="AI506" s="700"/>
      <c r="AJ506" s="697">
        <f>_xlfn.IFNA(VLOOKUP(B506,'[9]Child care'!C:I,7,0),0)</f>
        <v>0</v>
      </c>
      <c r="AK506" s="699">
        <f>VLOOKUP(B506,[9]Att!B:W,22,0)</f>
        <v>10</v>
      </c>
      <c r="AL506" s="697">
        <f t="shared" si="97"/>
        <v>6</v>
      </c>
      <c r="AM506" s="697">
        <f>_xlfn.IFNA(VLOOKUP(B506,'[9]Health Check'!D:H,5,0),0)</f>
        <v>0</v>
      </c>
      <c r="AN506" s="701"/>
      <c r="AO506" s="697">
        <v>7</v>
      </c>
      <c r="AP506" s="696">
        <f>VLOOKUP(B506,[9]Simperel!B:AJ,35,0)</f>
        <v>11</v>
      </c>
      <c r="AQ506" s="702">
        <f>VLOOKUP(B506,[10]Master!$B:$AQ,42,0)</f>
        <v>0</v>
      </c>
      <c r="AR506" s="697">
        <f>_xlfn.IFNA(VLOOKUP(B506,[9]Bounus!A:B,2,0),0)</f>
        <v>0</v>
      </c>
      <c r="AS506" s="703">
        <f>SUMIF([9]Reimbursment!$B:$B,'PWK '!B:B,[9]Reimbursment!G:G)</f>
        <v>0</v>
      </c>
      <c r="AT506" s="700">
        <f t="shared" si="104"/>
        <v>0</v>
      </c>
      <c r="AU506" s="704">
        <f t="shared" si="98"/>
        <v>304.93</v>
      </c>
      <c r="AV506" s="705">
        <f>VLOOKUP(B506,[9]Att!B:U,20,0)</f>
        <v>0</v>
      </c>
      <c r="AW506" s="706">
        <f t="shared" si="105"/>
        <v>340.55</v>
      </c>
      <c r="AX506" s="707">
        <f t="shared" si="99"/>
        <v>334.68</v>
      </c>
      <c r="AY506" s="708">
        <f t="shared" si="100"/>
        <v>367.55697133055622</v>
      </c>
      <c r="AZ506" s="708">
        <v>0</v>
      </c>
      <c r="BA506" s="708">
        <f>VLOOKUP(B506,'[9]1st'!B:BH,59,0)</f>
        <v>100</v>
      </c>
      <c r="BB506" s="709">
        <f>_xlfn.IFNA(VLOOKUP(B506,[9]Deduct!B:F,6,0),0)</f>
        <v>0</v>
      </c>
      <c r="BC506" s="710">
        <f>_xlfn.IFNA(VLOOKUP(B506,[9]Union!I:J,2,0),0)</f>
        <v>0</v>
      </c>
      <c r="BD506" s="710">
        <f>_xlfn.IFNA(VLOOKUP(B506,[9]Union!M:N,2,0),0)</f>
        <v>0</v>
      </c>
      <c r="BE506" s="710">
        <f>_xlfn.IFNA(VLOOKUP(B506,[9]Union!E:F,2,0),0)</f>
        <v>0.5</v>
      </c>
      <c r="BF506" s="710">
        <f>_xlfn.IFNA(VLOOKUP(B506,[9]Union!A:B,2,0),0)</f>
        <v>0</v>
      </c>
      <c r="BG506" s="711">
        <f t="shared" si="107"/>
        <v>5.87</v>
      </c>
      <c r="BH506" s="708">
        <f t="shared" si="95"/>
        <v>106.37</v>
      </c>
      <c r="BI506" s="712">
        <f t="shared" si="101"/>
        <v>18.96</v>
      </c>
      <c r="BJ506" s="713">
        <f t="shared" si="102"/>
        <v>253.14</v>
      </c>
      <c r="BK506" s="716"/>
      <c r="BL506" s="608" t="e">
        <f>VLOOKUP(B506,[9]ML!A:F,1,0)</f>
        <v>#N/A</v>
      </c>
      <c r="BM506" s="715"/>
      <c r="BN506" s="608" t="e">
        <f>VLOOKUP(B506,'[9]Mon-Fri'!A:A,1,0)</f>
        <v>#N/A</v>
      </c>
    </row>
    <row r="507" spans="1:73" s="608" customFormat="1" ht="35.25" customHeight="1">
      <c r="A507" s="689">
        <f t="shared" si="106"/>
        <v>499</v>
      </c>
      <c r="B507" s="690" t="s">
        <v>2246</v>
      </c>
      <c r="C507" s="690" t="s">
        <v>2247</v>
      </c>
      <c r="D507" s="690" t="s">
        <v>1231</v>
      </c>
      <c r="E507" s="690" t="s">
        <v>1407</v>
      </c>
      <c r="F507" s="691">
        <v>41106</v>
      </c>
      <c r="G507" s="692"/>
      <c r="H507" s="692"/>
      <c r="I507" s="690" t="s">
        <v>1108</v>
      </c>
      <c r="J507" s="693">
        <v>0</v>
      </c>
      <c r="K507" s="693">
        <v>0</v>
      </c>
      <c r="L507" s="693">
        <v>0</v>
      </c>
      <c r="M507" s="693">
        <v>204</v>
      </c>
      <c r="N507" s="694">
        <f t="shared" si="103"/>
        <v>7.8461538461538458</v>
      </c>
      <c r="O507" s="693">
        <v>208</v>
      </c>
      <c r="P507" s="693">
        <v>8</v>
      </c>
      <c r="Q507" s="693">
        <v>240</v>
      </c>
      <c r="R507" s="693">
        <v>0</v>
      </c>
      <c r="S507" s="693">
        <v>0</v>
      </c>
      <c r="T507" s="693">
        <v>0</v>
      </c>
      <c r="U507" s="693">
        <v>32</v>
      </c>
      <c r="V507" s="693">
        <v>0</v>
      </c>
      <c r="W507" s="693">
        <v>32</v>
      </c>
      <c r="X507" s="690">
        <v>195.58</v>
      </c>
      <c r="Y507" s="690">
        <v>0</v>
      </c>
      <c r="Z507" s="690">
        <v>16.066471</v>
      </c>
      <c r="AA507" s="690">
        <v>0</v>
      </c>
      <c r="AB507" s="690">
        <v>16.066471</v>
      </c>
      <c r="AC507" s="690">
        <v>0</v>
      </c>
      <c r="AD507" s="690">
        <v>51.459294</v>
      </c>
      <c r="AE507" s="696">
        <f>VLOOKUP(B507,[9]Avg!B:AD,29,0)</f>
        <v>11.072503407488504</v>
      </c>
      <c r="AF507" s="697">
        <f>_xlfn.IFNA(VLOOKUP(B507,'[9]5%'!B:BC,54,0),0)</f>
        <v>0</v>
      </c>
      <c r="AG507" s="698">
        <f>VLOOKUP(B507,[9]Simperel!B:AH,33,0)</f>
        <v>7.65</v>
      </c>
      <c r="AH507" s="699">
        <f t="shared" si="96"/>
        <v>7.85</v>
      </c>
      <c r="AI507" s="700"/>
      <c r="AJ507" s="697">
        <f>_xlfn.IFNA(VLOOKUP(B507,'[9]Child care'!C:I,7,0),0)</f>
        <v>0</v>
      </c>
      <c r="AK507" s="699">
        <f>VLOOKUP(B507,[9]Att!B:W,22,0)</f>
        <v>10</v>
      </c>
      <c r="AL507" s="697">
        <f t="shared" si="97"/>
        <v>6</v>
      </c>
      <c r="AM507" s="697">
        <f>_xlfn.IFNA(VLOOKUP(B507,'[9]Health Check'!D:H,5,0),0)</f>
        <v>0</v>
      </c>
      <c r="AN507" s="701"/>
      <c r="AO507" s="697">
        <v>7</v>
      </c>
      <c r="AP507" s="696">
        <f>VLOOKUP(B507,[9]Simperel!B:AJ,35,0)</f>
        <v>11</v>
      </c>
      <c r="AQ507" s="702">
        <f>VLOOKUP(B507,[10]Master!$B:$AQ,42,0)</f>
        <v>0</v>
      </c>
      <c r="AR507" s="697">
        <f>_xlfn.IFNA(VLOOKUP(B507,[9]Bounus!A:B,2,0),0)</f>
        <v>0</v>
      </c>
      <c r="AS507" s="703">
        <f>SUMIF([9]Reimbursment!$B:$B,'PWK '!B:B,[9]Reimbursment!G:G)</f>
        <v>4.72</v>
      </c>
      <c r="AT507" s="700">
        <f t="shared" si="104"/>
        <v>0</v>
      </c>
      <c r="AU507" s="704">
        <f t="shared" si="98"/>
        <v>263.11</v>
      </c>
      <c r="AV507" s="705">
        <f>VLOOKUP(B507,[9]Att!B:U,20,0)</f>
        <v>0</v>
      </c>
      <c r="AW507" s="706">
        <f t="shared" si="105"/>
        <v>302.68</v>
      </c>
      <c r="AX507" s="707">
        <f t="shared" si="99"/>
        <v>296.81</v>
      </c>
      <c r="AY507" s="708">
        <f t="shared" si="100"/>
        <v>367.55697133055622</v>
      </c>
      <c r="AZ507" s="708">
        <v>0</v>
      </c>
      <c r="BA507" s="708">
        <f>VLOOKUP(B507,'[9]1st'!B:BH,59,0)</f>
        <v>104.72</v>
      </c>
      <c r="BB507" s="709">
        <f>_xlfn.IFNA(VLOOKUP(B507,[9]Deduct!B:F,6,0),0)</f>
        <v>0</v>
      </c>
      <c r="BC507" s="710">
        <f>_xlfn.IFNA(VLOOKUP(B507,[9]Union!I:J,2,0),0)</f>
        <v>1</v>
      </c>
      <c r="BD507" s="710">
        <f>_xlfn.IFNA(VLOOKUP(B507,[9]Union!M:N,2,0),0)</f>
        <v>0</v>
      </c>
      <c r="BE507" s="710">
        <f>_xlfn.IFNA(VLOOKUP(B507,[9]Union!E:F,2,0),0)</f>
        <v>0</v>
      </c>
      <c r="BF507" s="710">
        <f>_xlfn.IFNA(VLOOKUP(B507,[9]Union!A:B,2,0),0)</f>
        <v>0</v>
      </c>
      <c r="BG507" s="711">
        <f t="shared" si="107"/>
        <v>5.87</v>
      </c>
      <c r="BH507" s="708">
        <f t="shared" si="95"/>
        <v>111.59</v>
      </c>
      <c r="BI507" s="712">
        <f t="shared" si="101"/>
        <v>14.65</v>
      </c>
      <c r="BJ507" s="713">
        <f t="shared" si="102"/>
        <v>205.74</v>
      </c>
      <c r="BK507" s="716"/>
      <c r="BL507" s="608" t="e">
        <f>VLOOKUP(B507,[9]ML!A:F,1,0)</f>
        <v>#N/A</v>
      </c>
      <c r="BM507" s="715"/>
      <c r="BN507" s="608" t="e">
        <f>VLOOKUP(B507,'[9]Mon-Fri'!A:A,1,0)</f>
        <v>#N/A</v>
      </c>
    </row>
    <row r="508" spans="1:73" s="608" customFormat="1" ht="32.25" customHeight="1">
      <c r="A508" s="689">
        <f t="shared" si="106"/>
        <v>500</v>
      </c>
      <c r="B508" s="725" t="s">
        <v>2248</v>
      </c>
      <c r="C508" s="690" t="s">
        <v>2249</v>
      </c>
      <c r="D508" s="690" t="s">
        <v>1213</v>
      </c>
      <c r="E508" s="690" t="s">
        <v>1506</v>
      </c>
      <c r="F508" s="691">
        <v>41144</v>
      </c>
      <c r="G508" s="692"/>
      <c r="H508" s="692"/>
      <c r="I508" s="690" t="s">
        <v>1108</v>
      </c>
      <c r="J508" s="693">
        <v>1</v>
      </c>
      <c r="K508" s="693">
        <v>1</v>
      </c>
      <c r="L508" s="693">
        <v>2</v>
      </c>
      <c r="M508" s="693">
        <v>204</v>
      </c>
      <c r="N508" s="694">
        <f t="shared" si="103"/>
        <v>7.8461538461538458</v>
      </c>
      <c r="O508" s="693">
        <v>208</v>
      </c>
      <c r="P508" s="693">
        <v>8</v>
      </c>
      <c r="Q508" s="693">
        <v>242</v>
      </c>
      <c r="R508" s="693">
        <v>0</v>
      </c>
      <c r="S508" s="693">
        <v>0</v>
      </c>
      <c r="T508" s="693">
        <v>0</v>
      </c>
      <c r="U508" s="693">
        <v>34</v>
      </c>
      <c r="V508" s="693">
        <v>0</v>
      </c>
      <c r="W508" s="693">
        <v>34</v>
      </c>
      <c r="X508" s="690">
        <v>146.66999999999999</v>
      </c>
      <c r="Y508" s="690">
        <v>0</v>
      </c>
      <c r="Z508" s="690">
        <v>17.0352</v>
      </c>
      <c r="AA508" s="690">
        <v>0</v>
      </c>
      <c r="AB508" s="690">
        <v>17.0352</v>
      </c>
      <c r="AC508" s="690">
        <v>16.54</v>
      </c>
      <c r="AD508" s="690">
        <v>74.960400000000007</v>
      </c>
      <c r="AE508" s="696">
        <f>VLOOKUP(B508,[9]Avg!B:AD,29,0)</f>
        <v>10.297920381056658</v>
      </c>
      <c r="AF508" s="697">
        <f>_xlfn.IFNA(VLOOKUP(B508,'[9]5%'!B:BC,54,0),0)</f>
        <v>0</v>
      </c>
      <c r="AG508" s="698">
        <f>VLOOKUP(B508,[9]Simperel!B:AH,33,0)</f>
        <v>8.1300000000000008</v>
      </c>
      <c r="AH508" s="699">
        <f t="shared" si="96"/>
        <v>7.85</v>
      </c>
      <c r="AI508" s="700"/>
      <c r="AJ508" s="697">
        <f>_xlfn.IFNA(VLOOKUP(B508,'[9]Child care'!C:I,7,0),0)</f>
        <v>0</v>
      </c>
      <c r="AK508" s="699">
        <f>VLOOKUP(B508,[9]Att!B:W,22,0)</f>
        <v>10</v>
      </c>
      <c r="AL508" s="697">
        <f t="shared" si="97"/>
        <v>0</v>
      </c>
      <c r="AM508" s="697">
        <f>_xlfn.IFNA(VLOOKUP(B508,'[9]Health Check'!D:H,5,0),0)</f>
        <v>0</v>
      </c>
      <c r="AN508" s="701"/>
      <c r="AO508" s="697">
        <v>7</v>
      </c>
      <c r="AP508" s="696">
        <f>VLOOKUP(B508,[9]Simperel!B:AJ,35,0)</f>
        <v>11</v>
      </c>
      <c r="AQ508" s="702">
        <f>VLOOKUP(B508,[10]Master!$B:$AQ,42,0)</f>
        <v>0</v>
      </c>
      <c r="AR508" s="697">
        <f>_xlfn.IFNA(VLOOKUP(B508,[9]Bounus!A:B,2,0),0)</f>
        <v>0</v>
      </c>
      <c r="AS508" s="703">
        <f>SUMIF([9]Reimbursment!$B:$B,'PWK '!B:B,[9]Reimbursment!G:G)</f>
        <v>0</v>
      </c>
      <c r="AT508" s="700">
        <f t="shared" si="104"/>
        <v>0</v>
      </c>
      <c r="AU508" s="704">
        <f t="shared" si="98"/>
        <v>255.21</v>
      </c>
      <c r="AV508" s="705">
        <f>VLOOKUP(B508,[9]Att!B:U,20,0)</f>
        <v>0</v>
      </c>
      <c r="AW508" s="706">
        <f t="shared" si="105"/>
        <v>284.06</v>
      </c>
      <c r="AX508" s="707">
        <f t="shared" si="99"/>
        <v>278.38</v>
      </c>
      <c r="AY508" s="708">
        <f t="shared" si="100"/>
        <v>367.55697133055622</v>
      </c>
      <c r="AZ508" s="708">
        <v>0</v>
      </c>
      <c r="BA508" s="708">
        <f>VLOOKUP(B508,'[9]1st'!B:BH,59,0)</f>
        <v>100</v>
      </c>
      <c r="BB508" s="709">
        <f>_xlfn.IFNA(VLOOKUP(B508,[9]Deduct!B:F,6,0),0)</f>
        <v>0</v>
      </c>
      <c r="BC508" s="710">
        <f>_xlfn.IFNA(VLOOKUP(B508,[9]Union!I:J,2,0),0)</f>
        <v>1</v>
      </c>
      <c r="BD508" s="710">
        <f>_xlfn.IFNA(VLOOKUP(B508,[9]Union!M:N,2,0),0)</f>
        <v>0</v>
      </c>
      <c r="BE508" s="710">
        <f>_xlfn.IFNA(VLOOKUP(B508,[9]Union!E:F,2,0),0)</f>
        <v>0</v>
      </c>
      <c r="BF508" s="710">
        <f>_xlfn.IFNA(VLOOKUP(B508,[9]Union!A:B,2,0),0)</f>
        <v>0</v>
      </c>
      <c r="BG508" s="711">
        <f t="shared" si="107"/>
        <v>5.68</v>
      </c>
      <c r="BH508" s="708">
        <f t="shared" si="95"/>
        <v>106.68</v>
      </c>
      <c r="BI508" s="712">
        <f t="shared" si="101"/>
        <v>15.13</v>
      </c>
      <c r="BJ508" s="713">
        <f t="shared" si="102"/>
        <v>192.51</v>
      </c>
      <c r="BK508" s="716"/>
      <c r="BL508" s="608" t="e">
        <f>VLOOKUP(B508,[9]ML!A:F,1,0)</f>
        <v>#N/A</v>
      </c>
      <c r="BM508" s="715"/>
      <c r="BN508" s="608" t="e">
        <f>VLOOKUP(B508,'[9]Mon-Fri'!A:A,1,0)</f>
        <v>#N/A</v>
      </c>
      <c r="BO508" s="722"/>
      <c r="BP508" s="722"/>
      <c r="BQ508" s="722"/>
      <c r="BR508" s="722"/>
      <c r="BS508" s="722"/>
      <c r="BT508" s="722"/>
      <c r="BU508" s="722"/>
    </row>
    <row r="509" spans="1:73" s="608" customFormat="1" ht="35.25" customHeight="1">
      <c r="A509" s="689">
        <f t="shared" si="106"/>
        <v>501</v>
      </c>
      <c r="B509" s="690" t="s">
        <v>2250</v>
      </c>
      <c r="C509" s="690" t="s">
        <v>2251</v>
      </c>
      <c r="D509" s="690" t="s">
        <v>1231</v>
      </c>
      <c r="E509" s="690" t="s">
        <v>2252</v>
      </c>
      <c r="F509" s="691">
        <v>41171</v>
      </c>
      <c r="G509" s="692"/>
      <c r="H509" s="692"/>
      <c r="I509" s="690" t="s">
        <v>1108</v>
      </c>
      <c r="J509" s="693">
        <v>0</v>
      </c>
      <c r="K509" s="693">
        <v>0</v>
      </c>
      <c r="L509" s="693">
        <v>0</v>
      </c>
      <c r="M509" s="693">
        <v>204</v>
      </c>
      <c r="N509" s="694">
        <f t="shared" si="103"/>
        <v>7.8461538461538458</v>
      </c>
      <c r="O509" s="693">
        <v>208</v>
      </c>
      <c r="P509" s="693">
        <v>8</v>
      </c>
      <c r="Q509" s="693">
        <v>90</v>
      </c>
      <c r="R509" s="693">
        <v>128</v>
      </c>
      <c r="S509" s="693">
        <v>0</v>
      </c>
      <c r="T509" s="693">
        <v>128</v>
      </c>
      <c r="U509" s="693">
        <v>10</v>
      </c>
      <c r="V509" s="693">
        <v>0</v>
      </c>
      <c r="W509" s="693">
        <v>10</v>
      </c>
      <c r="X509" s="690">
        <v>77.3</v>
      </c>
      <c r="Y509" s="690">
        <v>125.6</v>
      </c>
      <c r="Z509" s="690">
        <v>4.9062000000000001</v>
      </c>
      <c r="AA509" s="690">
        <v>0</v>
      </c>
      <c r="AB509" s="690">
        <v>4.9062000000000001</v>
      </c>
      <c r="AC509" s="690">
        <v>0</v>
      </c>
      <c r="AD509" s="690">
        <v>11.3896</v>
      </c>
      <c r="AE509" s="696">
        <f>VLOOKUP(B509,[9]Avg!B:AD,29,0)</f>
        <v>11.294586961215144</v>
      </c>
      <c r="AF509" s="697">
        <f>_xlfn.IFNA(VLOOKUP(B509,'[9]5%'!B:BC,54,0),0)</f>
        <v>0</v>
      </c>
      <c r="AG509" s="698">
        <f>VLOOKUP(B509,[9]Simperel!B:AH,33,0)</f>
        <v>2.39</v>
      </c>
      <c r="AH509" s="699">
        <f t="shared" si="96"/>
        <v>7.85</v>
      </c>
      <c r="AI509" s="700"/>
      <c r="AJ509" s="697">
        <f>_xlfn.IFNA(VLOOKUP(B509,'[9]Child care'!C:I,7,0),0)</f>
        <v>0</v>
      </c>
      <c r="AK509" s="699">
        <f>VLOOKUP(B509,[9]Att!B:W,22,0)</f>
        <v>3.043478260869565</v>
      </c>
      <c r="AL509" s="697">
        <f t="shared" si="97"/>
        <v>6</v>
      </c>
      <c r="AM509" s="697">
        <f>_xlfn.IFNA(VLOOKUP(B509,'[9]Health Check'!D:H,5,0),0)</f>
        <v>0</v>
      </c>
      <c r="AN509" s="701"/>
      <c r="AO509" s="697">
        <v>7</v>
      </c>
      <c r="AP509" s="696">
        <f>VLOOKUP(B509,[9]Simperel!B:AJ,35,0)</f>
        <v>11</v>
      </c>
      <c r="AQ509" s="702">
        <f>VLOOKUP(B509,[10]Master!$B:$AQ,42,0)</f>
        <v>0</v>
      </c>
      <c r="AR509" s="697">
        <f>_xlfn.IFNA(VLOOKUP(B509,[9]Bounus!A:B,2,0),0)</f>
        <v>0</v>
      </c>
      <c r="AS509" s="703">
        <f>SUMIF([9]Reimbursment!$B:$B,'PWK '!B:B,[9]Reimbursment!G:G)</f>
        <v>0</v>
      </c>
      <c r="AT509" s="700">
        <f t="shared" si="104"/>
        <v>0</v>
      </c>
      <c r="AU509" s="704">
        <f t="shared" si="98"/>
        <v>219.2</v>
      </c>
      <c r="AV509" s="705">
        <f>VLOOKUP(B509,[9]Att!B:U,20,0)</f>
        <v>0</v>
      </c>
      <c r="AW509" s="706">
        <f t="shared" si="105"/>
        <v>247.09</v>
      </c>
      <c r="AX509" s="707">
        <f t="shared" si="99"/>
        <v>242.15</v>
      </c>
      <c r="AY509" s="708">
        <f t="shared" si="100"/>
        <v>367.55697133055622</v>
      </c>
      <c r="AZ509" s="708">
        <v>0</v>
      </c>
      <c r="BA509" s="708">
        <f>VLOOKUP(B509,'[9]1st'!B:BH,59,0)</f>
        <v>100</v>
      </c>
      <c r="BB509" s="709">
        <f>_xlfn.IFNA(VLOOKUP(B509,[9]Deduct!B:F,6,0),0)</f>
        <v>0</v>
      </c>
      <c r="BC509" s="710">
        <f>_xlfn.IFNA(VLOOKUP(B509,[9]Union!I:J,2,0),0)</f>
        <v>0</v>
      </c>
      <c r="BD509" s="710">
        <f>_xlfn.IFNA(VLOOKUP(B509,[9]Union!M:N,2,0),0)</f>
        <v>0</v>
      </c>
      <c r="BE509" s="710">
        <f>_xlfn.IFNA(VLOOKUP(B509,[9]Union!E:F,2,0),0)</f>
        <v>0.5</v>
      </c>
      <c r="BF509" s="710">
        <f>_xlfn.IFNA(VLOOKUP(B509,[9]Union!A:B,2,0),0)</f>
        <v>0</v>
      </c>
      <c r="BG509" s="711">
        <f t="shared" si="107"/>
        <v>4.9400000000000004</v>
      </c>
      <c r="BH509" s="708">
        <f t="shared" si="95"/>
        <v>105.44</v>
      </c>
      <c r="BI509" s="712">
        <f t="shared" si="101"/>
        <v>9.39</v>
      </c>
      <c r="BJ509" s="713">
        <f t="shared" si="102"/>
        <v>151.04</v>
      </c>
      <c r="BK509" s="716"/>
      <c r="BL509" s="608" t="e">
        <f>VLOOKUP(B509,[9]ML!A:F,1,0)</f>
        <v>#N/A</v>
      </c>
      <c r="BM509" s="715"/>
      <c r="BN509" s="608" t="e">
        <f>VLOOKUP(B509,'[9]Mon-Fri'!A:A,1,0)</f>
        <v>#N/A</v>
      </c>
    </row>
    <row r="510" spans="1:73" s="608" customFormat="1" ht="32.25" customHeight="1">
      <c r="A510" s="689">
        <f t="shared" si="106"/>
        <v>502</v>
      </c>
      <c r="B510" s="690" t="s">
        <v>2253</v>
      </c>
      <c r="C510" s="690" t="s">
        <v>2254</v>
      </c>
      <c r="D510" s="690" t="s">
        <v>1224</v>
      </c>
      <c r="E510" s="690" t="s">
        <v>2176</v>
      </c>
      <c r="F510" s="691">
        <v>41214</v>
      </c>
      <c r="G510" s="692"/>
      <c r="H510" s="692"/>
      <c r="I510" s="690" t="s">
        <v>1108</v>
      </c>
      <c r="J510" s="693">
        <v>0</v>
      </c>
      <c r="K510" s="693">
        <v>0</v>
      </c>
      <c r="L510" s="693">
        <v>0</v>
      </c>
      <c r="M510" s="693">
        <v>204</v>
      </c>
      <c r="N510" s="694">
        <f t="shared" si="103"/>
        <v>7.8461538461538458</v>
      </c>
      <c r="O510" s="693">
        <v>208</v>
      </c>
      <c r="P510" s="693">
        <v>8</v>
      </c>
      <c r="Q510" s="693">
        <v>258</v>
      </c>
      <c r="R510" s="693">
        <v>0</v>
      </c>
      <c r="S510" s="693">
        <v>0</v>
      </c>
      <c r="T510" s="693">
        <v>0</v>
      </c>
      <c r="U510" s="693">
        <v>50</v>
      </c>
      <c r="V510" s="693">
        <v>0</v>
      </c>
      <c r="W510" s="693">
        <v>50</v>
      </c>
      <c r="X510" s="690">
        <v>170.14</v>
      </c>
      <c r="Y510" s="690">
        <v>0</v>
      </c>
      <c r="Z510" s="690">
        <v>25.281597000000001</v>
      </c>
      <c r="AA510" s="690">
        <v>0</v>
      </c>
      <c r="AB510" s="690">
        <v>25.281597000000001</v>
      </c>
      <c r="AC510" s="690">
        <v>0</v>
      </c>
      <c r="AD510" s="690">
        <v>84.523194000000004</v>
      </c>
      <c r="AE510" s="696">
        <f>VLOOKUP(B510,[9]Avg!B:AD,29,0)</f>
        <v>10.107124867642481</v>
      </c>
      <c r="AF510" s="697">
        <f>_xlfn.IFNA(VLOOKUP(B510,'[9]5%'!B:BC,54,0),0)</f>
        <v>0</v>
      </c>
      <c r="AG510" s="698">
        <f>VLOOKUP(B510,[9]Simperel!B:AH,33,0)</f>
        <v>11.96</v>
      </c>
      <c r="AH510" s="699">
        <f t="shared" si="96"/>
        <v>7.85</v>
      </c>
      <c r="AI510" s="700"/>
      <c r="AJ510" s="697">
        <f>_xlfn.IFNA(VLOOKUP(B510,'[9]Child care'!C:I,7,0),0)</f>
        <v>0</v>
      </c>
      <c r="AK510" s="699">
        <f>VLOOKUP(B510,[9]Att!B:W,22,0)</f>
        <v>10</v>
      </c>
      <c r="AL510" s="697">
        <f t="shared" si="97"/>
        <v>6</v>
      </c>
      <c r="AM510" s="697">
        <f>_xlfn.IFNA(VLOOKUP(B510,'[9]Health Check'!D:H,5,0),0)</f>
        <v>0</v>
      </c>
      <c r="AN510" s="701"/>
      <c r="AO510" s="697">
        <v>7</v>
      </c>
      <c r="AP510" s="696">
        <f>VLOOKUP(B510,[9]Simperel!B:AJ,35,0)</f>
        <v>11</v>
      </c>
      <c r="AQ510" s="702">
        <f>VLOOKUP(B510,[10]Master!$B:$AQ,42,0)</f>
        <v>0</v>
      </c>
      <c r="AR510" s="697">
        <f>_xlfn.IFNA(VLOOKUP(B510,[9]Bounus!A:B,2,0),0)</f>
        <v>0</v>
      </c>
      <c r="AS510" s="703">
        <f>SUMIF([9]Reimbursment!$B:$B,'PWK '!B:B,[9]Reimbursment!G:G)</f>
        <v>0</v>
      </c>
      <c r="AT510" s="700">
        <f t="shared" si="104"/>
        <v>0</v>
      </c>
      <c r="AU510" s="704">
        <f t="shared" si="98"/>
        <v>279.94</v>
      </c>
      <c r="AV510" s="705">
        <f>VLOOKUP(B510,[9]Att!B:U,20,0)</f>
        <v>0</v>
      </c>
      <c r="AW510" s="706">
        <f t="shared" si="105"/>
        <v>314.79000000000002</v>
      </c>
      <c r="AX510" s="707">
        <f t="shared" si="99"/>
        <v>308.92</v>
      </c>
      <c r="AY510" s="708">
        <f t="shared" si="100"/>
        <v>367.55697133055622</v>
      </c>
      <c r="AZ510" s="708">
        <v>0</v>
      </c>
      <c r="BA510" s="708">
        <f>VLOOKUP(B510,'[9]1st'!B:BH,59,0)</f>
        <v>100</v>
      </c>
      <c r="BB510" s="709">
        <f>_xlfn.IFNA(VLOOKUP(B510,[9]Deduct!B:F,6,0),0)</f>
        <v>0</v>
      </c>
      <c r="BC510" s="710">
        <f>_xlfn.IFNA(VLOOKUP(B510,[9]Union!I:J,2,0),0)</f>
        <v>1</v>
      </c>
      <c r="BD510" s="710">
        <f>_xlfn.IFNA(VLOOKUP(B510,[9]Union!M:N,2,0),0)</f>
        <v>0</v>
      </c>
      <c r="BE510" s="710">
        <f>_xlfn.IFNA(VLOOKUP(B510,[9]Union!E:F,2,0),0)</f>
        <v>0</v>
      </c>
      <c r="BF510" s="710">
        <f>_xlfn.IFNA(VLOOKUP(B510,[9]Union!A:B,2,0),0)</f>
        <v>0</v>
      </c>
      <c r="BG510" s="711">
        <f t="shared" si="107"/>
        <v>5.87</v>
      </c>
      <c r="BH510" s="708">
        <f t="shared" si="95"/>
        <v>106.87</v>
      </c>
      <c r="BI510" s="712">
        <f t="shared" si="101"/>
        <v>18.96</v>
      </c>
      <c r="BJ510" s="713">
        <f t="shared" si="102"/>
        <v>226.88</v>
      </c>
      <c r="BK510" s="716"/>
      <c r="BL510" s="608" t="e">
        <f>VLOOKUP(B510,[9]ML!A:F,1,0)</f>
        <v>#N/A</v>
      </c>
      <c r="BM510" s="715"/>
      <c r="BN510" s="608" t="e">
        <f>VLOOKUP(B510,'[9]Mon-Fri'!A:A,1,0)</f>
        <v>#N/A</v>
      </c>
    </row>
    <row r="511" spans="1:73" s="608" customFormat="1" ht="35.25" customHeight="1">
      <c r="A511" s="689">
        <f t="shared" si="106"/>
        <v>503</v>
      </c>
      <c r="B511" s="690" t="s">
        <v>2255</v>
      </c>
      <c r="C511" s="690" t="s">
        <v>2256</v>
      </c>
      <c r="D511" s="690" t="s">
        <v>1203</v>
      </c>
      <c r="E511" s="690" t="s">
        <v>1447</v>
      </c>
      <c r="F511" s="691">
        <v>41214</v>
      </c>
      <c r="G511" s="692"/>
      <c r="H511" s="692"/>
      <c r="I511" s="690" t="s">
        <v>1108</v>
      </c>
      <c r="J511" s="693">
        <v>0</v>
      </c>
      <c r="K511" s="693">
        <v>0</v>
      </c>
      <c r="L511" s="693">
        <v>0</v>
      </c>
      <c r="M511" s="693">
        <v>204</v>
      </c>
      <c r="N511" s="694">
        <f t="shared" si="103"/>
        <v>7.8461538461538458</v>
      </c>
      <c r="O511" s="693">
        <v>208</v>
      </c>
      <c r="P511" s="693">
        <v>8</v>
      </c>
      <c r="Q511" s="693">
        <v>242</v>
      </c>
      <c r="R511" s="693">
        <v>0</v>
      </c>
      <c r="S511" s="693">
        <v>0</v>
      </c>
      <c r="T511" s="693">
        <v>0</v>
      </c>
      <c r="U511" s="693">
        <v>34</v>
      </c>
      <c r="V511" s="693">
        <v>0</v>
      </c>
      <c r="W511" s="693">
        <v>34</v>
      </c>
      <c r="X511" s="690">
        <v>204.27</v>
      </c>
      <c r="Y511" s="690">
        <v>0</v>
      </c>
      <c r="Z511" s="690">
        <v>17.021304000000001</v>
      </c>
      <c r="AA511" s="690">
        <v>0</v>
      </c>
      <c r="AB511" s="690">
        <v>17.021304000000001</v>
      </c>
      <c r="AC511" s="690">
        <v>0</v>
      </c>
      <c r="AD511" s="690">
        <v>39.275647999999997</v>
      </c>
      <c r="AE511" s="696">
        <f>VLOOKUP(B511,[9]Avg!B:AD,29,0)</f>
        <v>10.032619378698225</v>
      </c>
      <c r="AF511" s="697">
        <f>_xlfn.IFNA(VLOOKUP(B511,'[9]5%'!B:BC,54,0),0)</f>
        <v>0</v>
      </c>
      <c r="AG511" s="698">
        <f>VLOOKUP(B511,[9]Simperel!B:AH,33,0)</f>
        <v>8.1300000000000008</v>
      </c>
      <c r="AH511" s="699">
        <f t="shared" si="96"/>
        <v>7.85</v>
      </c>
      <c r="AI511" s="700"/>
      <c r="AJ511" s="697">
        <f>_xlfn.IFNA(VLOOKUP(B511,'[9]Child care'!C:I,7,0),0)</f>
        <v>0</v>
      </c>
      <c r="AK511" s="699">
        <f>VLOOKUP(B511,[9]Att!B:W,22,0)</f>
        <v>10</v>
      </c>
      <c r="AL511" s="697">
        <f t="shared" si="97"/>
        <v>6</v>
      </c>
      <c r="AM511" s="697">
        <f>_xlfn.IFNA(VLOOKUP(B511,'[9]Health Check'!D:H,5,0),0)</f>
        <v>0</v>
      </c>
      <c r="AN511" s="701"/>
      <c r="AO511" s="697">
        <v>7</v>
      </c>
      <c r="AP511" s="696">
        <f>VLOOKUP(B511,[9]Simperel!B:AJ,35,0)</f>
        <v>11</v>
      </c>
      <c r="AQ511" s="702">
        <f>VLOOKUP(B511,[10]Master!$B:$AQ,42,0)</f>
        <v>0</v>
      </c>
      <c r="AR511" s="697">
        <f>_xlfn.IFNA(VLOOKUP(B511,[9]Bounus!A:B,2,0),0)</f>
        <v>0</v>
      </c>
      <c r="AS511" s="703">
        <f>SUMIF([9]Reimbursment!$B:$B,'PWK '!B:B,[9]Reimbursment!G:G)</f>
        <v>0</v>
      </c>
      <c r="AT511" s="700">
        <f t="shared" si="104"/>
        <v>0</v>
      </c>
      <c r="AU511" s="704">
        <f t="shared" si="98"/>
        <v>260.57</v>
      </c>
      <c r="AV511" s="705">
        <f>VLOOKUP(B511,[9]Att!B:U,20,0)</f>
        <v>0</v>
      </c>
      <c r="AW511" s="706">
        <f t="shared" si="105"/>
        <v>295.42</v>
      </c>
      <c r="AX511" s="707">
        <f t="shared" si="99"/>
        <v>289.55</v>
      </c>
      <c r="AY511" s="708">
        <f t="shared" si="100"/>
        <v>367.55697133055622</v>
      </c>
      <c r="AZ511" s="708">
        <v>0</v>
      </c>
      <c r="BA511" s="708">
        <f>VLOOKUP(B511,'[9]1st'!B:BH,59,0)</f>
        <v>100</v>
      </c>
      <c r="BB511" s="709">
        <f>_xlfn.IFNA(VLOOKUP(B511,[9]Deduct!B:F,6,0),0)</f>
        <v>0</v>
      </c>
      <c r="BC511" s="710">
        <f>_xlfn.IFNA(VLOOKUP(B511,[9]Union!I:J,2,0),0)</f>
        <v>0</v>
      </c>
      <c r="BD511" s="710">
        <f>_xlfn.IFNA(VLOOKUP(B511,[9]Union!M:N,2,0),0)</f>
        <v>0</v>
      </c>
      <c r="BE511" s="710">
        <f>_xlfn.IFNA(VLOOKUP(B511,[9]Union!E:F,2,0),0)</f>
        <v>0</v>
      </c>
      <c r="BF511" s="710">
        <f>_xlfn.IFNA(VLOOKUP(B511,[9]Union!A:B,2,0),0)</f>
        <v>0</v>
      </c>
      <c r="BG511" s="711">
        <f t="shared" si="107"/>
        <v>5.87</v>
      </c>
      <c r="BH511" s="708">
        <f t="shared" si="95"/>
        <v>105.87</v>
      </c>
      <c r="BI511" s="712">
        <f t="shared" si="101"/>
        <v>15.13</v>
      </c>
      <c r="BJ511" s="713">
        <f t="shared" si="102"/>
        <v>204.68</v>
      </c>
      <c r="BK511" s="724"/>
      <c r="BL511" s="608" t="e">
        <f>VLOOKUP(B511,[9]ML!A:F,1,0)</f>
        <v>#N/A</v>
      </c>
      <c r="BM511" s="715"/>
      <c r="BN511" s="608" t="e">
        <f>VLOOKUP(B511,'[9]Mon-Fri'!A:A,1,0)</f>
        <v>#N/A</v>
      </c>
    </row>
    <row r="512" spans="1:73" s="608" customFormat="1" ht="32.25" customHeight="1">
      <c r="A512" s="689">
        <f t="shared" si="106"/>
        <v>504</v>
      </c>
      <c r="B512" s="690" t="s">
        <v>2257</v>
      </c>
      <c r="C512" s="690" t="s">
        <v>2258</v>
      </c>
      <c r="D512" s="690" t="s">
        <v>1238</v>
      </c>
      <c r="E512" s="690" t="s">
        <v>1523</v>
      </c>
      <c r="F512" s="691">
        <v>41220</v>
      </c>
      <c r="G512" s="692"/>
      <c r="H512" s="692"/>
      <c r="I512" s="690" t="s">
        <v>1108</v>
      </c>
      <c r="J512" s="693">
        <v>1</v>
      </c>
      <c r="K512" s="693">
        <v>2</v>
      </c>
      <c r="L512" s="693">
        <v>3</v>
      </c>
      <c r="M512" s="693">
        <v>204</v>
      </c>
      <c r="N512" s="694">
        <f t="shared" si="103"/>
        <v>7.8461538461538458</v>
      </c>
      <c r="O512" s="693">
        <v>208</v>
      </c>
      <c r="P512" s="693">
        <v>8</v>
      </c>
      <c r="Q512" s="693">
        <v>217</v>
      </c>
      <c r="R512" s="693">
        <v>1</v>
      </c>
      <c r="S512" s="693">
        <v>12</v>
      </c>
      <c r="T512" s="693">
        <v>13</v>
      </c>
      <c r="U512" s="693">
        <v>22</v>
      </c>
      <c r="V512" s="693">
        <v>0</v>
      </c>
      <c r="W512" s="693">
        <v>22</v>
      </c>
      <c r="X512" s="690">
        <v>171.38</v>
      </c>
      <c r="Y512" s="690">
        <v>0.98</v>
      </c>
      <c r="Z512" s="690">
        <v>11.834628</v>
      </c>
      <c r="AA512" s="690">
        <v>0</v>
      </c>
      <c r="AB512" s="690">
        <v>11.834628</v>
      </c>
      <c r="AC512" s="690">
        <v>16.649999999999999</v>
      </c>
      <c r="AD512" s="690">
        <v>48.852159999999998</v>
      </c>
      <c r="AE512" s="696">
        <f>VLOOKUP(B512,[9]Avg!B:AD,29,0)</f>
        <v>9.9482739030762311</v>
      </c>
      <c r="AF512" s="697">
        <f>_xlfn.IFNA(VLOOKUP(B512,'[9]5%'!B:BC,54,0),0)</f>
        <v>0</v>
      </c>
      <c r="AG512" s="698">
        <f>VLOOKUP(B512,[9]Simperel!B:AH,33,0)</f>
        <v>5.26</v>
      </c>
      <c r="AH512" s="699">
        <f t="shared" si="96"/>
        <v>7.85</v>
      </c>
      <c r="AI512" s="700"/>
      <c r="AJ512" s="697">
        <f>_xlfn.IFNA(VLOOKUP(B512,'[9]Child care'!C:I,7,0),0)</f>
        <v>0</v>
      </c>
      <c r="AK512" s="699">
        <f>VLOOKUP(B512,[9]Att!B:W,22,0)</f>
        <v>9.1533180778032026</v>
      </c>
      <c r="AL512" s="697">
        <f t="shared" si="97"/>
        <v>6</v>
      </c>
      <c r="AM512" s="697">
        <f>_xlfn.IFNA(VLOOKUP(B512,'[9]Health Check'!D:H,5,0),0)</f>
        <v>0</v>
      </c>
      <c r="AN512" s="701"/>
      <c r="AO512" s="697">
        <v>7</v>
      </c>
      <c r="AP512" s="696">
        <f>VLOOKUP(B512,[9]Simperel!B:AJ,35,0)</f>
        <v>11</v>
      </c>
      <c r="AQ512" s="702">
        <f>VLOOKUP(B512,[10]Master!$B:$AQ,42,0)</f>
        <v>0</v>
      </c>
      <c r="AR512" s="697">
        <f>_xlfn.IFNA(VLOOKUP(B512,[9]Bounus!A:B,2,0),0)</f>
        <v>0</v>
      </c>
      <c r="AS512" s="703">
        <f>SUMIF([9]Reimbursment!$B:$B,'PWK '!B:B,[9]Reimbursment!G:G)</f>
        <v>2.34</v>
      </c>
      <c r="AT512" s="700">
        <f t="shared" si="104"/>
        <v>4.3283718034436891</v>
      </c>
      <c r="AU512" s="704">
        <f t="shared" si="98"/>
        <v>249.7</v>
      </c>
      <c r="AV512" s="705">
        <f>VLOOKUP(B512,[9]Att!B:U,20,0)</f>
        <v>0.43508771929824519</v>
      </c>
      <c r="AW512" s="706">
        <f t="shared" si="105"/>
        <v>290.37</v>
      </c>
      <c r="AX512" s="707">
        <f t="shared" si="99"/>
        <v>284.56</v>
      </c>
      <c r="AY512" s="708">
        <f t="shared" si="100"/>
        <v>367.55697133055622</v>
      </c>
      <c r="AZ512" s="708">
        <v>0</v>
      </c>
      <c r="BA512" s="708">
        <f>VLOOKUP(B512,'[9]1st'!B:BH,59,0)</f>
        <v>102.34</v>
      </c>
      <c r="BB512" s="709">
        <f>_xlfn.IFNA(VLOOKUP(B512,[9]Deduct!B:F,6,0),0)</f>
        <v>0</v>
      </c>
      <c r="BC512" s="710">
        <f>_xlfn.IFNA(VLOOKUP(B512,[9]Union!I:J,2,0),0)</f>
        <v>0</v>
      </c>
      <c r="BD512" s="710">
        <f>_xlfn.IFNA(VLOOKUP(B512,[9]Union!M:N,2,0),0)</f>
        <v>1</v>
      </c>
      <c r="BE512" s="710">
        <f>_xlfn.IFNA(VLOOKUP(B512,[9]Union!E:F,2,0),0)</f>
        <v>0</v>
      </c>
      <c r="BF512" s="710">
        <f>_xlfn.IFNA(VLOOKUP(B512,[9]Union!A:B,2,0),0)</f>
        <v>0</v>
      </c>
      <c r="BG512" s="711">
        <f t="shared" si="107"/>
        <v>5.81</v>
      </c>
      <c r="BH512" s="708">
        <f t="shared" si="95"/>
        <v>109.15</v>
      </c>
      <c r="BI512" s="712">
        <f t="shared" si="101"/>
        <v>12.26</v>
      </c>
      <c r="BJ512" s="713">
        <f t="shared" si="102"/>
        <v>193.48</v>
      </c>
      <c r="BK512" s="716"/>
      <c r="BL512" s="608" t="e">
        <f>VLOOKUP(B512,[9]ML!A:F,1,0)</f>
        <v>#N/A</v>
      </c>
      <c r="BM512" s="715"/>
      <c r="BN512" s="608" t="e">
        <f>VLOOKUP(B512,'[9]Mon-Fri'!A:A,1,0)</f>
        <v>#N/A</v>
      </c>
    </row>
    <row r="513" spans="1:66" s="608" customFormat="1" ht="35.25" customHeight="1">
      <c r="A513" s="689">
        <f t="shared" si="106"/>
        <v>505</v>
      </c>
      <c r="B513" s="690" t="s">
        <v>2259</v>
      </c>
      <c r="C513" s="690" t="s">
        <v>2260</v>
      </c>
      <c r="D513" s="690" t="s">
        <v>1213</v>
      </c>
      <c r="E513" s="690" t="s">
        <v>1642</v>
      </c>
      <c r="F513" s="691">
        <v>41246</v>
      </c>
      <c r="G513" s="692"/>
      <c r="H513" s="692"/>
      <c r="I513" s="690" t="s">
        <v>1108</v>
      </c>
      <c r="J513" s="693">
        <v>0</v>
      </c>
      <c r="K513" s="693">
        <v>0</v>
      </c>
      <c r="L513" s="693">
        <v>0</v>
      </c>
      <c r="M513" s="693">
        <v>204</v>
      </c>
      <c r="N513" s="694">
        <f t="shared" si="103"/>
        <v>7.8461538461538458</v>
      </c>
      <c r="O513" s="693">
        <v>208</v>
      </c>
      <c r="P513" s="693">
        <v>8</v>
      </c>
      <c r="Q513" s="693">
        <v>122</v>
      </c>
      <c r="R513" s="693">
        <v>96</v>
      </c>
      <c r="S513" s="693">
        <v>0</v>
      </c>
      <c r="T513" s="693">
        <v>96</v>
      </c>
      <c r="U513" s="693">
        <v>10</v>
      </c>
      <c r="V513" s="693">
        <v>0</v>
      </c>
      <c r="W513" s="693">
        <v>10</v>
      </c>
      <c r="X513" s="690">
        <v>98.76</v>
      </c>
      <c r="Y513" s="690">
        <v>94.2</v>
      </c>
      <c r="Z513" s="690">
        <v>4.9062000000000001</v>
      </c>
      <c r="AA513" s="690">
        <v>0</v>
      </c>
      <c r="AB513" s="690">
        <v>4.9062000000000001</v>
      </c>
      <c r="AC513" s="690">
        <v>0</v>
      </c>
      <c r="AD513" s="690">
        <v>38.657328</v>
      </c>
      <c r="AE513" s="696">
        <f>VLOOKUP(B513,[9]Avg!B:AD,29,0)</f>
        <v>10.465078587222962</v>
      </c>
      <c r="AF513" s="697">
        <f>_xlfn.IFNA(VLOOKUP(B513,'[9]5%'!B:BC,54,0),0)</f>
        <v>0</v>
      </c>
      <c r="AG513" s="698">
        <f>VLOOKUP(B513,[9]Simperel!B:AH,33,0)</f>
        <v>2.39</v>
      </c>
      <c r="AH513" s="699">
        <f t="shared" si="96"/>
        <v>7.85</v>
      </c>
      <c r="AI513" s="700"/>
      <c r="AJ513" s="697">
        <f>_xlfn.IFNA(VLOOKUP(B513,'[9]Child care'!C:I,7,0),0)</f>
        <v>0</v>
      </c>
      <c r="AK513" s="699">
        <f>VLOOKUP(B513,[9]Att!B:W,22,0)</f>
        <v>5.2173913043478262</v>
      </c>
      <c r="AL513" s="697">
        <f t="shared" si="97"/>
        <v>6</v>
      </c>
      <c r="AM513" s="697">
        <f>_xlfn.IFNA(VLOOKUP(B513,'[9]Health Check'!D:H,5,0),0)</f>
        <v>0</v>
      </c>
      <c r="AN513" s="701"/>
      <c r="AO513" s="697">
        <v>7</v>
      </c>
      <c r="AP513" s="696">
        <f>VLOOKUP(B513,[9]Simperel!B:AJ,35,0)</f>
        <v>11</v>
      </c>
      <c r="AQ513" s="702">
        <f>VLOOKUP(B513,[10]Master!$B:$AQ,42,0)</f>
        <v>0</v>
      </c>
      <c r="AR513" s="697">
        <f>_xlfn.IFNA(VLOOKUP(B513,[9]Bounus!A:B,2,0),0)</f>
        <v>0</v>
      </c>
      <c r="AS513" s="703">
        <f>SUMIF([9]Reimbursment!$B:$B,'PWK '!B:B,[9]Reimbursment!G:G)</f>
        <v>17.07</v>
      </c>
      <c r="AT513" s="700">
        <f t="shared" si="104"/>
        <v>10.465078587222962</v>
      </c>
      <c r="AU513" s="704">
        <f t="shared" si="98"/>
        <v>236.52</v>
      </c>
      <c r="AV513" s="705">
        <f>VLOOKUP(B513,[9]Att!B:U,20,0)</f>
        <v>1</v>
      </c>
      <c r="AW513" s="706">
        <f t="shared" si="105"/>
        <v>294.13</v>
      </c>
      <c r="AX513" s="707">
        <f t="shared" si="99"/>
        <v>288.26</v>
      </c>
      <c r="AY513" s="708">
        <f t="shared" si="100"/>
        <v>367.55697133055622</v>
      </c>
      <c r="AZ513" s="708">
        <v>0</v>
      </c>
      <c r="BA513" s="708">
        <f>VLOOKUP(B513,'[9]1st'!B:BH,59,0)</f>
        <v>117.07</v>
      </c>
      <c r="BB513" s="709">
        <f>_xlfn.IFNA(VLOOKUP(B513,[9]Deduct!B:F,6,0),0)</f>
        <v>0</v>
      </c>
      <c r="BC513" s="710">
        <f>_xlfn.IFNA(VLOOKUP(B513,[9]Union!I:J,2,0),0)</f>
        <v>0</v>
      </c>
      <c r="BD513" s="710">
        <f>_xlfn.IFNA(VLOOKUP(B513,[9]Union!M:N,2,0),0)</f>
        <v>0</v>
      </c>
      <c r="BE513" s="710">
        <f>_xlfn.IFNA(VLOOKUP(B513,[9]Union!E:F,2,0),0)</f>
        <v>0.5</v>
      </c>
      <c r="BF513" s="710">
        <f>_xlfn.IFNA(VLOOKUP(B513,[9]Union!A:B,2,0),0)</f>
        <v>0</v>
      </c>
      <c r="BG513" s="711">
        <f t="shared" si="107"/>
        <v>5.87</v>
      </c>
      <c r="BH513" s="708">
        <f t="shared" si="95"/>
        <v>123.44</v>
      </c>
      <c r="BI513" s="712">
        <f t="shared" si="101"/>
        <v>9.39</v>
      </c>
      <c r="BJ513" s="713">
        <f t="shared" si="102"/>
        <v>180.08</v>
      </c>
      <c r="BK513" s="716"/>
      <c r="BL513" s="608" t="e">
        <f>VLOOKUP(B513,[9]ML!A:F,1,0)</f>
        <v>#N/A</v>
      </c>
      <c r="BM513" s="715"/>
      <c r="BN513" s="608" t="e">
        <f>VLOOKUP(B513,'[9]Mon-Fri'!A:A,1,0)</f>
        <v>#N/A</v>
      </c>
    </row>
    <row r="514" spans="1:66" s="608" customFormat="1" ht="35.25" customHeight="1">
      <c r="A514" s="689">
        <f t="shared" si="106"/>
        <v>506</v>
      </c>
      <c r="B514" s="690" t="s">
        <v>2261</v>
      </c>
      <c r="C514" s="690" t="s">
        <v>2262</v>
      </c>
      <c r="D514" s="690" t="s">
        <v>1365</v>
      </c>
      <c r="E514" s="690" t="s">
        <v>1366</v>
      </c>
      <c r="F514" s="691">
        <v>41254</v>
      </c>
      <c r="G514" s="692"/>
      <c r="H514" s="692"/>
      <c r="I514" s="690" t="s">
        <v>1108</v>
      </c>
      <c r="J514" s="693">
        <v>0</v>
      </c>
      <c r="K514" s="693">
        <v>0</v>
      </c>
      <c r="L514" s="693">
        <v>0</v>
      </c>
      <c r="M514" s="693">
        <v>204</v>
      </c>
      <c r="N514" s="694">
        <f t="shared" si="103"/>
        <v>7.8461538461538458</v>
      </c>
      <c r="O514" s="693">
        <v>208</v>
      </c>
      <c r="P514" s="693">
        <v>8</v>
      </c>
      <c r="Q514" s="693">
        <v>258</v>
      </c>
      <c r="R514" s="693">
        <v>0</v>
      </c>
      <c r="S514" s="693">
        <v>0</v>
      </c>
      <c r="T514" s="693">
        <v>0</v>
      </c>
      <c r="U514" s="693">
        <v>50</v>
      </c>
      <c r="V514" s="693">
        <v>0</v>
      </c>
      <c r="W514" s="693">
        <v>50</v>
      </c>
      <c r="X514" s="690">
        <v>343.35</v>
      </c>
      <c r="Y514" s="690">
        <v>0</v>
      </c>
      <c r="Z514" s="690">
        <v>31.008935999999999</v>
      </c>
      <c r="AA514" s="690">
        <v>0</v>
      </c>
      <c r="AB514" s="690">
        <v>31.008935999999999</v>
      </c>
      <c r="AC514" s="690">
        <v>0</v>
      </c>
      <c r="AD514" s="690">
        <v>0.65365399999999996</v>
      </c>
      <c r="AE514" s="696">
        <f>VLOOKUP(B514,[9]Avg!B:AD,29,0)</f>
        <v>10.190759217446971</v>
      </c>
      <c r="AF514" s="697">
        <f>_xlfn.IFNA(VLOOKUP(B514,'[9]5%'!B:BC,54,0),0)</f>
        <v>0</v>
      </c>
      <c r="AG514" s="698">
        <f>VLOOKUP(B514,[9]Simperel!B:AH,33,0)</f>
        <v>11.96</v>
      </c>
      <c r="AH514" s="699">
        <f t="shared" si="96"/>
        <v>7.85</v>
      </c>
      <c r="AI514" s="700"/>
      <c r="AJ514" s="697">
        <f>_xlfn.IFNA(VLOOKUP(B514,'[9]Child care'!C:I,7,0),0)</f>
        <v>0</v>
      </c>
      <c r="AK514" s="699">
        <f>VLOOKUP(B514,[9]Att!B:W,22,0)</f>
        <v>10</v>
      </c>
      <c r="AL514" s="697">
        <f t="shared" si="97"/>
        <v>6</v>
      </c>
      <c r="AM514" s="697">
        <f>_xlfn.IFNA(VLOOKUP(B514,'[9]Health Check'!D:H,5,0),0)</f>
        <v>0</v>
      </c>
      <c r="AN514" s="701"/>
      <c r="AO514" s="697">
        <v>7</v>
      </c>
      <c r="AP514" s="696">
        <f>VLOOKUP(B514,[9]Simperel!B:AJ,35,0)</f>
        <v>11</v>
      </c>
      <c r="AQ514" s="702">
        <f>VLOOKUP(B514,[10]Master!$B:$AQ,42,0)</f>
        <v>0</v>
      </c>
      <c r="AR514" s="697">
        <f>_xlfn.IFNA(VLOOKUP(B514,[9]Bounus!A:B,2,0),0)</f>
        <v>0</v>
      </c>
      <c r="AS514" s="703">
        <f>SUMIF([9]Reimbursment!$B:$B,'PWK '!B:B,[9]Reimbursment!G:G)</f>
        <v>56.118094387678369</v>
      </c>
      <c r="AT514" s="700">
        <f t="shared" si="104"/>
        <v>0</v>
      </c>
      <c r="AU514" s="704">
        <f t="shared" si="98"/>
        <v>375.01</v>
      </c>
      <c r="AV514" s="705">
        <f>VLOOKUP(B514,[9]Att!B:U,20,0)</f>
        <v>0</v>
      </c>
      <c r="AW514" s="706">
        <f t="shared" si="105"/>
        <v>465.98</v>
      </c>
      <c r="AX514" s="707">
        <f t="shared" si="99"/>
        <v>460.11</v>
      </c>
      <c r="AY514" s="708">
        <f t="shared" si="100"/>
        <v>367.55697133055622</v>
      </c>
      <c r="AZ514" s="708">
        <v>4.63</v>
      </c>
      <c r="BA514" s="708">
        <f>VLOOKUP(B514,'[9]1st'!B:BH,59,0)</f>
        <v>100</v>
      </c>
      <c r="BB514" s="709">
        <f>_xlfn.IFNA(VLOOKUP(B514,[9]Deduct!B:F,6,0),0)</f>
        <v>0</v>
      </c>
      <c r="BC514" s="710">
        <f>_xlfn.IFNA(VLOOKUP(B514,[9]Union!I:J,2,0),0)</f>
        <v>0</v>
      </c>
      <c r="BD514" s="710">
        <f>_xlfn.IFNA(VLOOKUP(B514,[9]Union!M:N,2,0),0)</f>
        <v>0</v>
      </c>
      <c r="BE514" s="710">
        <f>_xlfn.IFNA(VLOOKUP(B514,[9]Union!E:F,2,0),0)</f>
        <v>0</v>
      </c>
      <c r="BF514" s="710">
        <f>_xlfn.IFNA(VLOOKUP(B514,[9]Union!A:B,2,0),0)</f>
        <v>0</v>
      </c>
      <c r="BG514" s="711">
        <f t="shared" si="107"/>
        <v>5.87</v>
      </c>
      <c r="BH514" s="708">
        <f t="shared" si="95"/>
        <v>110.5</v>
      </c>
      <c r="BI514" s="712">
        <f t="shared" si="101"/>
        <v>18.96</v>
      </c>
      <c r="BJ514" s="713">
        <f t="shared" si="102"/>
        <v>374.44</v>
      </c>
      <c r="BK514" s="716"/>
      <c r="BL514" s="608" t="e">
        <f>VLOOKUP(B514,[9]ML!A:F,1,0)</f>
        <v>#N/A</v>
      </c>
      <c r="BM514" s="715"/>
      <c r="BN514" s="608" t="e">
        <f>VLOOKUP(B514,'[9]Mon-Fri'!A:A,1,0)</f>
        <v>#N/A</v>
      </c>
    </row>
    <row r="515" spans="1:66" s="608" customFormat="1" ht="32.25" customHeight="1">
      <c r="A515" s="689">
        <f t="shared" si="106"/>
        <v>507</v>
      </c>
      <c r="B515" s="690" t="s">
        <v>2263</v>
      </c>
      <c r="C515" s="690" t="s">
        <v>2264</v>
      </c>
      <c r="D515" s="690" t="s">
        <v>1217</v>
      </c>
      <c r="E515" s="690" t="s">
        <v>1235</v>
      </c>
      <c r="F515" s="691">
        <v>41282</v>
      </c>
      <c r="G515" s="692"/>
      <c r="H515" s="692"/>
      <c r="I515" s="690" t="s">
        <v>1108</v>
      </c>
      <c r="J515" s="693">
        <v>1</v>
      </c>
      <c r="K515" s="693">
        <v>2</v>
      </c>
      <c r="L515" s="693">
        <v>3</v>
      </c>
      <c r="M515" s="693">
        <v>231</v>
      </c>
      <c r="N515" s="694">
        <f t="shared" si="103"/>
        <v>8.884615384615385</v>
      </c>
      <c r="O515" s="693">
        <v>208</v>
      </c>
      <c r="P515" s="693">
        <v>8</v>
      </c>
      <c r="Q515" s="693">
        <v>216</v>
      </c>
      <c r="R515" s="693">
        <v>32</v>
      </c>
      <c r="S515" s="693">
        <v>0</v>
      </c>
      <c r="T515" s="693">
        <v>32</v>
      </c>
      <c r="U515" s="693">
        <v>40</v>
      </c>
      <c r="V515" s="693">
        <v>0</v>
      </c>
      <c r="W515" s="693">
        <v>40</v>
      </c>
      <c r="X515" s="690">
        <v>165.23</v>
      </c>
      <c r="Y515" s="690">
        <v>35.520000000000003</v>
      </c>
      <c r="Z515" s="690">
        <v>22.2</v>
      </c>
      <c r="AA515" s="690">
        <v>0</v>
      </c>
      <c r="AB515" s="690">
        <v>22.2</v>
      </c>
      <c r="AC515" s="690">
        <v>0</v>
      </c>
      <c r="AD515" s="690">
        <v>74.53</v>
      </c>
      <c r="AE515" s="696">
        <f>VLOOKUP(B515,[9]Avg!B:AD,29,0)</f>
        <v>10.527427594729184</v>
      </c>
      <c r="AF515" s="697">
        <f>_xlfn.IFNA(VLOOKUP(B515,'[9]5%'!B:BC,54,0),0)</f>
        <v>0</v>
      </c>
      <c r="AG515" s="698">
        <f>VLOOKUP(B515,[9]Simperel!B:AH,33,0)</f>
        <v>9.57</v>
      </c>
      <c r="AH515" s="699">
        <f t="shared" si="96"/>
        <v>8.8800000000000008</v>
      </c>
      <c r="AI515" s="700"/>
      <c r="AJ515" s="697">
        <f>_xlfn.IFNA(VLOOKUP(B515,'[9]Child care'!C:I,7,0),0)</f>
        <v>0</v>
      </c>
      <c r="AK515" s="699">
        <f>VLOOKUP(B515,[9]Att!B:W,22,0)</f>
        <v>8.2608695652173907</v>
      </c>
      <c r="AL515" s="697">
        <f t="shared" si="97"/>
        <v>6</v>
      </c>
      <c r="AM515" s="697">
        <f>_xlfn.IFNA(VLOOKUP(B515,'[9]Health Check'!D:H,5,0),0)</f>
        <v>0</v>
      </c>
      <c r="AN515" s="701"/>
      <c r="AO515" s="697">
        <v>7</v>
      </c>
      <c r="AP515" s="696">
        <f>VLOOKUP(B515,[9]Simperel!B:AJ,35,0)</f>
        <v>11</v>
      </c>
      <c r="AQ515" s="702">
        <f>VLOOKUP(B515,[10]Master!$B:$AQ,42,0)</f>
        <v>0</v>
      </c>
      <c r="AR515" s="697">
        <f>_xlfn.IFNA(VLOOKUP(B515,[9]Bounus!A:B,2,0),0)</f>
        <v>0</v>
      </c>
      <c r="AS515" s="703">
        <f>SUMIF([9]Reimbursment!$B:$B,'PWK '!B:B,[9]Reimbursment!G:G)</f>
        <v>0</v>
      </c>
      <c r="AT515" s="700">
        <f t="shared" si="104"/>
        <v>0</v>
      </c>
      <c r="AU515" s="704">
        <f t="shared" si="98"/>
        <v>297.48</v>
      </c>
      <c r="AV515" s="705">
        <f>VLOOKUP(B515,[9]Att!B:U,20,0)</f>
        <v>0</v>
      </c>
      <c r="AW515" s="706">
        <f t="shared" si="105"/>
        <v>331.62</v>
      </c>
      <c r="AX515" s="707">
        <f t="shared" si="99"/>
        <v>325.75</v>
      </c>
      <c r="AY515" s="708">
        <f t="shared" si="100"/>
        <v>367.55697133055622</v>
      </c>
      <c r="AZ515" s="708">
        <v>0</v>
      </c>
      <c r="BA515" s="708">
        <f>VLOOKUP(B515,'[9]1st'!B:BH,59,0)</f>
        <v>100</v>
      </c>
      <c r="BB515" s="709">
        <f>_xlfn.IFNA(VLOOKUP(B515,[9]Deduct!B:F,6,0),0)</f>
        <v>0</v>
      </c>
      <c r="BC515" s="710">
        <f>_xlfn.IFNA(VLOOKUP(B515,[9]Union!I:J,2,0),0)</f>
        <v>0</v>
      </c>
      <c r="BD515" s="710">
        <f>_xlfn.IFNA(VLOOKUP(B515,[9]Union!M:N,2,0),0)</f>
        <v>0</v>
      </c>
      <c r="BE515" s="710">
        <f>_xlfn.IFNA(VLOOKUP(B515,[9]Union!E:F,2,0),0)</f>
        <v>0.5</v>
      </c>
      <c r="BF515" s="710">
        <f>_xlfn.IFNA(VLOOKUP(B515,[9]Union!A:B,2,0),0)</f>
        <v>0</v>
      </c>
      <c r="BG515" s="711">
        <f t="shared" si="107"/>
        <v>5.87</v>
      </c>
      <c r="BH515" s="708">
        <f t="shared" si="95"/>
        <v>106.37</v>
      </c>
      <c r="BI515" s="712">
        <f t="shared" si="101"/>
        <v>16.57</v>
      </c>
      <c r="BJ515" s="713">
        <f t="shared" si="102"/>
        <v>241.82</v>
      </c>
      <c r="BK515" s="714"/>
      <c r="BL515" s="608" t="e">
        <f>VLOOKUP(B515,[9]ML!A:F,1,0)</f>
        <v>#N/A</v>
      </c>
      <c r="BM515" s="715"/>
      <c r="BN515" s="608" t="e">
        <f>VLOOKUP(B515,'[9]Mon-Fri'!A:A,1,0)</f>
        <v>#N/A</v>
      </c>
    </row>
    <row r="516" spans="1:66" s="608" customFormat="1" ht="35.25" customHeight="1">
      <c r="A516" s="689">
        <f t="shared" si="106"/>
        <v>508</v>
      </c>
      <c r="B516" s="690" t="s">
        <v>2265</v>
      </c>
      <c r="C516" s="690" t="s">
        <v>2266</v>
      </c>
      <c r="D516" s="690" t="s">
        <v>1117</v>
      </c>
      <c r="E516" s="690" t="s">
        <v>1200</v>
      </c>
      <c r="F516" s="691">
        <v>41291</v>
      </c>
      <c r="G516" s="692"/>
      <c r="H516" s="692"/>
      <c r="I516" s="690" t="s">
        <v>1108</v>
      </c>
      <c r="J516" s="693">
        <v>1</v>
      </c>
      <c r="K516" s="693">
        <v>1</v>
      </c>
      <c r="L516" s="693">
        <v>2</v>
      </c>
      <c r="M516" s="693">
        <v>204</v>
      </c>
      <c r="N516" s="694">
        <f t="shared" si="103"/>
        <v>7.8461538461538458</v>
      </c>
      <c r="O516" s="693">
        <v>208</v>
      </c>
      <c r="P516" s="693">
        <v>8</v>
      </c>
      <c r="Q516" s="693">
        <v>208</v>
      </c>
      <c r="R516" s="693">
        <v>0</v>
      </c>
      <c r="S516" s="693">
        <v>32</v>
      </c>
      <c r="T516" s="693">
        <v>32</v>
      </c>
      <c r="U516" s="693">
        <v>32</v>
      </c>
      <c r="V516" s="693">
        <v>0</v>
      </c>
      <c r="W516" s="693">
        <v>32</v>
      </c>
      <c r="X516" s="690">
        <v>224.68</v>
      </c>
      <c r="Y516" s="690">
        <v>0</v>
      </c>
      <c r="Z516" s="690">
        <v>20.612774999999999</v>
      </c>
      <c r="AA516" s="690">
        <v>0</v>
      </c>
      <c r="AB516" s="690">
        <v>20.612774999999999</v>
      </c>
      <c r="AC516" s="690">
        <v>0</v>
      </c>
      <c r="AD516" s="690">
        <v>7.5623199999999997</v>
      </c>
      <c r="AE516" s="696">
        <f>VLOOKUP(B516,[9]Avg!B:AD,29,0)</f>
        <v>9.9171359681011939</v>
      </c>
      <c r="AF516" s="697">
        <f>_xlfn.IFNA(VLOOKUP(B516,'[9]5%'!B:BC,54,0),0)</f>
        <v>0</v>
      </c>
      <c r="AG516" s="698">
        <f>VLOOKUP(B516,[9]Simperel!B:AH,33,0)</f>
        <v>7.65</v>
      </c>
      <c r="AH516" s="699">
        <f t="shared" si="96"/>
        <v>7.85</v>
      </c>
      <c r="AI516" s="700"/>
      <c r="AJ516" s="697">
        <f>_xlfn.IFNA(VLOOKUP(B516,'[9]Child care'!C:I,7,0),0)</f>
        <v>0</v>
      </c>
      <c r="AK516" s="699">
        <f>VLOOKUP(B516,[9]Att!B:W,22,0)</f>
        <v>6.321070234113713</v>
      </c>
      <c r="AL516" s="697">
        <f t="shared" si="97"/>
        <v>6</v>
      </c>
      <c r="AM516" s="697">
        <f>_xlfn.IFNA(VLOOKUP(B516,'[9]Health Check'!D:H,5,0),0)</f>
        <v>0</v>
      </c>
      <c r="AN516" s="701"/>
      <c r="AO516" s="697">
        <v>7</v>
      </c>
      <c r="AP516" s="696">
        <f>VLOOKUP(B516,[9]Simperel!B:AJ,35,0)</f>
        <v>11</v>
      </c>
      <c r="AQ516" s="702">
        <f>VLOOKUP(B516,[10]Master!$B:$AQ,42,0)</f>
        <v>0</v>
      </c>
      <c r="AR516" s="697">
        <f>_xlfn.IFNA(VLOOKUP(B516,[9]Bounus!A:B,2,0),0)</f>
        <v>0</v>
      </c>
      <c r="AS516" s="703">
        <f>SUMIF([9]Reimbursment!$B:$B,'PWK '!B:B,[9]Reimbursment!G:G)</f>
        <v>0</v>
      </c>
      <c r="AT516" s="700">
        <f t="shared" si="104"/>
        <v>0</v>
      </c>
      <c r="AU516" s="704">
        <f t="shared" si="98"/>
        <v>252.86</v>
      </c>
      <c r="AV516" s="705">
        <f>VLOOKUP(B516,[9]Att!B:U,20,0)</f>
        <v>0</v>
      </c>
      <c r="AW516" s="706">
        <f t="shared" si="105"/>
        <v>284.02999999999997</v>
      </c>
      <c r="AX516" s="707">
        <f t="shared" si="99"/>
        <v>278.34999999999997</v>
      </c>
      <c r="AY516" s="708">
        <f t="shared" si="100"/>
        <v>367.55697133055622</v>
      </c>
      <c r="AZ516" s="708">
        <v>0</v>
      </c>
      <c r="BA516" s="708">
        <f>VLOOKUP(B516,'[9]1st'!B:BH,59,0)</f>
        <v>50</v>
      </c>
      <c r="BB516" s="709">
        <f>_xlfn.IFNA(VLOOKUP(B516,[9]Deduct!B:F,6,0),0)</f>
        <v>0</v>
      </c>
      <c r="BC516" s="710">
        <f>_xlfn.IFNA(VLOOKUP(B516,[9]Union!I:J,2,0),0)</f>
        <v>0</v>
      </c>
      <c r="BD516" s="710">
        <f>_xlfn.IFNA(VLOOKUP(B516,[9]Union!M:N,2,0),0)</f>
        <v>1</v>
      </c>
      <c r="BE516" s="710">
        <f>_xlfn.IFNA(VLOOKUP(B516,[9]Union!E:F,2,0),0)</f>
        <v>0</v>
      </c>
      <c r="BF516" s="710">
        <f>_xlfn.IFNA(VLOOKUP(B516,[9]Union!A:B,2,0),0)</f>
        <v>0</v>
      </c>
      <c r="BG516" s="711">
        <f t="shared" si="107"/>
        <v>5.68</v>
      </c>
      <c r="BH516" s="708">
        <f t="shared" si="95"/>
        <v>56.68</v>
      </c>
      <c r="BI516" s="712">
        <f t="shared" si="101"/>
        <v>14.65</v>
      </c>
      <c r="BJ516" s="713">
        <f t="shared" si="102"/>
        <v>242</v>
      </c>
      <c r="BK516" s="716"/>
      <c r="BL516" s="608" t="e">
        <f>VLOOKUP(B516,[9]ML!A:F,1,0)</f>
        <v>#N/A</v>
      </c>
      <c r="BM516" s="715"/>
      <c r="BN516" s="608" t="e">
        <f>VLOOKUP(B516,'[9]Mon-Fri'!A:A,1,0)</f>
        <v>#N/A</v>
      </c>
    </row>
    <row r="517" spans="1:66" s="608" customFormat="1" ht="35.25" customHeight="1">
      <c r="A517" s="689">
        <f t="shared" si="106"/>
        <v>509</v>
      </c>
      <c r="B517" s="690" t="s">
        <v>2267</v>
      </c>
      <c r="C517" s="690" t="s">
        <v>2268</v>
      </c>
      <c r="D517" s="690" t="s">
        <v>1117</v>
      </c>
      <c r="E517" s="690" t="s">
        <v>1200</v>
      </c>
      <c r="F517" s="691">
        <v>41316</v>
      </c>
      <c r="G517" s="692"/>
      <c r="H517" s="692"/>
      <c r="I517" s="690" t="s">
        <v>1108</v>
      </c>
      <c r="J517" s="693">
        <v>0</v>
      </c>
      <c r="K517" s="693">
        <v>0</v>
      </c>
      <c r="L517" s="693">
        <v>0</v>
      </c>
      <c r="M517" s="693">
        <v>204</v>
      </c>
      <c r="N517" s="694">
        <f t="shared" si="103"/>
        <v>7.8461538461538458</v>
      </c>
      <c r="O517" s="693">
        <v>200</v>
      </c>
      <c r="P517" s="693">
        <v>8</v>
      </c>
      <c r="Q517" s="693">
        <v>240</v>
      </c>
      <c r="R517" s="693">
        <v>0</v>
      </c>
      <c r="S517" s="693">
        <v>0</v>
      </c>
      <c r="T517" s="693">
        <v>0</v>
      </c>
      <c r="U517" s="693">
        <v>40</v>
      </c>
      <c r="V517" s="693">
        <v>0</v>
      </c>
      <c r="W517" s="693">
        <v>40</v>
      </c>
      <c r="X517" s="690">
        <v>275.27999999999997</v>
      </c>
      <c r="Y517" s="690">
        <v>0</v>
      </c>
      <c r="Z517" s="690">
        <v>25.818332999999999</v>
      </c>
      <c r="AA517" s="690">
        <v>0</v>
      </c>
      <c r="AB517" s="690">
        <v>25.818332999999999</v>
      </c>
      <c r="AC517" s="690">
        <v>0</v>
      </c>
      <c r="AD517" s="690">
        <v>6.4058400000000004</v>
      </c>
      <c r="AE517" s="696">
        <f>VLOOKUP(B517,[9]Avg!B:AD,29,0)</f>
        <v>9.8427527281966984</v>
      </c>
      <c r="AF517" s="697">
        <f>_xlfn.IFNA(VLOOKUP(B517,'[9]5%'!B:BC,54,0),0)</f>
        <v>0</v>
      </c>
      <c r="AG517" s="698">
        <f>VLOOKUP(B517,[9]Simperel!B:AH,33,0)</f>
        <v>9.57</v>
      </c>
      <c r="AH517" s="699">
        <f t="shared" si="96"/>
        <v>7.85</v>
      </c>
      <c r="AI517" s="700"/>
      <c r="AJ517" s="697">
        <f>_xlfn.IFNA(VLOOKUP(B517,'[9]Child care'!C:I,7,0),0)</f>
        <v>0</v>
      </c>
      <c r="AK517" s="699">
        <f>VLOOKUP(B517,[9]Att!B:W,22,0)</f>
        <v>10</v>
      </c>
      <c r="AL517" s="697">
        <f t="shared" si="97"/>
        <v>6</v>
      </c>
      <c r="AM517" s="697">
        <f>_xlfn.IFNA(VLOOKUP(B517,'[9]Health Check'!D:H,5,0),0)</f>
        <v>0</v>
      </c>
      <c r="AN517" s="701"/>
      <c r="AO517" s="697">
        <v>7</v>
      </c>
      <c r="AP517" s="696">
        <f>VLOOKUP(B517,[9]Simperel!B:AJ,35,0)</f>
        <v>11</v>
      </c>
      <c r="AQ517" s="702">
        <f>VLOOKUP(B517,[10]Master!$B:$AQ,42,0)</f>
        <v>0</v>
      </c>
      <c r="AR517" s="697">
        <f>_xlfn.IFNA(VLOOKUP(B517,[9]Bounus!A:B,2,0),0)</f>
        <v>0</v>
      </c>
      <c r="AS517" s="703">
        <f>SUMIF([9]Reimbursment!$B:$B,'PWK '!B:B,[9]Reimbursment!G:G)</f>
        <v>50.496045579514814</v>
      </c>
      <c r="AT517" s="700">
        <f t="shared" si="104"/>
        <v>9.8427527281966984</v>
      </c>
      <c r="AU517" s="704">
        <f t="shared" si="98"/>
        <v>307.5</v>
      </c>
      <c r="AV517" s="705">
        <f>VLOOKUP(B517,[9]Att!B:U,20,0)</f>
        <v>1</v>
      </c>
      <c r="AW517" s="706">
        <f t="shared" si="105"/>
        <v>402.69</v>
      </c>
      <c r="AX517" s="707">
        <f t="shared" si="99"/>
        <v>396.82</v>
      </c>
      <c r="AY517" s="708">
        <f t="shared" si="100"/>
        <v>367.55697133055622</v>
      </c>
      <c r="AZ517" s="708">
        <v>1.46</v>
      </c>
      <c r="BA517" s="708">
        <f>VLOOKUP(B517,'[9]1st'!B:BH,59,0)</f>
        <v>100</v>
      </c>
      <c r="BB517" s="709">
        <f>_xlfn.IFNA(VLOOKUP(B517,[9]Deduct!B:F,6,0),0)</f>
        <v>0</v>
      </c>
      <c r="BC517" s="710">
        <f>_xlfn.IFNA(VLOOKUP(B517,[9]Union!I:J,2,0),0)</f>
        <v>1</v>
      </c>
      <c r="BD517" s="710">
        <f>_xlfn.IFNA(VLOOKUP(B517,[9]Union!M:N,2,0),0)</f>
        <v>0</v>
      </c>
      <c r="BE517" s="710">
        <f>_xlfn.IFNA(VLOOKUP(B517,[9]Union!E:F,2,0),0)</f>
        <v>0</v>
      </c>
      <c r="BF517" s="710">
        <f>_xlfn.IFNA(VLOOKUP(B517,[9]Union!A:B,2,0),0)</f>
        <v>0</v>
      </c>
      <c r="BG517" s="711">
        <f t="shared" si="107"/>
        <v>5.87</v>
      </c>
      <c r="BH517" s="708">
        <f t="shared" si="95"/>
        <v>108.33</v>
      </c>
      <c r="BI517" s="712">
        <f t="shared" si="101"/>
        <v>16.57</v>
      </c>
      <c r="BJ517" s="713">
        <f t="shared" si="102"/>
        <v>310.93</v>
      </c>
      <c r="BK517" s="716"/>
      <c r="BL517" s="608" t="e">
        <f>VLOOKUP(B517,[9]ML!A:F,1,0)</f>
        <v>#N/A</v>
      </c>
      <c r="BM517" s="715"/>
      <c r="BN517" s="608" t="e">
        <f>VLOOKUP(B517,'[9]Mon-Fri'!A:A,1,0)</f>
        <v>#N/A</v>
      </c>
    </row>
    <row r="518" spans="1:66" s="608" customFormat="1" ht="32.25" customHeight="1">
      <c r="A518" s="689">
        <f t="shared" si="106"/>
        <v>510</v>
      </c>
      <c r="B518" s="690" t="s">
        <v>2269</v>
      </c>
      <c r="C518" s="690" t="s">
        <v>2270</v>
      </c>
      <c r="D518" s="690" t="s">
        <v>1260</v>
      </c>
      <c r="E518" s="690" t="s">
        <v>1870</v>
      </c>
      <c r="F518" s="691">
        <v>41324</v>
      </c>
      <c r="G518" s="692"/>
      <c r="H518" s="692"/>
      <c r="I518" s="690" t="s">
        <v>1108</v>
      </c>
      <c r="J518" s="693">
        <v>1</v>
      </c>
      <c r="K518" s="693">
        <v>2</v>
      </c>
      <c r="L518" s="693">
        <v>3</v>
      </c>
      <c r="M518" s="693">
        <v>204</v>
      </c>
      <c r="N518" s="694">
        <f t="shared" si="103"/>
        <v>7.8461538461538458</v>
      </c>
      <c r="O518" s="693">
        <v>208</v>
      </c>
      <c r="P518" s="693">
        <v>8</v>
      </c>
      <c r="Q518" s="693">
        <v>224</v>
      </c>
      <c r="R518" s="693">
        <v>0</v>
      </c>
      <c r="S518" s="693">
        <v>24</v>
      </c>
      <c r="T518" s="693">
        <v>24</v>
      </c>
      <c r="U518" s="693">
        <v>40</v>
      </c>
      <c r="V518" s="693">
        <v>0</v>
      </c>
      <c r="W518" s="693">
        <v>40</v>
      </c>
      <c r="X518" s="690">
        <v>314.94</v>
      </c>
      <c r="Y518" s="690">
        <v>0</v>
      </c>
      <c r="Z518" s="690">
        <v>23.728446000000002</v>
      </c>
      <c r="AA518" s="690">
        <v>0</v>
      </c>
      <c r="AB518" s="690">
        <v>23.728446000000002</v>
      </c>
      <c r="AC518" s="690">
        <v>0</v>
      </c>
      <c r="AD518" s="690">
        <v>4.8177399999999997</v>
      </c>
      <c r="AE518" s="696">
        <f>VLOOKUP(B518,[9]Avg!B:AD,29,0)</f>
        <v>11.285033949000185</v>
      </c>
      <c r="AF518" s="697">
        <f>_xlfn.IFNA(VLOOKUP(B518,'[9]5%'!B:BC,54,0),0)</f>
        <v>0</v>
      </c>
      <c r="AG518" s="698">
        <f>VLOOKUP(B518,[9]Simperel!B:AH,33,0)</f>
        <v>9.57</v>
      </c>
      <c r="AH518" s="699">
        <f t="shared" si="96"/>
        <v>7.85</v>
      </c>
      <c r="AI518" s="700"/>
      <c r="AJ518" s="697">
        <f>_xlfn.IFNA(VLOOKUP(B518,'[9]Child care'!C:I,7,0),0)</f>
        <v>0</v>
      </c>
      <c r="AK518" s="699">
        <f>VLOOKUP(B518,[9]Att!B:W,22,0)</f>
        <v>7.6923076923076925</v>
      </c>
      <c r="AL518" s="697">
        <f t="shared" si="97"/>
        <v>6</v>
      </c>
      <c r="AM518" s="697">
        <f>_xlfn.IFNA(VLOOKUP(B518,'[9]Health Check'!D:H,5,0),0)</f>
        <v>0</v>
      </c>
      <c r="AN518" s="701"/>
      <c r="AO518" s="697">
        <v>7</v>
      </c>
      <c r="AP518" s="696">
        <f>VLOOKUP(B518,[9]Simperel!B:AJ,35,0)</f>
        <v>11</v>
      </c>
      <c r="AQ518" s="702">
        <f>VLOOKUP(B518,[10]Master!$B:$AQ,42,0)</f>
        <v>0</v>
      </c>
      <c r="AR518" s="697">
        <f>_xlfn.IFNA(VLOOKUP(B518,[9]Bounus!A:B,2,0),0)</f>
        <v>0</v>
      </c>
      <c r="AS518" s="703">
        <f>SUMIF([9]Reimbursment!$B:$B,'PWK '!B:B,[9]Reimbursment!G:G)</f>
        <v>0</v>
      </c>
      <c r="AT518" s="700">
        <f t="shared" si="104"/>
        <v>0</v>
      </c>
      <c r="AU518" s="704">
        <f t="shared" si="98"/>
        <v>343.49</v>
      </c>
      <c r="AV518" s="705">
        <f>VLOOKUP(B518,[9]Att!B:U,20,0)</f>
        <v>0</v>
      </c>
      <c r="AW518" s="706">
        <f t="shared" si="105"/>
        <v>376.03</v>
      </c>
      <c r="AX518" s="707">
        <f t="shared" si="99"/>
        <v>370.15999999999997</v>
      </c>
      <c r="AY518" s="708">
        <f t="shared" si="100"/>
        <v>367.55697133055622</v>
      </c>
      <c r="AZ518" s="708">
        <v>0</v>
      </c>
      <c r="BA518" s="708">
        <f>VLOOKUP(B518,'[9]1st'!B:BH,59,0)</f>
        <v>100</v>
      </c>
      <c r="BB518" s="709">
        <f>_xlfn.IFNA(VLOOKUP(B518,[9]Deduct!B:F,6,0),0)</f>
        <v>0</v>
      </c>
      <c r="BC518" s="710">
        <f>_xlfn.IFNA(VLOOKUP(B518,[9]Union!I:J,2,0),0)</f>
        <v>0</v>
      </c>
      <c r="BD518" s="710">
        <f>_xlfn.IFNA(VLOOKUP(B518,[9]Union!M:N,2,0),0)</f>
        <v>1</v>
      </c>
      <c r="BE518" s="710">
        <f>_xlfn.IFNA(VLOOKUP(B518,[9]Union!E:F,2,0),0)</f>
        <v>0</v>
      </c>
      <c r="BF518" s="710">
        <f>_xlfn.IFNA(VLOOKUP(B518,[9]Union!A:B,2,0),0)</f>
        <v>0</v>
      </c>
      <c r="BG518" s="711">
        <f t="shared" si="107"/>
        <v>5.87</v>
      </c>
      <c r="BH518" s="708">
        <f t="shared" si="95"/>
        <v>106.87</v>
      </c>
      <c r="BI518" s="712">
        <f t="shared" si="101"/>
        <v>16.57</v>
      </c>
      <c r="BJ518" s="713">
        <f t="shared" si="102"/>
        <v>285.73</v>
      </c>
      <c r="BK518" s="724"/>
      <c r="BL518" s="608" t="e">
        <f>VLOOKUP(B518,[9]ML!A:F,1,0)</f>
        <v>#N/A</v>
      </c>
      <c r="BM518" s="715"/>
      <c r="BN518" s="608" t="e">
        <f>VLOOKUP(B518,'[9]Mon-Fri'!A:A,1,0)</f>
        <v>#N/A</v>
      </c>
    </row>
    <row r="519" spans="1:66" s="608" customFormat="1" ht="32.25" customHeight="1">
      <c r="A519" s="689">
        <f t="shared" si="106"/>
        <v>511</v>
      </c>
      <c r="B519" s="690" t="s">
        <v>2271</v>
      </c>
      <c r="C519" s="690" t="s">
        <v>2272</v>
      </c>
      <c r="D519" s="690" t="s">
        <v>1238</v>
      </c>
      <c r="E519" s="690" t="s">
        <v>1422</v>
      </c>
      <c r="F519" s="691">
        <v>41345</v>
      </c>
      <c r="G519" s="692"/>
      <c r="H519" s="692"/>
      <c r="I519" s="690" t="s">
        <v>1108</v>
      </c>
      <c r="J519" s="693">
        <v>0</v>
      </c>
      <c r="K519" s="693">
        <v>0</v>
      </c>
      <c r="L519" s="693">
        <v>0</v>
      </c>
      <c r="M519" s="693">
        <v>204</v>
      </c>
      <c r="N519" s="694">
        <f t="shared" si="103"/>
        <v>7.8461538461538458</v>
      </c>
      <c r="O519" s="693">
        <v>208</v>
      </c>
      <c r="P519" s="693">
        <v>8</v>
      </c>
      <c r="Q519" s="693">
        <v>252</v>
      </c>
      <c r="R519" s="693">
        <v>0</v>
      </c>
      <c r="S519" s="693">
        <v>0</v>
      </c>
      <c r="T519" s="693">
        <v>0</v>
      </c>
      <c r="U519" s="693">
        <v>44</v>
      </c>
      <c r="V519" s="693">
        <v>0</v>
      </c>
      <c r="W519" s="693">
        <v>44</v>
      </c>
      <c r="X519" s="690">
        <v>356.63</v>
      </c>
      <c r="Y519" s="690">
        <v>0</v>
      </c>
      <c r="Z519" s="690">
        <v>27.468394</v>
      </c>
      <c r="AA519" s="690">
        <v>0</v>
      </c>
      <c r="AB519" s="690">
        <v>27.468394</v>
      </c>
      <c r="AC519" s="690">
        <v>0</v>
      </c>
      <c r="AD519" s="690">
        <v>0</v>
      </c>
      <c r="AE519" s="696">
        <f>VLOOKUP(B519,[9]Avg!B:AD,29,0)</f>
        <v>11.686857757782498</v>
      </c>
      <c r="AF519" s="697">
        <f>_xlfn.IFNA(VLOOKUP(B519,'[9]5%'!B:BC,54,0),0)</f>
        <v>0</v>
      </c>
      <c r="AG519" s="698">
        <f>VLOOKUP(B519,[9]Simperel!B:AH,33,0)</f>
        <v>10.52</v>
      </c>
      <c r="AH519" s="699">
        <f t="shared" si="96"/>
        <v>7.85</v>
      </c>
      <c r="AI519" s="700"/>
      <c r="AJ519" s="697">
        <f>_xlfn.IFNA(VLOOKUP(B519,'[9]Child care'!C:I,7,0),0)</f>
        <v>0</v>
      </c>
      <c r="AK519" s="699">
        <f>VLOOKUP(B519,[9]Att!B:W,22,0)</f>
        <v>10</v>
      </c>
      <c r="AL519" s="697">
        <f t="shared" si="97"/>
        <v>6</v>
      </c>
      <c r="AM519" s="697">
        <f>_xlfn.IFNA(VLOOKUP(B519,'[9]Health Check'!D:H,5,0),0)</f>
        <v>0</v>
      </c>
      <c r="AN519" s="701"/>
      <c r="AO519" s="697">
        <v>7</v>
      </c>
      <c r="AP519" s="696">
        <f>VLOOKUP(B519,[9]Simperel!B:AJ,35,0)</f>
        <v>11</v>
      </c>
      <c r="AQ519" s="702">
        <f>VLOOKUP(B519,[10]Master!$B:$AQ,42,0)</f>
        <v>0</v>
      </c>
      <c r="AR519" s="697">
        <f>_xlfn.IFNA(VLOOKUP(B519,[9]Bounus!A:B,2,0),0)</f>
        <v>0</v>
      </c>
      <c r="AS519" s="703">
        <f>SUMIF([9]Reimbursment!$B:$B,'PWK '!B:B,[9]Reimbursment!G:G)</f>
        <v>0</v>
      </c>
      <c r="AT519" s="700">
        <f t="shared" si="104"/>
        <v>0</v>
      </c>
      <c r="AU519" s="704">
        <f t="shared" si="98"/>
        <v>384.1</v>
      </c>
      <c r="AV519" s="705">
        <f>VLOOKUP(B519,[9]Att!B:U,20,0)</f>
        <v>0</v>
      </c>
      <c r="AW519" s="706">
        <f t="shared" si="105"/>
        <v>418.95</v>
      </c>
      <c r="AX519" s="707">
        <f t="shared" si="99"/>
        <v>413.08</v>
      </c>
      <c r="AY519" s="708">
        <f t="shared" si="100"/>
        <v>367.55697133055622</v>
      </c>
      <c r="AZ519" s="708">
        <v>2.2799999999999998</v>
      </c>
      <c r="BA519" s="708">
        <f>VLOOKUP(B519,'[9]1st'!B:BH,59,0)</f>
        <v>100</v>
      </c>
      <c r="BB519" s="709">
        <f>_xlfn.IFNA(VLOOKUP(B519,[9]Deduct!B:F,6,0),0)</f>
        <v>0</v>
      </c>
      <c r="BC519" s="710">
        <f>_xlfn.IFNA(VLOOKUP(B519,[9]Union!I:J,2,0),0)</f>
        <v>0</v>
      </c>
      <c r="BD519" s="710">
        <f>_xlfn.IFNA(VLOOKUP(B519,[9]Union!M:N,2,0),0)</f>
        <v>1</v>
      </c>
      <c r="BE519" s="710">
        <f>_xlfn.IFNA(VLOOKUP(B519,[9]Union!E:F,2,0),0)</f>
        <v>0</v>
      </c>
      <c r="BF519" s="710">
        <f>_xlfn.IFNA(VLOOKUP(B519,[9]Union!A:B,2,0),0)</f>
        <v>0</v>
      </c>
      <c r="BG519" s="711">
        <f t="shared" si="107"/>
        <v>5.87</v>
      </c>
      <c r="BH519" s="708">
        <f t="shared" si="95"/>
        <v>109.15</v>
      </c>
      <c r="BI519" s="712">
        <f t="shared" si="101"/>
        <v>17.52</v>
      </c>
      <c r="BJ519" s="713">
        <f t="shared" si="102"/>
        <v>327.32</v>
      </c>
      <c r="BK519" s="716"/>
      <c r="BL519" s="608" t="e">
        <f>VLOOKUP(B519,[9]ML!A:F,1,0)</f>
        <v>#N/A</v>
      </c>
      <c r="BM519" s="715"/>
      <c r="BN519" s="608" t="e">
        <f>VLOOKUP(B519,'[9]Mon-Fri'!A:A,1,0)</f>
        <v>#N/A</v>
      </c>
    </row>
    <row r="520" spans="1:66" s="608" customFormat="1" ht="35.25" customHeight="1">
      <c r="A520" s="689">
        <f t="shared" si="106"/>
        <v>512</v>
      </c>
      <c r="B520" s="725" t="s">
        <v>2273</v>
      </c>
      <c r="C520" s="690" t="s">
        <v>2274</v>
      </c>
      <c r="D520" s="690" t="s">
        <v>1203</v>
      </c>
      <c r="E520" s="690" t="s">
        <v>1526</v>
      </c>
      <c r="F520" s="691">
        <v>41345</v>
      </c>
      <c r="G520" s="692"/>
      <c r="H520" s="692"/>
      <c r="I520" s="690" t="s">
        <v>1108</v>
      </c>
      <c r="J520" s="693">
        <v>0</v>
      </c>
      <c r="K520" s="693">
        <v>0</v>
      </c>
      <c r="L520" s="693">
        <v>0</v>
      </c>
      <c r="M520" s="693">
        <v>204</v>
      </c>
      <c r="N520" s="694">
        <f t="shared" si="103"/>
        <v>7.8461538461538458</v>
      </c>
      <c r="O520" s="693">
        <v>208</v>
      </c>
      <c r="P520" s="693">
        <v>8</v>
      </c>
      <c r="Q520" s="693">
        <v>236</v>
      </c>
      <c r="R520" s="693">
        <v>0</v>
      </c>
      <c r="S520" s="693">
        <v>0</v>
      </c>
      <c r="T520" s="693">
        <v>0</v>
      </c>
      <c r="U520" s="693">
        <v>28</v>
      </c>
      <c r="V520" s="693">
        <v>0</v>
      </c>
      <c r="W520" s="693">
        <v>28</v>
      </c>
      <c r="X520" s="690">
        <v>120.79</v>
      </c>
      <c r="Y520" s="690">
        <v>0</v>
      </c>
      <c r="Z520" s="690">
        <v>13.737360000000001</v>
      </c>
      <c r="AA520" s="690">
        <v>0</v>
      </c>
      <c r="AB520" s="690">
        <v>13.737360000000001</v>
      </c>
      <c r="AC520" s="690">
        <v>0</v>
      </c>
      <c r="AD520" s="690">
        <v>110.78471999999999</v>
      </c>
      <c r="AE520" s="696">
        <f>VLOOKUP(B520,[9]Avg!B:AD,29,0)</f>
        <v>9.7959897853465794</v>
      </c>
      <c r="AF520" s="697">
        <f>_xlfn.IFNA(VLOOKUP(B520,'[9]5%'!B:BC,54,0),0)</f>
        <v>0</v>
      </c>
      <c r="AG520" s="698">
        <f>VLOOKUP(B520,[9]Simperel!B:AH,33,0)</f>
        <v>6.7</v>
      </c>
      <c r="AH520" s="699">
        <f t="shared" si="96"/>
        <v>7.85</v>
      </c>
      <c r="AI520" s="700"/>
      <c r="AJ520" s="697">
        <f>_xlfn.IFNA(VLOOKUP(B520,'[9]Child care'!C:I,7,0),0)</f>
        <v>0</v>
      </c>
      <c r="AK520" s="699">
        <f>VLOOKUP(B520,[9]Att!B:W,22,0)</f>
        <v>10</v>
      </c>
      <c r="AL520" s="697">
        <f t="shared" si="97"/>
        <v>0</v>
      </c>
      <c r="AM520" s="697">
        <f>_xlfn.IFNA(VLOOKUP(B520,'[9]Health Check'!D:H,5,0),0)</f>
        <v>0</v>
      </c>
      <c r="AN520" s="701"/>
      <c r="AO520" s="697">
        <v>7</v>
      </c>
      <c r="AP520" s="696">
        <f>VLOOKUP(B520,[9]Simperel!B:AJ,35,0)</f>
        <v>11</v>
      </c>
      <c r="AQ520" s="702">
        <f>VLOOKUP(B520,[10]Master!$B:$AQ,42,0)</f>
        <v>0</v>
      </c>
      <c r="AR520" s="697">
        <f>_xlfn.IFNA(VLOOKUP(B520,[9]Bounus!A:B,2,0),0)</f>
        <v>0</v>
      </c>
      <c r="AS520" s="703">
        <f>SUMIF([9]Reimbursment!$B:$B,'PWK '!B:B,[9]Reimbursment!G:G)</f>
        <v>0</v>
      </c>
      <c r="AT520" s="700">
        <f t="shared" si="104"/>
        <v>0</v>
      </c>
      <c r="AU520" s="704">
        <f t="shared" si="98"/>
        <v>245.31</v>
      </c>
      <c r="AV520" s="705">
        <f>VLOOKUP(B520,[9]Att!B:U,20,0)</f>
        <v>0</v>
      </c>
      <c r="AW520" s="706">
        <f t="shared" si="105"/>
        <v>274.16000000000003</v>
      </c>
      <c r="AX520" s="707">
        <f t="shared" si="99"/>
        <v>268.68</v>
      </c>
      <c r="AY520" s="708">
        <f t="shared" si="100"/>
        <v>367.55697133055622</v>
      </c>
      <c r="AZ520" s="708">
        <v>0</v>
      </c>
      <c r="BA520" s="708">
        <f>VLOOKUP(B520,'[9]1st'!B:BH,59,0)</f>
        <v>100</v>
      </c>
      <c r="BB520" s="709">
        <f>_xlfn.IFNA(VLOOKUP(B520,[9]Deduct!B:F,6,0),0)</f>
        <v>0</v>
      </c>
      <c r="BC520" s="710">
        <f>_xlfn.IFNA(VLOOKUP(B520,[9]Union!I:J,2,0),0)</f>
        <v>0</v>
      </c>
      <c r="BD520" s="710">
        <f>_xlfn.IFNA(VLOOKUP(B520,[9]Union!M:N,2,0),0)</f>
        <v>0</v>
      </c>
      <c r="BE520" s="710">
        <f>_xlfn.IFNA(VLOOKUP(B520,[9]Union!E:F,2,0),0)</f>
        <v>0</v>
      </c>
      <c r="BF520" s="710">
        <f>_xlfn.IFNA(VLOOKUP(B520,[9]Union!A:B,2,0),0)</f>
        <v>0</v>
      </c>
      <c r="BG520" s="711">
        <f t="shared" si="107"/>
        <v>5.48</v>
      </c>
      <c r="BH520" s="708">
        <f t="shared" ref="BH520:BH530" si="108">ROUND(SUM(AZ520:BG520),2)</f>
        <v>105.48</v>
      </c>
      <c r="BI520" s="712">
        <f t="shared" si="101"/>
        <v>13.7</v>
      </c>
      <c r="BJ520" s="713">
        <f t="shared" si="102"/>
        <v>182.38</v>
      </c>
      <c r="BK520" s="716"/>
      <c r="BL520" s="608" t="e">
        <f>VLOOKUP(B520,[9]ML!A:F,1,0)</f>
        <v>#N/A</v>
      </c>
      <c r="BM520" s="715"/>
      <c r="BN520" s="608" t="e">
        <f>VLOOKUP(B520,'[9]Mon-Fri'!A:A,1,0)</f>
        <v>#N/A</v>
      </c>
    </row>
    <row r="521" spans="1:66" s="608" customFormat="1" ht="32.25" customHeight="1">
      <c r="A521" s="689">
        <f t="shared" si="106"/>
        <v>513</v>
      </c>
      <c r="B521" s="690" t="s">
        <v>2275</v>
      </c>
      <c r="C521" s="690" t="s">
        <v>2276</v>
      </c>
      <c r="D521" s="690" t="s">
        <v>1123</v>
      </c>
      <c r="E521" s="690"/>
      <c r="F521" s="691">
        <v>41387</v>
      </c>
      <c r="G521" s="692"/>
      <c r="H521" s="692"/>
      <c r="I521" s="690" t="s">
        <v>1108</v>
      </c>
      <c r="J521" s="693">
        <v>0</v>
      </c>
      <c r="K521" s="693">
        <v>0</v>
      </c>
      <c r="L521" s="693">
        <v>0</v>
      </c>
      <c r="M521" s="693">
        <v>224</v>
      </c>
      <c r="N521" s="694">
        <f t="shared" si="103"/>
        <v>8.615384615384615</v>
      </c>
      <c r="O521" s="693">
        <v>208</v>
      </c>
      <c r="P521" s="693">
        <v>8</v>
      </c>
      <c r="Q521" s="693">
        <v>256</v>
      </c>
      <c r="R521" s="693">
        <v>0</v>
      </c>
      <c r="S521" s="693">
        <v>0</v>
      </c>
      <c r="T521" s="693">
        <v>0</v>
      </c>
      <c r="U521" s="693">
        <v>48</v>
      </c>
      <c r="V521" s="693">
        <v>0</v>
      </c>
      <c r="W521" s="693">
        <v>48</v>
      </c>
      <c r="X521" s="690">
        <v>166.56</v>
      </c>
      <c r="Y521" s="690">
        <v>2.17</v>
      </c>
      <c r="Z521" s="690">
        <v>25.85952</v>
      </c>
      <c r="AA521" s="690">
        <v>0</v>
      </c>
      <c r="AB521" s="690">
        <v>25.85952</v>
      </c>
      <c r="AC521" s="690">
        <v>0</v>
      </c>
      <c r="AD521" s="690">
        <v>107.10903999999999</v>
      </c>
      <c r="AE521" s="696">
        <f>VLOOKUP(B521,[9]Avg!B:AD,29,0)</f>
        <v>10.399606771589202</v>
      </c>
      <c r="AF521" s="697">
        <f>_xlfn.IFNA(VLOOKUP(B521,'[9]5%'!B:BC,54,0),0)</f>
        <v>0</v>
      </c>
      <c r="AG521" s="698">
        <f>VLOOKUP(B521,[9]Simperel!B:AH,33,0)</f>
        <v>11.48</v>
      </c>
      <c r="AH521" s="699">
        <f t="shared" ref="AH521:AH530" si="109">ROUND(M521/26/8*P521,2)</f>
        <v>8.6199999999999992</v>
      </c>
      <c r="AI521" s="700"/>
      <c r="AJ521" s="697">
        <f>_xlfn.IFNA(VLOOKUP(B521,'[9]Child care'!C:I,7,0),0)</f>
        <v>0</v>
      </c>
      <c r="AK521" s="699">
        <f>VLOOKUP(B521,[9]Att!B:W,22,0)</f>
        <v>10</v>
      </c>
      <c r="AL521" s="697">
        <f t="shared" ref="AL521:AL530" si="110">IF(AND(ROUND(X521+Y521+AH521,2)&gt;=158,(ROUND(X521+Y521+AC521+AH521,2)&lt;158)),0,IF((ROUND(X521+Y521+AH521,2)&gt;=158),6,0))</f>
        <v>6</v>
      </c>
      <c r="AM521" s="697">
        <f>_xlfn.IFNA(VLOOKUP(B521,'[9]Health Check'!D:H,5,0),0)</f>
        <v>0</v>
      </c>
      <c r="AN521" s="701"/>
      <c r="AO521" s="697">
        <v>7</v>
      </c>
      <c r="AP521" s="696">
        <f>VLOOKUP(B521,[9]Simperel!B:AJ,35,0)</f>
        <v>11</v>
      </c>
      <c r="AQ521" s="702">
        <f>VLOOKUP(B521,[10]Master!$B:$AQ,42,0)</f>
        <v>0</v>
      </c>
      <c r="AR521" s="697">
        <f>_xlfn.IFNA(VLOOKUP(B521,[9]Bounus!A:B,2,0),0)</f>
        <v>0</v>
      </c>
      <c r="AS521" s="703">
        <f>SUMIF([9]Reimbursment!$B:$B,'PWK '!B:B,[9]Reimbursment!G:G)</f>
        <v>18.600379808870372</v>
      </c>
      <c r="AT521" s="700">
        <f t="shared" si="104"/>
        <v>0</v>
      </c>
      <c r="AU521" s="704">
        <f t="shared" ref="AU521:AU530" si="111">ROUND(SUM(X521:Y521,AC521:AD521,AB521),2)</f>
        <v>301.7</v>
      </c>
      <c r="AV521" s="705">
        <f>VLOOKUP(B521,[9]Att!B:U,20,0)</f>
        <v>0</v>
      </c>
      <c r="AW521" s="706">
        <f t="shared" si="105"/>
        <v>355.92</v>
      </c>
      <c r="AX521" s="707">
        <f t="shared" ref="AX521:AX530" si="112">AW521-BG521</f>
        <v>350.05</v>
      </c>
      <c r="AY521" s="708">
        <f t="shared" ref="AY521:AY530" si="113">1500000/$BK$2</f>
        <v>367.55697133055622</v>
      </c>
      <c r="AZ521" s="708">
        <v>0</v>
      </c>
      <c r="BA521" s="708">
        <f>VLOOKUP(B521,'[9]1st'!B:BH,59,0)</f>
        <v>100</v>
      </c>
      <c r="BB521" s="709">
        <f>_xlfn.IFNA(VLOOKUP(B521,[9]Deduct!B:F,6,0),0)</f>
        <v>0</v>
      </c>
      <c r="BC521" s="710">
        <f>_xlfn.IFNA(VLOOKUP(B521,[9]Union!I:J,2,0),0)</f>
        <v>0</v>
      </c>
      <c r="BD521" s="710">
        <f>_xlfn.IFNA(VLOOKUP(B521,[9]Union!M:N,2,0),0)</f>
        <v>0</v>
      </c>
      <c r="BE521" s="710">
        <f>_xlfn.IFNA(VLOOKUP(B521,[9]Union!E:F,2,0),0)</f>
        <v>0</v>
      </c>
      <c r="BF521" s="710">
        <f>_xlfn.IFNA(VLOOKUP(B521,[9]Union!A:B,2,0),0)</f>
        <v>0</v>
      </c>
      <c r="BG521" s="711">
        <f t="shared" si="107"/>
        <v>5.87</v>
      </c>
      <c r="BH521" s="708">
        <f t="shared" si="108"/>
        <v>105.87</v>
      </c>
      <c r="BI521" s="712">
        <f t="shared" ref="BI521:BI530" si="114">ROUND(AF521+AJ521+AM521+AG521+AO521,2)</f>
        <v>18.48</v>
      </c>
      <c r="BJ521" s="713">
        <f t="shared" ref="BJ521:BJ530" si="115">ROUND((AW521-BH521)+BI521,2)</f>
        <v>268.52999999999997</v>
      </c>
      <c r="BK521" s="716"/>
      <c r="BL521" s="608" t="e">
        <f>VLOOKUP(B521,[9]ML!A:F,1,0)</f>
        <v>#N/A</v>
      </c>
      <c r="BM521" s="715"/>
      <c r="BN521" s="608" t="e">
        <f>VLOOKUP(B521,'[9]Mon-Fri'!A:A,1,0)</f>
        <v>#N/A</v>
      </c>
    </row>
    <row r="522" spans="1:66" s="608" customFormat="1" ht="35.25" customHeight="1">
      <c r="A522" s="689">
        <f t="shared" si="106"/>
        <v>514</v>
      </c>
      <c r="B522" s="690" t="s">
        <v>2277</v>
      </c>
      <c r="C522" s="690" t="s">
        <v>2278</v>
      </c>
      <c r="D522" s="690" t="s">
        <v>1213</v>
      </c>
      <c r="E522" s="690" t="s">
        <v>2279</v>
      </c>
      <c r="F522" s="691">
        <v>41387</v>
      </c>
      <c r="G522" s="692"/>
      <c r="H522" s="692"/>
      <c r="I522" s="690" t="s">
        <v>1108</v>
      </c>
      <c r="J522" s="693">
        <v>1</v>
      </c>
      <c r="K522" s="693">
        <v>0</v>
      </c>
      <c r="L522" s="693">
        <v>1</v>
      </c>
      <c r="M522" s="693">
        <v>204</v>
      </c>
      <c r="N522" s="694">
        <f t="shared" ref="N522:N530" si="116">M522/26</f>
        <v>7.8461538461538458</v>
      </c>
      <c r="O522" s="693">
        <v>196</v>
      </c>
      <c r="P522" s="693">
        <v>8</v>
      </c>
      <c r="Q522" s="693">
        <v>215</v>
      </c>
      <c r="R522" s="693">
        <v>19</v>
      </c>
      <c r="S522" s="693">
        <v>0</v>
      </c>
      <c r="T522" s="693">
        <v>19</v>
      </c>
      <c r="U522" s="693">
        <v>38</v>
      </c>
      <c r="V522" s="693">
        <v>0</v>
      </c>
      <c r="W522" s="693">
        <v>38</v>
      </c>
      <c r="X522" s="690">
        <v>115.1</v>
      </c>
      <c r="Y522" s="690">
        <v>18.62</v>
      </c>
      <c r="Z522" s="690">
        <v>18.681191999999999</v>
      </c>
      <c r="AA522" s="690">
        <v>0</v>
      </c>
      <c r="AB522" s="690">
        <v>18.681191999999999</v>
      </c>
      <c r="AC522" s="690">
        <v>0</v>
      </c>
      <c r="AD522" s="690">
        <v>95.962384</v>
      </c>
      <c r="AE522" s="696">
        <f>VLOOKUP(B522,[9]Avg!B:AD,29,0)</f>
        <v>8.5020448293541069</v>
      </c>
      <c r="AF522" s="697">
        <f>_xlfn.IFNA(VLOOKUP(B522,'[9]5%'!B:BC,54,0),0)</f>
        <v>0</v>
      </c>
      <c r="AG522" s="698">
        <f>VLOOKUP(B522,[9]Simperel!B:AH,33,0)</f>
        <v>9.09</v>
      </c>
      <c r="AH522" s="699">
        <f t="shared" si="109"/>
        <v>7.85</v>
      </c>
      <c r="AI522" s="700"/>
      <c r="AJ522" s="697">
        <f>_xlfn.IFNA(VLOOKUP(B522,'[9]Child care'!C:I,7,0),0)</f>
        <v>8</v>
      </c>
      <c r="AK522" s="699">
        <f>VLOOKUP(B522,[9]Att!B:W,22,0)</f>
        <v>10</v>
      </c>
      <c r="AL522" s="697">
        <f t="shared" si="110"/>
        <v>0</v>
      </c>
      <c r="AM522" s="697">
        <f>_xlfn.IFNA(VLOOKUP(B522,'[9]Health Check'!D:H,5,0),0)</f>
        <v>0</v>
      </c>
      <c r="AN522" s="701"/>
      <c r="AO522" s="697">
        <v>7</v>
      </c>
      <c r="AP522" s="696">
        <f>VLOOKUP(B522,[9]Simperel!B:AJ,35,0)</f>
        <v>11</v>
      </c>
      <c r="AQ522" s="702">
        <f>VLOOKUP(B522,[10]Master!$B:$AQ,42,0)</f>
        <v>0</v>
      </c>
      <c r="AR522" s="697">
        <f>_xlfn.IFNA(VLOOKUP(B522,[9]Bounus!A:B,2,0),0)</f>
        <v>0</v>
      </c>
      <c r="AS522" s="703">
        <f>SUMIF([9]Reimbursment!$B:$B,'PWK '!B:B,[9]Reimbursment!G:G)</f>
        <v>0</v>
      </c>
      <c r="AT522" s="700">
        <f t="shared" ref="AT522:AT530" si="117">AV522*AE522</f>
        <v>12.976805265856267</v>
      </c>
      <c r="AU522" s="704">
        <f t="shared" si="111"/>
        <v>248.36</v>
      </c>
      <c r="AV522" s="705">
        <f>VLOOKUP(B522,[9]Att!B:U,20,0)</f>
        <v>1.5263157894736841</v>
      </c>
      <c r="AW522" s="706">
        <f t="shared" ref="AW522:AW530" si="118">ROUND(SUM(X522,Y522,AB522,AC522,AD522,AH522,AK522,AL522,AP522,AR522,AS522,AT522,AQ522),2)+AN522</f>
        <v>290.19</v>
      </c>
      <c r="AX522" s="707">
        <f t="shared" si="112"/>
        <v>284.39</v>
      </c>
      <c r="AY522" s="708">
        <f t="shared" si="113"/>
        <v>367.55697133055622</v>
      </c>
      <c r="AZ522" s="708">
        <v>0</v>
      </c>
      <c r="BA522" s="708">
        <f>VLOOKUP(B522,'[9]1st'!B:BH,59,0)</f>
        <v>100</v>
      </c>
      <c r="BB522" s="709">
        <f>_xlfn.IFNA(VLOOKUP(B522,[9]Deduct!B:F,6,0),0)</f>
        <v>0</v>
      </c>
      <c r="BC522" s="710">
        <f>_xlfn.IFNA(VLOOKUP(B522,[9]Union!I:J,2,0),0)</f>
        <v>0</v>
      </c>
      <c r="BD522" s="710">
        <f>_xlfn.IFNA(VLOOKUP(B522,[9]Union!M:N,2,0),0)</f>
        <v>0</v>
      </c>
      <c r="BE522" s="710">
        <f>_xlfn.IFNA(VLOOKUP(B522,[9]Union!E:F,2,0),0)</f>
        <v>0.5</v>
      </c>
      <c r="BF522" s="710">
        <f>_xlfn.IFNA(VLOOKUP(B522,[9]Union!A:B,2,0),0)</f>
        <v>0</v>
      </c>
      <c r="BG522" s="711">
        <f t="shared" si="107"/>
        <v>5.8</v>
      </c>
      <c r="BH522" s="708">
        <f t="shared" si="108"/>
        <v>106.3</v>
      </c>
      <c r="BI522" s="712">
        <f t="shared" si="114"/>
        <v>24.09</v>
      </c>
      <c r="BJ522" s="713">
        <f t="shared" si="115"/>
        <v>207.98</v>
      </c>
      <c r="BK522" s="716"/>
      <c r="BL522" s="608" t="e">
        <f>VLOOKUP(B522,[9]ML!A:F,1,0)</f>
        <v>#N/A</v>
      </c>
      <c r="BM522" s="715"/>
      <c r="BN522" s="608" t="e">
        <f>VLOOKUP(B522,'[9]Mon-Fri'!A:A,1,0)</f>
        <v>#N/A</v>
      </c>
    </row>
    <row r="523" spans="1:66" s="608" customFormat="1" ht="35.25" customHeight="1">
      <c r="A523" s="689">
        <f t="shared" ref="A523:A530" si="119">A522+1</f>
        <v>515</v>
      </c>
      <c r="B523" s="690" t="s">
        <v>2280</v>
      </c>
      <c r="C523" s="690" t="s">
        <v>2281</v>
      </c>
      <c r="D523" s="690" t="s">
        <v>1117</v>
      </c>
      <c r="E523" s="690" t="s">
        <v>1200</v>
      </c>
      <c r="F523" s="691">
        <v>41389</v>
      </c>
      <c r="G523" s="692"/>
      <c r="H523" s="692"/>
      <c r="I523" s="690" t="s">
        <v>1108</v>
      </c>
      <c r="J523" s="693">
        <v>0</v>
      </c>
      <c r="K523" s="693">
        <v>0</v>
      </c>
      <c r="L523" s="693">
        <v>0</v>
      </c>
      <c r="M523" s="693">
        <v>204</v>
      </c>
      <c r="N523" s="694">
        <f t="shared" si="116"/>
        <v>7.8461538461538458</v>
      </c>
      <c r="O523" s="693">
        <v>208</v>
      </c>
      <c r="P523" s="693">
        <v>8</v>
      </c>
      <c r="Q523" s="693">
        <v>254</v>
      </c>
      <c r="R523" s="693">
        <v>0</v>
      </c>
      <c r="S523" s="693">
        <v>0</v>
      </c>
      <c r="T523" s="693">
        <v>0</v>
      </c>
      <c r="U523" s="693">
        <v>46</v>
      </c>
      <c r="V523" s="693">
        <v>0</v>
      </c>
      <c r="W523" s="693">
        <v>46</v>
      </c>
      <c r="X523" s="690">
        <v>323.79000000000002</v>
      </c>
      <c r="Y523" s="690">
        <v>0</v>
      </c>
      <c r="Z523" s="690">
        <v>29.547692000000001</v>
      </c>
      <c r="AA523" s="690">
        <v>0</v>
      </c>
      <c r="AB523" s="690">
        <v>29.547692000000001</v>
      </c>
      <c r="AC523" s="690">
        <v>0</v>
      </c>
      <c r="AD523" s="690">
        <v>0.24024000000000001</v>
      </c>
      <c r="AE523" s="696">
        <f>VLOOKUP(B523,[9]Avg!B:AD,29,0)</f>
        <v>10.010107264685852</v>
      </c>
      <c r="AF523" s="697">
        <f>_xlfn.IFNA(VLOOKUP(B523,'[9]5%'!B:BC,54,0),0)</f>
        <v>0</v>
      </c>
      <c r="AG523" s="698">
        <f>VLOOKUP(B523,[9]Simperel!B:AH,33,0)</f>
        <v>11</v>
      </c>
      <c r="AH523" s="699">
        <f t="shared" si="109"/>
        <v>7.85</v>
      </c>
      <c r="AI523" s="700"/>
      <c r="AJ523" s="697">
        <f>_xlfn.IFNA(VLOOKUP(B523,'[9]Child care'!C:I,7,0),0)</f>
        <v>0</v>
      </c>
      <c r="AK523" s="699">
        <f>VLOOKUP(B523,[9]Att!B:W,22,0)</f>
        <v>10</v>
      </c>
      <c r="AL523" s="697">
        <f t="shared" si="110"/>
        <v>6</v>
      </c>
      <c r="AM523" s="697">
        <f>_xlfn.IFNA(VLOOKUP(B523,'[9]Health Check'!D:H,5,0),0)</f>
        <v>0</v>
      </c>
      <c r="AN523" s="701"/>
      <c r="AO523" s="697">
        <v>7</v>
      </c>
      <c r="AP523" s="696">
        <f>VLOOKUP(B523,[9]Simperel!B:AJ,35,0)</f>
        <v>11</v>
      </c>
      <c r="AQ523" s="702">
        <f>VLOOKUP(B523,[10]Master!$B:$AQ,42,0)</f>
        <v>0</v>
      </c>
      <c r="AR523" s="697">
        <f>_xlfn.IFNA(VLOOKUP(B523,[9]Bounus!A:B,2,0),0)</f>
        <v>0</v>
      </c>
      <c r="AS523" s="703">
        <f>SUMIF([9]Reimbursment!$B:$B,'PWK '!B:B,[9]Reimbursment!G:G)</f>
        <v>37.454607694192589</v>
      </c>
      <c r="AT523" s="700">
        <f t="shared" si="117"/>
        <v>0</v>
      </c>
      <c r="AU523" s="704">
        <f t="shared" si="111"/>
        <v>353.58</v>
      </c>
      <c r="AV523" s="705">
        <f>VLOOKUP(B523,[9]Att!B:U,20,0)</f>
        <v>0</v>
      </c>
      <c r="AW523" s="706">
        <f t="shared" si="118"/>
        <v>425.88</v>
      </c>
      <c r="AX523" s="707">
        <f t="shared" si="112"/>
        <v>420.01</v>
      </c>
      <c r="AY523" s="708">
        <f t="shared" si="113"/>
        <v>367.55697133055622</v>
      </c>
      <c r="AZ523" s="708">
        <v>2.62</v>
      </c>
      <c r="BA523" s="708">
        <f>VLOOKUP(B523,'[9]1st'!B:BH,59,0)</f>
        <v>100</v>
      </c>
      <c r="BB523" s="709">
        <f>_xlfn.IFNA(VLOOKUP(B523,[9]Deduct!B:F,6,0),0)</f>
        <v>0</v>
      </c>
      <c r="BC523" s="710">
        <f>_xlfn.IFNA(VLOOKUP(B523,[9]Union!I:J,2,0),0)</f>
        <v>0</v>
      </c>
      <c r="BD523" s="710">
        <f>_xlfn.IFNA(VLOOKUP(B523,[9]Union!M:N,2,0),0)</f>
        <v>1</v>
      </c>
      <c r="BE523" s="710">
        <f>_xlfn.IFNA(VLOOKUP(B523,[9]Union!E:F,2,0),0)</f>
        <v>0</v>
      </c>
      <c r="BF523" s="710">
        <f>_xlfn.IFNA(VLOOKUP(B523,[9]Union!A:B,2,0),0)</f>
        <v>0</v>
      </c>
      <c r="BG523" s="711">
        <f t="shared" si="107"/>
        <v>5.87</v>
      </c>
      <c r="BH523" s="708">
        <f t="shared" si="108"/>
        <v>109.49</v>
      </c>
      <c r="BI523" s="712">
        <f t="shared" si="114"/>
        <v>18</v>
      </c>
      <c r="BJ523" s="713">
        <f t="shared" si="115"/>
        <v>334.39</v>
      </c>
      <c r="BK523" s="724"/>
      <c r="BL523" s="608" t="e">
        <f>VLOOKUP(B523,[9]ML!A:F,1,0)</f>
        <v>#N/A</v>
      </c>
      <c r="BM523" s="715"/>
      <c r="BN523" s="608" t="e">
        <f>VLOOKUP(B523,'[9]Mon-Fri'!A:A,1,0)</f>
        <v>#N/A</v>
      </c>
    </row>
    <row r="524" spans="1:66" s="608" customFormat="1" ht="35.25" customHeight="1">
      <c r="A524" s="689">
        <f t="shared" si="119"/>
        <v>516</v>
      </c>
      <c r="B524" s="739" t="s">
        <v>2282</v>
      </c>
      <c r="C524" s="690" t="s">
        <v>2283</v>
      </c>
      <c r="D524" s="690" t="s">
        <v>1196</v>
      </c>
      <c r="E524" s="690" t="s">
        <v>1314</v>
      </c>
      <c r="F524" s="691">
        <v>41402</v>
      </c>
      <c r="G524" s="692"/>
      <c r="H524" s="692"/>
      <c r="I524" s="690" t="s">
        <v>1108</v>
      </c>
      <c r="J524" s="693">
        <v>1</v>
      </c>
      <c r="K524" s="693">
        <v>1</v>
      </c>
      <c r="L524" s="693">
        <v>2</v>
      </c>
      <c r="M524" s="693">
        <v>204</v>
      </c>
      <c r="N524" s="694">
        <f t="shared" si="116"/>
        <v>7.8461538461538458</v>
      </c>
      <c r="O524" s="693">
        <v>208</v>
      </c>
      <c r="P524" s="693">
        <v>8</v>
      </c>
      <c r="Q524" s="693">
        <v>260</v>
      </c>
      <c r="R524" s="693">
        <v>0</v>
      </c>
      <c r="S524" s="693">
        <v>0</v>
      </c>
      <c r="T524" s="693">
        <v>0</v>
      </c>
      <c r="U524" s="693">
        <v>52</v>
      </c>
      <c r="V524" s="693">
        <v>0</v>
      </c>
      <c r="W524" s="693">
        <v>52</v>
      </c>
      <c r="X524" s="690">
        <v>146.78</v>
      </c>
      <c r="Y524" s="690">
        <v>0</v>
      </c>
      <c r="Z524" s="690">
        <v>25.512239999999998</v>
      </c>
      <c r="AA524" s="690">
        <v>0</v>
      </c>
      <c r="AB524" s="690">
        <v>25.512239999999998</v>
      </c>
      <c r="AC524" s="690">
        <v>0</v>
      </c>
      <c r="AD524" s="690">
        <v>108.34448</v>
      </c>
      <c r="AE524" s="696">
        <f>VLOOKUP(B524,[9]Avg!B:AD,29,0)</f>
        <v>10.341019625246549</v>
      </c>
      <c r="AF524" s="697">
        <f>_xlfn.IFNA(VLOOKUP(B524,'[9]5%'!B:BC,54,0),0)</f>
        <v>0</v>
      </c>
      <c r="AG524" s="698">
        <f>VLOOKUP(B524,[9]Simperel!B:AH,33,0)</f>
        <v>12.44</v>
      </c>
      <c r="AH524" s="699">
        <f t="shared" si="109"/>
        <v>7.85</v>
      </c>
      <c r="AI524" s="700"/>
      <c r="AJ524" s="697">
        <f>_xlfn.IFNA(VLOOKUP(B524,'[9]Child care'!C:I,7,0),0)</f>
        <v>0</v>
      </c>
      <c r="AK524" s="699">
        <f>VLOOKUP(B524,[9]Att!B:W,22,0)</f>
        <v>10</v>
      </c>
      <c r="AL524" s="697">
        <f t="shared" si="110"/>
        <v>0</v>
      </c>
      <c r="AM524" s="697">
        <f>_xlfn.IFNA(VLOOKUP(B524,'[9]Health Check'!D:H,5,0),0)</f>
        <v>0</v>
      </c>
      <c r="AN524" s="701"/>
      <c r="AO524" s="697">
        <v>7</v>
      </c>
      <c r="AP524" s="696">
        <f>VLOOKUP(B524,[9]Simperel!B:AJ,35,0)</f>
        <v>11</v>
      </c>
      <c r="AQ524" s="702">
        <f>VLOOKUP(B524,[10]Master!$B:$AQ,42,0)</f>
        <v>0</v>
      </c>
      <c r="AR524" s="697">
        <f>_xlfn.IFNA(VLOOKUP(B524,[9]Bounus!A:B,2,0),0)</f>
        <v>0</v>
      </c>
      <c r="AS524" s="703">
        <f>SUMIF([9]Reimbursment!$B:$B,'PWK '!B:B,[9]Reimbursment!G:G)</f>
        <v>0</v>
      </c>
      <c r="AT524" s="700">
        <f t="shared" si="117"/>
        <v>0</v>
      </c>
      <c r="AU524" s="704">
        <f t="shared" si="111"/>
        <v>280.64</v>
      </c>
      <c r="AV524" s="705">
        <f>VLOOKUP(B524,[9]Att!B:U,20,0)</f>
        <v>0</v>
      </c>
      <c r="AW524" s="706">
        <f t="shared" si="118"/>
        <v>309.49</v>
      </c>
      <c r="AX524" s="707">
        <f t="shared" si="112"/>
        <v>303.62</v>
      </c>
      <c r="AY524" s="708">
        <f t="shared" si="113"/>
        <v>367.55697133055622</v>
      </c>
      <c r="AZ524" s="708">
        <v>0</v>
      </c>
      <c r="BA524" s="708">
        <f>VLOOKUP(B524,'[9]1st'!B:BH,59,0)</f>
        <v>100</v>
      </c>
      <c r="BB524" s="709">
        <f>_xlfn.IFNA(VLOOKUP(B524,[9]Deduct!B:F,6,0),0)</f>
        <v>0</v>
      </c>
      <c r="BC524" s="710">
        <f>_xlfn.IFNA(VLOOKUP(B524,[9]Union!I:J,2,0),0)</f>
        <v>0</v>
      </c>
      <c r="BD524" s="710">
        <f>_xlfn.IFNA(VLOOKUP(B524,[9]Union!M:N,2,0),0)</f>
        <v>0</v>
      </c>
      <c r="BE524" s="710">
        <f>_xlfn.IFNA(VLOOKUP(B524,[9]Union!E:F,2,0),0)</f>
        <v>0.5</v>
      </c>
      <c r="BF524" s="710">
        <f>_xlfn.IFNA(VLOOKUP(B524,[9]Union!A:B,2,0),0)</f>
        <v>0</v>
      </c>
      <c r="BG524" s="711">
        <f t="shared" si="107"/>
        <v>5.87</v>
      </c>
      <c r="BH524" s="708">
        <f t="shared" si="108"/>
        <v>106.37</v>
      </c>
      <c r="BI524" s="712">
        <f t="shared" si="114"/>
        <v>19.440000000000001</v>
      </c>
      <c r="BJ524" s="713">
        <f t="shared" si="115"/>
        <v>222.56</v>
      </c>
      <c r="BK524" s="714"/>
      <c r="BL524" s="608" t="e">
        <f>VLOOKUP(B524,[9]ML!A:F,1,0)</f>
        <v>#N/A</v>
      </c>
      <c r="BM524" s="715"/>
      <c r="BN524" s="608" t="e">
        <f>VLOOKUP(B524,'[9]Mon-Fri'!A:A,1,0)</f>
        <v>#N/A</v>
      </c>
    </row>
    <row r="525" spans="1:66" s="608" customFormat="1" ht="32.25" customHeight="1">
      <c r="A525" s="689">
        <f t="shared" si="119"/>
        <v>517</v>
      </c>
      <c r="B525" s="739" t="s">
        <v>2284</v>
      </c>
      <c r="C525" s="690" t="s">
        <v>2285</v>
      </c>
      <c r="D525" s="690" t="s">
        <v>1123</v>
      </c>
      <c r="E525" s="690" t="s">
        <v>2252</v>
      </c>
      <c r="F525" s="691">
        <v>42032</v>
      </c>
      <c r="G525" s="692"/>
      <c r="H525" s="692"/>
      <c r="I525" s="690" t="s">
        <v>1108</v>
      </c>
      <c r="J525" s="693">
        <v>0</v>
      </c>
      <c r="K525" s="693">
        <v>0</v>
      </c>
      <c r="L525" s="693">
        <v>0</v>
      </c>
      <c r="M525" s="693">
        <v>221</v>
      </c>
      <c r="N525" s="694">
        <f t="shared" si="116"/>
        <v>8.5</v>
      </c>
      <c r="O525" s="693">
        <v>0</v>
      </c>
      <c r="P525" s="693"/>
      <c r="Q525" s="693">
        <v>0</v>
      </c>
      <c r="R525" s="693">
        <v>0</v>
      </c>
      <c r="S525" s="693">
        <v>0</v>
      </c>
      <c r="T525" s="693">
        <v>0</v>
      </c>
      <c r="U525" s="693">
        <v>0</v>
      </c>
      <c r="V525" s="693">
        <v>0</v>
      </c>
      <c r="W525" s="693">
        <v>0</v>
      </c>
      <c r="X525" s="690">
        <v>0</v>
      </c>
      <c r="Y525" s="690">
        <v>0</v>
      </c>
      <c r="Z525" s="690">
        <v>0</v>
      </c>
      <c r="AA525" s="690">
        <v>0</v>
      </c>
      <c r="AB525" s="690">
        <v>0</v>
      </c>
      <c r="AC525" s="690">
        <v>0</v>
      </c>
      <c r="AD525" s="690">
        <v>0</v>
      </c>
      <c r="AE525" s="696"/>
      <c r="AF525" s="697">
        <f>_xlfn.IFNA(VLOOKUP(B525,'[9]5%'!B:BC,54,0),0)</f>
        <v>0</v>
      </c>
      <c r="AG525" s="698"/>
      <c r="AH525" s="699">
        <f t="shared" si="109"/>
        <v>0</v>
      </c>
      <c r="AI525" s="700"/>
      <c r="AJ525" s="697">
        <f>_xlfn.IFNA(VLOOKUP(B525,'[9]Child care'!C:I,7,0),0)</f>
        <v>0</v>
      </c>
      <c r="AK525" s="699">
        <f>VLOOKUP(B525,[9]Att!B:W,22,0)</f>
        <v>0</v>
      </c>
      <c r="AL525" s="697">
        <f t="shared" si="110"/>
        <v>0</v>
      </c>
      <c r="AM525" s="697">
        <f>_xlfn.IFNA(VLOOKUP(B525,'[9]Health Check'!D:H,5,0),0)</f>
        <v>0</v>
      </c>
      <c r="AN525" s="701"/>
      <c r="AO525" s="697"/>
      <c r="AP525" s="696"/>
      <c r="AQ525" s="702"/>
      <c r="AR525" s="697">
        <f>_xlfn.IFNA(VLOOKUP(B525,[9]Bounus!A:B,2,0),0)</f>
        <v>0</v>
      </c>
      <c r="AS525" s="703">
        <f>SUMIF([9]Reimbursment!$B:$B,'PWK '!B:B,[9]Reimbursment!G:G)</f>
        <v>0</v>
      </c>
      <c r="AT525" s="700">
        <f t="shared" si="117"/>
        <v>0</v>
      </c>
      <c r="AU525" s="704">
        <f t="shared" si="111"/>
        <v>0</v>
      </c>
      <c r="AV525" s="705">
        <f>VLOOKUP(B525,[9]Att!B:U,20,0)</f>
        <v>0</v>
      </c>
      <c r="AW525" s="706">
        <f t="shared" si="118"/>
        <v>0</v>
      </c>
      <c r="AX525" s="707">
        <f t="shared" si="112"/>
        <v>0</v>
      </c>
      <c r="AY525" s="708">
        <f t="shared" si="113"/>
        <v>367.55697133055622</v>
      </c>
      <c r="AZ525" s="708">
        <v>0</v>
      </c>
      <c r="BA525" s="708">
        <f>VLOOKUP(B525,'[9]1st'!B:BH,59,0)</f>
        <v>0</v>
      </c>
      <c r="BB525" s="709">
        <f>_xlfn.IFNA(VLOOKUP(B525,[9]Deduct!B:F,6,0),0)</f>
        <v>0</v>
      </c>
      <c r="BC525" s="710">
        <f>_xlfn.IFNA(VLOOKUP(B525,[9]Union!I:J,2,0),0)</f>
        <v>0</v>
      </c>
      <c r="BD525" s="710">
        <f>_xlfn.IFNA(VLOOKUP(B525,[9]Union!M:N,2,0),0)</f>
        <v>0</v>
      </c>
      <c r="BE525" s="710">
        <f>_xlfn.IFNA(VLOOKUP(B525,[9]Union!E:F,2,0),0)</f>
        <v>0</v>
      </c>
      <c r="BF525" s="710">
        <f>_xlfn.IFNA(VLOOKUP(B525,[9]Union!A:B,2,0),0)</f>
        <v>0</v>
      </c>
      <c r="BG525" s="711">
        <f t="shared" si="107"/>
        <v>0</v>
      </c>
      <c r="BH525" s="708">
        <f t="shared" si="108"/>
        <v>0</v>
      </c>
      <c r="BI525" s="712">
        <f t="shared" si="114"/>
        <v>0</v>
      </c>
      <c r="BJ525" s="713">
        <f t="shared" si="115"/>
        <v>0</v>
      </c>
      <c r="BK525" s="732"/>
      <c r="BL525" s="608" t="str">
        <f>VLOOKUP(B525,[9]ML!A:F,1,0)</f>
        <v>PO14926</v>
      </c>
      <c r="BM525" s="715"/>
      <c r="BN525" s="608" t="e">
        <f>VLOOKUP(B525,'[9]Mon-Fri'!A:A,1,0)</f>
        <v>#N/A</v>
      </c>
    </row>
    <row r="526" spans="1:66" s="608" customFormat="1" ht="32.25" customHeight="1">
      <c r="A526" s="689">
        <f t="shared" si="119"/>
        <v>518</v>
      </c>
      <c r="B526" s="739" t="s">
        <v>2286</v>
      </c>
      <c r="C526" s="690" t="s">
        <v>2287</v>
      </c>
      <c r="D526" s="690" t="s">
        <v>1196</v>
      </c>
      <c r="E526" s="690" t="s">
        <v>1546</v>
      </c>
      <c r="F526" s="691">
        <v>42095</v>
      </c>
      <c r="G526" s="692"/>
      <c r="H526" s="692"/>
      <c r="I526" s="690" t="s">
        <v>1108</v>
      </c>
      <c r="J526" s="693">
        <v>0</v>
      </c>
      <c r="K526" s="693">
        <v>0</v>
      </c>
      <c r="L526" s="693">
        <v>0</v>
      </c>
      <c r="M526" s="693">
        <v>204</v>
      </c>
      <c r="N526" s="694">
        <f t="shared" si="116"/>
        <v>7.8461538461538458</v>
      </c>
      <c r="O526" s="693">
        <v>0</v>
      </c>
      <c r="P526" s="693"/>
      <c r="Q526" s="693">
        <v>0</v>
      </c>
      <c r="R526" s="693">
        <v>0</v>
      </c>
      <c r="S526" s="693">
        <v>0</v>
      </c>
      <c r="T526" s="693">
        <v>0</v>
      </c>
      <c r="U526" s="693">
        <v>0</v>
      </c>
      <c r="V526" s="693">
        <v>0</v>
      </c>
      <c r="W526" s="693">
        <v>0</v>
      </c>
      <c r="X526" s="690">
        <v>0</v>
      </c>
      <c r="Y526" s="690">
        <v>0</v>
      </c>
      <c r="Z526" s="690">
        <v>0</v>
      </c>
      <c r="AA526" s="690">
        <v>0</v>
      </c>
      <c r="AB526" s="690">
        <v>0</v>
      </c>
      <c r="AC526" s="690">
        <v>0</v>
      </c>
      <c r="AD526" s="690">
        <v>0</v>
      </c>
      <c r="AE526" s="696"/>
      <c r="AF526" s="697">
        <f>_xlfn.IFNA(VLOOKUP(B526,'[9]5%'!B:BC,54,0),0)</f>
        <v>0</v>
      </c>
      <c r="AG526" s="698"/>
      <c r="AH526" s="699">
        <f t="shared" si="109"/>
        <v>0</v>
      </c>
      <c r="AI526" s="700"/>
      <c r="AJ526" s="697">
        <f>_xlfn.IFNA(VLOOKUP(B526,'[9]Child care'!C:I,7,0),0)</f>
        <v>0</v>
      </c>
      <c r="AK526" s="699">
        <f>VLOOKUP(B526,[9]Att!B:W,22,0)</f>
        <v>0</v>
      </c>
      <c r="AL526" s="697">
        <f t="shared" si="110"/>
        <v>0</v>
      </c>
      <c r="AM526" s="697">
        <f>_xlfn.IFNA(VLOOKUP(B526,'[9]Health Check'!D:H,5,0),0)</f>
        <v>0</v>
      </c>
      <c r="AN526" s="701"/>
      <c r="AO526" s="697"/>
      <c r="AP526" s="696"/>
      <c r="AQ526" s="702"/>
      <c r="AR526" s="697">
        <f>_xlfn.IFNA(VLOOKUP(B526,[9]Bounus!A:B,2,0),0)</f>
        <v>0</v>
      </c>
      <c r="AS526" s="703">
        <f>SUMIF([9]Reimbursment!$B:$B,'PWK '!B:B,[9]Reimbursment!G:G)</f>
        <v>0</v>
      </c>
      <c r="AT526" s="700">
        <f t="shared" si="117"/>
        <v>0</v>
      </c>
      <c r="AU526" s="704">
        <f t="shared" si="111"/>
        <v>0</v>
      </c>
      <c r="AV526" s="705">
        <f>VLOOKUP(B526,[9]Att!B:U,20,0)</f>
        <v>0</v>
      </c>
      <c r="AW526" s="706">
        <f t="shared" si="118"/>
        <v>0</v>
      </c>
      <c r="AX526" s="707">
        <f t="shared" si="112"/>
        <v>0</v>
      </c>
      <c r="AY526" s="708">
        <f t="shared" si="113"/>
        <v>367.55697133055622</v>
      </c>
      <c r="AZ526" s="708">
        <v>0</v>
      </c>
      <c r="BA526" s="708">
        <f>VLOOKUP(B526,'[9]1st'!B:BH,59,0)</f>
        <v>0</v>
      </c>
      <c r="BB526" s="709">
        <f>_xlfn.IFNA(VLOOKUP(B526,[9]Deduct!B:F,6,0),0)</f>
        <v>0</v>
      </c>
      <c r="BC526" s="710">
        <f>_xlfn.IFNA(VLOOKUP(B526,[9]Union!I:J,2,0),0)</f>
        <v>0</v>
      </c>
      <c r="BD526" s="710">
        <f>_xlfn.IFNA(VLOOKUP(B526,[9]Union!M:N,2,0),0)</f>
        <v>0</v>
      </c>
      <c r="BE526" s="710">
        <f>_xlfn.IFNA(VLOOKUP(B526,[9]Union!E:F,2,0),0)</f>
        <v>0</v>
      </c>
      <c r="BF526" s="710">
        <f>_xlfn.IFNA(VLOOKUP(B526,[9]Union!A:B,2,0),0)</f>
        <v>0</v>
      </c>
      <c r="BG526" s="711">
        <f t="shared" si="107"/>
        <v>0</v>
      </c>
      <c r="BH526" s="708">
        <f t="shared" si="108"/>
        <v>0</v>
      </c>
      <c r="BI526" s="712">
        <f t="shared" si="114"/>
        <v>0</v>
      </c>
      <c r="BJ526" s="713">
        <f t="shared" si="115"/>
        <v>0</v>
      </c>
      <c r="BK526" s="732"/>
      <c r="BL526" s="608" t="str">
        <f>VLOOKUP(B526,[9]ML!A:F,1,0)</f>
        <v>PO15116</v>
      </c>
      <c r="BM526" s="715"/>
      <c r="BN526" s="608" t="e">
        <f>VLOOKUP(B526,'[9]Mon-Fri'!A:A,1,0)</f>
        <v>#N/A</v>
      </c>
    </row>
    <row r="527" spans="1:66" s="608" customFormat="1" ht="32.25" customHeight="1">
      <c r="A527" s="689">
        <f t="shared" si="119"/>
        <v>519</v>
      </c>
      <c r="B527" s="739" t="s">
        <v>2288</v>
      </c>
      <c r="C527" s="690" t="s">
        <v>2289</v>
      </c>
      <c r="D527" s="690" t="s">
        <v>2290</v>
      </c>
      <c r="E527" s="690" t="s">
        <v>1444</v>
      </c>
      <c r="F527" s="691">
        <v>39387</v>
      </c>
      <c r="G527" s="692"/>
      <c r="H527" s="692"/>
      <c r="I527" s="690" t="s">
        <v>1108</v>
      </c>
      <c r="J527" s="693">
        <v>1</v>
      </c>
      <c r="K527" s="693">
        <v>0</v>
      </c>
      <c r="L527" s="693">
        <v>1</v>
      </c>
      <c r="M527" s="693">
        <v>204</v>
      </c>
      <c r="N527" s="694">
        <f t="shared" si="116"/>
        <v>7.8461538461538458</v>
      </c>
      <c r="O527" s="693">
        <v>0</v>
      </c>
      <c r="P527" s="693"/>
      <c r="Q527" s="693">
        <v>0</v>
      </c>
      <c r="R527" s="693">
        <v>0</v>
      </c>
      <c r="S527" s="693">
        <v>0</v>
      </c>
      <c r="T527" s="693">
        <v>0</v>
      </c>
      <c r="U527" s="693">
        <v>0</v>
      </c>
      <c r="V527" s="693">
        <v>0</v>
      </c>
      <c r="W527" s="693">
        <v>0</v>
      </c>
      <c r="X527" s="690">
        <v>0</v>
      </c>
      <c r="Y527" s="690">
        <v>0</v>
      </c>
      <c r="Z527" s="690">
        <v>0</v>
      </c>
      <c r="AA527" s="690">
        <v>0</v>
      </c>
      <c r="AB527" s="690">
        <v>0</v>
      </c>
      <c r="AC527" s="690">
        <v>0</v>
      </c>
      <c r="AD527" s="690">
        <v>0</v>
      </c>
      <c r="AE527" s="696"/>
      <c r="AF527" s="697">
        <f>_xlfn.IFNA(VLOOKUP(B527,'[9]5%'!B:BC,54,0),0)</f>
        <v>0</v>
      </c>
      <c r="AG527" s="698"/>
      <c r="AH527" s="699">
        <f t="shared" si="109"/>
        <v>0</v>
      </c>
      <c r="AI527" s="700"/>
      <c r="AJ527" s="697">
        <f>_xlfn.IFNA(VLOOKUP(B527,'[9]Child care'!C:I,7,0),0)</f>
        <v>0</v>
      </c>
      <c r="AK527" s="699">
        <f>VLOOKUP(B527,[9]Att!B:W,22,0)</f>
        <v>0</v>
      </c>
      <c r="AL527" s="697">
        <f t="shared" si="110"/>
        <v>0</v>
      </c>
      <c r="AM527" s="697">
        <f>_xlfn.IFNA(VLOOKUP(B527,'[9]Health Check'!D:H,5,0),0)</f>
        <v>0</v>
      </c>
      <c r="AN527" s="701"/>
      <c r="AO527" s="697"/>
      <c r="AP527" s="696"/>
      <c r="AQ527" s="702"/>
      <c r="AR527" s="697">
        <f>_xlfn.IFNA(VLOOKUP(B527,[9]Bounus!A:B,2,0),0)</f>
        <v>0</v>
      </c>
      <c r="AS527" s="703">
        <f>SUMIF([9]Reimbursment!$B:$B,'PWK '!B:B,[9]Reimbursment!G:G)</f>
        <v>0</v>
      </c>
      <c r="AT527" s="700">
        <f t="shared" si="117"/>
        <v>0</v>
      </c>
      <c r="AU527" s="704">
        <f t="shared" si="111"/>
        <v>0</v>
      </c>
      <c r="AV527" s="705">
        <f>VLOOKUP(B527,[9]Att!B:U,20,0)</f>
        <v>0</v>
      </c>
      <c r="AW527" s="706">
        <f t="shared" si="118"/>
        <v>0</v>
      </c>
      <c r="AX527" s="707">
        <f t="shared" si="112"/>
        <v>0</v>
      </c>
      <c r="AY527" s="708">
        <f t="shared" si="113"/>
        <v>367.55697133055622</v>
      </c>
      <c r="AZ527" s="708">
        <v>0</v>
      </c>
      <c r="BA527" s="708">
        <f>VLOOKUP(B527,'[9]1st'!B:BH,59,0)</f>
        <v>0</v>
      </c>
      <c r="BB527" s="709">
        <f>_xlfn.IFNA(VLOOKUP(B527,[9]Deduct!B:F,6,0),0)</f>
        <v>0</v>
      </c>
      <c r="BC527" s="710">
        <f>_xlfn.IFNA(VLOOKUP(B527,[9]Union!I:J,2,0),0)</f>
        <v>0</v>
      </c>
      <c r="BD527" s="710" t="str">
        <f>_xlfn.IFNA(VLOOKUP(B527,[9]Union!M:N,2,0),0)</f>
        <v>ML</v>
      </c>
      <c r="BE527" s="710">
        <f>_xlfn.IFNA(VLOOKUP(B527,[9]Union!E:F,2,0),0)</f>
        <v>0</v>
      </c>
      <c r="BF527" s="710">
        <f>_xlfn.IFNA(VLOOKUP(B527,[9]Union!A:B,2,0),0)</f>
        <v>0</v>
      </c>
      <c r="BG527" s="711">
        <f t="shared" si="107"/>
        <v>0</v>
      </c>
      <c r="BH527" s="708">
        <f t="shared" si="108"/>
        <v>0</v>
      </c>
      <c r="BI527" s="712">
        <f t="shared" si="114"/>
        <v>0</v>
      </c>
      <c r="BJ527" s="713">
        <f t="shared" si="115"/>
        <v>0</v>
      </c>
      <c r="BK527" s="714"/>
      <c r="BL527" s="608" t="str">
        <f>VLOOKUP(B527,[9]ML!A:F,1,0)</f>
        <v>PO1719</v>
      </c>
      <c r="BM527" s="715"/>
      <c r="BN527" s="608" t="e">
        <f>VLOOKUP(B527,'[9]Mon-Fri'!A:A,1,0)</f>
        <v>#N/A</v>
      </c>
    </row>
    <row r="528" spans="1:66" s="608" customFormat="1" ht="35.25" customHeight="1">
      <c r="A528" s="689">
        <f t="shared" si="119"/>
        <v>520</v>
      </c>
      <c r="B528" s="739" t="s">
        <v>2291</v>
      </c>
      <c r="C528" s="690" t="s">
        <v>2292</v>
      </c>
      <c r="D528" s="690" t="s">
        <v>2290</v>
      </c>
      <c r="E528" s="690" t="s">
        <v>2293</v>
      </c>
      <c r="F528" s="691">
        <v>42948</v>
      </c>
      <c r="G528" s="692"/>
      <c r="H528" s="692"/>
      <c r="I528" s="690" t="s">
        <v>1108</v>
      </c>
      <c r="J528" s="693">
        <v>0</v>
      </c>
      <c r="K528" s="693">
        <v>0</v>
      </c>
      <c r="L528" s="693">
        <v>0</v>
      </c>
      <c r="M528" s="693">
        <v>204</v>
      </c>
      <c r="N528" s="694">
        <f t="shared" si="116"/>
        <v>7.8461538461538458</v>
      </c>
      <c r="O528" s="693">
        <v>0</v>
      </c>
      <c r="P528" s="693"/>
      <c r="Q528" s="693">
        <v>0</v>
      </c>
      <c r="R528" s="693">
        <v>0</v>
      </c>
      <c r="S528" s="693">
        <v>0</v>
      </c>
      <c r="T528" s="693">
        <v>0</v>
      </c>
      <c r="U528" s="693">
        <v>0</v>
      </c>
      <c r="V528" s="693">
        <v>0</v>
      </c>
      <c r="W528" s="693">
        <v>0</v>
      </c>
      <c r="X528" s="690">
        <v>0</v>
      </c>
      <c r="Y528" s="690">
        <v>0</v>
      </c>
      <c r="Z528" s="690">
        <v>0</v>
      </c>
      <c r="AA528" s="690">
        <v>0</v>
      </c>
      <c r="AB528" s="690">
        <v>0</v>
      </c>
      <c r="AC528" s="690">
        <v>0</v>
      </c>
      <c r="AD528" s="690">
        <v>0</v>
      </c>
      <c r="AE528" s="696"/>
      <c r="AF528" s="697">
        <f>_xlfn.IFNA(VLOOKUP(B528,'[9]5%'!B:BC,54,0),0)</f>
        <v>0</v>
      </c>
      <c r="AG528" s="698"/>
      <c r="AH528" s="699">
        <f t="shared" si="109"/>
        <v>0</v>
      </c>
      <c r="AI528" s="700"/>
      <c r="AJ528" s="697">
        <f>_xlfn.IFNA(VLOOKUP(B528,'[9]Child care'!C:I,7,0),0)</f>
        <v>0</v>
      </c>
      <c r="AK528" s="699">
        <f>VLOOKUP(B528,[9]Att!B:W,22,0)</f>
        <v>0</v>
      </c>
      <c r="AL528" s="697">
        <f t="shared" si="110"/>
        <v>0</v>
      </c>
      <c r="AM528" s="697">
        <f>_xlfn.IFNA(VLOOKUP(B528,'[9]Health Check'!D:H,5,0),0)</f>
        <v>0</v>
      </c>
      <c r="AN528" s="701"/>
      <c r="AO528" s="697"/>
      <c r="AP528" s="696"/>
      <c r="AQ528" s="702"/>
      <c r="AR528" s="697">
        <f>_xlfn.IFNA(VLOOKUP(B528,[9]Bounus!A:B,2,0),0)</f>
        <v>0</v>
      </c>
      <c r="AS528" s="703">
        <f>SUMIF([9]Reimbursment!$B:$B,'PWK '!B:B,[9]Reimbursment!G:G)</f>
        <v>0</v>
      </c>
      <c r="AT528" s="700">
        <f t="shared" si="117"/>
        <v>0</v>
      </c>
      <c r="AU528" s="704">
        <f t="shared" si="111"/>
        <v>0</v>
      </c>
      <c r="AV528" s="705">
        <f>VLOOKUP(B528,[9]Att!B:U,20,0)</f>
        <v>0</v>
      </c>
      <c r="AW528" s="706">
        <f t="shared" si="118"/>
        <v>0</v>
      </c>
      <c r="AX528" s="707">
        <f t="shared" si="112"/>
        <v>0</v>
      </c>
      <c r="AY528" s="708">
        <f t="shared" si="113"/>
        <v>367.55697133055622</v>
      </c>
      <c r="AZ528" s="708">
        <v>0</v>
      </c>
      <c r="BA528" s="708">
        <f>VLOOKUP(B528,'[9]1st'!B:BH,59,0)</f>
        <v>0</v>
      </c>
      <c r="BB528" s="709">
        <f>_xlfn.IFNA(VLOOKUP(B528,[9]Deduct!B:F,6,0),0)</f>
        <v>0</v>
      </c>
      <c r="BC528" s="710">
        <f>_xlfn.IFNA(VLOOKUP(B528,[9]Union!I:J,2,0),0)</f>
        <v>0</v>
      </c>
      <c r="BD528" s="710">
        <f>_xlfn.IFNA(VLOOKUP(B528,[9]Union!M:N,2,0),0)</f>
        <v>0</v>
      </c>
      <c r="BE528" s="710">
        <f>_xlfn.IFNA(VLOOKUP(B528,[9]Union!E:F,2,0),0)</f>
        <v>0</v>
      </c>
      <c r="BF528" s="710">
        <f>_xlfn.IFNA(VLOOKUP(B528,[9]Union!A:B,2,0),0)</f>
        <v>0</v>
      </c>
      <c r="BG528" s="711">
        <f t="shared" si="107"/>
        <v>0</v>
      </c>
      <c r="BH528" s="708">
        <f t="shared" si="108"/>
        <v>0</v>
      </c>
      <c r="BI528" s="712">
        <f t="shared" si="114"/>
        <v>0</v>
      </c>
      <c r="BJ528" s="713">
        <f t="shared" si="115"/>
        <v>0</v>
      </c>
      <c r="BK528" s="714"/>
      <c r="BL528" s="608" t="str">
        <f>VLOOKUP(B528,[9]ML!A:F,1,0)</f>
        <v>PO17272</v>
      </c>
      <c r="BM528" s="715"/>
      <c r="BN528" s="608" t="e">
        <f>VLOOKUP(B528,'[9]Mon-Fri'!A:A,1,0)</f>
        <v>#N/A</v>
      </c>
    </row>
    <row r="529" spans="1:66" s="608" customFormat="1" ht="35.25" customHeight="1">
      <c r="A529" s="689">
        <f t="shared" si="119"/>
        <v>521</v>
      </c>
      <c r="B529" s="739" t="s">
        <v>2294</v>
      </c>
      <c r="C529" s="690" t="s">
        <v>2295</v>
      </c>
      <c r="D529" s="690" t="s">
        <v>1217</v>
      </c>
      <c r="E529" s="690" t="s">
        <v>1317</v>
      </c>
      <c r="F529" s="691">
        <v>44783</v>
      </c>
      <c r="G529" s="692"/>
      <c r="H529" s="692"/>
      <c r="I529" s="690" t="s">
        <v>1108</v>
      </c>
      <c r="J529" s="693">
        <v>1</v>
      </c>
      <c r="K529" s="693">
        <v>1</v>
      </c>
      <c r="L529" s="693">
        <v>2</v>
      </c>
      <c r="M529" s="693">
        <v>204</v>
      </c>
      <c r="N529" s="694">
        <f t="shared" si="116"/>
        <v>7.8461538461538458</v>
      </c>
      <c r="O529" s="693">
        <v>0</v>
      </c>
      <c r="P529" s="693"/>
      <c r="Q529" s="693">
        <v>0</v>
      </c>
      <c r="R529" s="693">
        <v>0</v>
      </c>
      <c r="S529" s="693">
        <v>0</v>
      </c>
      <c r="T529" s="693">
        <v>0</v>
      </c>
      <c r="U529" s="693">
        <v>0</v>
      </c>
      <c r="V529" s="693">
        <v>0</v>
      </c>
      <c r="W529" s="693">
        <v>0</v>
      </c>
      <c r="X529" s="690">
        <v>0</v>
      </c>
      <c r="Y529" s="690">
        <v>0</v>
      </c>
      <c r="Z529" s="690">
        <v>0</v>
      </c>
      <c r="AA529" s="690">
        <v>0</v>
      </c>
      <c r="AB529" s="690">
        <v>0</v>
      </c>
      <c r="AC529" s="690">
        <v>0</v>
      </c>
      <c r="AD529" s="690">
        <v>0</v>
      </c>
      <c r="AE529" s="696"/>
      <c r="AF529" s="697"/>
      <c r="AG529" s="698"/>
      <c r="AH529" s="699">
        <f t="shared" si="109"/>
        <v>0</v>
      </c>
      <c r="AI529" s="700"/>
      <c r="AJ529" s="697">
        <f>_xlfn.IFNA(VLOOKUP(B529,'[9]Child care'!C:I,7,0),0)</f>
        <v>0</v>
      </c>
      <c r="AK529" s="699">
        <f>VLOOKUP(B529,[9]Att!B:W,22,0)</f>
        <v>0</v>
      </c>
      <c r="AL529" s="697">
        <f t="shared" si="110"/>
        <v>0</v>
      </c>
      <c r="AM529" s="697">
        <f>_xlfn.IFNA(VLOOKUP(B529,'[9]Health Check'!D:H,5,0),0)</f>
        <v>0</v>
      </c>
      <c r="AN529" s="701"/>
      <c r="AO529" s="697"/>
      <c r="AP529" s="696"/>
      <c r="AQ529" s="702"/>
      <c r="AR529" s="697">
        <f>_xlfn.IFNA(VLOOKUP(B529,[9]Bounus!A:B,2,0),0)</f>
        <v>0</v>
      </c>
      <c r="AS529" s="703">
        <f>SUMIF([9]Reimbursment!$B:$B,'PWK '!B:B,[9]Reimbursment!G:G)</f>
        <v>0</v>
      </c>
      <c r="AT529" s="700">
        <f t="shared" si="117"/>
        <v>0</v>
      </c>
      <c r="AU529" s="704">
        <f t="shared" si="111"/>
        <v>0</v>
      </c>
      <c r="AV529" s="705">
        <f>VLOOKUP(B529,[9]Att!B:U,20,0)</f>
        <v>0</v>
      </c>
      <c r="AW529" s="706">
        <f t="shared" si="118"/>
        <v>0</v>
      </c>
      <c r="AX529" s="707">
        <f t="shared" si="112"/>
        <v>0</v>
      </c>
      <c r="AY529" s="708">
        <f t="shared" si="113"/>
        <v>367.55697133055622</v>
      </c>
      <c r="AZ529" s="708">
        <v>0</v>
      </c>
      <c r="BA529" s="708">
        <f>VLOOKUP(B529,'[9]1st'!B:BH,59,0)</f>
        <v>0</v>
      </c>
      <c r="BB529" s="709">
        <f>_xlfn.IFNA(VLOOKUP(B529,[9]Deduct!B:F,6,0),0)</f>
        <v>0</v>
      </c>
      <c r="BC529" s="710">
        <f>_xlfn.IFNA(VLOOKUP(B529,[9]Union!I:J,2,0),0)</f>
        <v>0</v>
      </c>
      <c r="BD529" s="710">
        <f>_xlfn.IFNA(VLOOKUP(B529,[9]Union!M:N,2,0),0)</f>
        <v>0</v>
      </c>
      <c r="BE529" s="710">
        <f>_xlfn.IFNA(VLOOKUP(B529,[9]Union!E:F,2,0),0)</f>
        <v>0</v>
      </c>
      <c r="BF529" s="710">
        <f>_xlfn.IFNA(VLOOKUP(B529,[9]Union!A:B,2,0),0)</f>
        <v>0</v>
      </c>
      <c r="BG529" s="711">
        <f t="shared" si="107"/>
        <v>0</v>
      </c>
      <c r="BH529" s="708">
        <f t="shared" si="108"/>
        <v>0</v>
      </c>
      <c r="BI529" s="712">
        <f t="shared" si="114"/>
        <v>0</v>
      </c>
      <c r="BJ529" s="713">
        <f t="shared" si="115"/>
        <v>0</v>
      </c>
      <c r="BK529" s="714"/>
      <c r="BL529" s="608" t="str">
        <f>VLOOKUP(B529,[9]ML!A:F,1,0)</f>
        <v>PO19934</v>
      </c>
      <c r="BM529" s="715"/>
      <c r="BN529" s="608" t="e">
        <f>VLOOKUP(B529,'[9]Mon-Fri'!A:A,1,0)</f>
        <v>#N/A</v>
      </c>
    </row>
    <row r="530" spans="1:66" s="608" customFormat="1" ht="32.25" customHeight="1">
      <c r="A530" s="689">
        <f t="shared" si="119"/>
        <v>522</v>
      </c>
      <c r="B530" s="739" t="s">
        <v>2296</v>
      </c>
      <c r="C530" s="690" t="s">
        <v>2297</v>
      </c>
      <c r="D530" s="690" t="s">
        <v>2290</v>
      </c>
      <c r="E530" s="690" t="s">
        <v>1342</v>
      </c>
      <c r="F530" s="691">
        <v>45090</v>
      </c>
      <c r="G530" s="692"/>
      <c r="H530" s="692"/>
      <c r="I530" s="690" t="s">
        <v>1108</v>
      </c>
      <c r="J530" s="693">
        <v>1</v>
      </c>
      <c r="K530" s="693">
        <v>0</v>
      </c>
      <c r="L530" s="693">
        <v>1</v>
      </c>
      <c r="M530" s="693">
        <v>204</v>
      </c>
      <c r="N530" s="694">
        <f t="shared" si="116"/>
        <v>7.8461538461538458</v>
      </c>
      <c r="O530" s="693">
        <v>0</v>
      </c>
      <c r="P530" s="693"/>
      <c r="Q530" s="693">
        <v>0</v>
      </c>
      <c r="R530" s="693">
        <v>0</v>
      </c>
      <c r="S530" s="693">
        <v>0</v>
      </c>
      <c r="T530" s="693">
        <v>0</v>
      </c>
      <c r="U530" s="693">
        <v>0</v>
      </c>
      <c r="V530" s="693">
        <v>0</v>
      </c>
      <c r="W530" s="693">
        <v>0</v>
      </c>
      <c r="X530" s="690">
        <v>0</v>
      </c>
      <c r="Y530" s="690">
        <v>0</v>
      </c>
      <c r="Z530" s="690">
        <v>0</v>
      </c>
      <c r="AA530" s="690">
        <v>0</v>
      </c>
      <c r="AB530" s="690">
        <v>0</v>
      </c>
      <c r="AC530" s="690">
        <v>0</v>
      </c>
      <c r="AD530" s="690">
        <v>0</v>
      </c>
      <c r="AE530" s="696"/>
      <c r="AF530" s="697">
        <f>_xlfn.IFNA(VLOOKUP(B530,'[9]5%'!B:BC,54,0),0)</f>
        <v>0</v>
      </c>
      <c r="AG530" s="698"/>
      <c r="AH530" s="699">
        <f t="shared" si="109"/>
        <v>0</v>
      </c>
      <c r="AI530" s="700"/>
      <c r="AJ530" s="697">
        <f>_xlfn.IFNA(VLOOKUP(B530,'[9]Child care'!C:I,7,0),0)</f>
        <v>0</v>
      </c>
      <c r="AK530" s="699">
        <f>VLOOKUP(B530,[9]Att!B:W,22,0)</f>
        <v>0</v>
      </c>
      <c r="AL530" s="697">
        <f t="shared" si="110"/>
        <v>0</v>
      </c>
      <c r="AM530" s="697">
        <f>_xlfn.IFNA(VLOOKUP(B530,'[9]Health Check'!D:H,5,0),0)</f>
        <v>0</v>
      </c>
      <c r="AN530" s="701"/>
      <c r="AO530" s="697"/>
      <c r="AP530" s="696"/>
      <c r="AQ530" s="702"/>
      <c r="AR530" s="697">
        <f>_xlfn.IFNA(VLOOKUP(B530,[9]Bounus!A:B,2,0),0)</f>
        <v>0</v>
      </c>
      <c r="AS530" s="703">
        <f>SUMIF([9]Reimbursment!$B:$B,'PWK '!B:B,[9]Reimbursment!G:G)</f>
        <v>0</v>
      </c>
      <c r="AT530" s="700">
        <f t="shared" si="117"/>
        <v>0</v>
      </c>
      <c r="AU530" s="704">
        <f t="shared" si="111"/>
        <v>0</v>
      </c>
      <c r="AV530" s="705">
        <f>VLOOKUP(B530,[9]Att!B:U,20,0)</f>
        <v>0</v>
      </c>
      <c r="AW530" s="706">
        <f t="shared" si="118"/>
        <v>0</v>
      </c>
      <c r="AX530" s="707">
        <f t="shared" si="112"/>
        <v>0</v>
      </c>
      <c r="AY530" s="708">
        <f t="shared" si="113"/>
        <v>367.55697133055622</v>
      </c>
      <c r="AZ530" s="708">
        <v>0</v>
      </c>
      <c r="BA530" s="708">
        <f>VLOOKUP(B530,'[9]1st'!B:BH,59,0)</f>
        <v>0</v>
      </c>
      <c r="BB530" s="709">
        <f>_xlfn.IFNA(VLOOKUP(B530,[9]Deduct!B:F,6,0),0)</f>
        <v>0</v>
      </c>
      <c r="BC530" s="710">
        <f>_xlfn.IFNA(VLOOKUP(B530,[9]Union!I:J,2,0),0)</f>
        <v>0</v>
      </c>
      <c r="BD530" s="710">
        <f>_xlfn.IFNA(VLOOKUP(B530,[9]Union!M:N,2,0),0)</f>
        <v>0</v>
      </c>
      <c r="BE530" s="710">
        <f>_xlfn.IFNA(VLOOKUP(B530,[9]Union!E:F,2,0),0)</f>
        <v>0</v>
      </c>
      <c r="BF530" s="710">
        <f>_xlfn.IFNA(VLOOKUP(B530,[9]Union!A:B,2,0),0)</f>
        <v>0</v>
      </c>
      <c r="BG530" s="711">
        <f t="shared" si="107"/>
        <v>0</v>
      </c>
      <c r="BH530" s="708">
        <f t="shared" si="108"/>
        <v>0</v>
      </c>
      <c r="BI530" s="712">
        <f t="shared" si="114"/>
        <v>0</v>
      </c>
      <c r="BJ530" s="713">
        <f t="shared" si="115"/>
        <v>0</v>
      </c>
      <c r="BK530" s="714"/>
      <c r="BL530" s="608" t="str">
        <f>VLOOKUP(B530,[9]ML!A:F,1,0)</f>
        <v>PO20493</v>
      </c>
      <c r="BM530" s="715"/>
      <c r="BN530" s="608" t="e">
        <f>VLOOKUP(B530,'[9]Mon-Fri'!A:A,1,0)</f>
        <v>#N/A</v>
      </c>
    </row>
    <row r="531" spans="1:66" s="608" customFormat="1" ht="35.25" customHeight="1">
      <c r="A531" s="740"/>
      <c r="B531" s="741"/>
      <c r="C531" s="613"/>
      <c r="D531" s="613"/>
      <c r="E531" s="613"/>
      <c r="F531" s="613"/>
      <c r="G531" s="742"/>
      <c r="H531" s="743">
        <v>0</v>
      </c>
      <c r="I531" s="613"/>
      <c r="J531" s="744"/>
      <c r="K531" s="744"/>
      <c r="L531" s="744"/>
      <c r="M531" s="744"/>
      <c r="N531" s="745"/>
      <c r="O531" s="746"/>
      <c r="P531" s="747"/>
      <c r="Q531" s="747"/>
      <c r="R531" s="747"/>
      <c r="S531" s="747"/>
      <c r="T531" s="747"/>
      <c r="U531" s="747"/>
      <c r="V531" s="747"/>
      <c r="W531" s="746"/>
      <c r="X531" s="748">
        <f t="shared" ref="X531:AK531" si="120">SUBTOTAL(9,X9:X530)</f>
        <v>106508.92999999996</v>
      </c>
      <c r="Y531" s="748">
        <f t="shared" si="120"/>
        <v>3590.0399999999936</v>
      </c>
      <c r="Z531" s="748">
        <f t="shared" si="120"/>
        <v>9964.1305780000021</v>
      </c>
      <c r="AA531" s="748">
        <f t="shared" si="120"/>
        <v>7.85</v>
      </c>
      <c r="AB531" s="748">
        <f t="shared" si="120"/>
        <v>9971.9805780000024</v>
      </c>
      <c r="AC531" s="748">
        <f t="shared" si="120"/>
        <v>1137.46</v>
      </c>
      <c r="AD531" s="748">
        <f t="shared" si="120"/>
        <v>27349.948091999984</v>
      </c>
      <c r="AE531" s="748">
        <f t="shared" si="120"/>
        <v>5204.7941606410741</v>
      </c>
      <c r="AF531" s="748">
        <f t="shared" si="120"/>
        <v>917.61660362496173</v>
      </c>
      <c r="AG531" s="749">
        <f t="shared" si="120"/>
        <v>4361.5100000000048</v>
      </c>
      <c r="AH531" s="749">
        <f t="shared" si="120"/>
        <v>4084.7199999999716</v>
      </c>
      <c r="AI531" s="749">
        <f t="shared" si="120"/>
        <v>0</v>
      </c>
      <c r="AJ531" s="749">
        <f t="shared" si="120"/>
        <v>332</v>
      </c>
      <c r="AK531" s="749">
        <f t="shared" si="120"/>
        <v>4825.4285731344135</v>
      </c>
      <c r="AL531" s="749">
        <f>SUM(AL9:AL530)</f>
        <v>2382</v>
      </c>
      <c r="AM531" s="749">
        <f>SUM(AM9:AM530)</f>
        <v>0</v>
      </c>
      <c r="AN531" s="749">
        <f>SUM(AN9:AN530)</f>
        <v>0</v>
      </c>
      <c r="AO531" s="749">
        <f>SUM(AO9:AO530)</f>
        <v>3598</v>
      </c>
      <c r="AP531" s="748">
        <f t="shared" ref="AP531:BJ531" si="121">SUBTOTAL(9,AP9:AP530)</f>
        <v>4257</v>
      </c>
      <c r="AQ531" s="749">
        <f t="shared" si="121"/>
        <v>120</v>
      </c>
      <c r="AR531" s="749">
        <f t="shared" si="121"/>
        <v>60</v>
      </c>
      <c r="AS531" s="749">
        <f t="shared" si="121"/>
        <v>2874.9329281066757</v>
      </c>
      <c r="AT531" s="750">
        <f t="shared" si="121"/>
        <v>1363.712707162784</v>
      </c>
      <c r="AU531" s="750">
        <f t="shared" si="121"/>
        <v>148558.24000000014</v>
      </c>
      <c r="AV531" s="751">
        <f t="shared" si="121"/>
        <v>135.53859649122813</v>
      </c>
      <c r="AW531" s="751">
        <f t="shared" si="121"/>
        <v>168526.14000000028</v>
      </c>
      <c r="AX531" s="749">
        <f t="shared" si="121"/>
        <v>165586.31999999989</v>
      </c>
      <c r="AY531" s="749">
        <f t="shared" si="121"/>
        <v>191864.7390345493</v>
      </c>
      <c r="AZ531" s="749">
        <f t="shared" si="121"/>
        <v>117.77999999999999</v>
      </c>
      <c r="BA531" s="749">
        <f t="shared" si="121"/>
        <v>50849.16</v>
      </c>
      <c r="BB531" s="749">
        <f t="shared" si="121"/>
        <v>-7.03</v>
      </c>
      <c r="BC531" s="749">
        <f t="shared" si="121"/>
        <v>99</v>
      </c>
      <c r="BD531" s="749">
        <f t="shared" si="121"/>
        <v>121</v>
      </c>
      <c r="BE531" s="749">
        <f t="shared" si="121"/>
        <v>31</v>
      </c>
      <c r="BF531" s="749">
        <f t="shared" si="121"/>
        <v>19</v>
      </c>
      <c r="BG531" s="749">
        <f t="shared" si="121"/>
        <v>2939.8199999999779</v>
      </c>
      <c r="BH531" s="749">
        <f t="shared" si="121"/>
        <v>54169.730000000236</v>
      </c>
      <c r="BI531" s="749">
        <f t="shared" si="121"/>
        <v>9209.1099999999824</v>
      </c>
      <c r="BJ531" s="749">
        <f t="shared" si="121"/>
        <v>123565.52000000005</v>
      </c>
      <c r="BK531" s="752"/>
      <c r="BL531" s="608">
        <v>123517.84000000004</v>
      </c>
    </row>
    <row r="532" spans="1:66" s="768" customFormat="1" ht="26.25" customHeight="1">
      <c r="A532" s="753"/>
      <c r="B532" s="621"/>
      <c r="C532" s="613"/>
      <c r="D532" s="613"/>
      <c r="E532" s="613"/>
      <c r="F532" s="613"/>
      <c r="G532" s="754"/>
      <c r="H532" s="755"/>
      <c r="I532" s="613"/>
      <c r="J532" s="621"/>
      <c r="K532" s="621"/>
      <c r="L532" s="621"/>
      <c r="M532" s="621"/>
      <c r="N532" s="756"/>
      <c r="O532" s="757"/>
      <c r="P532" s="758"/>
      <c r="Q532" s="758"/>
      <c r="R532" s="758"/>
      <c r="S532" s="758"/>
      <c r="T532" s="758"/>
      <c r="U532" s="758"/>
      <c r="V532" s="758"/>
      <c r="W532" s="757"/>
      <c r="X532" s="759"/>
      <c r="Y532" s="759"/>
      <c r="Z532" s="759"/>
      <c r="AA532" s="759"/>
      <c r="AB532" s="759"/>
      <c r="AC532" s="759"/>
      <c r="AD532" s="759"/>
      <c r="AE532" s="759"/>
      <c r="AF532" s="759">
        <f>'[9]5%'!BC3</f>
        <v>0</v>
      </c>
      <c r="AG532" s="759"/>
      <c r="AH532" s="756"/>
      <c r="AI532" s="759"/>
      <c r="AJ532" s="759">
        <f>'[9]Child care'!I44</f>
        <v>8</v>
      </c>
      <c r="AK532" s="759">
        <f>[9]Att!R539</f>
        <v>0</v>
      </c>
      <c r="AL532" s="759"/>
      <c r="AM532" s="756">
        <f>'[9]Health Check'!L2</f>
        <v>0</v>
      </c>
      <c r="AN532" s="756">
        <v>7994.8800000000347</v>
      </c>
      <c r="AO532" s="756"/>
      <c r="AP532" s="760"/>
      <c r="AQ532" s="761" t="s">
        <v>2298</v>
      </c>
      <c r="AR532" s="762">
        <v>90</v>
      </c>
      <c r="AS532" s="756"/>
      <c r="AT532" s="763" t="s">
        <v>2299</v>
      </c>
      <c r="AU532" s="759"/>
      <c r="AV532" s="763"/>
      <c r="AW532" s="764"/>
      <c r="AX532" s="753"/>
      <c r="AY532" s="753"/>
      <c r="AZ532" s="765"/>
      <c r="BA532" s="766"/>
      <c r="BB532" s="756">
        <f>[9]Deduct!K3</f>
        <v>-7.03</v>
      </c>
      <c r="BC532" s="753">
        <f>[9]Union!L1</f>
        <v>100</v>
      </c>
      <c r="BD532" s="753">
        <f>[9]Union!P2</f>
        <v>121</v>
      </c>
      <c r="BE532" s="753">
        <f>[9]Union!H1</f>
        <v>31</v>
      </c>
      <c r="BF532" s="753">
        <f>[9]Union!D1</f>
        <v>19</v>
      </c>
      <c r="BG532" s="753"/>
      <c r="BH532" s="767"/>
      <c r="BI532" s="767"/>
      <c r="BJ532" s="763"/>
      <c r="BL532" s="608"/>
      <c r="BM532" s="608"/>
      <c r="BN532" s="608"/>
    </row>
    <row r="533" spans="1:66" s="768" customFormat="1" ht="32.25" customHeight="1">
      <c r="A533" s="753"/>
      <c r="B533" s="769"/>
      <c r="C533" s="613"/>
      <c r="D533" s="613"/>
      <c r="E533" s="613"/>
      <c r="F533" s="613"/>
      <c r="G533" s="754"/>
      <c r="H533" s="755"/>
      <c r="I533" s="613"/>
      <c r="J533" s="621"/>
      <c r="K533" s="621"/>
      <c r="L533" s="621"/>
      <c r="M533" s="621"/>
      <c r="N533" s="756"/>
      <c r="O533" s="757"/>
      <c r="P533" s="758"/>
      <c r="Q533" s="758"/>
      <c r="R533" s="758"/>
      <c r="S533" s="758"/>
      <c r="T533" s="758"/>
      <c r="U533" s="758"/>
      <c r="V533" s="758"/>
      <c r="W533" s="757"/>
      <c r="X533" s="759"/>
      <c r="Y533" s="759"/>
      <c r="Z533" s="759"/>
      <c r="AA533" s="759"/>
      <c r="AB533" s="759"/>
      <c r="AC533" s="759"/>
      <c r="AD533" s="759"/>
      <c r="AE533" s="770" t="s">
        <v>1014</v>
      </c>
      <c r="AF533" s="756"/>
      <c r="AG533" s="756"/>
      <c r="AH533" s="756" t="s">
        <v>1014</v>
      </c>
      <c r="AI533" s="756" t="e">
        <f>#REF!-AI531-AI532</f>
        <v>#REF!</v>
      </c>
      <c r="AJ533" s="756"/>
      <c r="AK533" s="762"/>
      <c r="AL533" s="762"/>
      <c r="AM533" s="756"/>
      <c r="AN533" s="756"/>
      <c r="AO533" s="756"/>
      <c r="AP533" s="759"/>
      <c r="AQ533" s="761" t="s">
        <v>2300</v>
      </c>
      <c r="AR533" s="762">
        <v>0</v>
      </c>
      <c r="AS533" s="756"/>
      <c r="AT533" s="759" t="s">
        <v>2301</v>
      </c>
      <c r="AU533" s="759"/>
      <c r="AV533" s="759"/>
      <c r="AW533" s="764"/>
      <c r="AX533" s="753"/>
      <c r="AY533" s="753"/>
      <c r="BB533" s="756">
        <f>BB531-BB532</f>
        <v>0</v>
      </c>
      <c r="BC533" s="756">
        <f>BC531-BC532</f>
        <v>-1</v>
      </c>
      <c r="BD533" s="756">
        <f t="shared" ref="BD533:BF533" si="122">BD531-BD532</f>
        <v>0</v>
      </c>
      <c r="BE533" s="756">
        <f t="shared" si="122"/>
        <v>0</v>
      </c>
      <c r="BF533" s="756">
        <f t="shared" si="122"/>
        <v>0</v>
      </c>
      <c r="BG533" s="753"/>
      <c r="BH533" s="767"/>
      <c r="BI533" s="767"/>
      <c r="BJ533" s="763">
        <f>BJ531-BL531</f>
        <v>47.680000000007567</v>
      </c>
      <c r="BL533" s="608"/>
      <c r="BM533" s="608"/>
      <c r="BN533" s="608"/>
    </row>
    <row r="534" spans="1:66" s="768" customFormat="1" ht="32.25" customHeight="1">
      <c r="A534" s="753"/>
      <c r="B534" s="769"/>
      <c r="C534" s="613"/>
      <c r="D534" s="613"/>
      <c r="E534" s="613"/>
      <c r="F534" s="613"/>
      <c r="G534" s="754"/>
      <c r="H534" s="755"/>
      <c r="I534" s="613"/>
      <c r="J534" s="621"/>
      <c r="K534" s="621"/>
      <c r="L534" s="621"/>
      <c r="M534" s="621"/>
      <c r="N534" s="756"/>
      <c r="O534" s="757"/>
      <c r="P534" s="758"/>
      <c r="Q534" s="758"/>
      <c r="R534" s="758"/>
      <c r="S534" s="758"/>
      <c r="T534" s="758"/>
      <c r="U534" s="758"/>
      <c r="V534" s="758"/>
      <c r="W534" s="757"/>
      <c r="X534" s="759"/>
      <c r="Y534" s="759"/>
      <c r="Z534" s="759"/>
      <c r="AA534" s="759"/>
      <c r="AB534" s="759"/>
      <c r="AC534" s="759"/>
      <c r="AD534" s="759"/>
      <c r="AE534" s="759"/>
      <c r="AF534" s="756"/>
      <c r="AG534" s="759"/>
      <c r="AH534" s="756"/>
      <c r="AI534" s="759"/>
      <c r="AJ534" s="759"/>
      <c r="AK534" s="759"/>
      <c r="AL534" s="756"/>
      <c r="AM534" s="756"/>
      <c r="AN534" s="756"/>
      <c r="AO534" s="756"/>
      <c r="AP534" s="759"/>
      <c r="AQ534" s="763" t="s">
        <v>2302</v>
      </c>
      <c r="AR534" s="762"/>
      <c r="AS534" s="762"/>
      <c r="AT534" s="771" t="s">
        <v>2303</v>
      </c>
      <c r="AU534" s="759"/>
      <c r="AV534" s="763"/>
      <c r="AW534" s="764"/>
      <c r="AX534" s="753"/>
      <c r="AY534" s="753"/>
      <c r="AZ534" s="770"/>
      <c r="BA534" s="772"/>
      <c r="BB534" s="756" t="s">
        <v>2304</v>
      </c>
      <c r="BC534" s="763" t="s">
        <v>2305</v>
      </c>
      <c r="BD534" s="753"/>
      <c r="BE534" s="753"/>
      <c r="BF534" s="753"/>
      <c r="BG534" s="753"/>
      <c r="BH534" s="767"/>
      <c r="BI534" s="767"/>
      <c r="BJ534" s="763"/>
      <c r="BL534" s="608"/>
      <c r="BM534" s="608"/>
      <c r="BN534" s="608"/>
    </row>
    <row r="535" spans="1:66" s="768" customFormat="1" ht="32.25" customHeight="1">
      <c r="A535" s="753"/>
      <c r="B535" s="769"/>
      <c r="C535" s="613"/>
      <c r="D535" s="613"/>
      <c r="E535" s="613"/>
      <c r="F535" s="613"/>
      <c r="G535" s="754"/>
      <c r="H535" s="755"/>
      <c r="I535" s="613"/>
      <c r="J535" s="621"/>
      <c r="K535" s="621"/>
      <c r="L535" s="621"/>
      <c r="M535" s="621"/>
      <c r="N535" s="756"/>
      <c r="O535" s="757"/>
      <c r="P535" s="758"/>
      <c r="Q535" s="758"/>
      <c r="R535" s="758"/>
      <c r="S535" s="758"/>
      <c r="T535" s="758"/>
      <c r="U535" s="758"/>
      <c r="V535" s="758"/>
      <c r="W535" s="757"/>
      <c r="X535" s="759"/>
      <c r="Y535" s="759"/>
      <c r="Z535" s="759"/>
      <c r="AA535" s="759"/>
      <c r="AB535" s="759"/>
      <c r="AC535" s="759"/>
      <c r="AD535" s="759"/>
      <c r="AE535" s="759"/>
      <c r="AF535" s="756"/>
      <c r="AG535" s="759"/>
      <c r="AH535" s="756"/>
      <c r="AI535" s="759"/>
      <c r="AJ535" s="759"/>
      <c r="AK535" s="759"/>
      <c r="AL535" s="756"/>
      <c r="AM535" s="756"/>
      <c r="AN535" s="756"/>
      <c r="AO535" s="756"/>
      <c r="AP535" s="759"/>
      <c r="AQ535" s="763"/>
      <c r="AR535" s="762"/>
      <c r="AS535" s="773"/>
      <c r="AT535" s="771"/>
      <c r="AU535" s="759"/>
      <c r="AV535" s="763"/>
      <c r="AW535" s="764"/>
      <c r="AX535" s="753"/>
      <c r="AY535" s="753"/>
      <c r="AZ535" s="770"/>
      <c r="BA535" s="772"/>
      <c r="BB535" s="756"/>
      <c r="BC535" s="763"/>
      <c r="BD535" s="753"/>
      <c r="BE535" s="753"/>
      <c r="BF535" s="753"/>
      <c r="BG535" s="753"/>
      <c r="BH535" s="767"/>
      <c r="BI535" s="767"/>
      <c r="BJ535" s="763"/>
      <c r="BM535" s="608"/>
    </row>
    <row r="536" spans="1:66" s="768" customFormat="1" ht="32.25" customHeight="1">
      <c r="A536" s="753"/>
      <c r="B536" s="769"/>
      <c r="C536" s="613"/>
      <c r="D536" s="613"/>
      <c r="E536" s="613"/>
      <c r="F536" s="613"/>
      <c r="G536" s="754"/>
      <c r="H536" s="755"/>
      <c r="I536" s="613"/>
      <c r="J536" s="621"/>
      <c r="K536" s="621"/>
      <c r="L536" s="621"/>
      <c r="M536" s="621"/>
      <c r="N536" s="756"/>
      <c r="O536" s="757"/>
      <c r="P536" s="758"/>
      <c r="Q536" s="758"/>
      <c r="R536" s="758"/>
      <c r="S536" s="758"/>
      <c r="T536" s="758"/>
      <c r="U536" s="758"/>
      <c r="V536" s="758"/>
      <c r="W536" s="757"/>
      <c r="X536" s="759"/>
      <c r="Y536" s="759"/>
      <c r="Z536" s="759"/>
      <c r="AA536" s="759"/>
      <c r="AB536" s="759"/>
      <c r="AC536" s="759"/>
      <c r="AD536" s="759"/>
      <c r="AE536" s="759"/>
      <c r="AF536" s="756"/>
      <c r="AG536" s="759"/>
      <c r="AH536" s="756"/>
      <c r="AI536" s="759"/>
      <c r="AJ536" s="759"/>
      <c r="AK536" s="759"/>
      <c r="AL536" s="756"/>
      <c r="AM536" s="756"/>
      <c r="AN536" s="756"/>
      <c r="AO536" s="756"/>
      <c r="AP536" s="759"/>
      <c r="AQ536" s="763"/>
      <c r="AR536" s="762"/>
      <c r="AS536" s="773"/>
      <c r="AT536" s="771"/>
      <c r="AU536" s="759"/>
      <c r="AV536" s="763"/>
      <c r="AW536" s="764"/>
      <c r="AX536" s="753"/>
      <c r="AY536" s="753"/>
      <c r="AZ536" s="770"/>
      <c r="BA536" s="772"/>
      <c r="BB536" s="756"/>
      <c r="BC536" s="763"/>
      <c r="BD536" s="753"/>
      <c r="BE536" s="753"/>
      <c r="BF536" s="753"/>
      <c r="BG536" s="753"/>
      <c r="BH536" s="767"/>
      <c r="BI536" s="767"/>
      <c r="BJ536" s="763"/>
      <c r="BM536" s="608"/>
    </row>
    <row r="537" spans="1:66" s="768" customFormat="1" ht="32.25" customHeight="1">
      <c r="A537" s="753"/>
      <c r="B537" s="769"/>
      <c r="C537" s="613"/>
      <c r="D537" s="613"/>
      <c r="E537" s="613"/>
      <c r="F537" s="613"/>
      <c r="G537" s="754"/>
      <c r="H537" s="755"/>
      <c r="I537" s="613"/>
      <c r="J537" s="621"/>
      <c r="K537" s="621"/>
      <c r="L537" s="621"/>
      <c r="M537" s="621"/>
      <c r="N537" s="756"/>
      <c r="O537" s="757"/>
      <c r="P537" s="758"/>
      <c r="Q537" s="758"/>
      <c r="R537" s="758"/>
      <c r="S537" s="758"/>
      <c r="T537" s="758"/>
      <c r="U537" s="758"/>
      <c r="V537" s="758"/>
      <c r="W537" s="757"/>
      <c r="X537" s="759"/>
      <c r="Y537" s="759"/>
      <c r="Z537" s="759"/>
      <c r="AA537" s="759"/>
      <c r="AB537" s="759"/>
      <c r="AC537" s="759"/>
      <c r="AD537" s="759"/>
      <c r="AE537" s="759"/>
      <c r="AF537" s="756"/>
      <c r="AG537" s="759"/>
      <c r="AH537" s="756"/>
      <c r="AI537" s="759"/>
      <c r="AJ537" s="759"/>
      <c r="AK537" s="759"/>
      <c r="AL537" s="756"/>
      <c r="AM537" s="756"/>
      <c r="AN537" s="756"/>
      <c r="AO537" s="756"/>
      <c r="AP537" s="759"/>
      <c r="AQ537" s="763"/>
      <c r="AR537" s="762"/>
      <c r="AS537" s="773"/>
      <c r="AT537" s="771"/>
      <c r="AU537" s="759"/>
      <c r="AV537" s="763"/>
      <c r="AW537" s="764"/>
      <c r="AX537" s="753"/>
      <c r="AY537" s="753"/>
      <c r="AZ537" s="770"/>
      <c r="BA537" s="772"/>
      <c r="BB537" s="756"/>
      <c r="BC537" s="763"/>
      <c r="BD537" s="753"/>
      <c r="BE537" s="753"/>
      <c r="BF537" s="753"/>
      <c r="BG537" s="753"/>
      <c r="BH537" s="767"/>
      <c r="BI537" s="767"/>
      <c r="BJ537" s="763"/>
      <c r="BM537" s="608"/>
    </row>
    <row r="538" spans="1:66" s="768" customFormat="1" ht="32.25" customHeight="1">
      <c r="A538" s="753"/>
      <c r="B538" s="769"/>
      <c r="C538" s="613"/>
      <c r="D538" s="613"/>
      <c r="E538" s="613"/>
      <c r="F538" s="613"/>
      <c r="G538" s="754"/>
      <c r="H538" s="755"/>
      <c r="I538" s="613"/>
      <c r="J538" s="621"/>
      <c r="K538" s="621"/>
      <c r="L538" s="621"/>
      <c r="M538" s="621"/>
      <c r="N538" s="756"/>
      <c r="O538" s="757"/>
      <c r="P538" s="758"/>
      <c r="Q538" s="758"/>
      <c r="R538" s="758"/>
      <c r="S538" s="758"/>
      <c r="T538" s="758"/>
      <c r="U538" s="758"/>
      <c r="V538" s="758"/>
      <c r="W538" s="757"/>
      <c r="X538" s="759"/>
      <c r="Y538" s="759"/>
      <c r="Z538" s="759"/>
      <c r="AA538" s="759"/>
      <c r="AB538" s="759"/>
      <c r="AC538" s="759"/>
      <c r="AD538" s="759"/>
      <c r="AE538" s="759"/>
      <c r="AF538" s="756"/>
      <c r="AG538" s="759"/>
      <c r="AH538" s="756"/>
      <c r="AI538" s="759"/>
      <c r="AJ538" s="759"/>
      <c r="AK538" s="759"/>
      <c r="AL538" s="756"/>
      <c r="AM538" s="756"/>
      <c r="AN538" s="756"/>
      <c r="AO538" s="756"/>
      <c r="AP538" s="759"/>
      <c r="AQ538" s="763"/>
      <c r="AR538" s="762"/>
      <c r="AS538" s="773"/>
      <c r="AT538" s="771"/>
      <c r="AU538" s="759"/>
      <c r="AV538" s="763"/>
      <c r="AW538" s="764"/>
      <c r="AX538" s="753"/>
      <c r="AY538" s="753"/>
      <c r="AZ538" s="770"/>
      <c r="BA538" s="772"/>
      <c r="BB538" s="756"/>
      <c r="BC538" s="763"/>
      <c r="BD538" s="753"/>
      <c r="BE538" s="753"/>
      <c r="BF538" s="753"/>
      <c r="BG538" s="753"/>
      <c r="BH538" s="767"/>
      <c r="BI538" s="767"/>
      <c r="BJ538" s="763"/>
      <c r="BM538" s="608"/>
    </row>
    <row r="539" spans="1:66" s="768" customFormat="1" ht="32.25" customHeight="1">
      <c r="A539" s="753"/>
      <c r="B539" s="769"/>
      <c r="C539" s="613"/>
      <c r="D539" s="613"/>
      <c r="E539" s="613"/>
      <c r="F539" s="613"/>
      <c r="G539" s="754"/>
      <c r="H539" s="755"/>
      <c r="I539" s="613"/>
      <c r="J539" s="621"/>
      <c r="K539" s="621"/>
      <c r="L539" s="621"/>
      <c r="M539" s="621"/>
      <c r="N539" s="756"/>
      <c r="O539" s="757"/>
      <c r="P539" s="758"/>
      <c r="Q539" s="758"/>
      <c r="R539" s="758"/>
      <c r="S539" s="758"/>
      <c r="T539" s="758"/>
      <c r="U539" s="758"/>
      <c r="V539" s="758"/>
      <c r="W539" s="757"/>
      <c r="X539" s="759"/>
      <c r="Y539" s="759"/>
      <c r="Z539" s="759"/>
      <c r="AA539" s="759"/>
      <c r="AB539" s="759"/>
      <c r="AC539" s="759"/>
      <c r="AD539" s="759"/>
      <c r="AE539" s="759"/>
      <c r="AF539" s="756"/>
      <c r="AG539" s="759"/>
      <c r="AH539" s="756"/>
      <c r="AI539" s="759"/>
      <c r="AJ539" s="759"/>
      <c r="AK539" s="759"/>
      <c r="AL539" s="756"/>
      <c r="AM539" s="756"/>
      <c r="AN539" s="756"/>
      <c r="AO539" s="756"/>
      <c r="AP539" s="759"/>
      <c r="AQ539" s="763"/>
      <c r="AR539" s="762"/>
      <c r="AS539" s="773"/>
      <c r="AT539" s="771"/>
      <c r="AU539" s="759"/>
      <c r="AV539" s="763"/>
      <c r="AW539" s="764"/>
      <c r="AX539" s="753"/>
      <c r="AY539" s="753"/>
      <c r="AZ539" s="770"/>
      <c r="BA539" s="772"/>
      <c r="BB539" s="756"/>
      <c r="BC539" s="763"/>
      <c r="BD539" s="753"/>
      <c r="BE539" s="753"/>
      <c r="BF539" s="753"/>
      <c r="BG539" s="753"/>
      <c r="BH539" s="767"/>
      <c r="BI539" s="767"/>
      <c r="BJ539" s="763"/>
      <c r="BM539" s="608"/>
    </row>
    <row r="540" spans="1:66" s="768" customFormat="1" ht="32.25" customHeight="1">
      <c r="A540" s="753"/>
      <c r="B540" s="769"/>
      <c r="C540" s="613"/>
      <c r="D540" s="613"/>
      <c r="E540" s="613"/>
      <c r="F540" s="613"/>
      <c r="G540" s="754"/>
      <c r="H540" s="755"/>
      <c r="I540" s="613"/>
      <c r="J540" s="621"/>
      <c r="K540" s="621"/>
      <c r="L540" s="621"/>
      <c r="M540" s="621"/>
      <c r="N540" s="756"/>
      <c r="O540" s="757"/>
      <c r="P540" s="758"/>
      <c r="Q540" s="758"/>
      <c r="R540" s="758"/>
      <c r="S540" s="758"/>
      <c r="T540" s="758"/>
      <c r="U540" s="758"/>
      <c r="V540" s="758"/>
      <c r="W540" s="757"/>
      <c r="X540" s="759"/>
      <c r="Y540" s="759"/>
      <c r="Z540" s="759"/>
      <c r="AA540" s="759"/>
      <c r="AB540" s="759"/>
      <c r="AC540" s="759"/>
      <c r="AD540" s="759"/>
      <c r="AE540" s="759"/>
      <c r="AF540" s="756"/>
      <c r="AG540" s="759"/>
      <c r="AH540" s="756"/>
      <c r="AI540" s="759"/>
      <c r="AJ540" s="759"/>
      <c r="AK540" s="759"/>
      <c r="AL540" s="756"/>
      <c r="AM540" s="756"/>
      <c r="AN540" s="756"/>
      <c r="AO540" s="756"/>
      <c r="AP540" s="759"/>
      <c r="AQ540" s="763"/>
      <c r="AR540" s="762"/>
      <c r="AS540" s="773"/>
      <c r="AT540" s="771"/>
      <c r="AU540" s="759"/>
      <c r="AV540" s="763"/>
      <c r="AW540" s="764"/>
      <c r="AX540" s="753"/>
      <c r="AY540" s="753"/>
      <c r="AZ540" s="770"/>
      <c r="BA540" s="772"/>
      <c r="BB540" s="756"/>
      <c r="BC540" s="763"/>
      <c r="BD540" s="753"/>
      <c r="BE540" s="753"/>
      <c r="BF540" s="753"/>
      <c r="BG540" s="753"/>
      <c r="BH540" s="767"/>
      <c r="BI540" s="767"/>
      <c r="BJ540" s="763"/>
      <c r="BM540" s="608"/>
    </row>
    <row r="541" spans="1:66" s="768" customFormat="1" ht="32.25" customHeight="1">
      <c r="A541" s="753"/>
      <c r="B541" s="769"/>
      <c r="C541" s="613"/>
      <c r="D541" s="613"/>
      <c r="E541" s="613"/>
      <c r="F541" s="613"/>
      <c r="G541" s="754"/>
      <c r="H541" s="755"/>
      <c r="I541" s="613"/>
      <c r="J541" s="621"/>
      <c r="K541" s="621"/>
      <c r="L541" s="621"/>
      <c r="M541" s="621"/>
      <c r="N541" s="756"/>
      <c r="O541" s="757"/>
      <c r="P541" s="758"/>
      <c r="Q541" s="758"/>
      <c r="R541" s="758"/>
      <c r="S541" s="758"/>
      <c r="T541" s="758"/>
      <c r="U541" s="758"/>
      <c r="V541" s="758"/>
      <c r="W541" s="757"/>
      <c r="X541" s="759"/>
      <c r="Y541" s="759"/>
      <c r="Z541" s="759"/>
      <c r="AA541" s="759"/>
      <c r="AB541" s="759"/>
      <c r="AC541" s="759"/>
      <c r="AD541" s="759"/>
      <c r="AE541" s="759"/>
      <c r="AF541" s="756"/>
      <c r="AG541" s="759"/>
      <c r="AH541" s="756"/>
      <c r="AI541" s="759"/>
      <c r="AJ541" s="759"/>
      <c r="AK541" s="759"/>
      <c r="AL541" s="756"/>
      <c r="AM541" s="756"/>
      <c r="AN541" s="756"/>
      <c r="AO541" s="756"/>
      <c r="AP541" s="759"/>
      <c r="AQ541" s="763"/>
      <c r="AR541" s="762"/>
      <c r="AS541" s="756"/>
      <c r="AT541" s="759"/>
      <c r="AU541" s="759"/>
      <c r="AV541" s="763"/>
      <c r="AW541" s="764"/>
      <c r="AX541" s="753"/>
      <c r="AY541" s="753"/>
      <c r="AZ541" s="770"/>
      <c r="BA541" s="772"/>
      <c r="BB541" s="764"/>
      <c r="BC541" s="753"/>
      <c r="BD541" s="753"/>
      <c r="BE541" s="753"/>
      <c r="BF541" s="753"/>
      <c r="BG541" s="753"/>
      <c r="BH541" s="767"/>
      <c r="BI541" s="767"/>
      <c r="BJ541" s="763"/>
    </row>
    <row r="542" spans="1:66" s="768" customFormat="1" ht="32.25" customHeight="1">
      <c r="A542" s="753"/>
      <c r="B542" s="769"/>
      <c r="C542" s="613"/>
      <c r="D542" s="613"/>
      <c r="E542" s="613"/>
      <c r="F542" s="613"/>
      <c r="G542" s="754"/>
      <c r="H542" s="755"/>
      <c r="I542" s="613"/>
      <c r="J542" s="621"/>
      <c r="K542" s="621"/>
      <c r="L542" s="621"/>
      <c r="M542" s="621"/>
      <c r="N542" s="756"/>
      <c r="O542" s="757"/>
      <c r="P542" s="758"/>
      <c r="Q542" s="758"/>
      <c r="R542" s="758"/>
      <c r="S542" s="758"/>
      <c r="T542" s="758"/>
      <c r="U542" s="758"/>
      <c r="V542" s="758"/>
      <c r="W542" s="757"/>
      <c r="X542" s="759"/>
      <c r="Y542" s="759"/>
      <c r="Z542" s="759"/>
      <c r="AA542" s="759"/>
      <c r="AB542" s="759"/>
      <c r="AC542" s="759"/>
      <c r="AD542" s="759"/>
      <c r="AE542" s="759"/>
      <c r="AF542" s="756"/>
      <c r="AG542" s="759"/>
      <c r="AH542" s="756"/>
      <c r="AI542" s="759"/>
      <c r="AJ542" s="759"/>
      <c r="AK542" s="759"/>
      <c r="AL542" s="756"/>
      <c r="AM542" s="756"/>
      <c r="AN542" s="756"/>
      <c r="AO542" s="756"/>
      <c r="AP542" s="759"/>
      <c r="AQ542" s="763"/>
      <c r="AR542" s="762"/>
      <c r="AS542" s="756"/>
      <c r="AT542" s="759"/>
      <c r="AU542" s="759"/>
      <c r="AV542" s="763"/>
      <c r="AW542" s="764"/>
      <c r="AX542" s="753"/>
      <c r="AY542" s="753"/>
      <c r="AZ542" s="770"/>
      <c r="BA542" s="772"/>
      <c r="BB542" s="764"/>
      <c r="BC542" s="753"/>
      <c r="BD542" s="753"/>
      <c r="BE542" s="753"/>
      <c r="BF542" s="753"/>
      <c r="BG542" s="753"/>
      <c r="BH542" s="767"/>
      <c r="BI542" s="767"/>
      <c r="BJ542" s="763"/>
    </row>
    <row r="543" spans="1:66" s="768" customFormat="1" ht="32.25" customHeight="1">
      <c r="A543" s="753"/>
      <c r="B543" s="769"/>
      <c r="C543" s="613"/>
      <c r="D543" s="613"/>
      <c r="E543" s="613"/>
      <c r="F543" s="613"/>
      <c r="G543" s="613"/>
      <c r="H543" s="613"/>
      <c r="I543" s="613"/>
      <c r="J543" s="621"/>
      <c r="K543" s="621"/>
      <c r="L543" s="621"/>
      <c r="M543" s="621"/>
      <c r="N543" s="756"/>
      <c r="O543" s="757"/>
      <c r="P543" s="758"/>
      <c r="Q543" s="758"/>
      <c r="R543" s="758"/>
      <c r="S543" s="758"/>
      <c r="T543" s="758"/>
      <c r="U543" s="758"/>
      <c r="V543" s="758"/>
      <c r="W543" s="757"/>
      <c r="X543" s="759"/>
      <c r="Y543" s="759"/>
      <c r="Z543" s="759"/>
      <c r="AA543" s="759"/>
      <c r="AB543" s="759"/>
      <c r="AC543" s="759"/>
      <c r="AD543" s="759"/>
      <c r="AE543" s="759"/>
      <c r="AF543" s="756"/>
      <c r="AG543" s="759"/>
      <c r="AH543" s="756"/>
      <c r="AI543" s="759"/>
      <c r="AJ543" s="759"/>
      <c r="AK543" s="759"/>
      <c r="AL543" s="756"/>
      <c r="AM543" s="756"/>
      <c r="AN543" s="756"/>
      <c r="AO543" s="756"/>
      <c r="AP543" s="759"/>
      <c r="AR543" s="762"/>
      <c r="AS543" s="756"/>
      <c r="AT543" s="759"/>
      <c r="AU543" s="759"/>
      <c r="AV543" s="763"/>
      <c r="AW543" s="764"/>
      <c r="AX543" s="774"/>
      <c r="AY543" s="753"/>
      <c r="AZ543" s="761"/>
      <c r="BA543" s="763"/>
      <c r="BB543" s="764"/>
      <c r="BC543" s="753"/>
      <c r="BD543" s="753"/>
      <c r="BE543" s="753"/>
      <c r="BF543" s="753"/>
      <c r="BG543" s="774"/>
      <c r="BH543" s="767"/>
      <c r="BI543" s="767"/>
      <c r="BJ543" s="763"/>
    </row>
    <row r="544" spans="1:66" s="780" customFormat="1" ht="32.25" customHeight="1">
      <c r="A544" s="775"/>
      <c r="B544" s="769"/>
      <c r="C544" s="776" t="s">
        <v>1016</v>
      </c>
      <c r="D544" s="777"/>
      <c r="E544" s="778"/>
      <c r="F544" s="779"/>
      <c r="G544" s="779"/>
      <c r="H544" s="779"/>
      <c r="M544" s="779"/>
      <c r="N544" s="779"/>
      <c r="O544" s="779"/>
      <c r="P544" s="776" t="s">
        <v>1017</v>
      </c>
      <c r="Q544" s="779"/>
      <c r="R544" s="781"/>
      <c r="S544" s="779"/>
      <c r="T544" s="779"/>
      <c r="U544" s="781"/>
      <c r="V544" s="779"/>
      <c r="W544" s="779"/>
      <c r="X544" s="776"/>
      <c r="Y544" s="781"/>
      <c r="Z544" s="781"/>
      <c r="AA544" s="781"/>
      <c r="AB544" s="781"/>
      <c r="AC544" s="781"/>
      <c r="AD544" s="781"/>
      <c r="AE544" s="779"/>
      <c r="AF544" s="779"/>
      <c r="AG544" s="779"/>
      <c r="AH544" s="779"/>
      <c r="AI544" s="779"/>
      <c r="AJ544" s="779"/>
      <c r="AK544" s="782"/>
      <c r="AL544" s="781"/>
      <c r="AM544" s="781"/>
      <c r="AN544" s="783"/>
      <c r="AO544" s="782" t="s">
        <v>1018</v>
      </c>
      <c r="AP544" s="783"/>
      <c r="AQ544" s="779"/>
      <c r="AR544" s="781"/>
      <c r="AS544" s="781"/>
      <c r="AT544" s="779"/>
      <c r="AU544" s="779"/>
      <c r="AV544" s="779"/>
      <c r="AW544" s="779"/>
      <c r="AX544" s="783"/>
      <c r="AY544" s="779"/>
      <c r="AZ544" s="783"/>
      <c r="BA544" s="779"/>
      <c r="BB544" s="779"/>
      <c r="BC544" s="779"/>
      <c r="BD544" s="783"/>
      <c r="BF544" s="784"/>
      <c r="BG544" s="782" t="s">
        <v>1019</v>
      </c>
      <c r="BH544" s="783"/>
      <c r="BI544" s="783"/>
      <c r="BJ544" s="785"/>
    </row>
    <row r="545" spans="1:63" s="780" customFormat="1" ht="32.25" customHeight="1">
      <c r="A545" s="775"/>
      <c r="B545" s="769"/>
      <c r="C545" s="786" t="s">
        <v>1020</v>
      </c>
      <c r="D545" s="777"/>
      <c r="E545" s="778"/>
      <c r="F545" s="779"/>
      <c r="G545" s="779"/>
      <c r="H545" s="779"/>
      <c r="M545" s="779"/>
      <c r="N545" s="779"/>
      <c r="O545" s="779"/>
      <c r="P545" s="786" t="s">
        <v>371</v>
      </c>
      <c r="Q545" s="779"/>
      <c r="R545" s="779"/>
      <c r="S545" s="779"/>
      <c r="T545" s="779"/>
      <c r="U545" s="781"/>
      <c r="V545" s="779"/>
      <c r="W545" s="779"/>
      <c r="X545" s="786"/>
      <c r="Y545" s="781"/>
      <c r="Z545" s="781"/>
      <c r="AA545" s="781"/>
      <c r="AB545" s="781"/>
      <c r="AC545" s="781"/>
      <c r="AD545" s="781"/>
      <c r="AE545" s="779"/>
      <c r="AF545" s="779"/>
      <c r="AG545" s="779"/>
      <c r="AH545" s="779"/>
      <c r="AI545" s="779"/>
      <c r="AJ545" s="779"/>
      <c r="AK545" s="787"/>
      <c r="AL545" s="781"/>
      <c r="AM545" s="781"/>
      <c r="AN545" s="783"/>
      <c r="AO545" s="787" t="s">
        <v>1021</v>
      </c>
      <c r="AP545" s="783"/>
      <c r="AQ545" s="779"/>
      <c r="AR545" s="781"/>
      <c r="AS545" s="779"/>
      <c r="AT545" s="779"/>
      <c r="AU545" s="779"/>
      <c r="AV545" s="779"/>
      <c r="AW545" s="779"/>
      <c r="AX545" s="783"/>
      <c r="AY545" s="779"/>
      <c r="AZ545" s="783"/>
      <c r="BA545" s="779"/>
      <c r="BB545" s="779"/>
      <c r="BC545" s="779"/>
      <c r="BD545" s="783"/>
      <c r="BF545" s="784"/>
      <c r="BG545" s="787" t="s">
        <v>1022</v>
      </c>
      <c r="BH545" s="783"/>
      <c r="BI545" s="783"/>
      <c r="BJ545" s="785"/>
      <c r="BK545" s="785"/>
    </row>
    <row r="546" spans="1:63" s="789" customFormat="1" ht="23.25" customHeight="1">
      <c r="A546" s="788"/>
      <c r="B546" s="769"/>
      <c r="C546" s="786" t="s">
        <v>2306</v>
      </c>
      <c r="D546" s="777"/>
      <c r="E546" s="778"/>
      <c r="F546" s="779"/>
      <c r="G546" s="779"/>
      <c r="H546" s="779"/>
      <c r="M546" s="779"/>
      <c r="N546" s="779"/>
      <c r="O546" s="779"/>
      <c r="P546" s="786" t="s">
        <v>1024</v>
      </c>
      <c r="Q546" s="779"/>
      <c r="R546" s="779"/>
      <c r="S546" s="779"/>
      <c r="T546" s="779"/>
      <c r="U546" s="781"/>
      <c r="V546" s="779"/>
      <c r="W546" s="779"/>
      <c r="X546" s="786"/>
      <c r="Y546" s="781"/>
      <c r="Z546" s="781"/>
      <c r="AA546" s="781"/>
      <c r="AB546" s="781"/>
      <c r="AC546" s="781"/>
      <c r="AD546" s="781"/>
      <c r="AE546" s="779"/>
      <c r="AF546" s="779"/>
      <c r="AG546" s="779"/>
      <c r="AH546" s="779"/>
      <c r="AI546" s="779"/>
      <c r="AJ546" s="779"/>
      <c r="AK546" s="787"/>
      <c r="AL546" s="781"/>
      <c r="AM546" s="781"/>
      <c r="AN546" s="783"/>
      <c r="AO546" s="787" t="s">
        <v>1025</v>
      </c>
      <c r="AP546" s="783"/>
      <c r="AQ546" s="779"/>
      <c r="AR546" s="781"/>
      <c r="AS546" s="779"/>
      <c r="AT546" s="779"/>
      <c r="AU546" s="779"/>
      <c r="AV546" s="779"/>
      <c r="AW546" s="779"/>
      <c r="AX546" s="783"/>
      <c r="AY546" s="779"/>
      <c r="AZ546" s="783"/>
      <c r="BA546" s="779"/>
      <c r="BB546" s="779"/>
      <c r="BC546" s="779"/>
      <c r="BD546" s="783"/>
      <c r="BF546" s="790"/>
      <c r="BG546" s="787" t="s">
        <v>1026</v>
      </c>
      <c r="BH546" s="783"/>
      <c r="BI546" s="783"/>
      <c r="BJ546" s="791"/>
      <c r="BK546" s="792"/>
    </row>
    <row r="547" spans="1:63" s="800" customFormat="1" ht="28.5" customHeight="1">
      <c r="A547" s="605"/>
      <c r="B547" s="769"/>
      <c r="C547" s="607"/>
      <c r="D547" s="607"/>
      <c r="E547" s="607"/>
      <c r="F547" s="607"/>
      <c r="G547" s="607"/>
      <c r="H547" s="607"/>
      <c r="I547" s="607"/>
      <c r="J547" s="606"/>
      <c r="K547" s="606"/>
      <c r="L547" s="606"/>
      <c r="M547" s="606"/>
      <c r="N547" s="793"/>
      <c r="O547" s="606"/>
      <c r="P547" s="607"/>
      <c r="Q547" s="607"/>
      <c r="R547" s="607"/>
      <c r="S547" s="607"/>
      <c r="T547" s="607"/>
      <c r="U547" s="607"/>
      <c r="V547" s="607"/>
      <c r="W547" s="606"/>
      <c r="X547" s="794"/>
      <c r="Y547" s="794"/>
      <c r="Z547" s="794"/>
      <c r="AA547" s="794"/>
      <c r="AB547" s="794"/>
      <c r="AC547" s="794"/>
      <c r="AD547" s="794"/>
      <c r="AE547" s="794"/>
      <c r="AF547" s="795"/>
      <c r="AG547" s="794"/>
      <c r="AH547" s="795"/>
      <c r="AI547" s="794"/>
      <c r="AJ547" s="794"/>
      <c r="AK547" s="794"/>
      <c r="AL547" s="795"/>
      <c r="AM547" s="795"/>
      <c r="AN547" s="795"/>
      <c r="AO547" s="795"/>
      <c r="AP547" s="794"/>
      <c r="AQ547" s="794"/>
      <c r="AR547" s="794"/>
      <c r="AS547" s="795"/>
      <c r="AT547" s="794"/>
      <c r="AU547" s="794"/>
      <c r="AV547" s="796"/>
      <c r="AW547" s="791"/>
      <c r="AX547" s="796"/>
      <c r="AY547" s="797"/>
      <c r="AZ547" s="796"/>
      <c r="BA547" s="797"/>
      <c r="BB547" s="796"/>
      <c r="BC547" s="797"/>
      <c r="BD547" s="797"/>
      <c r="BE547" s="797"/>
      <c r="BF547" s="798"/>
      <c r="BG547" s="799"/>
      <c r="BH547" s="799"/>
      <c r="BI547" s="796"/>
      <c r="BJ547" s="796"/>
      <c r="BK547" s="741"/>
    </row>
    <row r="548" spans="1:63" s="800" customFormat="1" ht="18" customHeight="1">
      <c r="A548" s="605"/>
      <c r="B548" s="769"/>
      <c r="C548" s="607"/>
      <c r="D548" s="607"/>
      <c r="E548" s="607"/>
      <c r="F548" s="607"/>
      <c r="G548" s="607"/>
      <c r="H548" s="607"/>
      <c r="I548" s="607"/>
      <c r="J548" s="606"/>
      <c r="K548" s="606"/>
      <c r="L548" s="606"/>
      <c r="M548" s="606"/>
      <c r="N548" s="793"/>
      <c r="O548" s="606"/>
      <c r="P548" s="607"/>
      <c r="Q548" s="607"/>
      <c r="R548" s="607"/>
      <c r="S548" s="607"/>
      <c r="T548" s="607"/>
      <c r="U548" s="607"/>
      <c r="V548" s="607"/>
      <c r="W548" s="606"/>
      <c r="X548" s="794"/>
      <c r="Y548" s="794"/>
      <c r="Z548" s="794"/>
      <c r="AA548" s="794"/>
      <c r="AB548" s="794"/>
      <c r="AC548" s="794"/>
      <c r="AD548" s="794"/>
      <c r="AE548" s="794"/>
      <c r="AF548" s="795"/>
      <c r="AG548" s="794"/>
      <c r="AH548" s="795"/>
      <c r="AI548" s="794"/>
      <c r="AJ548" s="794"/>
      <c r="AK548" s="794"/>
      <c r="AL548" s="795"/>
      <c r="AM548" s="795"/>
      <c r="AN548" s="795"/>
      <c r="AO548" s="795"/>
      <c r="AP548" s="794"/>
      <c r="AQ548" s="794"/>
      <c r="AR548" s="794"/>
      <c r="AS548" s="795"/>
      <c r="AT548" s="794"/>
      <c r="AU548" s="794"/>
      <c r="AV548" s="796"/>
      <c r="AW548" s="791"/>
      <c r="AX548" s="796"/>
      <c r="AY548" s="797"/>
      <c r="AZ548" s="796"/>
      <c r="BA548" s="797"/>
      <c r="BB548" s="796"/>
      <c r="BC548" s="797"/>
      <c r="BD548" s="797"/>
      <c r="BE548" s="797"/>
      <c r="BF548" s="797"/>
      <c r="BG548" s="796"/>
      <c r="BH548" s="796"/>
      <c r="BI548" s="796"/>
      <c r="BJ548" s="796"/>
      <c r="BK548" s="741"/>
    </row>
    <row r="549" spans="1:63" s="800" customFormat="1" ht="30" customHeight="1">
      <c r="A549" s="605"/>
      <c r="B549" s="621"/>
      <c r="C549" s="607"/>
      <c r="D549" s="607"/>
      <c r="E549" s="607"/>
      <c r="F549" s="607"/>
      <c r="G549" s="607"/>
      <c r="H549" s="607"/>
      <c r="I549" s="607"/>
      <c r="J549" s="606"/>
      <c r="K549" s="606"/>
      <c r="L549" s="606"/>
      <c r="M549" s="606"/>
      <c r="N549" s="793"/>
      <c r="O549" s="606"/>
      <c r="P549" s="607"/>
      <c r="Q549" s="607"/>
      <c r="R549" s="607"/>
      <c r="S549" s="607"/>
      <c r="T549" s="607"/>
      <c r="U549" s="607"/>
      <c r="V549" s="607"/>
      <c r="W549" s="606"/>
      <c r="X549" s="794"/>
      <c r="Y549" s="794"/>
      <c r="Z549" s="794"/>
      <c r="AA549" s="794"/>
      <c r="AB549" s="794"/>
      <c r="AC549" s="794"/>
      <c r="AD549" s="794"/>
      <c r="AE549" s="794"/>
      <c r="AF549" s="795"/>
      <c r="AG549" s="794"/>
      <c r="AH549" s="795"/>
      <c r="AI549" s="794"/>
      <c r="AJ549" s="794"/>
      <c r="AK549" s="794"/>
      <c r="AL549" s="795"/>
      <c r="AM549" s="795"/>
      <c r="AN549" s="795"/>
      <c r="AO549" s="795"/>
      <c r="AP549" s="794"/>
      <c r="AQ549" s="794"/>
      <c r="AR549" s="794"/>
      <c r="AS549" s="795"/>
      <c r="AT549" s="794"/>
      <c r="AU549" s="794"/>
      <c r="AV549" s="796"/>
      <c r="AW549" s="791"/>
      <c r="AX549" s="796"/>
      <c r="AY549" s="797"/>
      <c r="AZ549" s="796"/>
      <c r="BA549" s="797"/>
      <c r="BB549" s="796"/>
      <c r="BC549" s="797"/>
      <c r="BD549" s="797"/>
      <c r="BE549" s="797"/>
      <c r="BF549" s="797"/>
      <c r="BG549" s="796"/>
      <c r="BH549" s="796"/>
      <c r="BI549" s="796"/>
      <c r="BJ549" s="796"/>
      <c r="BK549" s="741"/>
    </row>
    <row r="550" spans="1:63" s="800" customFormat="1" ht="27.75" customHeight="1">
      <c r="A550" s="605"/>
      <c r="B550" s="606"/>
      <c r="C550" s="607"/>
      <c r="D550" s="607"/>
      <c r="E550" s="607"/>
      <c r="F550" s="607"/>
      <c r="G550" s="607"/>
      <c r="H550" s="607"/>
      <c r="I550" s="607"/>
      <c r="J550" s="606"/>
      <c r="K550" s="606"/>
      <c r="L550" s="606"/>
      <c r="M550" s="606"/>
      <c r="N550" s="793"/>
      <c r="O550" s="606"/>
      <c r="P550" s="607"/>
      <c r="Q550" s="607"/>
      <c r="R550" s="607"/>
      <c r="S550" s="607"/>
      <c r="T550" s="607"/>
      <c r="U550" s="607"/>
      <c r="V550" s="607"/>
      <c r="W550" s="606"/>
      <c r="X550" s="794"/>
      <c r="Y550" s="794"/>
      <c r="Z550" s="794"/>
      <c r="AA550" s="794"/>
      <c r="AB550" s="794"/>
      <c r="AC550" s="794"/>
      <c r="AD550" s="794"/>
      <c r="AE550" s="794"/>
      <c r="AF550" s="795"/>
      <c r="AG550" s="794"/>
      <c r="AH550" s="795"/>
      <c r="AI550" s="794"/>
      <c r="AJ550" s="794"/>
      <c r="AK550" s="794"/>
      <c r="AL550" s="795"/>
      <c r="AM550" s="795"/>
      <c r="AN550" s="795"/>
      <c r="AO550" s="795"/>
      <c r="AP550" s="794"/>
      <c r="AQ550" s="794"/>
      <c r="AR550" s="794"/>
      <c r="AS550" s="795"/>
      <c r="AT550" s="794"/>
      <c r="AU550" s="794"/>
      <c r="AV550" s="796"/>
      <c r="AW550" s="791"/>
      <c r="AX550" s="796"/>
      <c r="AY550" s="797"/>
      <c r="AZ550" s="796"/>
      <c r="BA550" s="797"/>
      <c r="BB550" s="796"/>
      <c r="BC550" s="797"/>
      <c r="BD550" s="797"/>
      <c r="BE550" s="797"/>
      <c r="BF550" s="797"/>
      <c r="BG550" s="796"/>
      <c r="BH550" s="796"/>
      <c r="BI550" s="796"/>
      <c r="BJ550" s="796"/>
      <c r="BK550" s="741"/>
    </row>
    <row r="551" spans="1:63" s="800" customFormat="1" ht="27.75" customHeight="1">
      <c r="A551" s="605"/>
      <c r="B551" s="606"/>
      <c r="C551" s="607"/>
      <c r="D551" s="607"/>
      <c r="E551" s="607"/>
      <c r="F551" s="607"/>
      <c r="G551" s="607"/>
      <c r="H551" s="607"/>
      <c r="I551" s="607"/>
      <c r="J551" s="606"/>
      <c r="K551" s="606"/>
      <c r="L551" s="606"/>
      <c r="M551" s="606"/>
      <c r="N551" s="793"/>
      <c r="O551" s="606"/>
      <c r="P551" s="607"/>
      <c r="Q551" s="607"/>
      <c r="R551" s="607"/>
      <c r="S551" s="607"/>
      <c r="T551" s="607"/>
      <c r="U551" s="607"/>
      <c r="V551" s="607"/>
      <c r="W551" s="606"/>
      <c r="X551" s="794"/>
      <c r="Y551" s="794"/>
      <c r="Z551" s="794"/>
      <c r="AA551" s="794"/>
      <c r="AB551" s="794"/>
      <c r="AC551" s="794"/>
      <c r="AD551" s="794"/>
      <c r="AE551" s="794"/>
      <c r="AF551" s="795"/>
      <c r="AG551" s="794"/>
      <c r="AH551" s="795"/>
      <c r="AI551" s="794"/>
      <c r="AJ551" s="794"/>
      <c r="AK551" s="794"/>
      <c r="AL551" s="795"/>
      <c r="AM551" s="795"/>
      <c r="AN551" s="795"/>
      <c r="AO551" s="795"/>
      <c r="AP551" s="794"/>
      <c r="AQ551" s="794"/>
      <c r="AR551" s="794"/>
      <c r="AS551" s="795"/>
      <c r="AT551" s="794"/>
      <c r="AU551" s="794"/>
      <c r="AV551" s="796"/>
      <c r="AW551" s="791"/>
      <c r="AX551" s="796"/>
      <c r="AY551" s="797"/>
      <c r="AZ551" s="796"/>
      <c r="BA551" s="797"/>
      <c r="BB551" s="796"/>
      <c r="BC551" s="797"/>
      <c r="BD551" s="797"/>
      <c r="BE551" s="797"/>
      <c r="BF551" s="797"/>
      <c r="BG551" s="796"/>
      <c r="BH551" s="796"/>
      <c r="BI551" s="796"/>
      <c r="BJ551" s="796"/>
      <c r="BK551" s="741"/>
    </row>
    <row r="552" spans="1:63" s="800" customFormat="1" ht="30.75" customHeight="1">
      <c r="A552" s="605"/>
      <c r="B552" s="606"/>
      <c r="C552" s="607"/>
      <c r="D552" s="607"/>
      <c r="E552" s="607"/>
      <c r="F552" s="607"/>
      <c r="G552" s="607"/>
      <c r="H552" s="607"/>
      <c r="I552" s="607"/>
      <c r="J552" s="606"/>
      <c r="K552" s="606"/>
      <c r="L552" s="606"/>
      <c r="M552" s="606"/>
      <c r="N552" s="793"/>
      <c r="O552" s="606"/>
      <c r="P552" s="607"/>
      <c r="Q552" s="607"/>
      <c r="R552" s="607"/>
      <c r="S552" s="607"/>
      <c r="T552" s="607"/>
      <c r="U552" s="607"/>
      <c r="V552" s="607"/>
      <c r="W552" s="606"/>
      <c r="X552" s="794"/>
      <c r="Y552" s="794"/>
      <c r="Z552" s="794"/>
      <c r="AA552" s="794"/>
      <c r="AB552" s="794"/>
      <c r="AC552" s="794"/>
      <c r="AD552" s="794"/>
      <c r="AE552" s="794"/>
      <c r="AF552" s="795"/>
      <c r="AG552" s="794"/>
      <c r="AH552" s="795"/>
      <c r="AI552" s="794"/>
      <c r="AJ552" s="794"/>
      <c r="AK552" s="794"/>
      <c r="AL552" s="795"/>
      <c r="AM552" s="795"/>
      <c r="AN552" s="795"/>
      <c r="AO552" s="795"/>
      <c r="AP552" s="794"/>
      <c r="AQ552" s="794"/>
      <c r="AR552" s="794"/>
      <c r="AS552" s="795"/>
      <c r="AT552" s="794"/>
      <c r="AU552" s="794"/>
      <c r="AV552" s="796"/>
      <c r="AW552" s="791"/>
      <c r="AX552" s="796"/>
      <c r="AY552" s="797"/>
      <c r="AZ552" s="796"/>
      <c r="BA552" s="797"/>
      <c r="BB552" s="796"/>
      <c r="BC552" s="797"/>
      <c r="BD552" s="797"/>
      <c r="BE552" s="797"/>
      <c r="BF552" s="797"/>
      <c r="BG552" s="796"/>
      <c r="BH552" s="796"/>
      <c r="BI552" s="796"/>
      <c r="BJ552" s="796"/>
      <c r="BK552" s="741"/>
    </row>
    <row r="553" spans="1:63" s="800" customFormat="1" ht="28.5" customHeight="1">
      <c r="A553" s="605"/>
      <c r="B553" s="606"/>
      <c r="C553" s="607"/>
      <c r="D553" s="607"/>
      <c r="E553" s="607"/>
      <c r="F553" s="607"/>
      <c r="G553" s="607"/>
      <c r="H553" s="607"/>
      <c r="I553" s="607"/>
      <c r="J553" s="606"/>
      <c r="K553" s="606"/>
      <c r="L553" s="606"/>
      <c r="M553" s="606"/>
      <c r="N553" s="793"/>
      <c r="O553" s="606"/>
      <c r="P553" s="607"/>
      <c r="Q553" s="607"/>
      <c r="R553" s="607"/>
      <c r="S553" s="607"/>
      <c r="T553" s="607"/>
      <c r="U553" s="607"/>
      <c r="V553" s="607"/>
      <c r="W553" s="606"/>
      <c r="X553" s="794"/>
      <c r="Y553" s="794"/>
      <c r="Z553" s="794"/>
      <c r="AA553" s="794"/>
      <c r="AB553" s="794"/>
      <c r="AC553" s="794"/>
      <c r="AD553" s="794"/>
      <c r="AE553" s="794"/>
      <c r="AF553" s="795"/>
      <c r="AG553" s="794"/>
      <c r="AH553" s="795"/>
      <c r="AI553" s="794"/>
      <c r="AJ553" s="794"/>
      <c r="AK553" s="794"/>
      <c r="AL553" s="795"/>
      <c r="AM553" s="795"/>
      <c r="AN553" s="795"/>
      <c r="AO553" s="795"/>
      <c r="AP553" s="794"/>
      <c r="AQ553" s="794"/>
      <c r="AR553" s="794"/>
      <c r="AS553" s="795"/>
      <c r="AT553" s="794"/>
      <c r="AU553" s="794"/>
      <c r="AV553" s="796"/>
      <c r="AW553" s="791"/>
      <c r="AX553" s="796"/>
      <c r="AY553" s="797"/>
      <c r="AZ553" s="796"/>
      <c r="BA553" s="797"/>
      <c r="BB553" s="796"/>
      <c r="BC553" s="797"/>
      <c r="BD553" s="797"/>
      <c r="BE553" s="797"/>
      <c r="BF553" s="797"/>
      <c r="BG553" s="796"/>
      <c r="BH553" s="796"/>
      <c r="BI553" s="796"/>
      <c r="BJ553" s="796"/>
      <c r="BK553" s="741"/>
    </row>
    <row r="554" spans="1:63" s="800" customFormat="1" ht="28.5" customHeight="1">
      <c r="A554" s="605"/>
      <c r="B554" s="606"/>
      <c r="C554" s="607"/>
      <c r="D554" s="607"/>
      <c r="E554" s="607"/>
      <c r="F554" s="607"/>
      <c r="G554" s="607"/>
      <c r="H554" s="607"/>
      <c r="I554" s="607"/>
      <c r="J554" s="606"/>
      <c r="K554" s="606"/>
      <c r="L554" s="606"/>
      <c r="M554" s="606"/>
      <c r="N554" s="793"/>
      <c r="O554" s="606"/>
      <c r="P554" s="607"/>
      <c r="Q554" s="607"/>
      <c r="R554" s="607"/>
      <c r="S554" s="607"/>
      <c r="T554" s="607"/>
      <c r="U554" s="607"/>
      <c r="V554" s="607"/>
      <c r="W554" s="606"/>
      <c r="X554" s="794"/>
      <c r="Y554" s="794"/>
      <c r="Z554" s="794"/>
      <c r="AA554" s="794"/>
      <c r="AB554" s="794"/>
      <c r="AC554" s="794"/>
      <c r="AD554" s="794"/>
      <c r="AE554" s="794"/>
      <c r="AF554" s="795"/>
      <c r="AG554" s="794"/>
      <c r="AH554" s="795"/>
      <c r="AI554" s="794"/>
      <c r="AJ554" s="794"/>
      <c r="AK554" s="794"/>
      <c r="AL554" s="795"/>
      <c r="AM554" s="795"/>
      <c r="AN554" s="795"/>
      <c r="AO554" s="795"/>
      <c r="AP554" s="794"/>
      <c r="AQ554" s="794"/>
      <c r="AR554" s="794"/>
      <c r="AS554" s="795"/>
      <c r="AT554" s="794"/>
      <c r="AU554" s="794"/>
      <c r="AV554" s="796"/>
      <c r="AW554" s="791"/>
      <c r="AX554" s="796"/>
      <c r="AY554" s="797"/>
      <c r="AZ554" s="796"/>
      <c r="BA554" s="797"/>
      <c r="BB554" s="796"/>
      <c r="BC554" s="797"/>
      <c r="BD554" s="797"/>
      <c r="BE554" s="797"/>
      <c r="BF554" s="797"/>
      <c r="BG554" s="796"/>
      <c r="BH554" s="796"/>
      <c r="BI554" s="796"/>
      <c r="BJ554" s="796"/>
      <c r="BK554" s="741"/>
    </row>
    <row r="555" spans="1:63" s="800" customFormat="1" ht="28.5" customHeight="1">
      <c r="A555" s="605"/>
      <c r="B555" s="606"/>
      <c r="C555" s="607"/>
      <c r="D555" s="607"/>
      <c r="E555" s="607"/>
      <c r="F555" s="607"/>
      <c r="G555" s="607"/>
      <c r="H555" s="607"/>
      <c r="I555" s="607"/>
      <c r="J555" s="606"/>
      <c r="K555" s="606"/>
      <c r="L555" s="606"/>
      <c r="M555" s="606"/>
      <c r="N555" s="793"/>
      <c r="O555" s="606"/>
      <c r="P555" s="607"/>
      <c r="Q555" s="607"/>
      <c r="R555" s="607"/>
      <c r="S555" s="607"/>
      <c r="T555" s="607"/>
      <c r="U555" s="607"/>
      <c r="V555" s="607"/>
      <c r="W555" s="606"/>
      <c r="X555" s="794"/>
      <c r="Y555" s="794"/>
      <c r="Z555" s="794"/>
      <c r="AA555" s="794"/>
      <c r="AB555" s="794"/>
      <c r="AC555" s="794"/>
      <c r="AD555" s="794"/>
      <c r="AE555" s="794"/>
      <c r="AF555" s="795"/>
      <c r="AG555" s="794"/>
      <c r="AH555" s="795"/>
      <c r="AI555" s="794"/>
      <c r="AJ555" s="794"/>
      <c r="AK555" s="794"/>
      <c r="AL555" s="795"/>
      <c r="AM555" s="795"/>
      <c r="AN555" s="795"/>
      <c r="AO555" s="795"/>
      <c r="AP555" s="794"/>
      <c r="AQ555" s="794"/>
      <c r="AR555" s="794"/>
      <c r="AS555" s="795"/>
      <c r="AT555" s="794"/>
      <c r="AU555" s="794"/>
      <c r="AV555" s="796"/>
      <c r="AW555" s="791"/>
      <c r="AX555" s="796"/>
      <c r="AY555" s="797"/>
      <c r="AZ555" s="796"/>
      <c r="BA555" s="797"/>
      <c r="BB555" s="796"/>
      <c r="BC555" s="797"/>
      <c r="BD555" s="797"/>
      <c r="BE555" s="797"/>
      <c r="BF555" s="797"/>
      <c r="BG555" s="796"/>
      <c r="BH555" s="796"/>
      <c r="BI555" s="796"/>
      <c r="BJ555" s="796"/>
      <c r="BK555" s="741"/>
    </row>
    <row r="556" spans="1:63" s="801" customFormat="1" ht="33.75" customHeight="1">
      <c r="A556" s="605"/>
      <c r="B556" s="606"/>
      <c r="C556" s="607"/>
      <c r="D556" s="607"/>
      <c r="E556" s="607"/>
      <c r="F556" s="607"/>
      <c r="G556" s="607"/>
      <c r="H556" s="607"/>
      <c r="I556" s="607"/>
      <c r="J556" s="606"/>
      <c r="K556" s="606"/>
      <c r="L556" s="606"/>
      <c r="M556" s="606"/>
      <c r="N556" s="793"/>
      <c r="O556" s="606"/>
      <c r="P556" s="607"/>
      <c r="Q556" s="607"/>
      <c r="R556" s="607"/>
      <c r="S556" s="607"/>
      <c r="T556" s="607"/>
      <c r="U556" s="607"/>
      <c r="V556" s="607"/>
      <c r="W556" s="606"/>
      <c r="X556" s="794"/>
      <c r="Y556" s="794"/>
      <c r="Z556" s="794"/>
      <c r="AA556" s="794"/>
      <c r="AB556" s="794"/>
      <c r="AC556" s="794"/>
      <c r="AD556" s="794"/>
      <c r="AE556" s="794"/>
      <c r="AF556" s="795"/>
      <c r="AG556" s="794"/>
      <c r="AH556" s="795"/>
      <c r="AI556" s="794"/>
      <c r="AJ556" s="794"/>
      <c r="AK556" s="794"/>
      <c r="AL556" s="795"/>
      <c r="AM556" s="795"/>
      <c r="AN556" s="795"/>
      <c r="AO556" s="795"/>
      <c r="AP556" s="794"/>
      <c r="AQ556" s="794"/>
      <c r="AR556" s="794"/>
      <c r="AS556" s="795"/>
      <c r="AT556" s="794"/>
      <c r="AU556" s="794"/>
      <c r="AV556" s="796"/>
      <c r="AW556" s="791"/>
      <c r="AX556" s="796"/>
      <c r="AY556" s="797"/>
      <c r="AZ556" s="796"/>
      <c r="BA556" s="797"/>
      <c r="BB556" s="796"/>
      <c r="BC556" s="797"/>
      <c r="BD556" s="797"/>
      <c r="BE556" s="797"/>
      <c r="BF556" s="797"/>
      <c r="BG556" s="796"/>
      <c r="BH556" s="796"/>
      <c r="BI556" s="796"/>
      <c r="BJ556" s="796"/>
      <c r="BK556" s="741"/>
    </row>
    <row r="557" spans="1:63" s="801" customFormat="1" ht="18" customHeight="1">
      <c r="A557" s="605"/>
      <c r="B557" s="606"/>
      <c r="C557" s="607"/>
      <c r="D557" s="607"/>
      <c r="E557" s="607"/>
      <c r="F557" s="607"/>
      <c r="G557" s="607"/>
      <c r="H557" s="607"/>
      <c r="I557" s="607"/>
      <c r="J557" s="606"/>
      <c r="K557" s="606"/>
      <c r="L557" s="606"/>
      <c r="M557" s="606"/>
      <c r="N557" s="793"/>
      <c r="O557" s="606"/>
      <c r="P557" s="607"/>
      <c r="Q557" s="607"/>
      <c r="R557" s="607"/>
      <c r="S557" s="607"/>
      <c r="T557" s="607"/>
      <c r="U557" s="607"/>
      <c r="V557" s="607"/>
      <c r="W557" s="606"/>
      <c r="X557" s="794"/>
      <c r="Y557" s="794"/>
      <c r="Z557" s="794"/>
      <c r="AA557" s="794"/>
      <c r="AB557" s="794"/>
      <c r="AC557" s="794"/>
      <c r="AD557" s="794"/>
      <c r="AE557" s="794"/>
      <c r="AF557" s="795"/>
      <c r="AG557" s="794"/>
      <c r="AH557" s="795"/>
      <c r="AI557" s="794"/>
      <c r="AJ557" s="794"/>
      <c r="AK557" s="794"/>
      <c r="AL557" s="795"/>
      <c r="AM557" s="795"/>
      <c r="AN557" s="795"/>
      <c r="AO557" s="795"/>
      <c r="AP557" s="794"/>
      <c r="AQ557" s="794"/>
      <c r="AR557" s="794"/>
      <c r="AS557" s="795"/>
      <c r="AT557" s="794"/>
      <c r="AU557" s="794"/>
      <c r="AV557" s="796"/>
      <c r="AW557" s="791"/>
      <c r="AX557" s="796"/>
      <c r="AY557" s="797"/>
      <c r="AZ557" s="796"/>
      <c r="BA557" s="797"/>
      <c r="BB557" s="796"/>
      <c r="BC557" s="797"/>
      <c r="BD557" s="797"/>
      <c r="BE557" s="797"/>
      <c r="BF557" s="797"/>
      <c r="BG557" s="796"/>
      <c r="BH557" s="796"/>
      <c r="BI557" s="796"/>
      <c r="BJ557" s="796"/>
      <c r="BK557" s="741"/>
    </row>
    <row r="558" spans="1:63" s="801" customFormat="1" ht="20.25" customHeight="1">
      <c r="A558" s="605"/>
      <c r="B558" s="606"/>
      <c r="C558" s="607"/>
      <c r="D558" s="607"/>
      <c r="E558" s="607"/>
      <c r="F558" s="607"/>
      <c r="G558" s="607"/>
      <c r="H558" s="607"/>
      <c r="I558" s="607"/>
      <c r="J558" s="606"/>
      <c r="K558" s="606"/>
      <c r="L558" s="606"/>
      <c r="M558" s="606"/>
      <c r="N558" s="793"/>
      <c r="O558" s="606"/>
      <c r="P558" s="607"/>
      <c r="Q558" s="607"/>
      <c r="R558" s="607"/>
      <c r="S558" s="607"/>
      <c r="T558" s="607"/>
      <c r="U558" s="607"/>
      <c r="V558" s="607"/>
      <c r="W558" s="606"/>
      <c r="X558" s="794"/>
      <c r="Y558" s="794"/>
      <c r="Z558" s="794"/>
      <c r="AA558" s="794"/>
      <c r="AB558" s="794"/>
      <c r="AC558" s="794"/>
      <c r="AD558" s="794"/>
      <c r="AE558" s="794"/>
      <c r="AF558" s="795"/>
      <c r="AG558" s="794"/>
      <c r="AH558" s="795"/>
      <c r="AI558" s="794"/>
      <c r="AJ558" s="794"/>
      <c r="AK558" s="794"/>
      <c r="AL558" s="795"/>
      <c r="AM558" s="795"/>
      <c r="AN558" s="795"/>
      <c r="AO558" s="795"/>
      <c r="AP558" s="794"/>
      <c r="AQ558" s="794"/>
      <c r="AR558" s="794"/>
      <c r="AS558" s="795"/>
      <c r="AT558" s="794"/>
      <c r="AU558" s="794"/>
      <c r="AV558" s="796"/>
      <c r="AW558" s="791"/>
      <c r="AX558" s="796"/>
      <c r="AY558" s="797"/>
      <c r="AZ558" s="796"/>
      <c r="BA558" s="797"/>
      <c r="BB558" s="796"/>
      <c r="BC558" s="797"/>
      <c r="BD558" s="797"/>
      <c r="BE558" s="797"/>
      <c r="BF558" s="797"/>
      <c r="BG558" s="796"/>
      <c r="BH558" s="796"/>
      <c r="BI558" s="796"/>
      <c r="BJ558" s="796"/>
      <c r="BK558" s="741"/>
    </row>
  </sheetData>
  <autoFilter ref="A8:BW532">
    <sortState ref="A9:BY574">
      <sortCondition ref="D8:D574"/>
    </sortState>
  </autoFilter>
  <mergeCells count="4">
    <mergeCell ref="J4:K4"/>
    <mergeCell ref="R4:T4"/>
    <mergeCell ref="U4:W4"/>
    <mergeCell ref="Z4:AB4"/>
  </mergeCells>
  <conditionalFormatting sqref="C544:C546">
    <cfRule type="duplicateValues" dxfId="182" priority="7"/>
  </conditionalFormatting>
  <conditionalFormatting sqref="C544:C546">
    <cfRule type="duplicateValues" dxfId="181" priority="6"/>
  </conditionalFormatting>
  <conditionalFormatting sqref="P544:P546">
    <cfRule type="duplicateValues" dxfId="180" priority="5"/>
  </conditionalFormatting>
  <conditionalFormatting sqref="X544:X545">
    <cfRule type="duplicateValues" dxfId="179" priority="4"/>
  </conditionalFormatting>
  <conditionalFormatting sqref="X546">
    <cfRule type="duplicateValues" dxfId="178" priority="3"/>
  </conditionalFormatting>
  <conditionalFormatting sqref="X546">
    <cfRule type="duplicateValues" dxfId="177" priority="2"/>
  </conditionalFormatting>
  <conditionalFormatting sqref="B531">
    <cfRule type="duplicateValues" dxfId="176" priority="8"/>
  </conditionalFormatting>
  <conditionalFormatting sqref="B531:B1048576 B1:B8">
    <cfRule type="duplicateValues" dxfId="175" priority="9"/>
  </conditionalFormatting>
  <conditionalFormatting sqref="B533:B548">
    <cfRule type="duplicateValues" dxfId="174" priority="10"/>
  </conditionalFormatting>
  <conditionalFormatting sqref="B531:B1048576">
    <cfRule type="duplicateValues" dxfId="173" priority="1"/>
  </conditionalFormatting>
  <conditionalFormatting sqref="B9:B530">
    <cfRule type="duplicateValues" dxfId="172" priority="11"/>
  </conditionalFormatting>
  <printOptions horizontalCentered="1"/>
  <pageMargins left="0" right="0" top="0.196850393700787" bottom="0" header="0" footer="0"/>
  <pageSetup paperSize="9" scale="23" fitToWidth="0" fitToHeight="0" orientation="landscape" r:id="rId1"/>
  <headerFooter alignWithMargins="0">
    <oddHeader xml:space="preserve">&amp;RPage &amp;P of &amp;N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A1:CD122"/>
  <sheetViews>
    <sheetView view="pageBreakPreview" zoomScale="70" zoomScaleNormal="55" zoomScaleSheetLayoutView="70" workbookViewId="0">
      <pane xSplit="5" ySplit="9" topLeftCell="BD91" activePane="bottomRight" state="frozen"/>
      <selection activeCell="E97" sqref="E97"/>
      <selection pane="topRight" activeCell="E97" sqref="E97"/>
      <selection pane="bottomLeft" activeCell="E97" sqref="E97"/>
      <selection pane="bottomRight" activeCell="D102" sqref="D102"/>
    </sheetView>
  </sheetViews>
  <sheetFormatPr defaultColWidth="9.109375" defaultRowHeight="40.799999999999997"/>
  <cols>
    <col min="1" max="1" width="11.88671875" style="577" customWidth="1"/>
    <col min="2" max="2" width="21" style="578" customWidth="1"/>
    <col min="3" max="3" width="31.6640625" style="579" customWidth="1"/>
    <col min="4" max="4" width="19.5546875" style="580" customWidth="1"/>
    <col min="5" max="5" width="31.5546875" style="322" customWidth="1"/>
    <col min="6" max="6" width="38.33203125" style="319" customWidth="1"/>
    <col min="7" max="8" width="22.44140625" style="323" customWidth="1"/>
    <col min="9" max="9" width="11.33203125" style="323" customWidth="1"/>
    <col min="10" max="10" width="30.109375" style="322" customWidth="1"/>
    <col min="11" max="12" width="9.44140625" style="319" customWidth="1"/>
    <col min="13" max="13" width="11.5546875" style="319" customWidth="1"/>
    <col min="14" max="14" width="14.6640625" style="335" customWidth="1"/>
    <col min="15" max="15" width="19.109375" style="319" customWidth="1"/>
    <col min="16" max="16" width="18.6640625" style="323" customWidth="1"/>
    <col min="17" max="17" width="16.5546875" style="319" customWidth="1"/>
    <col min="18" max="18" width="14.33203125" style="319" customWidth="1"/>
    <col min="19" max="19" width="15.5546875" style="319" customWidth="1"/>
    <col min="20" max="20" width="12.109375" style="319" customWidth="1"/>
    <col min="21" max="27" width="13.88671875" style="319" customWidth="1"/>
    <col min="28" max="30" width="15.6640625" style="319" customWidth="1"/>
    <col min="31" max="31" width="14.5546875" style="319" customWidth="1"/>
    <col min="32" max="32" width="15.5546875" style="319" customWidth="1"/>
    <col min="33" max="34" width="14.44140625" style="319" customWidth="1"/>
    <col min="35" max="35" width="16" style="319" customWidth="1"/>
    <col min="36" max="36" width="16.33203125" style="319" customWidth="1"/>
    <col min="37" max="38" width="15.44140625" style="319" customWidth="1"/>
    <col min="39" max="39" width="16.44140625" style="319" customWidth="1"/>
    <col min="40" max="40" width="17.33203125" style="319" customWidth="1"/>
    <col min="41" max="41" width="17" style="319" customWidth="1"/>
    <col min="42" max="42" width="16" style="319" customWidth="1"/>
    <col min="43" max="43" width="19.109375" style="319" customWidth="1"/>
    <col min="44" max="44" width="18.6640625" style="319" hidden="1" customWidth="1"/>
    <col min="45" max="45" width="17" style="319" hidden="1" customWidth="1"/>
    <col min="46" max="47" width="20.5546875" style="319" hidden="1" customWidth="1"/>
    <col min="48" max="48" width="19.6640625" style="319" customWidth="1"/>
    <col min="49" max="49" width="20.109375" style="319" customWidth="1"/>
    <col min="50" max="50" width="15.44140625" style="319" customWidth="1"/>
    <col min="51" max="51" width="19.33203125" style="319" customWidth="1"/>
    <col min="52" max="52" width="16.88671875" style="319" customWidth="1"/>
    <col min="53" max="54" width="17.109375" style="325" customWidth="1"/>
    <col min="55" max="55" width="15.88671875" style="326" customWidth="1"/>
    <col min="56" max="56" width="20.109375" style="326" customWidth="1"/>
    <col min="57" max="57" width="17.44140625" style="326" customWidth="1"/>
    <col min="58" max="58" width="18" style="325" customWidth="1"/>
    <col min="59" max="59" width="18.6640625" style="325" customWidth="1"/>
    <col min="60" max="60" width="19.33203125" style="325" customWidth="1"/>
    <col min="61" max="64" width="14.109375" style="325" customWidth="1"/>
    <col min="65" max="67" width="17.33203125" style="325" customWidth="1"/>
    <col min="68" max="68" width="26.109375" style="325" customWidth="1"/>
    <col min="69" max="69" width="32.88671875" style="326" customWidth="1"/>
    <col min="70" max="70" width="29.6640625" style="309" customWidth="1"/>
    <col min="71" max="71" width="17.33203125" style="309" customWidth="1"/>
    <col min="72" max="72" width="23.6640625" style="310" customWidth="1"/>
    <col min="73" max="73" width="16.44140625" style="311" customWidth="1"/>
    <col min="74" max="74" width="25.6640625" style="312" customWidth="1"/>
    <col min="75" max="75" width="24.33203125" style="313" customWidth="1"/>
    <col min="76" max="76" width="14.33203125" style="314" customWidth="1"/>
    <col min="77" max="16384" width="9.109375" style="315"/>
  </cols>
  <sheetData>
    <row r="1" spans="1:78" ht="39" customHeight="1">
      <c r="A1" s="299" t="s">
        <v>379</v>
      </c>
      <c r="B1" s="300"/>
      <c r="C1" s="301"/>
      <c r="D1" s="301"/>
      <c r="E1" s="301"/>
      <c r="F1" s="301"/>
      <c r="G1" s="301"/>
      <c r="H1" s="301"/>
      <c r="I1" s="301"/>
      <c r="J1" s="302"/>
      <c r="K1" s="301"/>
      <c r="L1" s="301"/>
      <c r="M1" s="303"/>
      <c r="N1" s="304"/>
      <c r="O1" s="303"/>
      <c r="P1" s="305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6"/>
      <c r="BB1" s="306"/>
      <c r="BC1" s="307"/>
      <c r="BD1" s="307"/>
      <c r="BE1" s="307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8"/>
    </row>
    <row r="2" spans="1:78" ht="39" customHeight="1">
      <c r="A2" s="316" t="s">
        <v>380</v>
      </c>
      <c r="B2" s="317"/>
      <c r="C2" s="318"/>
      <c r="D2" s="318"/>
      <c r="E2" s="318"/>
      <c r="G2" s="318"/>
      <c r="H2" s="318"/>
      <c r="I2" s="320" t="s">
        <v>381</v>
      </c>
      <c r="J2" s="321">
        <v>1</v>
      </c>
      <c r="K2" s="322"/>
      <c r="N2" s="319"/>
      <c r="U2" s="324"/>
      <c r="V2" s="324"/>
      <c r="W2" s="324"/>
      <c r="AR2" s="322"/>
      <c r="AT2" s="322"/>
      <c r="AU2" s="322"/>
      <c r="AY2" s="321"/>
      <c r="BO2" s="327" t="s">
        <v>3</v>
      </c>
      <c r="BP2" s="321">
        <v>4088</v>
      </c>
      <c r="BQ2" s="328"/>
      <c r="BU2" s="329"/>
      <c r="BV2" s="330"/>
    </row>
    <row r="3" spans="1:78" ht="25.2">
      <c r="A3" s="331"/>
      <c r="B3" s="332"/>
      <c r="C3" s="333"/>
      <c r="D3" s="333"/>
      <c r="E3" s="334"/>
      <c r="G3" s="333"/>
      <c r="H3" s="333"/>
      <c r="I3" s="320" t="s">
        <v>382</v>
      </c>
      <c r="J3" s="321">
        <v>26</v>
      </c>
      <c r="K3" s="333"/>
      <c r="L3" s="333"/>
      <c r="AF3" s="321"/>
      <c r="AG3" s="322"/>
      <c r="AH3" s="322"/>
      <c r="AM3" s="321"/>
      <c r="AN3" s="321"/>
      <c r="AO3" s="321"/>
      <c r="AW3" s="321" t="s">
        <v>383</v>
      </c>
      <c r="BO3" s="320" t="s">
        <v>7</v>
      </c>
      <c r="BP3" s="321">
        <v>4081</v>
      </c>
      <c r="BQ3" s="328"/>
      <c r="BU3" s="329"/>
      <c r="BV3" s="330"/>
    </row>
    <row r="4" spans="1:78" ht="25.8" thickBot="1">
      <c r="A4" s="331"/>
      <c r="B4" s="332"/>
      <c r="C4" s="333"/>
      <c r="D4" s="333"/>
      <c r="E4" s="334"/>
      <c r="F4" s="333"/>
      <c r="G4" s="333"/>
      <c r="H4" s="333"/>
      <c r="I4" s="333"/>
      <c r="J4" s="334" t="s">
        <v>384</v>
      </c>
      <c r="K4" s="333"/>
      <c r="L4" s="333"/>
      <c r="AF4" s="321"/>
      <c r="AG4" s="322"/>
      <c r="AH4" s="322"/>
      <c r="AM4" s="321"/>
      <c r="AN4" s="321"/>
      <c r="AO4" s="321"/>
      <c r="AW4" s="321"/>
      <c r="BQ4" s="328"/>
      <c r="BU4" s="329"/>
      <c r="BV4" s="330"/>
    </row>
    <row r="5" spans="1:78" s="358" customFormat="1" ht="44.25" hidden="1" customHeight="1">
      <c r="A5" s="336" t="s">
        <v>385</v>
      </c>
      <c r="B5" s="337" t="s">
        <v>386</v>
      </c>
      <c r="C5" s="338" t="s">
        <v>387</v>
      </c>
      <c r="D5" s="338"/>
      <c r="E5" s="339" t="s">
        <v>388</v>
      </c>
      <c r="F5" s="340" t="s">
        <v>389</v>
      </c>
      <c r="G5" s="341" t="s">
        <v>390</v>
      </c>
      <c r="H5" s="341"/>
      <c r="I5" s="341"/>
      <c r="J5" s="339" t="s">
        <v>391</v>
      </c>
      <c r="K5" s="342" t="s">
        <v>392</v>
      </c>
      <c r="L5" s="342"/>
      <c r="M5" s="342"/>
      <c r="N5" s="343"/>
      <c r="O5" s="340" t="s">
        <v>393</v>
      </c>
      <c r="P5" s="341"/>
      <c r="Q5" s="340"/>
      <c r="R5" s="340" t="s">
        <v>394</v>
      </c>
      <c r="S5" s="340" t="s">
        <v>395</v>
      </c>
      <c r="T5" s="340" t="s">
        <v>396</v>
      </c>
      <c r="U5" s="342" t="s">
        <v>397</v>
      </c>
      <c r="V5" s="342" t="s">
        <v>397</v>
      </c>
      <c r="W5" s="342"/>
      <c r="X5" s="342"/>
      <c r="Y5" s="342" t="s">
        <v>398</v>
      </c>
      <c r="Z5" s="342"/>
      <c r="AA5" s="342"/>
      <c r="AB5" s="342" t="s">
        <v>399</v>
      </c>
      <c r="AC5" s="342"/>
      <c r="AD5" s="342"/>
      <c r="AE5" s="340" t="s">
        <v>400</v>
      </c>
      <c r="AF5" s="340" t="s">
        <v>401</v>
      </c>
      <c r="AG5" s="344" t="s">
        <v>402</v>
      </c>
      <c r="AH5" s="344" t="s">
        <v>402</v>
      </c>
      <c r="AI5" s="340" t="s">
        <v>403</v>
      </c>
      <c r="AJ5" s="345" t="s">
        <v>404</v>
      </c>
      <c r="AK5" s="346" t="s">
        <v>405</v>
      </c>
      <c r="AL5" s="340"/>
      <c r="AM5" s="340" t="s">
        <v>406</v>
      </c>
      <c r="AN5" s="340" t="s">
        <v>406</v>
      </c>
      <c r="AO5" s="340"/>
      <c r="AP5" s="340" t="s">
        <v>407</v>
      </c>
      <c r="AQ5" s="340"/>
      <c r="AR5" s="340" t="s">
        <v>408</v>
      </c>
      <c r="AS5" s="340" t="s">
        <v>409</v>
      </c>
      <c r="AT5" s="340" t="s">
        <v>410</v>
      </c>
      <c r="AU5" s="340"/>
      <c r="AV5" s="340" t="s">
        <v>411</v>
      </c>
      <c r="AW5" s="345" t="s">
        <v>412</v>
      </c>
      <c r="AX5" s="340"/>
      <c r="AY5" s="340" t="s">
        <v>413</v>
      </c>
      <c r="AZ5" s="340" t="s">
        <v>414</v>
      </c>
      <c r="BA5" s="347" t="s">
        <v>415</v>
      </c>
      <c r="BB5" s="348"/>
      <c r="BC5" s="348" t="s">
        <v>416</v>
      </c>
      <c r="BD5" s="349" t="s">
        <v>417</v>
      </c>
      <c r="BE5" s="348" t="s">
        <v>417</v>
      </c>
      <c r="BF5" s="348" t="s">
        <v>418</v>
      </c>
      <c r="BG5" s="347"/>
      <c r="BH5" s="347" t="s">
        <v>419</v>
      </c>
      <c r="BI5" s="350" t="s">
        <v>420</v>
      </c>
      <c r="BJ5" s="347"/>
      <c r="BK5" s="347"/>
      <c r="BL5" s="347"/>
      <c r="BM5" s="350" t="s">
        <v>421</v>
      </c>
      <c r="BN5" s="347" t="s">
        <v>422</v>
      </c>
      <c r="BO5" s="347"/>
      <c r="BP5" s="347" t="s">
        <v>423</v>
      </c>
      <c r="BQ5" s="351" t="s">
        <v>424</v>
      </c>
      <c r="BR5" s="352"/>
      <c r="BS5" s="352"/>
      <c r="BT5" s="353"/>
      <c r="BU5" s="354"/>
      <c r="BV5" s="355"/>
      <c r="BW5" s="356"/>
      <c r="BX5" s="357"/>
    </row>
    <row r="6" spans="1:78" s="358" customFormat="1" ht="37.5" hidden="1" customHeight="1" thickBot="1">
      <c r="A6" s="359" t="s">
        <v>425</v>
      </c>
      <c r="B6" s="360"/>
      <c r="C6" s="361"/>
      <c r="D6" s="361"/>
      <c r="E6" s="362"/>
      <c r="F6" s="363"/>
      <c r="G6" s="364"/>
      <c r="H6" s="364"/>
      <c r="I6" s="364"/>
      <c r="J6" s="362"/>
      <c r="K6" s="363" t="s">
        <v>426</v>
      </c>
      <c r="L6" s="363"/>
      <c r="M6" s="363" t="s">
        <v>427</v>
      </c>
      <c r="N6" s="365"/>
      <c r="O6" s="363"/>
      <c r="P6" s="364"/>
      <c r="Q6" s="363"/>
      <c r="R6" s="363"/>
      <c r="S6" s="363"/>
      <c r="T6" s="363"/>
      <c r="U6" s="363" t="s">
        <v>428</v>
      </c>
      <c r="V6" s="363" t="s">
        <v>428</v>
      </c>
      <c r="W6" s="363" t="s">
        <v>429</v>
      </c>
      <c r="X6" s="363" t="s">
        <v>430</v>
      </c>
      <c r="Y6" s="363" t="s">
        <v>431</v>
      </c>
      <c r="Z6" s="363" t="s">
        <v>432</v>
      </c>
      <c r="AA6" s="363" t="s">
        <v>433</v>
      </c>
      <c r="AB6" s="363" t="s">
        <v>434</v>
      </c>
      <c r="AC6" s="363" t="s">
        <v>435</v>
      </c>
      <c r="AD6" s="363" t="s">
        <v>436</v>
      </c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63"/>
      <c r="AX6" s="363"/>
      <c r="AY6" s="363"/>
      <c r="AZ6" s="363"/>
      <c r="BA6" s="366"/>
      <c r="BB6" s="367"/>
      <c r="BC6" s="367"/>
      <c r="BD6" s="368"/>
      <c r="BE6" s="367"/>
      <c r="BF6" s="367"/>
      <c r="BG6" s="366"/>
      <c r="BH6" s="366"/>
      <c r="BI6" s="366"/>
      <c r="BJ6" s="366"/>
      <c r="BK6" s="366"/>
      <c r="BL6" s="366"/>
      <c r="BM6" s="366"/>
      <c r="BN6" s="366"/>
      <c r="BO6" s="366"/>
      <c r="BP6" s="366"/>
      <c r="BQ6" s="369"/>
      <c r="BR6" s="352"/>
      <c r="BS6" s="352"/>
      <c r="BT6" s="353"/>
      <c r="BU6" s="354"/>
      <c r="BV6" s="355"/>
      <c r="BW6" s="356"/>
      <c r="BX6" s="357"/>
    </row>
    <row r="7" spans="1:78" s="399" customFormat="1" ht="46.5" customHeight="1" thickBot="1">
      <c r="A7" s="370" t="s">
        <v>437</v>
      </c>
      <c r="B7" s="371" t="s">
        <v>438</v>
      </c>
      <c r="C7" s="372" t="s">
        <v>439</v>
      </c>
      <c r="D7" s="372" t="s">
        <v>440</v>
      </c>
      <c r="E7" s="373" t="s">
        <v>441</v>
      </c>
      <c r="F7" s="374" t="s">
        <v>442</v>
      </c>
      <c r="G7" s="375" t="s">
        <v>443</v>
      </c>
      <c r="H7" s="375" t="s">
        <v>444</v>
      </c>
      <c r="I7" s="375" t="s">
        <v>63</v>
      </c>
      <c r="J7" s="376" t="s">
        <v>445</v>
      </c>
      <c r="K7" s="803" t="s">
        <v>446</v>
      </c>
      <c r="L7" s="803"/>
      <c r="M7" s="803"/>
      <c r="N7" s="377" t="s">
        <v>447</v>
      </c>
      <c r="O7" s="378"/>
      <c r="P7" s="379" t="s">
        <v>448</v>
      </c>
      <c r="Q7" s="378" t="s">
        <v>448</v>
      </c>
      <c r="R7" s="380" t="s">
        <v>449</v>
      </c>
      <c r="S7" s="380" t="s">
        <v>450</v>
      </c>
      <c r="T7" s="381" t="s">
        <v>451</v>
      </c>
      <c r="U7" s="804" t="s">
        <v>452</v>
      </c>
      <c r="V7" s="805"/>
      <c r="W7" s="805"/>
      <c r="X7" s="806"/>
      <c r="Y7" s="807" t="s">
        <v>453</v>
      </c>
      <c r="Z7" s="807"/>
      <c r="AA7" s="808"/>
      <c r="AB7" s="809" t="s">
        <v>454</v>
      </c>
      <c r="AC7" s="807"/>
      <c r="AD7" s="808"/>
      <c r="AE7" s="382"/>
      <c r="AF7" s="810" t="s">
        <v>455</v>
      </c>
      <c r="AG7" s="811"/>
      <c r="AH7" s="812"/>
      <c r="AI7" s="383" t="s">
        <v>456</v>
      </c>
      <c r="AJ7" s="384" t="s">
        <v>451</v>
      </c>
      <c r="AK7" s="384" t="s">
        <v>457</v>
      </c>
      <c r="AL7" s="383" t="s">
        <v>458</v>
      </c>
      <c r="AM7" s="385" t="s">
        <v>459</v>
      </c>
      <c r="AN7" s="385" t="s">
        <v>460</v>
      </c>
      <c r="AO7" s="385" t="s">
        <v>461</v>
      </c>
      <c r="AP7" s="384" t="s">
        <v>462</v>
      </c>
      <c r="AQ7" s="386">
        <v>0.05</v>
      </c>
      <c r="AR7" s="387" t="s">
        <v>463</v>
      </c>
      <c r="AS7" s="387" t="s">
        <v>459</v>
      </c>
      <c r="AT7" s="387" t="s">
        <v>464</v>
      </c>
      <c r="AU7" s="387" t="s">
        <v>465</v>
      </c>
      <c r="AV7" s="384" t="s">
        <v>87</v>
      </c>
      <c r="AW7" s="388" t="s">
        <v>87</v>
      </c>
      <c r="AX7" s="389" t="s">
        <v>466</v>
      </c>
      <c r="AY7" s="374" t="s">
        <v>467</v>
      </c>
      <c r="AZ7" s="374" t="s">
        <v>468</v>
      </c>
      <c r="BA7" s="390" t="s">
        <v>469</v>
      </c>
      <c r="BB7" s="390" t="s">
        <v>470</v>
      </c>
      <c r="BC7" s="390" t="s">
        <v>471</v>
      </c>
      <c r="BD7" s="391" t="s">
        <v>472</v>
      </c>
      <c r="BE7" s="391" t="s">
        <v>473</v>
      </c>
      <c r="BF7" s="392" t="s">
        <v>474</v>
      </c>
      <c r="BG7" s="393" t="s">
        <v>475</v>
      </c>
      <c r="BH7" s="393" t="s">
        <v>475</v>
      </c>
      <c r="BI7" s="391" t="s">
        <v>475</v>
      </c>
      <c r="BJ7" s="391" t="s">
        <v>475</v>
      </c>
      <c r="BK7" s="391" t="s">
        <v>475</v>
      </c>
      <c r="BL7" s="391" t="s">
        <v>475</v>
      </c>
      <c r="BM7" s="391" t="s">
        <v>475</v>
      </c>
      <c r="BN7" s="390" t="s">
        <v>476</v>
      </c>
      <c r="BO7" s="394" t="s">
        <v>477</v>
      </c>
      <c r="BP7" s="390" t="s">
        <v>478</v>
      </c>
      <c r="BQ7" s="395" t="s">
        <v>479</v>
      </c>
      <c r="BR7" s="396"/>
      <c r="BS7" s="396"/>
      <c r="BT7" s="310"/>
      <c r="BU7" s="396"/>
      <c r="BV7" s="397"/>
      <c r="BW7" s="396"/>
      <c r="BX7" s="398"/>
    </row>
    <row r="8" spans="1:78" s="399" customFormat="1" ht="45" customHeight="1" thickBot="1">
      <c r="A8" s="400"/>
      <c r="B8" s="401" t="s">
        <v>383</v>
      </c>
      <c r="C8" s="402"/>
      <c r="D8" s="402"/>
      <c r="E8" s="403"/>
      <c r="F8" s="404"/>
      <c r="G8" s="405"/>
      <c r="H8" s="405"/>
      <c r="I8" s="405"/>
      <c r="J8" s="403" t="s">
        <v>383</v>
      </c>
      <c r="K8" s="378" t="s">
        <v>66</v>
      </c>
      <c r="L8" s="378" t="s">
        <v>480</v>
      </c>
      <c r="M8" s="378" t="s">
        <v>481</v>
      </c>
      <c r="N8" s="377" t="s">
        <v>482</v>
      </c>
      <c r="O8" s="378" t="s">
        <v>483</v>
      </c>
      <c r="P8" s="379" t="s">
        <v>484</v>
      </c>
      <c r="Q8" s="378" t="s">
        <v>485</v>
      </c>
      <c r="R8" s="406" t="s">
        <v>486</v>
      </c>
      <c r="S8" s="406"/>
      <c r="T8" s="407" t="s">
        <v>487</v>
      </c>
      <c r="U8" s="408" t="s">
        <v>488</v>
      </c>
      <c r="V8" s="408" t="s">
        <v>489</v>
      </c>
      <c r="W8" s="409" t="s">
        <v>490</v>
      </c>
      <c r="X8" s="410" t="s">
        <v>476</v>
      </c>
      <c r="Y8" s="411" t="s">
        <v>491</v>
      </c>
      <c r="Z8" s="412" t="s">
        <v>492</v>
      </c>
      <c r="AA8" s="412" t="s">
        <v>493</v>
      </c>
      <c r="AB8" s="412" t="s">
        <v>494</v>
      </c>
      <c r="AC8" s="412" t="s">
        <v>495</v>
      </c>
      <c r="AD8" s="412" t="s">
        <v>496</v>
      </c>
      <c r="AE8" s="413" t="s">
        <v>497</v>
      </c>
      <c r="AF8" s="409" t="s">
        <v>498</v>
      </c>
      <c r="AG8" s="409" t="s">
        <v>499</v>
      </c>
      <c r="AH8" s="409" t="s">
        <v>500</v>
      </c>
      <c r="AI8" s="414" t="s">
        <v>501</v>
      </c>
      <c r="AJ8" s="409" t="s">
        <v>502</v>
      </c>
      <c r="AK8" s="409" t="s">
        <v>503</v>
      </c>
      <c r="AL8" s="414" t="s">
        <v>504</v>
      </c>
      <c r="AM8" s="415" t="s">
        <v>502</v>
      </c>
      <c r="AN8" s="415" t="s">
        <v>505</v>
      </c>
      <c r="AO8" s="415" t="s">
        <v>502</v>
      </c>
      <c r="AP8" s="409" t="s">
        <v>502</v>
      </c>
      <c r="AQ8" s="416" t="s">
        <v>506</v>
      </c>
      <c r="AR8" s="417" t="s">
        <v>507</v>
      </c>
      <c r="AS8" s="417" t="s">
        <v>508</v>
      </c>
      <c r="AT8" s="417" t="s">
        <v>509</v>
      </c>
      <c r="AU8" s="387" t="s">
        <v>510</v>
      </c>
      <c r="AV8" s="384" t="s">
        <v>511</v>
      </c>
      <c r="AW8" s="388" t="s">
        <v>447</v>
      </c>
      <c r="AX8" s="418" t="s">
        <v>512</v>
      </c>
      <c r="AY8" s="404" t="s">
        <v>482</v>
      </c>
      <c r="AZ8" s="404" t="s">
        <v>513</v>
      </c>
      <c r="BA8" s="419" t="s">
        <v>514</v>
      </c>
      <c r="BB8" s="419" t="s">
        <v>515</v>
      </c>
      <c r="BC8" s="419" t="s">
        <v>516</v>
      </c>
      <c r="BD8" s="420" t="s">
        <v>517</v>
      </c>
      <c r="BE8" s="421" t="s">
        <v>518</v>
      </c>
      <c r="BF8" s="422" t="s">
        <v>518</v>
      </c>
      <c r="BG8" s="423" t="s">
        <v>519</v>
      </c>
      <c r="BH8" s="423" t="s">
        <v>520</v>
      </c>
      <c r="BI8" s="420" t="s">
        <v>521</v>
      </c>
      <c r="BJ8" s="420" t="s">
        <v>522</v>
      </c>
      <c r="BK8" s="420" t="s">
        <v>523</v>
      </c>
      <c r="BL8" s="420" t="s">
        <v>524</v>
      </c>
      <c r="BM8" s="420" t="s">
        <v>525</v>
      </c>
      <c r="BN8" s="419" t="s">
        <v>526</v>
      </c>
      <c r="BO8" s="424" t="s">
        <v>527</v>
      </c>
      <c r="BP8" s="419" t="s">
        <v>528</v>
      </c>
      <c r="BQ8" s="425"/>
      <c r="BR8" s="396"/>
      <c r="BS8" s="396"/>
      <c r="BT8" s="310"/>
      <c r="BU8" s="396"/>
      <c r="BV8" s="397"/>
      <c r="BW8" s="396"/>
      <c r="BX8" s="398"/>
    </row>
    <row r="9" spans="1:78" s="433" customFormat="1" ht="25.2" thickBot="1">
      <c r="A9" s="426">
        <v>1</v>
      </c>
      <c r="B9" s="426">
        <v>2</v>
      </c>
      <c r="C9" s="426">
        <v>3</v>
      </c>
      <c r="D9" s="426">
        <v>4</v>
      </c>
      <c r="E9" s="426">
        <v>5</v>
      </c>
      <c r="F9" s="426">
        <v>6</v>
      </c>
      <c r="G9" s="426">
        <v>7</v>
      </c>
      <c r="H9" s="426">
        <v>8</v>
      </c>
      <c r="I9" s="426">
        <v>9</v>
      </c>
      <c r="J9" s="426">
        <v>10</v>
      </c>
      <c r="K9" s="426">
        <v>11</v>
      </c>
      <c r="L9" s="426">
        <v>12</v>
      </c>
      <c r="M9" s="426">
        <v>13</v>
      </c>
      <c r="N9" s="426">
        <v>14</v>
      </c>
      <c r="O9" s="426">
        <v>15</v>
      </c>
      <c r="P9" s="426">
        <v>16</v>
      </c>
      <c r="Q9" s="426">
        <v>17</v>
      </c>
      <c r="R9" s="426">
        <v>18</v>
      </c>
      <c r="S9" s="426">
        <v>19</v>
      </c>
      <c r="T9" s="426">
        <v>20</v>
      </c>
      <c r="U9" s="426">
        <v>21</v>
      </c>
      <c r="V9" s="426">
        <v>22</v>
      </c>
      <c r="W9" s="426">
        <v>23</v>
      </c>
      <c r="X9" s="426">
        <v>25</v>
      </c>
      <c r="Y9" s="426">
        <v>26</v>
      </c>
      <c r="Z9" s="426">
        <v>27</v>
      </c>
      <c r="AA9" s="426">
        <v>28</v>
      </c>
      <c r="AB9" s="426">
        <v>29</v>
      </c>
      <c r="AC9" s="426">
        <v>30</v>
      </c>
      <c r="AD9" s="426">
        <v>31</v>
      </c>
      <c r="AE9" s="426">
        <v>32</v>
      </c>
      <c r="AF9" s="426">
        <v>33</v>
      </c>
      <c r="AG9" s="426">
        <v>34</v>
      </c>
      <c r="AH9" s="426">
        <v>36</v>
      </c>
      <c r="AI9" s="426">
        <v>37</v>
      </c>
      <c r="AJ9" s="426">
        <v>38</v>
      </c>
      <c r="AK9" s="426">
        <v>39</v>
      </c>
      <c r="AL9" s="426">
        <v>40</v>
      </c>
      <c r="AM9" s="426">
        <v>41</v>
      </c>
      <c r="AN9" s="426">
        <v>42</v>
      </c>
      <c r="AO9" s="426">
        <v>43</v>
      </c>
      <c r="AP9" s="426">
        <v>44</v>
      </c>
      <c r="AQ9" s="426">
        <v>45</v>
      </c>
      <c r="AR9" s="426">
        <v>46</v>
      </c>
      <c r="AS9" s="426">
        <v>47</v>
      </c>
      <c r="AT9" s="426">
        <v>48</v>
      </c>
      <c r="AU9" s="426">
        <v>49</v>
      </c>
      <c r="AV9" s="426">
        <v>50</v>
      </c>
      <c r="AW9" s="426">
        <v>52</v>
      </c>
      <c r="AX9" s="426">
        <v>51</v>
      </c>
      <c r="AY9" s="426">
        <v>53</v>
      </c>
      <c r="AZ9" s="426">
        <v>54</v>
      </c>
      <c r="BA9" s="426">
        <v>55</v>
      </c>
      <c r="BB9" s="426">
        <v>56</v>
      </c>
      <c r="BC9" s="426">
        <v>57</v>
      </c>
      <c r="BD9" s="426">
        <v>58</v>
      </c>
      <c r="BE9" s="426">
        <v>59</v>
      </c>
      <c r="BF9" s="426">
        <v>60</v>
      </c>
      <c r="BG9" s="426">
        <v>61</v>
      </c>
      <c r="BH9" s="426">
        <v>62</v>
      </c>
      <c r="BI9" s="426">
        <v>63</v>
      </c>
      <c r="BJ9" s="426">
        <v>64</v>
      </c>
      <c r="BK9" s="426">
        <v>65</v>
      </c>
      <c r="BL9" s="426">
        <v>66</v>
      </c>
      <c r="BM9" s="426">
        <v>67</v>
      </c>
      <c r="BN9" s="426">
        <v>68</v>
      </c>
      <c r="BO9" s="426">
        <v>69</v>
      </c>
      <c r="BP9" s="426">
        <v>70</v>
      </c>
      <c r="BQ9" s="426">
        <v>75</v>
      </c>
      <c r="BR9" s="426" t="s">
        <v>529</v>
      </c>
      <c r="BS9" s="427"/>
      <c r="BT9" s="428" t="s">
        <v>530</v>
      </c>
      <c r="BU9" s="429" t="s">
        <v>531</v>
      </c>
      <c r="BV9" s="430" t="s">
        <v>532</v>
      </c>
      <c r="BW9" s="431">
        <v>45322</v>
      </c>
      <c r="BX9" s="432"/>
    </row>
    <row r="10" spans="1:78" ht="37.5" customHeight="1">
      <c r="A10" s="434">
        <v>1</v>
      </c>
      <c r="B10" s="435" t="s">
        <v>533</v>
      </c>
      <c r="C10" s="436" t="s">
        <v>534</v>
      </c>
      <c r="D10" s="437" t="s">
        <v>535</v>
      </c>
      <c r="E10" s="438" t="s">
        <v>308</v>
      </c>
      <c r="F10" s="438" t="s">
        <v>536</v>
      </c>
      <c r="G10" s="439" t="s">
        <v>537</v>
      </c>
      <c r="H10" s="439" t="s">
        <v>538</v>
      </c>
      <c r="I10" s="440">
        <f t="shared" ref="I10:I73" si="0">ROUND(($BW$9-H10)/365,0)</f>
        <v>24</v>
      </c>
      <c r="J10" s="438" t="str">
        <f t="shared" ref="J10:J73" si="1">$J$4</f>
        <v>01-31 Jan, 2024</v>
      </c>
      <c r="K10" s="440">
        <v>1</v>
      </c>
      <c r="L10" s="440">
        <v>1</v>
      </c>
      <c r="M10" s="440">
        <v>2</v>
      </c>
      <c r="N10" s="441">
        <v>233</v>
      </c>
      <c r="O10" s="442">
        <f>N10/$J$3</f>
        <v>8.9615384615384617</v>
      </c>
      <c r="P10" s="443">
        <f>VLOOKUP(B10,[11]NPW.Avg!B:AD,29,0)</f>
        <v>280.39133265856947</v>
      </c>
      <c r="Q10" s="444">
        <f>P10/R10</f>
        <v>10.784282025329595</v>
      </c>
      <c r="R10" s="442">
        <f>$J$3</f>
        <v>26</v>
      </c>
      <c r="S10" s="440">
        <f>$J$2</f>
        <v>1</v>
      </c>
      <c r="T10" s="442">
        <f>R10-X10-S10</f>
        <v>24</v>
      </c>
      <c r="U10" s="442">
        <f>VLOOKUP(B10,[11]Att!B:S,18,0)</f>
        <v>0</v>
      </c>
      <c r="V10" s="442">
        <f>VLOOKUP(B10,[11]Att!B:J,9,0)</f>
        <v>1</v>
      </c>
      <c r="W10" s="442">
        <f>VLOOKUP(B10,[11]Att!B:K,10,0)</f>
        <v>0</v>
      </c>
      <c r="X10" s="442">
        <f t="shared" ref="X10:X73" si="2">U10+W10+V10</f>
        <v>1</v>
      </c>
      <c r="Y10" s="442">
        <f>VLOOKUP(B10,[11]OT!B:AU,46,0)</f>
        <v>46</v>
      </c>
      <c r="Z10" s="445"/>
      <c r="AA10" s="442">
        <f t="shared" ref="AA10:AA73" si="3">Y10+Z10</f>
        <v>46</v>
      </c>
      <c r="AB10" s="446">
        <f>ROUND(((((N10/26)/8)*1.5)*Y10),2)</f>
        <v>77.290000000000006</v>
      </c>
      <c r="AC10" s="447">
        <f>ROUND((((N10/26)/8)*2)*Z10,2)</f>
        <v>0</v>
      </c>
      <c r="AD10" s="446">
        <f t="shared" ref="AD10:AD73" si="4">AB10+AC10</f>
        <v>77.290000000000006</v>
      </c>
      <c r="AE10" s="446">
        <f>ROUND(2000/$BP$3*BT10,2)</f>
        <v>7.84</v>
      </c>
      <c r="AF10" s="446">
        <f>O10*S10</f>
        <v>8.9615384615384617</v>
      </c>
      <c r="AG10" s="446">
        <f>ROUND(Q10*U10,2)</f>
        <v>0</v>
      </c>
      <c r="AH10" s="446">
        <f>ROUND(O10*V10,2)</f>
        <v>8.9600000000000009</v>
      </c>
      <c r="AI10" s="446">
        <f>_xlfn.IFNA(VLOOKUP(B10,'[11]Child care'!C:I,7,0),0)</f>
        <v>0</v>
      </c>
      <c r="AJ10" s="444">
        <f>VLOOKUP(B10,[11]Att!B:U,20,0)</f>
        <v>9.57</v>
      </c>
      <c r="AK10" s="446"/>
      <c r="AL10" s="446">
        <v>7</v>
      </c>
      <c r="AM10" s="446">
        <f>IF(BW10,VLOOKUP(BW10,'[11]Lookup Value'!M:N,2),0)</f>
        <v>6</v>
      </c>
      <c r="AN10" s="448"/>
      <c r="AO10" s="446">
        <f t="shared" ref="AO10:AO73" si="5">AN10+AM10</f>
        <v>6</v>
      </c>
      <c r="AP10" s="449">
        <f>_xlfn.IFNA(VLOOKUP(B10,[11]Bonus!A:B,2,0),0)</f>
        <v>0</v>
      </c>
      <c r="AQ10" s="446">
        <f>_xlfn.IFNA(VLOOKUP(B10,'[11]5%'!B:BC,54,0),0)</f>
        <v>0</v>
      </c>
      <c r="AR10" s="450"/>
      <c r="AS10" s="446"/>
      <c r="AT10" s="446"/>
      <c r="AU10" s="446">
        <f t="shared" ref="AU10:AU73" si="6">AS10+AT10</f>
        <v>0</v>
      </c>
      <c r="AV10" s="446" t="e">
        <f>SUMIF([11]Reim!B:B,NPW!B:B,[11]Reim!G:G)</f>
        <v>#VALUE!</v>
      </c>
      <c r="AW10" s="446">
        <f t="shared" ref="AW10:AW73" si="7">ROUND(O10*BU10*0.5,2)</f>
        <v>0</v>
      </c>
      <c r="AX10" s="451">
        <f>O10*BV10</f>
        <v>0</v>
      </c>
      <c r="AY10" s="446">
        <f>_xlfn.IFNA(ROUND(O10*T10,2),0)</f>
        <v>215.08</v>
      </c>
      <c r="AZ10" s="446">
        <f>ROUND(O10*W10,2)</f>
        <v>0</v>
      </c>
      <c r="BA10" s="446" t="e">
        <f t="shared" ref="BA10:BA73" si="8">ROUND((AY10+AD10+AF10+AG10+AH10+AJ10+AK10+AO10+AP10+AX10+AV10+AW10),2)</f>
        <v>#VALUE!</v>
      </c>
      <c r="BB10" s="446" t="e">
        <f t="shared" ref="BB10:BB73" si="9">BA10-BG10</f>
        <v>#VALUE!</v>
      </c>
      <c r="BC10" s="452">
        <f t="shared" ref="BC10:BC73" si="10">1500000/$BP$3</f>
        <v>367.55697133055622</v>
      </c>
      <c r="BD10" s="444">
        <f>VLOOKUP(B10,'[11]1ST'!B:BP,67,0)</f>
        <v>116.5</v>
      </c>
      <c r="BE10" s="449"/>
      <c r="BF10" s="446">
        <f>BD10+BE10</f>
        <v>116.5</v>
      </c>
      <c r="BG10" s="444" t="e">
        <f t="shared" ref="BG10:BG73" si="11">IF(I10&gt;60,0,IF(BA10&lt;=0,0,IF((BA10*$BP$2)&gt;1200000,(1200000/$BP$2)*0.02,IF((BA10*$BP$2)&gt;400000,((BA10*$BP$2)/$BP$2)*0.02,IF((BA10*$BP$2)&lt;=400000,(400000/$BP$2)*0.02,0)))))</f>
        <v>#VALUE!</v>
      </c>
      <c r="BH10" s="446">
        <v>0</v>
      </c>
      <c r="BI10" s="446">
        <f>_xlfn.IFNA(VLOOKUP(B10,[11]Union!A:B,2,0),0)</f>
        <v>0</v>
      </c>
      <c r="BJ10" s="446">
        <f>_xlfn.IFNA(VLOOKUP(B10,[11]Union!E:F,2,0),0)</f>
        <v>0</v>
      </c>
      <c r="BK10" s="446">
        <f>_xlfn.IFNA(VLOOKUP(B10,[11]Union!M:N,2,0),0)</f>
        <v>1</v>
      </c>
      <c r="BL10" s="446">
        <f>_xlfn.IFNA(VLOOKUP(B10,[11]Union!I:J,2,0),0)</f>
        <v>0</v>
      </c>
      <c r="BM10" s="449"/>
      <c r="BN10" s="446" t="e">
        <f t="shared" ref="BN10:BN73" si="12">SUM(BF10:BM10)</f>
        <v>#VALUE!</v>
      </c>
      <c r="BO10" s="446">
        <f>ROUND((AE10+AI10+AL10+AQ10+AT10+AS10),2)</f>
        <v>14.84</v>
      </c>
      <c r="BP10" s="453" t="e">
        <f>ROUND((BA10-BN10)+BO10,2)</f>
        <v>#VALUE!</v>
      </c>
      <c r="BQ10" s="454" t="s">
        <v>539</v>
      </c>
      <c r="BR10" s="313" t="e">
        <f>VLOOKUP(B10,[11]ML!A:A,1,0)</f>
        <v>#N/A</v>
      </c>
      <c r="BS10" s="455" t="str">
        <f t="shared" ref="BS10:BS73" si="13">IF(N10-SUM(AY10,AH10,)=0,"J","L")</f>
        <v>L</v>
      </c>
      <c r="BT10" s="310">
        <f>VLOOKUP(B10,[11]OT!B:AR,43,0)</f>
        <v>16</v>
      </c>
      <c r="BW10" s="456">
        <f>$BW$9-G10</f>
        <v>2148</v>
      </c>
    </row>
    <row r="11" spans="1:78" s="314" customFormat="1" ht="37.5" customHeight="1">
      <c r="A11" s="434">
        <f>A10+1</f>
        <v>2</v>
      </c>
      <c r="B11" s="435" t="s">
        <v>540</v>
      </c>
      <c r="C11" s="436" t="s">
        <v>541</v>
      </c>
      <c r="D11" s="437" t="s">
        <v>542</v>
      </c>
      <c r="E11" s="438" t="s">
        <v>308</v>
      </c>
      <c r="F11" s="438" t="s">
        <v>543</v>
      </c>
      <c r="G11" s="439" t="s">
        <v>544</v>
      </c>
      <c r="H11" s="439" t="s">
        <v>545</v>
      </c>
      <c r="I11" s="440">
        <f t="shared" si="0"/>
        <v>42</v>
      </c>
      <c r="J11" s="438" t="str">
        <f t="shared" si="1"/>
        <v>01-31 Jan, 2024</v>
      </c>
      <c r="K11" s="440">
        <v>1</v>
      </c>
      <c r="L11" s="440">
        <v>2</v>
      </c>
      <c r="M11" s="440">
        <v>3</v>
      </c>
      <c r="N11" s="441">
        <v>516</v>
      </c>
      <c r="O11" s="442">
        <f>N11/$J$3</f>
        <v>19.846153846153847</v>
      </c>
      <c r="P11" s="443">
        <f>VLOOKUP(B11,[11]NPW.Avg!B:AD,29,0)</f>
        <v>598.40348852901479</v>
      </c>
      <c r="Q11" s="444">
        <f t="shared" ref="Q11:Q74" si="14">P11/R11</f>
        <v>23.015518789577492</v>
      </c>
      <c r="R11" s="442">
        <f t="shared" ref="R11:R74" si="15">$J$3</f>
        <v>26</v>
      </c>
      <c r="S11" s="440">
        <f t="shared" ref="S11:S74" si="16">$J$2</f>
        <v>1</v>
      </c>
      <c r="T11" s="442">
        <f t="shared" ref="T11:T74" si="17">R11-X11-S11</f>
        <v>23.712280701754384</v>
      </c>
      <c r="U11" s="442">
        <f>VLOOKUP(B11,[11]Att!B:S,18,0)</f>
        <v>1.2877192982456149</v>
      </c>
      <c r="V11" s="442">
        <f>VLOOKUP(B11,[11]Att!B:J,9,0)</f>
        <v>0</v>
      </c>
      <c r="W11" s="442">
        <f>VLOOKUP(B11,[11]Att!B:K,10,0)</f>
        <v>0</v>
      </c>
      <c r="X11" s="442">
        <f t="shared" si="2"/>
        <v>1.2877192982456149</v>
      </c>
      <c r="Y11" s="442">
        <f>VLOOKUP(B11,[11]OT!B:AU,46,0)</f>
        <v>37</v>
      </c>
      <c r="Z11" s="445"/>
      <c r="AA11" s="442">
        <f t="shared" si="3"/>
        <v>37</v>
      </c>
      <c r="AB11" s="446">
        <f t="shared" ref="AB11:AB12" si="18">ROUND(((((N11/26)/8)*1.5)*Y11),2)</f>
        <v>137.68</v>
      </c>
      <c r="AC11" s="447">
        <f t="shared" ref="AC11:AC12" si="19">ROUND((((N11/26)/8)*2)*Z11,2)</f>
        <v>0</v>
      </c>
      <c r="AD11" s="446">
        <f t="shared" si="4"/>
        <v>137.68</v>
      </c>
      <c r="AE11" s="446">
        <f>ROUND(2000/$BP$3*BT11,2)</f>
        <v>9.31</v>
      </c>
      <c r="AF11" s="446">
        <f t="shared" ref="AF11:AF74" si="20">O11*S11</f>
        <v>19.846153846153847</v>
      </c>
      <c r="AG11" s="446">
        <f t="shared" ref="AG11:AG62" si="21">ROUND(Q11*U11,2)</f>
        <v>29.64</v>
      </c>
      <c r="AH11" s="446">
        <f t="shared" ref="AH11:AH62" si="22">ROUND(O11*V11,2)</f>
        <v>0</v>
      </c>
      <c r="AI11" s="446">
        <f>_xlfn.IFNA(VLOOKUP(B11,'[11]Child care'!C:I,7,0),0)</f>
        <v>0</v>
      </c>
      <c r="AJ11" s="444">
        <f>VLOOKUP(B11,[11]Att!B:U,20,0)</f>
        <v>10</v>
      </c>
      <c r="AK11" s="446"/>
      <c r="AL11" s="446">
        <v>7</v>
      </c>
      <c r="AM11" s="446">
        <f>IF(BW11,VLOOKUP(BW11,'[11]Lookup Value'!M:N,2),0)</f>
        <v>11</v>
      </c>
      <c r="AN11" s="448"/>
      <c r="AO11" s="446">
        <f t="shared" si="5"/>
        <v>11</v>
      </c>
      <c r="AP11" s="449">
        <f>_xlfn.IFNA(VLOOKUP(B11,[11]Bonus!A:B,2,0),0)</f>
        <v>0</v>
      </c>
      <c r="AQ11" s="446">
        <f>_xlfn.IFNA(VLOOKUP(B11,'[11]5%'!B:BC,54,0),0)</f>
        <v>0</v>
      </c>
      <c r="AR11" s="450"/>
      <c r="AS11" s="446"/>
      <c r="AT11" s="446"/>
      <c r="AU11" s="446">
        <f t="shared" si="6"/>
        <v>0</v>
      </c>
      <c r="AV11" s="446" t="e">
        <f>SUMIF([11]Reim!B:B,NPW!B:B,[11]Reim!G:G)</f>
        <v>#VALUE!</v>
      </c>
      <c r="AW11" s="446">
        <f t="shared" si="7"/>
        <v>0</v>
      </c>
      <c r="AX11" s="451">
        <f t="shared" ref="AX11:AX74" si="23">O11*BV11</f>
        <v>0</v>
      </c>
      <c r="AY11" s="446">
        <f t="shared" ref="AY11:AY74" si="24">_xlfn.IFNA(ROUND(O11*T11,2),0)</f>
        <v>470.6</v>
      </c>
      <c r="AZ11" s="446">
        <f t="shared" ref="AZ11:AZ74" si="25">ROUND(O11*W11,2)</f>
        <v>0</v>
      </c>
      <c r="BA11" s="446" t="e">
        <f t="shared" si="8"/>
        <v>#VALUE!</v>
      </c>
      <c r="BB11" s="446" t="e">
        <f t="shared" si="9"/>
        <v>#VALUE!</v>
      </c>
      <c r="BC11" s="452">
        <f t="shared" si="10"/>
        <v>367.55697133055622</v>
      </c>
      <c r="BD11" s="444">
        <f>VLOOKUP(B11,'[11]1ST'!B:BP,67,0)</f>
        <v>258</v>
      </c>
      <c r="BE11" s="449"/>
      <c r="BF11" s="446">
        <f t="shared" ref="BF11:BF74" si="26">BD11+BE11</f>
        <v>258</v>
      </c>
      <c r="BG11" s="444" t="e">
        <f t="shared" si="11"/>
        <v>#VALUE!</v>
      </c>
      <c r="BH11" s="446">
        <v>13.38</v>
      </c>
      <c r="BI11" s="446">
        <f>_xlfn.IFNA(VLOOKUP(B11,[11]Union!A:B,2,0),0)</f>
        <v>0</v>
      </c>
      <c r="BJ11" s="446">
        <f>_xlfn.IFNA(VLOOKUP(B11,[11]Union!E:F,2,0),0)</f>
        <v>0</v>
      </c>
      <c r="BK11" s="446">
        <f>_xlfn.IFNA(VLOOKUP(B11,[11]Union!M:N,2,0),0)</f>
        <v>0</v>
      </c>
      <c r="BL11" s="446">
        <f>_xlfn.IFNA(VLOOKUP(B11,[11]Union!I:J,2,0),0)</f>
        <v>0</v>
      </c>
      <c r="BM11" s="449"/>
      <c r="BN11" s="446" t="e">
        <f t="shared" si="12"/>
        <v>#VALUE!</v>
      </c>
      <c r="BO11" s="446">
        <f t="shared" ref="BO11:BO74" si="27">ROUND((AE11+AI11+AL11+AQ11+AT11+AS11),2)</f>
        <v>16.309999999999999</v>
      </c>
      <c r="BP11" s="453" t="e">
        <f t="shared" ref="BP11:BP74" si="28">ROUND((BA11-BN11)+BO11,2)</f>
        <v>#VALUE!</v>
      </c>
      <c r="BQ11" s="454" t="s">
        <v>539</v>
      </c>
      <c r="BR11" s="313" t="e">
        <f>VLOOKUP(B11,[11]ML!A:A,1,0)</f>
        <v>#N/A</v>
      </c>
      <c r="BS11" s="455" t="str">
        <f t="shared" si="13"/>
        <v>L</v>
      </c>
      <c r="BT11" s="310">
        <f>VLOOKUP(B11,[11]OT!B:AR,43,0)</f>
        <v>19</v>
      </c>
      <c r="BU11" s="311"/>
      <c r="BV11" s="312"/>
      <c r="BW11" s="456">
        <f t="shared" ref="BW11:BW74" si="29">$BW$9-G11</f>
        <v>7191</v>
      </c>
      <c r="BY11" s="315"/>
      <c r="BZ11" s="315"/>
    </row>
    <row r="12" spans="1:78" ht="37.5" customHeight="1">
      <c r="A12" s="434">
        <f t="shared" ref="A12:A75" si="30">A11+1</f>
        <v>3</v>
      </c>
      <c r="B12" s="457" t="s">
        <v>546</v>
      </c>
      <c r="C12" s="458" t="s">
        <v>547</v>
      </c>
      <c r="D12" s="437" t="s">
        <v>548</v>
      </c>
      <c r="E12" s="438" t="s">
        <v>308</v>
      </c>
      <c r="F12" s="438" t="s">
        <v>549</v>
      </c>
      <c r="G12" s="439" t="s">
        <v>550</v>
      </c>
      <c r="H12" s="439" t="s">
        <v>551</v>
      </c>
      <c r="I12" s="440">
        <f t="shared" si="0"/>
        <v>40</v>
      </c>
      <c r="J12" s="438" t="str">
        <f t="shared" si="1"/>
        <v>01-31 Jan, 2024</v>
      </c>
      <c r="K12" s="440">
        <v>1</v>
      </c>
      <c r="L12" s="440">
        <v>0</v>
      </c>
      <c r="M12" s="459">
        <v>2</v>
      </c>
      <c r="N12" s="441">
        <v>516</v>
      </c>
      <c r="O12" s="442">
        <f>N12/$J$3</f>
        <v>19.846153846153847</v>
      </c>
      <c r="P12" s="443">
        <f>VLOOKUP(B12,[11]NPW.Avg!B:AD,29,0)</f>
        <v>550.89197705802974</v>
      </c>
      <c r="Q12" s="444">
        <f t="shared" si="14"/>
        <v>21.188152963770374</v>
      </c>
      <c r="R12" s="442">
        <f t="shared" si="15"/>
        <v>26</v>
      </c>
      <c r="S12" s="440">
        <f t="shared" si="16"/>
        <v>1</v>
      </c>
      <c r="T12" s="442">
        <f t="shared" si="17"/>
        <v>25</v>
      </c>
      <c r="U12" s="442">
        <f>VLOOKUP(B12,[11]Att!B:S,18,0)</f>
        <v>0</v>
      </c>
      <c r="V12" s="442">
        <f>VLOOKUP(B12,[11]Att!B:J,9,0)</f>
        <v>0</v>
      </c>
      <c r="W12" s="442">
        <f>VLOOKUP(B12,[11]Att!B:K,10,0)</f>
        <v>0</v>
      </c>
      <c r="X12" s="442">
        <f t="shared" si="2"/>
        <v>0</v>
      </c>
      <c r="Y12" s="442">
        <f>VLOOKUP(B12,[11]OT!B:AU,46,0)</f>
        <v>48</v>
      </c>
      <c r="Z12" s="445"/>
      <c r="AA12" s="442">
        <f t="shared" si="3"/>
        <v>48</v>
      </c>
      <c r="AB12" s="446">
        <f t="shared" si="18"/>
        <v>178.62</v>
      </c>
      <c r="AC12" s="447">
        <f t="shared" si="19"/>
        <v>0</v>
      </c>
      <c r="AD12" s="446">
        <f t="shared" si="4"/>
        <v>178.62</v>
      </c>
      <c r="AE12" s="446">
        <f t="shared" ref="AE12:AE75" si="31">ROUND(2000/$BP$3*BT12,2)</f>
        <v>11.76</v>
      </c>
      <c r="AF12" s="446">
        <f t="shared" si="20"/>
        <v>19.846153846153847</v>
      </c>
      <c r="AG12" s="446">
        <f t="shared" si="21"/>
        <v>0</v>
      </c>
      <c r="AH12" s="446">
        <f t="shared" si="22"/>
        <v>0</v>
      </c>
      <c r="AI12" s="446">
        <f>_xlfn.IFNA(VLOOKUP(B12,'[11]Child care'!C:I,7,0),0)</f>
        <v>0</v>
      </c>
      <c r="AJ12" s="444">
        <f>VLOOKUP(B12,[11]Att!B:U,20,0)</f>
        <v>10</v>
      </c>
      <c r="AK12" s="446"/>
      <c r="AL12" s="446">
        <v>7</v>
      </c>
      <c r="AM12" s="446">
        <f>IF(BW12,VLOOKUP(BW12,'[11]Lookup Value'!M:N,2),0)</f>
        <v>11</v>
      </c>
      <c r="AN12" s="448"/>
      <c r="AO12" s="446">
        <f t="shared" si="5"/>
        <v>11</v>
      </c>
      <c r="AP12" s="449">
        <f>_xlfn.IFNA(VLOOKUP(B12,[11]Bonus!A:B,2,0),0)</f>
        <v>0</v>
      </c>
      <c r="AQ12" s="446">
        <f>_xlfn.IFNA(VLOOKUP(B12,'[11]5%'!B:BC,54,0),0)</f>
        <v>0</v>
      </c>
      <c r="AR12" s="450"/>
      <c r="AS12" s="446"/>
      <c r="AT12" s="446"/>
      <c r="AU12" s="446">
        <f t="shared" si="6"/>
        <v>0</v>
      </c>
      <c r="AV12" s="446" t="e">
        <f>SUMIF([11]Reim!B:B,NPW!B:B,[11]Reim!G:G)</f>
        <v>#VALUE!</v>
      </c>
      <c r="AW12" s="446">
        <f t="shared" si="7"/>
        <v>0</v>
      </c>
      <c r="AX12" s="451">
        <f t="shared" si="23"/>
        <v>0</v>
      </c>
      <c r="AY12" s="446">
        <f t="shared" si="24"/>
        <v>496.15</v>
      </c>
      <c r="AZ12" s="446">
        <f t="shared" si="25"/>
        <v>0</v>
      </c>
      <c r="BA12" s="446" t="e">
        <f t="shared" si="8"/>
        <v>#VALUE!</v>
      </c>
      <c r="BB12" s="446" t="e">
        <f t="shared" si="9"/>
        <v>#VALUE!</v>
      </c>
      <c r="BC12" s="452">
        <f t="shared" si="10"/>
        <v>367.55697133055622</v>
      </c>
      <c r="BD12" s="444">
        <f>VLOOKUP(B12,'[11]1ST'!B:BP,67,0)</f>
        <v>258</v>
      </c>
      <c r="BE12" s="449"/>
      <c r="BF12" s="446">
        <f t="shared" si="26"/>
        <v>258</v>
      </c>
      <c r="BG12" s="444" t="e">
        <f t="shared" si="11"/>
        <v>#VALUE!</v>
      </c>
      <c r="BH12" s="446">
        <v>20.74</v>
      </c>
      <c r="BI12" s="446">
        <f>_xlfn.IFNA(VLOOKUP(B12,[11]Union!A:B,2,0),0)</f>
        <v>0</v>
      </c>
      <c r="BJ12" s="446">
        <f>_xlfn.IFNA(VLOOKUP(B12,[11]Union!E:F,2,0),0)</f>
        <v>0</v>
      </c>
      <c r="BK12" s="446">
        <f>_xlfn.IFNA(VLOOKUP(B12,[11]Union!M:N,2,0),0)</f>
        <v>0</v>
      </c>
      <c r="BL12" s="446">
        <f>_xlfn.IFNA(VLOOKUP(B12,[11]Union!I:J,2,0),0)</f>
        <v>0</v>
      </c>
      <c r="BM12" s="449"/>
      <c r="BN12" s="446" t="e">
        <f t="shared" si="12"/>
        <v>#VALUE!</v>
      </c>
      <c r="BO12" s="446">
        <f t="shared" si="27"/>
        <v>18.760000000000002</v>
      </c>
      <c r="BP12" s="453" t="e">
        <f t="shared" si="28"/>
        <v>#VALUE!</v>
      </c>
      <c r="BQ12" s="454" t="s">
        <v>539</v>
      </c>
      <c r="BR12" s="313" t="e">
        <f>VLOOKUP(B12,[11]ML!A:A,1,0)</f>
        <v>#N/A</v>
      </c>
      <c r="BS12" s="455" t="str">
        <f t="shared" si="13"/>
        <v>L</v>
      </c>
      <c r="BT12" s="310">
        <f>VLOOKUP(B12,[11]OT!B:AR,43,0)</f>
        <v>24</v>
      </c>
      <c r="BW12" s="456">
        <f t="shared" si="29"/>
        <v>6659</v>
      </c>
    </row>
    <row r="13" spans="1:78" ht="37.5" customHeight="1">
      <c r="A13" s="434">
        <f t="shared" si="30"/>
        <v>4</v>
      </c>
      <c r="B13" s="460" t="s">
        <v>552</v>
      </c>
      <c r="C13" s="458" t="s">
        <v>553</v>
      </c>
      <c r="D13" s="437" t="s">
        <v>554</v>
      </c>
      <c r="E13" s="438" t="s">
        <v>308</v>
      </c>
      <c r="F13" s="438" t="s">
        <v>555</v>
      </c>
      <c r="G13" s="439" t="s">
        <v>556</v>
      </c>
      <c r="H13" s="439" t="s">
        <v>557</v>
      </c>
      <c r="I13" s="440">
        <f t="shared" si="0"/>
        <v>44</v>
      </c>
      <c r="J13" s="438" t="str">
        <f t="shared" si="1"/>
        <v>01-31 Jan, 2024</v>
      </c>
      <c r="K13" s="440">
        <v>0</v>
      </c>
      <c r="L13" s="440">
        <v>0</v>
      </c>
      <c r="M13" s="440">
        <v>0</v>
      </c>
      <c r="N13" s="441">
        <v>634</v>
      </c>
      <c r="O13" s="442">
        <f>N13/R13</f>
        <v>27.565217391304348</v>
      </c>
      <c r="P13" s="443">
        <f>VLOOKUP(B13,[11]NPW.Avg!B:AD,29,0)</f>
        <v>699.89891186299076</v>
      </c>
      <c r="Q13" s="444">
        <f t="shared" si="14"/>
        <v>30.430387472303945</v>
      </c>
      <c r="R13" s="461">
        <v>23</v>
      </c>
      <c r="S13" s="440">
        <f t="shared" si="16"/>
        <v>1</v>
      </c>
      <c r="T13" s="442">
        <f t="shared" si="17"/>
        <v>21</v>
      </c>
      <c r="U13" s="442">
        <f>VLOOKUP(B13,[11]Att!B:S,18,0)</f>
        <v>0</v>
      </c>
      <c r="V13" s="442">
        <f>VLOOKUP(B13,[11]Att!B:J,9,0)</f>
        <v>1</v>
      </c>
      <c r="W13" s="442">
        <f>VLOOKUP(B13,[11]Att!B:K,10,0)</f>
        <v>0</v>
      </c>
      <c r="X13" s="442">
        <f t="shared" si="2"/>
        <v>1</v>
      </c>
      <c r="Y13" s="442">
        <f>VLOOKUP(B13,[11]OT!B:AU,46,0)</f>
        <v>20</v>
      </c>
      <c r="Z13" s="445"/>
      <c r="AA13" s="442">
        <f t="shared" si="3"/>
        <v>20</v>
      </c>
      <c r="AB13" s="449">
        <f>ROUND(((N13*12/52/5/9.5)*1.5)*Y13,2)</f>
        <v>92.4</v>
      </c>
      <c r="AC13" s="462">
        <f>ROUND(((N13*12/52/5/9.5)*2)*Z13,2)</f>
        <v>0</v>
      </c>
      <c r="AD13" s="446">
        <f t="shared" si="4"/>
        <v>92.4</v>
      </c>
      <c r="AE13" s="446">
        <f t="shared" si="31"/>
        <v>3.43</v>
      </c>
      <c r="AF13" s="446">
        <f t="shared" si="20"/>
        <v>27.565217391304348</v>
      </c>
      <c r="AG13" s="446">
        <f t="shared" si="21"/>
        <v>0</v>
      </c>
      <c r="AH13" s="446">
        <f t="shared" si="22"/>
        <v>27.57</v>
      </c>
      <c r="AI13" s="446">
        <f>_xlfn.IFNA(VLOOKUP(B13,'[11]Child care'!C:I,7,0),0)</f>
        <v>0</v>
      </c>
      <c r="AJ13" s="444">
        <f>VLOOKUP(B13,[11]Att!B:U,20,0)</f>
        <v>9.57</v>
      </c>
      <c r="AK13" s="446"/>
      <c r="AL13" s="463">
        <v>12</v>
      </c>
      <c r="AM13" s="446">
        <f>IF(BW13,VLOOKUP(BW13,'[11]Lookup Value'!M:N,2),0)</f>
        <v>11</v>
      </c>
      <c r="AN13" s="446">
        <f>IF(BW13,VLOOKUP(BW13,'[11]Lookup Value'!M:O,3),0)</f>
        <v>22.5</v>
      </c>
      <c r="AO13" s="446">
        <f t="shared" si="5"/>
        <v>33.5</v>
      </c>
      <c r="AP13" s="449">
        <f>_xlfn.IFNA(VLOOKUP(B13,[11]Bonus!A:B,2,0),0)</f>
        <v>0</v>
      </c>
      <c r="AQ13" s="446">
        <f>_xlfn.IFNA(VLOOKUP(B13,'[11]5%'!B:BC,54,0),0)</f>
        <v>0</v>
      </c>
      <c r="AR13" s="450"/>
      <c r="AS13" s="446"/>
      <c r="AT13" s="446"/>
      <c r="AU13" s="446">
        <f t="shared" si="6"/>
        <v>0</v>
      </c>
      <c r="AV13" s="446" t="e">
        <f>SUMIF([11]Reim!B:B,NPW!B:B,[11]Reim!G:G)</f>
        <v>#VALUE!</v>
      </c>
      <c r="AW13" s="446">
        <f t="shared" si="7"/>
        <v>0</v>
      </c>
      <c r="AX13" s="451">
        <f t="shared" si="23"/>
        <v>0</v>
      </c>
      <c r="AY13" s="446">
        <f t="shared" si="24"/>
        <v>578.87</v>
      </c>
      <c r="AZ13" s="446">
        <f t="shared" si="25"/>
        <v>0</v>
      </c>
      <c r="BA13" s="446" t="e">
        <f t="shared" si="8"/>
        <v>#VALUE!</v>
      </c>
      <c r="BB13" s="446" t="e">
        <f t="shared" si="9"/>
        <v>#VALUE!</v>
      </c>
      <c r="BC13" s="452">
        <f t="shared" si="10"/>
        <v>367.55697133055622</v>
      </c>
      <c r="BD13" s="444">
        <f>VLOOKUP(B13,'[11]1ST'!B:BP,67,0)</f>
        <v>317</v>
      </c>
      <c r="BE13" s="449"/>
      <c r="BF13" s="446">
        <f t="shared" si="26"/>
        <v>317</v>
      </c>
      <c r="BG13" s="444" t="e">
        <f t="shared" si="11"/>
        <v>#VALUE!</v>
      </c>
      <c r="BH13" s="446">
        <v>33.479999999999997</v>
      </c>
      <c r="BI13" s="446">
        <f>_xlfn.IFNA(VLOOKUP(B13,[11]Union!A:B,2,0),0)</f>
        <v>0</v>
      </c>
      <c r="BJ13" s="446">
        <f>_xlfn.IFNA(VLOOKUP(B13,[11]Union!E:F,2,0),0)</f>
        <v>0</v>
      </c>
      <c r="BK13" s="446">
        <f>_xlfn.IFNA(VLOOKUP(B13,[11]Union!M:N,2,0),0)</f>
        <v>1</v>
      </c>
      <c r="BL13" s="446">
        <f>_xlfn.IFNA(VLOOKUP(B13,[11]Union!I:J,2,0),0)</f>
        <v>0</v>
      </c>
      <c r="BM13" s="449"/>
      <c r="BN13" s="446" t="e">
        <f t="shared" si="12"/>
        <v>#VALUE!</v>
      </c>
      <c r="BO13" s="446">
        <f t="shared" si="27"/>
        <v>15.43</v>
      </c>
      <c r="BP13" s="453" t="e">
        <f t="shared" si="28"/>
        <v>#VALUE!</v>
      </c>
      <c r="BQ13" s="454" t="s">
        <v>539</v>
      </c>
      <c r="BR13" s="313" t="e">
        <f>VLOOKUP(B13,[11]ML!A:A,1,0)</f>
        <v>#N/A</v>
      </c>
      <c r="BS13" s="455" t="str">
        <f t="shared" si="13"/>
        <v>L</v>
      </c>
      <c r="BT13" s="310">
        <f>VLOOKUP(B13,[11]OT!B:AR,43,0)</f>
        <v>7</v>
      </c>
      <c r="BW13" s="456">
        <f t="shared" si="29"/>
        <v>7456</v>
      </c>
    </row>
    <row r="14" spans="1:78" ht="37.5" customHeight="1">
      <c r="A14" s="434">
        <f t="shared" si="30"/>
        <v>5</v>
      </c>
      <c r="B14" s="457" t="s">
        <v>558</v>
      </c>
      <c r="C14" s="458" t="s">
        <v>559</v>
      </c>
      <c r="D14" s="437" t="s">
        <v>560</v>
      </c>
      <c r="E14" s="438" t="s">
        <v>332</v>
      </c>
      <c r="F14" s="438" t="s">
        <v>561</v>
      </c>
      <c r="G14" s="439" t="s">
        <v>562</v>
      </c>
      <c r="H14" s="439" t="s">
        <v>563</v>
      </c>
      <c r="I14" s="440">
        <f t="shared" si="0"/>
        <v>41</v>
      </c>
      <c r="J14" s="438" t="str">
        <f t="shared" si="1"/>
        <v>01-31 Jan, 2024</v>
      </c>
      <c r="K14" s="440">
        <v>1</v>
      </c>
      <c r="L14" s="440">
        <v>2</v>
      </c>
      <c r="M14" s="440">
        <v>3</v>
      </c>
      <c r="N14" s="441">
        <v>537</v>
      </c>
      <c r="O14" s="442">
        <f>N14/$J$3</f>
        <v>20.653846153846153</v>
      </c>
      <c r="P14" s="443">
        <f>VLOOKUP(B14,[11]NPW.Avg!B:AD,29,0)</f>
        <v>647.42178812415659</v>
      </c>
      <c r="Q14" s="444">
        <f t="shared" si="14"/>
        <v>24.900838004775252</v>
      </c>
      <c r="R14" s="442">
        <f t="shared" si="15"/>
        <v>26</v>
      </c>
      <c r="S14" s="440">
        <f t="shared" si="16"/>
        <v>1</v>
      </c>
      <c r="T14" s="442">
        <f t="shared" si="17"/>
        <v>25</v>
      </c>
      <c r="U14" s="442">
        <f>VLOOKUP(B14,[11]Att!B:S,18,0)</f>
        <v>0</v>
      </c>
      <c r="V14" s="442">
        <f>VLOOKUP(B14,[11]Att!B:J,9,0)</f>
        <v>0</v>
      </c>
      <c r="W14" s="442">
        <f>VLOOKUP(B14,[11]Att!B:K,10,0)</f>
        <v>0</v>
      </c>
      <c r="X14" s="442">
        <f t="shared" si="2"/>
        <v>0</v>
      </c>
      <c r="Y14" s="442">
        <f>VLOOKUP(B14,[11]OT!B:AU,46,0)</f>
        <v>28</v>
      </c>
      <c r="Z14" s="445"/>
      <c r="AA14" s="442">
        <f t="shared" si="3"/>
        <v>28</v>
      </c>
      <c r="AB14" s="446">
        <f>ROUND(((((N14/26)/8)*1.5)*Y14),2)</f>
        <v>108.43</v>
      </c>
      <c r="AC14" s="447">
        <f>ROUND((((N14/26)/8)*2)*Z14,2)</f>
        <v>0</v>
      </c>
      <c r="AD14" s="446">
        <f t="shared" si="4"/>
        <v>108.43</v>
      </c>
      <c r="AE14" s="446">
        <f t="shared" si="31"/>
        <v>6.86</v>
      </c>
      <c r="AF14" s="446">
        <f t="shared" si="20"/>
        <v>20.653846153846153</v>
      </c>
      <c r="AG14" s="446">
        <f t="shared" si="21"/>
        <v>0</v>
      </c>
      <c r="AH14" s="446">
        <f t="shared" si="22"/>
        <v>0</v>
      </c>
      <c r="AI14" s="446">
        <f>_xlfn.IFNA(VLOOKUP(B14,'[11]Child care'!C:I,7,0),0)</f>
        <v>0</v>
      </c>
      <c r="AJ14" s="444">
        <f>VLOOKUP(B14,[11]Att!B:U,20,0)</f>
        <v>10</v>
      </c>
      <c r="AK14" s="446"/>
      <c r="AL14" s="446">
        <v>7</v>
      </c>
      <c r="AM14" s="446">
        <f>IF(BW14,VLOOKUP(BW14,'[11]Lookup Value'!M:N,2),0)</f>
        <v>11</v>
      </c>
      <c r="AN14" s="448"/>
      <c r="AO14" s="446">
        <f t="shared" si="5"/>
        <v>11</v>
      </c>
      <c r="AP14" s="449">
        <f>_xlfn.IFNA(VLOOKUP(B14,[11]Bonus!A:B,2,0),0)</f>
        <v>10</v>
      </c>
      <c r="AQ14" s="446">
        <f>_xlfn.IFNA(VLOOKUP(B14,'[11]5%'!B:BC,54,0),0)</f>
        <v>0</v>
      </c>
      <c r="AR14" s="450"/>
      <c r="AS14" s="446"/>
      <c r="AT14" s="446"/>
      <c r="AU14" s="446">
        <f t="shared" si="6"/>
        <v>0</v>
      </c>
      <c r="AV14" s="446" t="e">
        <f>SUMIF([11]Reim!B:B,NPW!B:B,[11]Reim!G:G)</f>
        <v>#VALUE!</v>
      </c>
      <c r="AW14" s="446">
        <f t="shared" si="7"/>
        <v>0</v>
      </c>
      <c r="AX14" s="451">
        <f t="shared" si="23"/>
        <v>0</v>
      </c>
      <c r="AY14" s="446">
        <f t="shared" si="24"/>
        <v>516.35</v>
      </c>
      <c r="AZ14" s="446">
        <f t="shared" si="25"/>
        <v>0</v>
      </c>
      <c r="BA14" s="446" t="e">
        <f t="shared" si="8"/>
        <v>#VALUE!</v>
      </c>
      <c r="BB14" s="446" t="e">
        <f t="shared" si="9"/>
        <v>#VALUE!</v>
      </c>
      <c r="BC14" s="452">
        <f t="shared" si="10"/>
        <v>367.55697133055622</v>
      </c>
      <c r="BD14" s="444">
        <f>VLOOKUP(B14,'[11]1ST'!B:BP,67,0)</f>
        <v>268.5</v>
      </c>
      <c r="BE14" s="449"/>
      <c r="BF14" s="446">
        <f t="shared" si="26"/>
        <v>268.5</v>
      </c>
      <c r="BG14" s="444" t="e">
        <f t="shared" si="11"/>
        <v>#VALUE!</v>
      </c>
      <c r="BH14" s="446">
        <v>13.15</v>
      </c>
      <c r="BI14" s="446">
        <f>_xlfn.IFNA(VLOOKUP(B14,[11]Union!A:B,2,0),0)</f>
        <v>0</v>
      </c>
      <c r="BJ14" s="446">
        <f>_xlfn.IFNA(VLOOKUP(B14,[11]Union!E:F,2,0),0)</f>
        <v>0</v>
      </c>
      <c r="BK14" s="446">
        <f>_xlfn.IFNA(VLOOKUP(B14,[11]Union!M:N,2,0),0)</f>
        <v>0</v>
      </c>
      <c r="BL14" s="446">
        <f>_xlfn.IFNA(VLOOKUP(B14,[11]Union!I:J,2,0),0)</f>
        <v>1</v>
      </c>
      <c r="BM14" s="449"/>
      <c r="BN14" s="446" t="e">
        <f t="shared" si="12"/>
        <v>#VALUE!</v>
      </c>
      <c r="BO14" s="446">
        <f t="shared" si="27"/>
        <v>13.86</v>
      </c>
      <c r="BP14" s="453" t="e">
        <f t="shared" si="28"/>
        <v>#VALUE!</v>
      </c>
      <c r="BQ14" s="454" t="s">
        <v>539</v>
      </c>
      <c r="BR14" s="313" t="e">
        <f>VLOOKUP(B14,[11]ML!A:A,1,0)</f>
        <v>#N/A</v>
      </c>
      <c r="BS14" s="455" t="str">
        <f t="shared" si="13"/>
        <v>L</v>
      </c>
      <c r="BT14" s="310">
        <f>VLOOKUP(B14,[11]OT!B:AR,43,0)</f>
        <v>14</v>
      </c>
      <c r="BW14" s="456">
        <f t="shared" si="29"/>
        <v>8213</v>
      </c>
    </row>
    <row r="15" spans="1:78" ht="37.5" customHeight="1">
      <c r="A15" s="434">
        <f t="shared" si="30"/>
        <v>6</v>
      </c>
      <c r="B15" s="460" t="s">
        <v>564</v>
      </c>
      <c r="C15" s="458" t="s">
        <v>565</v>
      </c>
      <c r="D15" s="437" t="s">
        <v>566</v>
      </c>
      <c r="E15" s="438" t="s">
        <v>332</v>
      </c>
      <c r="F15" s="438" t="s">
        <v>567</v>
      </c>
      <c r="G15" s="439" t="s">
        <v>568</v>
      </c>
      <c r="H15" s="439" t="s">
        <v>569</v>
      </c>
      <c r="I15" s="440">
        <f t="shared" si="0"/>
        <v>40</v>
      </c>
      <c r="J15" s="438" t="str">
        <f t="shared" si="1"/>
        <v>01-31 Jan, 2024</v>
      </c>
      <c r="K15" s="440">
        <v>1</v>
      </c>
      <c r="L15" s="440">
        <v>2</v>
      </c>
      <c r="M15" s="440">
        <v>3</v>
      </c>
      <c r="N15" s="441">
        <v>382</v>
      </c>
      <c r="O15" s="442">
        <f>N15/R15</f>
        <v>16.608695652173914</v>
      </c>
      <c r="P15" s="443">
        <f>VLOOKUP(B15,[11]NPW.Avg!B:AD,29,0)</f>
        <v>415.12541074909495</v>
      </c>
      <c r="Q15" s="444">
        <f t="shared" si="14"/>
        <v>18.048930902134565</v>
      </c>
      <c r="R15" s="461">
        <v>23</v>
      </c>
      <c r="S15" s="440">
        <f t="shared" si="16"/>
        <v>1</v>
      </c>
      <c r="T15" s="442">
        <f t="shared" si="17"/>
        <v>22</v>
      </c>
      <c r="U15" s="442">
        <f>VLOOKUP(B15,[11]Att!B:S,18,0)</f>
        <v>0</v>
      </c>
      <c r="V15" s="442">
        <f>VLOOKUP(B15,[11]Att!B:J,9,0)</f>
        <v>0</v>
      </c>
      <c r="W15" s="442">
        <f>VLOOKUP(B15,[11]Att!B:K,10,0)</f>
        <v>0</v>
      </c>
      <c r="X15" s="442">
        <f t="shared" si="2"/>
        <v>0</v>
      </c>
      <c r="Y15" s="442">
        <f>VLOOKUP(B15,[11]OT!B:AU,46,0)</f>
        <v>0</v>
      </c>
      <c r="Z15" s="445"/>
      <c r="AA15" s="442">
        <f t="shared" si="3"/>
        <v>0</v>
      </c>
      <c r="AB15" s="449">
        <f>ROUND(((N15*12/52/5/9.5)*1.5)*Y15,2)</f>
        <v>0</v>
      </c>
      <c r="AC15" s="462">
        <f>ROUND(((N15*12/52/5/9.5)*2)*Z15,2)</f>
        <v>0</v>
      </c>
      <c r="AD15" s="446">
        <f t="shared" si="4"/>
        <v>0</v>
      </c>
      <c r="AE15" s="446">
        <f t="shared" si="31"/>
        <v>0</v>
      </c>
      <c r="AF15" s="446">
        <f t="shared" si="20"/>
        <v>16.608695652173914</v>
      </c>
      <c r="AG15" s="446">
        <f t="shared" si="21"/>
        <v>0</v>
      </c>
      <c r="AH15" s="446">
        <f t="shared" si="22"/>
        <v>0</v>
      </c>
      <c r="AI15" s="446">
        <f>_xlfn.IFNA(VLOOKUP(B15,'[11]Child care'!C:I,7,0),0)</f>
        <v>0</v>
      </c>
      <c r="AJ15" s="444">
        <f>VLOOKUP(B15,[11]Att!B:U,20,0)</f>
        <v>10</v>
      </c>
      <c r="AK15" s="446"/>
      <c r="AL15" s="463">
        <v>12</v>
      </c>
      <c r="AM15" s="446">
        <f>IF(BW15,VLOOKUP(BW15,'[11]Lookup Value'!M:N,2),0)</f>
        <v>10</v>
      </c>
      <c r="AN15" s="446">
        <f>IF(BW15,VLOOKUP(BW15,'[11]Lookup Value'!M:O,3),0)</f>
        <v>7</v>
      </c>
      <c r="AO15" s="446">
        <f t="shared" si="5"/>
        <v>17</v>
      </c>
      <c r="AP15" s="449">
        <f>_xlfn.IFNA(VLOOKUP(B15,[11]Bonus!A:B,2,0),0)</f>
        <v>10</v>
      </c>
      <c r="AQ15" s="446">
        <f>_xlfn.IFNA(VLOOKUP(B15,'[11]5%'!B:BC,54,0),0)</f>
        <v>0</v>
      </c>
      <c r="AR15" s="450"/>
      <c r="AS15" s="446"/>
      <c r="AT15" s="446"/>
      <c r="AU15" s="446">
        <f t="shared" si="6"/>
        <v>0</v>
      </c>
      <c r="AV15" s="446" t="e">
        <f>SUMIF([11]Reim!B:B,NPW!B:B,[11]Reim!G:G)</f>
        <v>#VALUE!</v>
      </c>
      <c r="AW15" s="446">
        <f t="shared" si="7"/>
        <v>0</v>
      </c>
      <c r="AX15" s="451">
        <f t="shared" si="23"/>
        <v>0</v>
      </c>
      <c r="AY15" s="446">
        <f t="shared" si="24"/>
        <v>365.39</v>
      </c>
      <c r="AZ15" s="446">
        <f t="shared" si="25"/>
        <v>0</v>
      </c>
      <c r="BA15" s="446" t="e">
        <f t="shared" si="8"/>
        <v>#VALUE!</v>
      </c>
      <c r="BB15" s="446" t="e">
        <f t="shared" si="9"/>
        <v>#VALUE!</v>
      </c>
      <c r="BC15" s="452">
        <f t="shared" si="10"/>
        <v>367.55697133055622</v>
      </c>
      <c r="BD15" s="444">
        <f>VLOOKUP(B15,'[11]1ST'!B:BP,67,0)</f>
        <v>191</v>
      </c>
      <c r="BE15" s="449"/>
      <c r="BF15" s="446">
        <f t="shared" si="26"/>
        <v>191</v>
      </c>
      <c r="BG15" s="444" t="e">
        <f t="shared" si="11"/>
        <v>#VALUE!</v>
      </c>
      <c r="BH15" s="446">
        <v>0</v>
      </c>
      <c r="BI15" s="446">
        <f>_xlfn.IFNA(VLOOKUP(B15,[11]Union!A:B,2,0),0)</f>
        <v>0</v>
      </c>
      <c r="BJ15" s="446">
        <f>_xlfn.IFNA(VLOOKUP(B15,[11]Union!E:F,2,0),0)</f>
        <v>0</v>
      </c>
      <c r="BK15" s="446">
        <f>_xlfn.IFNA(VLOOKUP(B15,[11]Union!M:N,2,0),0)</f>
        <v>1</v>
      </c>
      <c r="BL15" s="446">
        <f>_xlfn.IFNA(VLOOKUP(B15,[11]Union!I:J,2,0),0)</f>
        <v>0</v>
      </c>
      <c r="BM15" s="449"/>
      <c r="BN15" s="446" t="e">
        <f t="shared" si="12"/>
        <v>#VALUE!</v>
      </c>
      <c r="BO15" s="446">
        <f t="shared" si="27"/>
        <v>12</v>
      </c>
      <c r="BP15" s="453" t="e">
        <f t="shared" si="28"/>
        <v>#VALUE!</v>
      </c>
      <c r="BQ15" s="454" t="s">
        <v>539</v>
      </c>
      <c r="BR15" s="313" t="e">
        <f>VLOOKUP(B15,[11]ML!A:A,1,0)</f>
        <v>#N/A</v>
      </c>
      <c r="BS15" s="455" t="str">
        <f t="shared" si="13"/>
        <v>L</v>
      </c>
      <c r="BT15" s="310">
        <f>VLOOKUP(B15,[11]OT!B:AR,43,0)</f>
        <v>0</v>
      </c>
      <c r="BW15" s="456">
        <f t="shared" si="29"/>
        <v>3523</v>
      </c>
      <c r="BY15" s="314"/>
      <c r="BZ15" s="314"/>
    </row>
    <row r="16" spans="1:78" s="314" customFormat="1" ht="37.5" customHeight="1">
      <c r="A16" s="434">
        <f t="shared" si="30"/>
        <v>7</v>
      </c>
      <c r="B16" s="457" t="s">
        <v>570</v>
      </c>
      <c r="C16" s="458" t="s">
        <v>571</v>
      </c>
      <c r="D16" s="437" t="s">
        <v>572</v>
      </c>
      <c r="E16" s="438" t="s">
        <v>332</v>
      </c>
      <c r="F16" s="438" t="s">
        <v>567</v>
      </c>
      <c r="G16" s="439" t="s">
        <v>573</v>
      </c>
      <c r="H16" s="439" t="s">
        <v>574</v>
      </c>
      <c r="I16" s="440">
        <f t="shared" si="0"/>
        <v>37</v>
      </c>
      <c r="J16" s="438" t="str">
        <f t="shared" si="1"/>
        <v>01-31 Jan, 2024</v>
      </c>
      <c r="K16" s="440">
        <v>1</v>
      </c>
      <c r="L16" s="440">
        <v>2</v>
      </c>
      <c r="M16" s="440">
        <v>3</v>
      </c>
      <c r="N16" s="441">
        <v>306</v>
      </c>
      <c r="O16" s="442">
        <f t="shared" ref="O16:O44" si="32">N16/$J$3</f>
        <v>11.76923076923077</v>
      </c>
      <c r="P16" s="443">
        <f>VLOOKUP(B16,[11]NPW.Avg!B:AD,29,0)</f>
        <v>401.55007759784075</v>
      </c>
      <c r="Q16" s="444">
        <f t="shared" si="14"/>
        <v>15.444233753763106</v>
      </c>
      <c r="R16" s="442">
        <f t="shared" si="15"/>
        <v>26</v>
      </c>
      <c r="S16" s="440">
        <f t="shared" si="16"/>
        <v>1</v>
      </c>
      <c r="T16" s="442">
        <f t="shared" si="17"/>
        <v>20.005263157894738</v>
      </c>
      <c r="U16" s="442">
        <f>VLOOKUP(B16,[11]Att!B:S,18,0)</f>
        <v>0.99473684210526292</v>
      </c>
      <c r="V16" s="442">
        <f>VLOOKUP(B16,[11]Att!B:J,9,0)</f>
        <v>0</v>
      </c>
      <c r="W16" s="442">
        <f>VLOOKUP(B16,[11]Att!B:K,10,0)</f>
        <v>4</v>
      </c>
      <c r="X16" s="442">
        <f t="shared" si="2"/>
        <v>4.9947368421052634</v>
      </c>
      <c r="Y16" s="442">
        <f>VLOOKUP(B16,[11]OT!B:AU,46,0)</f>
        <v>36</v>
      </c>
      <c r="Z16" s="445"/>
      <c r="AA16" s="442">
        <f t="shared" si="3"/>
        <v>36</v>
      </c>
      <c r="AB16" s="446">
        <f t="shared" ref="AB16:AB45" si="33">ROUND(((((N16/26)/8)*1.5)*Y16),2)</f>
        <v>79.44</v>
      </c>
      <c r="AC16" s="447">
        <f t="shared" ref="AC16:AC45" si="34">ROUND((((N16/26)/8)*2)*Z16,2)</f>
        <v>0</v>
      </c>
      <c r="AD16" s="446">
        <f t="shared" si="4"/>
        <v>79.44</v>
      </c>
      <c r="AE16" s="446">
        <f t="shared" si="31"/>
        <v>8.82</v>
      </c>
      <c r="AF16" s="446">
        <f t="shared" si="20"/>
        <v>11.76923076923077</v>
      </c>
      <c r="AG16" s="446">
        <f t="shared" si="21"/>
        <v>15.36</v>
      </c>
      <c r="AH16" s="446">
        <f t="shared" si="22"/>
        <v>0</v>
      </c>
      <c r="AI16" s="446">
        <f>_xlfn.IFNA(VLOOKUP(B16,'[11]Child care'!C:I,7,0),0)</f>
        <v>0</v>
      </c>
      <c r="AJ16" s="444">
        <f>VLOOKUP(B16,[11]Att!B:U,20,0)</f>
        <v>6.99</v>
      </c>
      <c r="AK16" s="446"/>
      <c r="AL16" s="446">
        <v>7</v>
      </c>
      <c r="AM16" s="446">
        <f>IF(BW16,VLOOKUP(BW16,'[11]Lookup Value'!M:N,2),0)</f>
        <v>7</v>
      </c>
      <c r="AN16" s="448"/>
      <c r="AO16" s="446">
        <f t="shared" si="5"/>
        <v>7</v>
      </c>
      <c r="AP16" s="449">
        <f>_xlfn.IFNA(VLOOKUP(B16,[11]Bonus!A:B,2,0),0)</f>
        <v>10</v>
      </c>
      <c r="AQ16" s="446">
        <f>_xlfn.IFNA(VLOOKUP(B16,'[11]5%'!B:BC,54,0),0)</f>
        <v>0</v>
      </c>
      <c r="AR16" s="450"/>
      <c r="AS16" s="446"/>
      <c r="AT16" s="446"/>
      <c r="AU16" s="446">
        <f t="shared" si="6"/>
        <v>0</v>
      </c>
      <c r="AV16" s="446" t="e">
        <f>SUMIF([11]Reim!B:B,NPW!B:B,[11]Reim!G:G)</f>
        <v>#VALUE!</v>
      </c>
      <c r="AW16" s="446">
        <f t="shared" si="7"/>
        <v>0</v>
      </c>
      <c r="AX16" s="451">
        <f t="shared" si="23"/>
        <v>0</v>
      </c>
      <c r="AY16" s="446">
        <f t="shared" si="24"/>
        <v>235.45</v>
      </c>
      <c r="AZ16" s="446">
        <f t="shared" si="25"/>
        <v>47.08</v>
      </c>
      <c r="BA16" s="446" t="e">
        <f t="shared" si="8"/>
        <v>#VALUE!</v>
      </c>
      <c r="BB16" s="446" t="e">
        <f t="shared" si="9"/>
        <v>#VALUE!</v>
      </c>
      <c r="BC16" s="452">
        <f t="shared" si="10"/>
        <v>367.55697133055622</v>
      </c>
      <c r="BD16" s="444">
        <f>VLOOKUP(B16,'[11]1ST'!B:BP,67,0)</f>
        <v>153</v>
      </c>
      <c r="BE16" s="449"/>
      <c r="BF16" s="446">
        <f t="shared" si="26"/>
        <v>153</v>
      </c>
      <c r="BG16" s="444" t="e">
        <f t="shared" si="11"/>
        <v>#VALUE!</v>
      </c>
      <c r="BH16" s="446">
        <v>0</v>
      </c>
      <c r="BI16" s="446">
        <f>_xlfn.IFNA(VLOOKUP(B16,[11]Union!A:B,2,0),0)</f>
        <v>0</v>
      </c>
      <c r="BJ16" s="446">
        <f>_xlfn.IFNA(VLOOKUP(B16,[11]Union!E:F,2,0),0)</f>
        <v>0</v>
      </c>
      <c r="BK16" s="446">
        <f>_xlfn.IFNA(VLOOKUP(B16,[11]Union!M:N,2,0),0)</f>
        <v>1</v>
      </c>
      <c r="BL16" s="446">
        <f>_xlfn.IFNA(VLOOKUP(B16,[11]Union!I:J,2,0),0)</f>
        <v>0</v>
      </c>
      <c r="BM16" s="449"/>
      <c r="BN16" s="446" t="e">
        <f t="shared" si="12"/>
        <v>#VALUE!</v>
      </c>
      <c r="BO16" s="446">
        <f t="shared" si="27"/>
        <v>15.82</v>
      </c>
      <c r="BP16" s="453" t="e">
        <f t="shared" si="28"/>
        <v>#VALUE!</v>
      </c>
      <c r="BQ16" s="454" t="s">
        <v>539</v>
      </c>
      <c r="BR16" s="313" t="e">
        <f>VLOOKUP(B16,[11]ML!A:A,1,0)</f>
        <v>#N/A</v>
      </c>
      <c r="BS16" s="455" t="str">
        <f t="shared" si="13"/>
        <v>L</v>
      </c>
      <c r="BT16" s="310">
        <f>VLOOKUP(B16,[11]OT!B:AR,43,0)</f>
        <v>18</v>
      </c>
      <c r="BU16" s="311"/>
      <c r="BV16" s="312"/>
      <c r="BW16" s="456">
        <f t="shared" si="29"/>
        <v>2302</v>
      </c>
      <c r="BX16" s="464"/>
    </row>
    <row r="17" spans="1:78" s="314" customFormat="1" ht="37.5" customHeight="1">
      <c r="A17" s="434">
        <f t="shared" si="30"/>
        <v>8</v>
      </c>
      <c r="B17" s="457" t="s">
        <v>575</v>
      </c>
      <c r="C17" s="458" t="s">
        <v>576</v>
      </c>
      <c r="D17" s="437" t="s">
        <v>577</v>
      </c>
      <c r="E17" s="438" t="s">
        <v>332</v>
      </c>
      <c r="F17" s="438" t="s">
        <v>567</v>
      </c>
      <c r="G17" s="439" t="s">
        <v>578</v>
      </c>
      <c r="H17" s="439" t="s">
        <v>579</v>
      </c>
      <c r="I17" s="440">
        <f t="shared" si="0"/>
        <v>44</v>
      </c>
      <c r="J17" s="438" t="str">
        <f t="shared" si="1"/>
        <v>01-31 Jan, 2024</v>
      </c>
      <c r="K17" s="440">
        <v>1</v>
      </c>
      <c r="L17" s="440">
        <v>2</v>
      </c>
      <c r="M17" s="440">
        <v>3</v>
      </c>
      <c r="N17" s="441">
        <v>260</v>
      </c>
      <c r="O17" s="442">
        <f t="shared" si="32"/>
        <v>10</v>
      </c>
      <c r="P17" s="443">
        <f>VLOOKUP(B17,[11]NPW.Avg!B:AD,29,0)</f>
        <v>343.54266081871339</v>
      </c>
      <c r="Q17" s="444">
        <f t="shared" si="14"/>
        <v>13.213179262258206</v>
      </c>
      <c r="R17" s="442">
        <f t="shared" si="15"/>
        <v>26</v>
      </c>
      <c r="S17" s="440">
        <f t="shared" si="16"/>
        <v>1</v>
      </c>
      <c r="T17" s="442">
        <f t="shared" si="17"/>
        <v>24</v>
      </c>
      <c r="U17" s="442">
        <f>VLOOKUP(B17,[11]Att!B:S,18,0)</f>
        <v>0</v>
      </c>
      <c r="V17" s="442">
        <f>VLOOKUP(B17,[11]Att!B:J,9,0)</f>
        <v>1</v>
      </c>
      <c r="W17" s="442">
        <f>VLOOKUP(B17,[11]Att!B:K,10,0)</f>
        <v>0</v>
      </c>
      <c r="X17" s="442">
        <f t="shared" si="2"/>
        <v>1</v>
      </c>
      <c r="Y17" s="442">
        <f>VLOOKUP(B17,[11]OT!B:AU,46,0)</f>
        <v>48</v>
      </c>
      <c r="Z17" s="445"/>
      <c r="AA17" s="442">
        <f t="shared" si="3"/>
        <v>48</v>
      </c>
      <c r="AB17" s="446">
        <f t="shared" si="33"/>
        <v>90</v>
      </c>
      <c r="AC17" s="447">
        <f t="shared" si="34"/>
        <v>0</v>
      </c>
      <c r="AD17" s="446">
        <f t="shared" si="4"/>
        <v>90</v>
      </c>
      <c r="AE17" s="446">
        <f t="shared" si="31"/>
        <v>11.76</v>
      </c>
      <c r="AF17" s="446">
        <f t="shared" si="20"/>
        <v>10</v>
      </c>
      <c r="AG17" s="446">
        <f t="shared" si="21"/>
        <v>0</v>
      </c>
      <c r="AH17" s="446">
        <f t="shared" si="22"/>
        <v>10</v>
      </c>
      <c r="AI17" s="446">
        <f>_xlfn.IFNA(VLOOKUP(B17,'[11]Child care'!C:I,7,0),0)</f>
        <v>0</v>
      </c>
      <c r="AJ17" s="444">
        <f>VLOOKUP(B17,[11]Att!B:U,20,0)</f>
        <v>9.57</v>
      </c>
      <c r="AK17" s="446"/>
      <c r="AL17" s="446">
        <v>7</v>
      </c>
      <c r="AM17" s="446">
        <f>IF(BW17,VLOOKUP(BW17,'[11]Lookup Value'!M:N,2),0)</f>
        <v>7</v>
      </c>
      <c r="AN17" s="448"/>
      <c r="AO17" s="446">
        <f t="shared" si="5"/>
        <v>7</v>
      </c>
      <c r="AP17" s="449">
        <f>_xlfn.IFNA(VLOOKUP(B17,[11]Bonus!A:B,2,0),0)</f>
        <v>14</v>
      </c>
      <c r="AQ17" s="446">
        <f>_xlfn.IFNA(VLOOKUP(B17,'[11]5%'!B:BC,54,0),0)</f>
        <v>0</v>
      </c>
      <c r="AR17" s="450"/>
      <c r="AS17" s="446"/>
      <c r="AT17" s="446"/>
      <c r="AU17" s="446">
        <f t="shared" si="6"/>
        <v>0</v>
      </c>
      <c r="AV17" s="446" t="e">
        <f>SUMIF([11]Reim!B:B,NPW!B:B,[11]Reim!G:G)</f>
        <v>#VALUE!</v>
      </c>
      <c r="AW17" s="446">
        <f t="shared" si="7"/>
        <v>0</v>
      </c>
      <c r="AX17" s="451">
        <f t="shared" si="23"/>
        <v>0</v>
      </c>
      <c r="AY17" s="446">
        <f t="shared" si="24"/>
        <v>240</v>
      </c>
      <c r="AZ17" s="446">
        <f t="shared" si="25"/>
        <v>0</v>
      </c>
      <c r="BA17" s="446" t="e">
        <f t="shared" si="8"/>
        <v>#VALUE!</v>
      </c>
      <c r="BB17" s="446" t="e">
        <f t="shared" si="9"/>
        <v>#VALUE!</v>
      </c>
      <c r="BC17" s="452">
        <f t="shared" si="10"/>
        <v>367.55697133055622</v>
      </c>
      <c r="BD17" s="444">
        <f>VLOOKUP(B17,'[11]1ST'!B:BP,67,0)</f>
        <v>130</v>
      </c>
      <c r="BE17" s="449"/>
      <c r="BF17" s="446">
        <f t="shared" si="26"/>
        <v>130</v>
      </c>
      <c r="BG17" s="444" t="e">
        <f t="shared" si="11"/>
        <v>#VALUE!</v>
      </c>
      <c r="BH17" s="446">
        <v>0</v>
      </c>
      <c r="BI17" s="446">
        <f>_xlfn.IFNA(VLOOKUP(B17,[11]Union!A:B,2,0),0)</f>
        <v>0</v>
      </c>
      <c r="BJ17" s="446">
        <f>_xlfn.IFNA(VLOOKUP(B17,[11]Union!E:F,2,0),0)</f>
        <v>0</v>
      </c>
      <c r="BK17" s="446">
        <f>_xlfn.IFNA(VLOOKUP(B17,[11]Union!M:N,2,0),0)</f>
        <v>0</v>
      </c>
      <c r="BL17" s="446">
        <f>_xlfn.IFNA(VLOOKUP(B17,[11]Union!I:J,2,0),0)</f>
        <v>0</v>
      </c>
      <c r="BM17" s="449"/>
      <c r="BN17" s="446" t="e">
        <f t="shared" si="12"/>
        <v>#VALUE!</v>
      </c>
      <c r="BO17" s="446">
        <f t="shared" si="27"/>
        <v>18.760000000000002</v>
      </c>
      <c r="BP17" s="453" t="e">
        <f t="shared" si="28"/>
        <v>#VALUE!</v>
      </c>
      <c r="BQ17" s="454" t="s">
        <v>539</v>
      </c>
      <c r="BR17" s="313" t="e">
        <f>VLOOKUP(B17,[11]ML!A:A,1,0)</f>
        <v>#N/A</v>
      </c>
      <c r="BS17" s="455" t="str">
        <f t="shared" si="13"/>
        <v>L</v>
      </c>
      <c r="BT17" s="310">
        <f>VLOOKUP(B17,[11]OT!B:AR,43,0)</f>
        <v>24</v>
      </c>
      <c r="BU17" s="311"/>
      <c r="BV17" s="312"/>
      <c r="BW17" s="456">
        <f t="shared" si="29"/>
        <v>2276</v>
      </c>
    </row>
    <row r="18" spans="1:78" s="314" customFormat="1" ht="37.5" customHeight="1">
      <c r="A18" s="434">
        <f t="shared" si="30"/>
        <v>9</v>
      </c>
      <c r="B18" s="457" t="s">
        <v>580</v>
      </c>
      <c r="C18" s="458" t="s">
        <v>581</v>
      </c>
      <c r="D18" s="437" t="s">
        <v>582</v>
      </c>
      <c r="E18" s="438" t="s">
        <v>332</v>
      </c>
      <c r="F18" s="438" t="s">
        <v>567</v>
      </c>
      <c r="G18" s="439" t="s">
        <v>583</v>
      </c>
      <c r="H18" s="439" t="s">
        <v>584</v>
      </c>
      <c r="I18" s="440">
        <f t="shared" si="0"/>
        <v>34</v>
      </c>
      <c r="J18" s="438" t="str">
        <f t="shared" si="1"/>
        <v>01-31 Jan, 2024</v>
      </c>
      <c r="K18" s="440">
        <v>1</v>
      </c>
      <c r="L18" s="440">
        <v>1</v>
      </c>
      <c r="M18" s="440">
        <v>2</v>
      </c>
      <c r="N18" s="441">
        <v>376</v>
      </c>
      <c r="O18" s="442">
        <f t="shared" si="32"/>
        <v>14.461538461538462</v>
      </c>
      <c r="P18" s="443">
        <f>VLOOKUP(B18,[11]NPW.Avg!B:AD,29,0)</f>
        <v>486.31588394062072</v>
      </c>
      <c r="Q18" s="444">
        <f t="shared" si="14"/>
        <v>18.704457074639258</v>
      </c>
      <c r="R18" s="442">
        <f t="shared" si="15"/>
        <v>26</v>
      </c>
      <c r="S18" s="440">
        <f t="shared" si="16"/>
        <v>1</v>
      </c>
      <c r="T18" s="442">
        <f t="shared" si="17"/>
        <v>25</v>
      </c>
      <c r="U18" s="442">
        <f>VLOOKUP(B18,[11]Att!B:S,18,0)</f>
        <v>0</v>
      </c>
      <c r="V18" s="442">
        <f>VLOOKUP(B18,[11]Att!B:J,9,0)</f>
        <v>0</v>
      </c>
      <c r="W18" s="442">
        <f>VLOOKUP(B18,[11]Att!B:K,10,0)</f>
        <v>0</v>
      </c>
      <c r="X18" s="442">
        <f t="shared" si="2"/>
        <v>0</v>
      </c>
      <c r="Y18" s="442">
        <f>VLOOKUP(B18,[11]OT!B:AU,46,0)</f>
        <v>44</v>
      </c>
      <c r="Z18" s="445"/>
      <c r="AA18" s="442">
        <f t="shared" si="3"/>
        <v>44</v>
      </c>
      <c r="AB18" s="446">
        <f t="shared" si="33"/>
        <v>119.31</v>
      </c>
      <c r="AC18" s="447">
        <f t="shared" si="34"/>
        <v>0</v>
      </c>
      <c r="AD18" s="446">
        <f t="shared" si="4"/>
        <v>119.31</v>
      </c>
      <c r="AE18" s="446">
        <f t="shared" si="31"/>
        <v>9.8000000000000007</v>
      </c>
      <c r="AF18" s="446">
        <f t="shared" si="20"/>
        <v>14.461538461538462</v>
      </c>
      <c r="AG18" s="446">
        <f t="shared" si="21"/>
        <v>0</v>
      </c>
      <c r="AH18" s="446">
        <f t="shared" si="22"/>
        <v>0</v>
      </c>
      <c r="AI18" s="446">
        <f>_xlfn.IFNA(VLOOKUP(B18,'[11]Child care'!C:I,7,0),0)</f>
        <v>0</v>
      </c>
      <c r="AJ18" s="444">
        <f>VLOOKUP(B18,[11]Att!B:U,20,0)</f>
        <v>10</v>
      </c>
      <c r="AK18" s="446"/>
      <c r="AL18" s="446">
        <v>7</v>
      </c>
      <c r="AM18" s="446">
        <f>IF(BW18,VLOOKUP(BW18,'[11]Lookup Value'!M:N,2),0)</f>
        <v>5</v>
      </c>
      <c r="AN18" s="448"/>
      <c r="AO18" s="446">
        <f t="shared" si="5"/>
        <v>5</v>
      </c>
      <c r="AP18" s="449">
        <f>_xlfn.IFNA(VLOOKUP(B18,[11]Bonus!A:B,2,0),0)</f>
        <v>0</v>
      </c>
      <c r="AQ18" s="446">
        <f>_xlfn.IFNA(VLOOKUP(B18,'[11]5%'!B:BC,54,0),0)</f>
        <v>0</v>
      </c>
      <c r="AR18" s="450"/>
      <c r="AS18" s="446"/>
      <c r="AT18" s="446"/>
      <c r="AU18" s="446">
        <f t="shared" si="6"/>
        <v>0</v>
      </c>
      <c r="AV18" s="446" t="e">
        <f>SUMIF([11]Reim!B:B,NPW!B:B,[11]Reim!G:G)</f>
        <v>#VALUE!</v>
      </c>
      <c r="AW18" s="446">
        <f t="shared" si="7"/>
        <v>0</v>
      </c>
      <c r="AX18" s="451">
        <f t="shared" si="23"/>
        <v>0</v>
      </c>
      <c r="AY18" s="446">
        <f t="shared" si="24"/>
        <v>361.54</v>
      </c>
      <c r="AZ18" s="446">
        <f t="shared" si="25"/>
        <v>0</v>
      </c>
      <c r="BA18" s="446" t="e">
        <f t="shared" si="8"/>
        <v>#VALUE!</v>
      </c>
      <c r="BB18" s="446" t="e">
        <f t="shared" si="9"/>
        <v>#VALUE!</v>
      </c>
      <c r="BC18" s="452">
        <f t="shared" si="10"/>
        <v>367.55697133055622</v>
      </c>
      <c r="BD18" s="444">
        <f>VLOOKUP(B18,'[11]1ST'!B:BP,67,0)</f>
        <v>188</v>
      </c>
      <c r="BE18" s="449"/>
      <c r="BF18" s="446">
        <f t="shared" si="26"/>
        <v>188</v>
      </c>
      <c r="BG18" s="444" t="e">
        <f t="shared" si="11"/>
        <v>#VALUE!</v>
      </c>
      <c r="BH18" s="446">
        <v>3.76</v>
      </c>
      <c r="BI18" s="446">
        <f>_xlfn.IFNA(VLOOKUP(B18,[11]Union!A:B,2,0),0)</f>
        <v>0</v>
      </c>
      <c r="BJ18" s="446">
        <f>_xlfn.IFNA(VLOOKUP(B18,[11]Union!E:F,2,0),0)</f>
        <v>0</v>
      </c>
      <c r="BK18" s="446">
        <f>_xlfn.IFNA(VLOOKUP(B18,[11]Union!M:N,2,0),0)</f>
        <v>0</v>
      </c>
      <c r="BL18" s="446">
        <f>_xlfn.IFNA(VLOOKUP(B18,[11]Union!I:J,2,0),0)</f>
        <v>0</v>
      </c>
      <c r="BM18" s="449"/>
      <c r="BN18" s="446" t="e">
        <f t="shared" si="12"/>
        <v>#VALUE!</v>
      </c>
      <c r="BO18" s="446">
        <f t="shared" si="27"/>
        <v>16.8</v>
      </c>
      <c r="BP18" s="453" t="e">
        <f t="shared" si="28"/>
        <v>#VALUE!</v>
      </c>
      <c r="BQ18" s="454" t="s">
        <v>539</v>
      </c>
      <c r="BR18" s="313" t="e">
        <f>VLOOKUP(B18,[11]ML!A:A,1,0)</f>
        <v>#N/A</v>
      </c>
      <c r="BS18" s="455" t="str">
        <f t="shared" si="13"/>
        <v>L</v>
      </c>
      <c r="BT18" s="310">
        <f>VLOOKUP(B18,[11]OT!B:AR,43,0)</f>
        <v>20</v>
      </c>
      <c r="BU18" s="311"/>
      <c r="BV18" s="312"/>
      <c r="BW18" s="456">
        <f t="shared" si="29"/>
        <v>1505</v>
      </c>
    </row>
    <row r="19" spans="1:78" s="314" customFormat="1" ht="37.5" customHeight="1">
      <c r="A19" s="434">
        <f t="shared" si="30"/>
        <v>10</v>
      </c>
      <c r="B19" s="457" t="s">
        <v>585</v>
      </c>
      <c r="C19" s="458" t="s">
        <v>586</v>
      </c>
      <c r="D19" s="437" t="s">
        <v>587</v>
      </c>
      <c r="E19" s="438" t="s">
        <v>332</v>
      </c>
      <c r="F19" s="438" t="s">
        <v>567</v>
      </c>
      <c r="G19" s="439" t="s">
        <v>588</v>
      </c>
      <c r="H19" s="439" t="s">
        <v>589</v>
      </c>
      <c r="I19" s="440">
        <f t="shared" si="0"/>
        <v>28</v>
      </c>
      <c r="J19" s="438" t="str">
        <f t="shared" si="1"/>
        <v>01-31 Jan, 2024</v>
      </c>
      <c r="K19" s="440">
        <v>1</v>
      </c>
      <c r="L19" s="440">
        <v>1</v>
      </c>
      <c r="M19" s="440">
        <v>2</v>
      </c>
      <c r="N19" s="441">
        <v>284</v>
      </c>
      <c r="O19" s="442">
        <f t="shared" si="32"/>
        <v>10.923076923076923</v>
      </c>
      <c r="P19" s="443">
        <f>VLOOKUP(B19,[11]NPW.Avg!B:AD,29,0)</f>
        <v>343.99584345479087</v>
      </c>
      <c r="Q19" s="444">
        <f t="shared" si="14"/>
        <v>13.230609363645803</v>
      </c>
      <c r="R19" s="442">
        <f t="shared" si="15"/>
        <v>26</v>
      </c>
      <c r="S19" s="440">
        <f t="shared" si="16"/>
        <v>1</v>
      </c>
      <c r="T19" s="442">
        <f t="shared" si="17"/>
        <v>23.901754385964914</v>
      </c>
      <c r="U19" s="442">
        <f>VLOOKUP(B19,[11]Att!B:S,18,0)</f>
        <v>9.8245614035087706E-2</v>
      </c>
      <c r="V19" s="442">
        <f>VLOOKUP(B19,[11]Att!B:J,9,0)</f>
        <v>0</v>
      </c>
      <c r="W19" s="442">
        <f>VLOOKUP(B19,[11]Att!B:K,10,0)</f>
        <v>1</v>
      </c>
      <c r="X19" s="442">
        <f t="shared" si="2"/>
        <v>1.0982456140350878</v>
      </c>
      <c r="Y19" s="442">
        <f>VLOOKUP(B19,[11]OT!B:AU,46,0)</f>
        <v>42</v>
      </c>
      <c r="Z19" s="445"/>
      <c r="AA19" s="442">
        <f t="shared" si="3"/>
        <v>42</v>
      </c>
      <c r="AB19" s="446">
        <f t="shared" si="33"/>
        <v>86.02</v>
      </c>
      <c r="AC19" s="447">
        <f t="shared" si="34"/>
        <v>0</v>
      </c>
      <c r="AD19" s="446">
        <f t="shared" si="4"/>
        <v>86.02</v>
      </c>
      <c r="AE19" s="446">
        <f t="shared" si="31"/>
        <v>9.31</v>
      </c>
      <c r="AF19" s="446">
        <f t="shared" si="20"/>
        <v>10.923076923076923</v>
      </c>
      <c r="AG19" s="446">
        <f t="shared" si="21"/>
        <v>1.3</v>
      </c>
      <c r="AH19" s="446">
        <f t="shared" si="22"/>
        <v>0</v>
      </c>
      <c r="AI19" s="446">
        <f>_xlfn.IFNA(VLOOKUP(B19,'[11]Child care'!C:I,7,0),0)</f>
        <v>0</v>
      </c>
      <c r="AJ19" s="444">
        <f>VLOOKUP(B19,[11]Att!B:U,20,0)</f>
        <v>9.1999999999999993</v>
      </c>
      <c r="AK19" s="446"/>
      <c r="AL19" s="446">
        <v>7</v>
      </c>
      <c r="AM19" s="446">
        <f>IF(BW19,VLOOKUP(BW19,'[11]Lookup Value'!M:N,2),0)</f>
        <v>2</v>
      </c>
      <c r="AN19" s="448"/>
      <c r="AO19" s="446">
        <f t="shared" si="5"/>
        <v>2</v>
      </c>
      <c r="AP19" s="449">
        <f>_xlfn.IFNA(VLOOKUP(B19,[11]Bonus!A:B,2,0),0)</f>
        <v>0</v>
      </c>
      <c r="AQ19" s="446">
        <f>_xlfn.IFNA(VLOOKUP(B19,'[11]5%'!B:BC,54,0),0)</f>
        <v>0</v>
      </c>
      <c r="AR19" s="450"/>
      <c r="AS19" s="446"/>
      <c r="AT19" s="446"/>
      <c r="AU19" s="446">
        <f t="shared" si="6"/>
        <v>0</v>
      </c>
      <c r="AV19" s="446" t="e">
        <f>SUMIF([11]Reim!B:B,NPW!B:B,[11]Reim!G:G)</f>
        <v>#VALUE!</v>
      </c>
      <c r="AW19" s="446">
        <f t="shared" si="7"/>
        <v>0</v>
      </c>
      <c r="AX19" s="451">
        <f t="shared" si="23"/>
        <v>0</v>
      </c>
      <c r="AY19" s="446">
        <f t="shared" si="24"/>
        <v>261.08</v>
      </c>
      <c r="AZ19" s="446">
        <f t="shared" si="25"/>
        <v>10.92</v>
      </c>
      <c r="BA19" s="446" t="e">
        <f t="shared" si="8"/>
        <v>#VALUE!</v>
      </c>
      <c r="BB19" s="446" t="e">
        <f t="shared" si="9"/>
        <v>#VALUE!</v>
      </c>
      <c r="BC19" s="452">
        <f t="shared" si="10"/>
        <v>367.55697133055622</v>
      </c>
      <c r="BD19" s="444">
        <f>VLOOKUP(B19,'[11]1ST'!B:BP,67,0)</f>
        <v>142</v>
      </c>
      <c r="BE19" s="449"/>
      <c r="BF19" s="446">
        <f t="shared" si="26"/>
        <v>142</v>
      </c>
      <c r="BG19" s="444" t="e">
        <f t="shared" si="11"/>
        <v>#VALUE!</v>
      </c>
      <c r="BH19" s="446">
        <v>0</v>
      </c>
      <c r="BI19" s="446">
        <f>_xlfn.IFNA(VLOOKUP(B19,[11]Union!A:B,2,0),0)</f>
        <v>0</v>
      </c>
      <c r="BJ19" s="446">
        <f>_xlfn.IFNA(VLOOKUP(B19,[11]Union!E:F,2,0),0)</f>
        <v>0</v>
      </c>
      <c r="BK19" s="446">
        <f>_xlfn.IFNA(VLOOKUP(B19,[11]Union!M:N,2,0),0)</f>
        <v>0</v>
      </c>
      <c r="BL19" s="446">
        <f>_xlfn.IFNA(VLOOKUP(B19,[11]Union!I:J,2,0),0)</f>
        <v>0</v>
      </c>
      <c r="BM19" s="449"/>
      <c r="BN19" s="446" t="e">
        <f t="shared" si="12"/>
        <v>#VALUE!</v>
      </c>
      <c r="BO19" s="446">
        <f t="shared" si="27"/>
        <v>16.309999999999999</v>
      </c>
      <c r="BP19" s="453" t="e">
        <f t="shared" si="28"/>
        <v>#VALUE!</v>
      </c>
      <c r="BQ19" s="454" t="s">
        <v>539</v>
      </c>
      <c r="BR19" s="313" t="e">
        <f>VLOOKUP(B19,[11]ML!A:A,1,0)</f>
        <v>#N/A</v>
      </c>
      <c r="BS19" s="455" t="str">
        <f t="shared" si="13"/>
        <v>L</v>
      </c>
      <c r="BT19" s="310">
        <f>VLOOKUP(B19,[11]OT!B:AR,43,0)</f>
        <v>19</v>
      </c>
      <c r="BU19" s="311"/>
      <c r="BV19" s="312"/>
      <c r="BW19" s="456">
        <f t="shared" si="29"/>
        <v>587</v>
      </c>
    </row>
    <row r="20" spans="1:78" s="314" customFormat="1" ht="37.5" customHeight="1">
      <c r="A20" s="434">
        <f t="shared" si="30"/>
        <v>11</v>
      </c>
      <c r="B20" s="457" t="s">
        <v>590</v>
      </c>
      <c r="C20" s="458" t="s">
        <v>591</v>
      </c>
      <c r="D20" s="437" t="s">
        <v>592</v>
      </c>
      <c r="E20" s="438" t="s">
        <v>593</v>
      </c>
      <c r="F20" s="438" t="s">
        <v>594</v>
      </c>
      <c r="G20" s="439" t="s">
        <v>595</v>
      </c>
      <c r="H20" s="439" t="s">
        <v>596</v>
      </c>
      <c r="I20" s="440">
        <f t="shared" si="0"/>
        <v>39</v>
      </c>
      <c r="J20" s="438" t="str">
        <f t="shared" si="1"/>
        <v>01-31 Jan, 2024</v>
      </c>
      <c r="K20" s="440">
        <v>1</v>
      </c>
      <c r="L20" s="440">
        <v>1</v>
      </c>
      <c r="M20" s="440">
        <v>2</v>
      </c>
      <c r="N20" s="441">
        <v>224</v>
      </c>
      <c r="O20" s="442">
        <f t="shared" si="32"/>
        <v>8.615384615384615</v>
      </c>
      <c r="P20" s="443">
        <f>VLOOKUP(B20,[11]NPW.Avg!B:AD,29,0)</f>
        <v>270.07261470985156</v>
      </c>
      <c r="Q20" s="444">
        <f t="shared" si="14"/>
        <v>10.387408258071215</v>
      </c>
      <c r="R20" s="442">
        <f t="shared" si="15"/>
        <v>26</v>
      </c>
      <c r="S20" s="440">
        <f t="shared" si="16"/>
        <v>1</v>
      </c>
      <c r="T20" s="442">
        <f t="shared" si="17"/>
        <v>25</v>
      </c>
      <c r="U20" s="442">
        <f>VLOOKUP(B20,[11]Att!B:S,18,0)</f>
        <v>0</v>
      </c>
      <c r="V20" s="442">
        <f>VLOOKUP(B20,[11]Att!B:J,9,0)</f>
        <v>0</v>
      </c>
      <c r="W20" s="442">
        <f>VLOOKUP(B20,[11]Att!B:K,10,0)</f>
        <v>0</v>
      </c>
      <c r="X20" s="442">
        <f t="shared" si="2"/>
        <v>0</v>
      </c>
      <c r="Y20" s="442">
        <f>VLOOKUP(B20,[11]OT!B:AU,46,0)</f>
        <v>44</v>
      </c>
      <c r="Z20" s="445"/>
      <c r="AA20" s="442">
        <f t="shared" si="3"/>
        <v>44</v>
      </c>
      <c r="AB20" s="446">
        <f t="shared" si="33"/>
        <v>71.08</v>
      </c>
      <c r="AC20" s="447">
        <f t="shared" si="34"/>
        <v>0</v>
      </c>
      <c r="AD20" s="446">
        <f t="shared" si="4"/>
        <v>71.08</v>
      </c>
      <c r="AE20" s="446">
        <f t="shared" si="31"/>
        <v>10.78</v>
      </c>
      <c r="AF20" s="446">
        <f t="shared" si="20"/>
        <v>8.615384615384615</v>
      </c>
      <c r="AG20" s="446">
        <f t="shared" si="21"/>
        <v>0</v>
      </c>
      <c r="AH20" s="446">
        <f t="shared" si="22"/>
        <v>0</v>
      </c>
      <c r="AI20" s="446">
        <f>_xlfn.IFNA(VLOOKUP(B20,'[11]Child care'!C:I,7,0),0)</f>
        <v>0</v>
      </c>
      <c r="AJ20" s="444">
        <f>VLOOKUP(B20,[11]Att!B:U,20,0)</f>
        <v>10</v>
      </c>
      <c r="AK20" s="446"/>
      <c r="AL20" s="446">
        <v>7</v>
      </c>
      <c r="AM20" s="446">
        <f>IF(BW20,VLOOKUP(BW20,'[11]Lookup Value'!M:N,2),0)</f>
        <v>11</v>
      </c>
      <c r="AN20" s="448"/>
      <c r="AO20" s="446">
        <f t="shared" si="5"/>
        <v>11</v>
      </c>
      <c r="AP20" s="449">
        <f>_xlfn.IFNA(VLOOKUP(B20,[11]Bonus!A:B,2,0),0)</f>
        <v>0</v>
      </c>
      <c r="AQ20" s="446">
        <f>_xlfn.IFNA(VLOOKUP(B20,'[11]5%'!B:BC,54,0),0)</f>
        <v>0</v>
      </c>
      <c r="AR20" s="450"/>
      <c r="AS20" s="446"/>
      <c r="AT20" s="446"/>
      <c r="AU20" s="446">
        <f t="shared" si="6"/>
        <v>0</v>
      </c>
      <c r="AV20" s="446" t="e">
        <f>SUMIF([11]Reim!B:B,NPW!B:B,[11]Reim!G:G)</f>
        <v>#VALUE!</v>
      </c>
      <c r="AW20" s="446">
        <f t="shared" si="7"/>
        <v>0</v>
      </c>
      <c r="AX20" s="451">
        <f t="shared" si="23"/>
        <v>0</v>
      </c>
      <c r="AY20" s="446">
        <f t="shared" si="24"/>
        <v>215.38</v>
      </c>
      <c r="AZ20" s="446">
        <f t="shared" si="25"/>
        <v>0</v>
      </c>
      <c r="BA20" s="446" t="e">
        <f t="shared" si="8"/>
        <v>#VALUE!</v>
      </c>
      <c r="BB20" s="446" t="e">
        <f t="shared" si="9"/>
        <v>#VALUE!</v>
      </c>
      <c r="BC20" s="452">
        <f t="shared" si="10"/>
        <v>367.55697133055622</v>
      </c>
      <c r="BD20" s="444">
        <f>VLOOKUP(B20,'[11]1ST'!B:BP,67,0)</f>
        <v>112</v>
      </c>
      <c r="BE20" s="449"/>
      <c r="BF20" s="446">
        <f t="shared" si="26"/>
        <v>112</v>
      </c>
      <c r="BG20" s="444" t="e">
        <f t="shared" si="11"/>
        <v>#VALUE!</v>
      </c>
      <c r="BH20" s="446">
        <v>0</v>
      </c>
      <c r="BI20" s="446">
        <f>_xlfn.IFNA(VLOOKUP(B20,[11]Union!A:B,2,0),0)</f>
        <v>0</v>
      </c>
      <c r="BJ20" s="446">
        <f>_xlfn.IFNA(VLOOKUP(B20,[11]Union!E:F,2,0),0)</f>
        <v>0</v>
      </c>
      <c r="BK20" s="446">
        <f>_xlfn.IFNA(VLOOKUP(B20,[11]Union!M:N,2,0),0)</f>
        <v>0</v>
      </c>
      <c r="BL20" s="446">
        <f>_xlfn.IFNA(VLOOKUP(B20,[11]Union!I:J,2,0),0)</f>
        <v>0</v>
      </c>
      <c r="BM20" s="449"/>
      <c r="BN20" s="446" t="e">
        <f t="shared" si="12"/>
        <v>#VALUE!</v>
      </c>
      <c r="BO20" s="446">
        <f t="shared" si="27"/>
        <v>17.78</v>
      </c>
      <c r="BP20" s="453" t="e">
        <f t="shared" si="28"/>
        <v>#VALUE!</v>
      </c>
      <c r="BQ20" s="454" t="s">
        <v>539</v>
      </c>
      <c r="BR20" s="313" t="e">
        <f>VLOOKUP(B20,[11]ML!A:A,1,0)</f>
        <v>#N/A</v>
      </c>
      <c r="BS20" s="455" t="str">
        <f t="shared" si="13"/>
        <v>L</v>
      </c>
      <c r="BT20" s="310">
        <f>VLOOKUP(B20,[11]OT!B:AR,43,0)</f>
        <v>22</v>
      </c>
      <c r="BU20" s="311"/>
      <c r="BV20" s="312"/>
      <c r="BW20" s="456">
        <f t="shared" si="29"/>
        <v>4291</v>
      </c>
      <c r="BY20" s="315"/>
      <c r="BZ20" s="315"/>
    </row>
    <row r="21" spans="1:78" ht="37.5" customHeight="1">
      <c r="A21" s="434">
        <f t="shared" si="30"/>
        <v>12</v>
      </c>
      <c r="B21" s="457" t="s">
        <v>597</v>
      </c>
      <c r="C21" s="458" t="s">
        <v>598</v>
      </c>
      <c r="D21" s="437" t="s">
        <v>599</v>
      </c>
      <c r="E21" s="438" t="s">
        <v>593</v>
      </c>
      <c r="F21" s="438" t="s">
        <v>594</v>
      </c>
      <c r="G21" s="439" t="s">
        <v>600</v>
      </c>
      <c r="H21" s="439" t="s">
        <v>601</v>
      </c>
      <c r="I21" s="440">
        <f t="shared" si="0"/>
        <v>29</v>
      </c>
      <c r="J21" s="438" t="str">
        <f t="shared" si="1"/>
        <v>01-31 Jan, 2024</v>
      </c>
      <c r="K21" s="440">
        <v>0</v>
      </c>
      <c r="L21" s="440">
        <v>0</v>
      </c>
      <c r="M21" s="440">
        <v>0</v>
      </c>
      <c r="N21" s="441">
        <v>224</v>
      </c>
      <c r="O21" s="442">
        <f t="shared" si="32"/>
        <v>8.615384615384615</v>
      </c>
      <c r="P21" s="443">
        <f>VLOOKUP(B21,[11]NPW.Avg!B:AD,29,0)</f>
        <v>261.38821300044987</v>
      </c>
      <c r="Q21" s="444">
        <f t="shared" si="14"/>
        <v>10.05339280770961</v>
      </c>
      <c r="R21" s="442">
        <f t="shared" si="15"/>
        <v>26</v>
      </c>
      <c r="S21" s="440">
        <f t="shared" si="16"/>
        <v>1</v>
      </c>
      <c r="T21" s="442">
        <f t="shared" si="17"/>
        <v>24</v>
      </c>
      <c r="U21" s="442">
        <f>VLOOKUP(B21,[11]Att!B:S,18,0)</f>
        <v>1</v>
      </c>
      <c r="V21" s="442">
        <f>VLOOKUP(B21,[11]Att!B:J,9,0)</f>
        <v>0</v>
      </c>
      <c r="W21" s="442">
        <f>VLOOKUP(B21,[11]Att!B:K,10,0)</f>
        <v>0</v>
      </c>
      <c r="X21" s="442">
        <f t="shared" si="2"/>
        <v>1</v>
      </c>
      <c r="Y21" s="442">
        <f>VLOOKUP(B21,[11]OT!B:AU,46,0)</f>
        <v>38</v>
      </c>
      <c r="Z21" s="445"/>
      <c r="AA21" s="442">
        <f t="shared" si="3"/>
        <v>38</v>
      </c>
      <c r="AB21" s="446">
        <f t="shared" si="33"/>
        <v>61.38</v>
      </c>
      <c r="AC21" s="447">
        <f t="shared" si="34"/>
        <v>0</v>
      </c>
      <c r="AD21" s="446">
        <f t="shared" si="4"/>
        <v>61.38</v>
      </c>
      <c r="AE21" s="446">
        <f t="shared" si="31"/>
        <v>9.31</v>
      </c>
      <c r="AF21" s="446">
        <f t="shared" si="20"/>
        <v>8.615384615384615</v>
      </c>
      <c r="AG21" s="446">
        <f t="shared" si="21"/>
        <v>10.050000000000001</v>
      </c>
      <c r="AH21" s="446">
        <f t="shared" si="22"/>
        <v>0</v>
      </c>
      <c r="AI21" s="446">
        <f>_xlfn.IFNA(VLOOKUP(B21,'[11]Child care'!C:I,7,0),0)</f>
        <v>0</v>
      </c>
      <c r="AJ21" s="444">
        <f>VLOOKUP(B21,[11]Att!B:U,20,0)</f>
        <v>10</v>
      </c>
      <c r="AK21" s="446"/>
      <c r="AL21" s="446">
        <v>7</v>
      </c>
      <c r="AM21" s="446">
        <f>IF(BW21,VLOOKUP(BW21,'[11]Lookup Value'!M:N,2),0)</f>
        <v>11</v>
      </c>
      <c r="AN21" s="448"/>
      <c r="AO21" s="446">
        <f t="shared" si="5"/>
        <v>11</v>
      </c>
      <c r="AP21" s="449">
        <f>_xlfn.IFNA(VLOOKUP(B21,[11]Bonus!A:B,2,0),0)</f>
        <v>0</v>
      </c>
      <c r="AQ21" s="446">
        <f>_xlfn.IFNA(VLOOKUP(B21,'[11]5%'!B:BC,54,0),0)</f>
        <v>0</v>
      </c>
      <c r="AR21" s="450"/>
      <c r="AS21" s="446"/>
      <c r="AT21" s="446"/>
      <c r="AU21" s="446">
        <f t="shared" si="6"/>
        <v>0</v>
      </c>
      <c r="AV21" s="446" t="e">
        <f>SUMIF([11]Reim!B:B,NPW!B:B,[11]Reim!G:G)</f>
        <v>#VALUE!</v>
      </c>
      <c r="AW21" s="446">
        <f t="shared" si="7"/>
        <v>0</v>
      </c>
      <c r="AX21" s="451">
        <f t="shared" si="23"/>
        <v>0</v>
      </c>
      <c r="AY21" s="446">
        <f t="shared" si="24"/>
        <v>206.77</v>
      </c>
      <c r="AZ21" s="446">
        <f t="shared" si="25"/>
        <v>0</v>
      </c>
      <c r="BA21" s="446" t="e">
        <f t="shared" si="8"/>
        <v>#VALUE!</v>
      </c>
      <c r="BB21" s="446" t="e">
        <f t="shared" si="9"/>
        <v>#VALUE!</v>
      </c>
      <c r="BC21" s="452">
        <f t="shared" si="10"/>
        <v>367.55697133055622</v>
      </c>
      <c r="BD21" s="444">
        <f>VLOOKUP(B21,'[11]1ST'!B:BP,67,0)</f>
        <v>112</v>
      </c>
      <c r="BE21" s="449"/>
      <c r="BF21" s="446">
        <f t="shared" si="26"/>
        <v>112</v>
      </c>
      <c r="BG21" s="444" t="e">
        <f t="shared" si="11"/>
        <v>#VALUE!</v>
      </c>
      <c r="BH21" s="446">
        <v>0</v>
      </c>
      <c r="BI21" s="446">
        <f>_xlfn.IFNA(VLOOKUP(B21,[11]Union!A:B,2,0),0)</f>
        <v>0</v>
      </c>
      <c r="BJ21" s="446">
        <f>_xlfn.IFNA(VLOOKUP(B21,[11]Union!E:F,2,0),0)</f>
        <v>0</v>
      </c>
      <c r="BK21" s="446">
        <f>_xlfn.IFNA(VLOOKUP(B21,[11]Union!M:N,2,0),0)</f>
        <v>0</v>
      </c>
      <c r="BL21" s="446">
        <f>_xlfn.IFNA(VLOOKUP(B21,[11]Union!I:J,2,0),0)</f>
        <v>0</v>
      </c>
      <c r="BM21" s="449"/>
      <c r="BN21" s="446" t="e">
        <f t="shared" si="12"/>
        <v>#VALUE!</v>
      </c>
      <c r="BO21" s="446">
        <f t="shared" si="27"/>
        <v>16.309999999999999</v>
      </c>
      <c r="BP21" s="453" t="e">
        <f t="shared" si="28"/>
        <v>#VALUE!</v>
      </c>
      <c r="BQ21" s="454" t="s">
        <v>539</v>
      </c>
      <c r="BR21" s="313" t="e">
        <f>VLOOKUP(B21,[11]ML!A:A,1,0)</f>
        <v>#N/A</v>
      </c>
      <c r="BS21" s="455" t="str">
        <f t="shared" si="13"/>
        <v>L</v>
      </c>
      <c r="BT21" s="310">
        <f>VLOOKUP(B21,[11]OT!B:AR,43,0)</f>
        <v>19</v>
      </c>
      <c r="BW21" s="456">
        <f t="shared" si="29"/>
        <v>3691</v>
      </c>
    </row>
    <row r="22" spans="1:78" ht="37.5" customHeight="1">
      <c r="A22" s="434">
        <f t="shared" si="30"/>
        <v>13</v>
      </c>
      <c r="B22" s="457" t="s">
        <v>602</v>
      </c>
      <c r="C22" s="458" t="s">
        <v>603</v>
      </c>
      <c r="D22" s="437" t="s">
        <v>604</v>
      </c>
      <c r="E22" s="438" t="s">
        <v>593</v>
      </c>
      <c r="F22" s="438" t="s">
        <v>605</v>
      </c>
      <c r="G22" s="439" t="s">
        <v>606</v>
      </c>
      <c r="H22" s="439" t="s">
        <v>607</v>
      </c>
      <c r="I22" s="440">
        <f t="shared" si="0"/>
        <v>37</v>
      </c>
      <c r="J22" s="438" t="str">
        <f t="shared" si="1"/>
        <v>01-31 Jan, 2024</v>
      </c>
      <c r="K22" s="440">
        <v>1</v>
      </c>
      <c r="L22" s="440">
        <v>1</v>
      </c>
      <c r="M22" s="440">
        <v>2</v>
      </c>
      <c r="N22" s="441">
        <v>488</v>
      </c>
      <c r="O22" s="442">
        <f t="shared" si="32"/>
        <v>18.76923076923077</v>
      </c>
      <c r="P22" s="443">
        <f>VLOOKUP(B22,[11]NPW.Avg!B:AD,29,0)</f>
        <v>512.35407894736841</v>
      </c>
      <c r="Q22" s="444">
        <f t="shared" si="14"/>
        <v>19.705926113360324</v>
      </c>
      <c r="R22" s="442">
        <f t="shared" si="15"/>
        <v>26</v>
      </c>
      <c r="S22" s="440">
        <f t="shared" si="16"/>
        <v>1</v>
      </c>
      <c r="T22" s="442">
        <f t="shared" si="17"/>
        <v>25</v>
      </c>
      <c r="U22" s="442">
        <f>VLOOKUP(B22,[11]Att!B:S,18,0)</f>
        <v>0</v>
      </c>
      <c r="V22" s="442">
        <f>VLOOKUP(B22,[11]Att!B:J,9,0)</f>
        <v>0</v>
      </c>
      <c r="W22" s="442">
        <f>VLOOKUP(B22,[11]Att!B:K,10,0)</f>
        <v>0</v>
      </c>
      <c r="X22" s="442">
        <f t="shared" si="2"/>
        <v>0</v>
      </c>
      <c r="Y22" s="442">
        <f>VLOOKUP(B22,[11]OT!B:AU,46,0)</f>
        <v>42</v>
      </c>
      <c r="Z22" s="445"/>
      <c r="AA22" s="442">
        <f t="shared" si="3"/>
        <v>42</v>
      </c>
      <c r="AB22" s="446">
        <f t="shared" si="33"/>
        <v>147.81</v>
      </c>
      <c r="AC22" s="447">
        <f t="shared" si="34"/>
        <v>0</v>
      </c>
      <c r="AD22" s="446">
        <f t="shared" si="4"/>
        <v>147.81</v>
      </c>
      <c r="AE22" s="446">
        <f t="shared" si="31"/>
        <v>10.29</v>
      </c>
      <c r="AF22" s="446">
        <f t="shared" si="20"/>
        <v>18.76923076923077</v>
      </c>
      <c r="AG22" s="446">
        <f t="shared" si="21"/>
        <v>0</v>
      </c>
      <c r="AH22" s="446">
        <f t="shared" si="22"/>
        <v>0</v>
      </c>
      <c r="AI22" s="446">
        <f>_xlfn.IFNA(VLOOKUP(B22,'[11]Child care'!C:I,7,0),0)</f>
        <v>0</v>
      </c>
      <c r="AJ22" s="444">
        <f>VLOOKUP(B22,[11]Att!B:U,20,0)</f>
        <v>10</v>
      </c>
      <c r="AK22" s="446"/>
      <c r="AL22" s="446">
        <v>7</v>
      </c>
      <c r="AM22" s="446">
        <f>IF(BW22,VLOOKUP(BW22,'[11]Lookup Value'!M:N,2),0)</f>
        <v>11</v>
      </c>
      <c r="AN22" s="448"/>
      <c r="AO22" s="446">
        <f t="shared" si="5"/>
        <v>11</v>
      </c>
      <c r="AP22" s="449">
        <f>_xlfn.IFNA(VLOOKUP(B22,[11]Bonus!A:B,2,0),0)</f>
        <v>0</v>
      </c>
      <c r="AQ22" s="446">
        <f>_xlfn.IFNA(VLOOKUP(B22,'[11]5%'!B:BC,54,0),0)</f>
        <v>0</v>
      </c>
      <c r="AR22" s="450"/>
      <c r="AS22" s="446"/>
      <c r="AT22" s="446"/>
      <c r="AU22" s="446">
        <f t="shared" si="6"/>
        <v>0</v>
      </c>
      <c r="AV22" s="446" t="e">
        <f>SUMIF([11]Reim!B:B,NPW!B:B,[11]Reim!G:G)</f>
        <v>#VALUE!</v>
      </c>
      <c r="AW22" s="446">
        <f t="shared" si="7"/>
        <v>0</v>
      </c>
      <c r="AX22" s="451">
        <f t="shared" si="23"/>
        <v>0</v>
      </c>
      <c r="AY22" s="446">
        <f t="shared" si="24"/>
        <v>469.23</v>
      </c>
      <c r="AZ22" s="446">
        <f t="shared" si="25"/>
        <v>0</v>
      </c>
      <c r="BA22" s="446" t="e">
        <f t="shared" si="8"/>
        <v>#VALUE!</v>
      </c>
      <c r="BB22" s="446" t="e">
        <f t="shared" si="9"/>
        <v>#VALUE!</v>
      </c>
      <c r="BC22" s="452">
        <f t="shared" si="10"/>
        <v>367.55697133055622</v>
      </c>
      <c r="BD22" s="444">
        <f>VLOOKUP(B22,'[11]1ST'!B:BP,67,0)</f>
        <v>221</v>
      </c>
      <c r="BE22" s="449"/>
      <c r="BF22" s="446">
        <f t="shared" si="26"/>
        <v>221</v>
      </c>
      <c r="BG22" s="444" t="e">
        <f t="shared" si="11"/>
        <v>#VALUE!</v>
      </c>
      <c r="BH22" s="446">
        <v>14.86</v>
      </c>
      <c r="BI22" s="446">
        <f>_xlfn.IFNA(VLOOKUP(B22,[11]Union!A:B,2,0),0)</f>
        <v>0</v>
      </c>
      <c r="BJ22" s="446">
        <f>_xlfn.IFNA(VLOOKUP(B22,[11]Union!E:F,2,0),0)</f>
        <v>0</v>
      </c>
      <c r="BK22" s="446">
        <f>_xlfn.IFNA(VLOOKUP(B22,[11]Union!M:N,2,0),0)</f>
        <v>0</v>
      </c>
      <c r="BL22" s="446">
        <f>_xlfn.IFNA(VLOOKUP(B22,[11]Union!I:J,2,0),0)</f>
        <v>0</v>
      </c>
      <c r="BM22" s="449"/>
      <c r="BN22" s="446" t="e">
        <f t="shared" si="12"/>
        <v>#VALUE!</v>
      </c>
      <c r="BO22" s="446">
        <f t="shared" si="27"/>
        <v>17.29</v>
      </c>
      <c r="BP22" s="453" t="e">
        <f t="shared" si="28"/>
        <v>#VALUE!</v>
      </c>
      <c r="BQ22" s="454" t="s">
        <v>539</v>
      </c>
      <c r="BR22" s="313" t="e">
        <f>VLOOKUP(B22,[11]ML!A:A,1,0)</f>
        <v>#N/A</v>
      </c>
      <c r="BS22" s="455" t="str">
        <f t="shared" si="13"/>
        <v>L</v>
      </c>
      <c r="BT22" s="310">
        <f>VLOOKUP(B22,[11]OT!B:AR,43,0)</f>
        <v>21</v>
      </c>
      <c r="BW22" s="456">
        <f t="shared" si="29"/>
        <v>5644</v>
      </c>
      <c r="BY22" s="465"/>
      <c r="BZ22" s="465"/>
    </row>
    <row r="23" spans="1:78" s="465" customFormat="1" ht="37.5" customHeight="1">
      <c r="A23" s="434">
        <f t="shared" si="30"/>
        <v>14</v>
      </c>
      <c r="B23" s="457" t="s">
        <v>608</v>
      </c>
      <c r="C23" s="436" t="s">
        <v>609</v>
      </c>
      <c r="D23" s="437" t="s">
        <v>610</v>
      </c>
      <c r="E23" s="438" t="s">
        <v>593</v>
      </c>
      <c r="F23" s="438" t="s">
        <v>611</v>
      </c>
      <c r="G23" s="439" t="s">
        <v>612</v>
      </c>
      <c r="H23" s="439" t="s">
        <v>613</v>
      </c>
      <c r="I23" s="440">
        <f t="shared" si="0"/>
        <v>21</v>
      </c>
      <c r="J23" s="438" t="str">
        <f t="shared" si="1"/>
        <v>01-31 Jan, 2024</v>
      </c>
      <c r="K23" s="440">
        <v>0</v>
      </c>
      <c r="L23" s="440">
        <v>0</v>
      </c>
      <c r="M23" s="440">
        <f>K23+L23</f>
        <v>0</v>
      </c>
      <c r="N23" s="441">
        <v>284</v>
      </c>
      <c r="O23" s="442">
        <f t="shared" si="32"/>
        <v>10.923076923076923</v>
      </c>
      <c r="P23" s="443">
        <f>VLOOKUP(B23,[11]NPW.Avg!B:AD,29,0)</f>
        <v>313.10987179487182</v>
      </c>
      <c r="Q23" s="444">
        <f t="shared" si="14"/>
        <v>12.042687376725839</v>
      </c>
      <c r="R23" s="442">
        <f t="shared" si="15"/>
        <v>26</v>
      </c>
      <c r="S23" s="440">
        <f t="shared" si="16"/>
        <v>1</v>
      </c>
      <c r="T23" s="442">
        <f t="shared" si="17"/>
        <v>24.894736842105264</v>
      </c>
      <c r="U23" s="442">
        <f>VLOOKUP(B23,[11]Att!B:S,18,0)</f>
        <v>0.105263157894737</v>
      </c>
      <c r="V23" s="442">
        <f>VLOOKUP(B23,[11]Att!B:J,9,0)</f>
        <v>0</v>
      </c>
      <c r="W23" s="442">
        <f>VLOOKUP(B23,[11]Att!B:K,10,0)</f>
        <v>0</v>
      </c>
      <c r="X23" s="442">
        <f t="shared" si="2"/>
        <v>0.105263157894737</v>
      </c>
      <c r="Y23" s="442">
        <f>VLOOKUP(B23,[11]OT!B:AU,46,0)</f>
        <v>34</v>
      </c>
      <c r="Z23" s="445"/>
      <c r="AA23" s="442">
        <f t="shared" si="3"/>
        <v>34</v>
      </c>
      <c r="AB23" s="446">
        <f t="shared" si="33"/>
        <v>69.63</v>
      </c>
      <c r="AC23" s="447">
        <f t="shared" si="34"/>
        <v>0</v>
      </c>
      <c r="AD23" s="446">
        <f t="shared" si="4"/>
        <v>69.63</v>
      </c>
      <c r="AE23" s="446">
        <f t="shared" si="31"/>
        <v>8.33</v>
      </c>
      <c r="AF23" s="446">
        <f t="shared" si="20"/>
        <v>10.923076923076923</v>
      </c>
      <c r="AG23" s="446">
        <f t="shared" si="21"/>
        <v>1.27</v>
      </c>
      <c r="AH23" s="446">
        <f t="shared" si="22"/>
        <v>0</v>
      </c>
      <c r="AI23" s="446">
        <f>_xlfn.IFNA(VLOOKUP(B23,'[11]Child care'!C:I,7,0),0)</f>
        <v>0</v>
      </c>
      <c r="AJ23" s="444">
        <f>VLOOKUP(B23,[11]Att!B:U,20,0)</f>
        <v>10</v>
      </c>
      <c r="AK23" s="446"/>
      <c r="AL23" s="446">
        <v>7</v>
      </c>
      <c r="AM23" s="446">
        <f>IF(BW23,VLOOKUP(BW23,'[11]Lookup Value'!M:N,2),0)</f>
        <v>3</v>
      </c>
      <c r="AN23" s="448"/>
      <c r="AO23" s="446">
        <f t="shared" si="5"/>
        <v>3</v>
      </c>
      <c r="AP23" s="449">
        <f>_xlfn.IFNA(VLOOKUP(B23,[11]Bonus!A:B,2,0),0)</f>
        <v>0</v>
      </c>
      <c r="AQ23" s="446">
        <f>_xlfn.IFNA(VLOOKUP(B23,'[11]5%'!B:BC,54,0),0)</f>
        <v>0</v>
      </c>
      <c r="AR23" s="450"/>
      <c r="AS23" s="446"/>
      <c r="AT23" s="446"/>
      <c r="AU23" s="446">
        <f t="shared" si="6"/>
        <v>0</v>
      </c>
      <c r="AV23" s="446" t="e">
        <f>SUMIF([11]Reim!B:B,NPW!B:B,[11]Reim!G:G)</f>
        <v>#VALUE!</v>
      </c>
      <c r="AW23" s="446">
        <f t="shared" si="7"/>
        <v>0</v>
      </c>
      <c r="AX23" s="451">
        <f t="shared" si="23"/>
        <v>0</v>
      </c>
      <c r="AY23" s="446">
        <f t="shared" si="24"/>
        <v>271.93</v>
      </c>
      <c r="AZ23" s="446">
        <f t="shared" si="25"/>
        <v>0</v>
      </c>
      <c r="BA23" s="446" t="e">
        <f t="shared" si="8"/>
        <v>#VALUE!</v>
      </c>
      <c r="BB23" s="446" t="e">
        <f t="shared" si="9"/>
        <v>#VALUE!</v>
      </c>
      <c r="BC23" s="452">
        <f t="shared" si="10"/>
        <v>367.55697133055622</v>
      </c>
      <c r="BD23" s="444">
        <f>VLOOKUP(B23,'[11]1ST'!B:BP,67,0)</f>
        <v>142</v>
      </c>
      <c r="BE23" s="449"/>
      <c r="BF23" s="446">
        <f t="shared" si="26"/>
        <v>142</v>
      </c>
      <c r="BG23" s="444" t="e">
        <f t="shared" si="11"/>
        <v>#VALUE!</v>
      </c>
      <c r="BH23" s="446">
        <v>0</v>
      </c>
      <c r="BI23" s="446">
        <f>_xlfn.IFNA(VLOOKUP(B23,[11]Union!A:B,2,0),0)</f>
        <v>0</v>
      </c>
      <c r="BJ23" s="446">
        <f>_xlfn.IFNA(VLOOKUP(B23,[11]Union!E:F,2,0),0)</f>
        <v>0</v>
      </c>
      <c r="BK23" s="446">
        <f>_xlfn.IFNA(VLOOKUP(B23,[11]Union!M:N,2,0),0)</f>
        <v>0</v>
      </c>
      <c r="BL23" s="446">
        <f>_xlfn.IFNA(VLOOKUP(B23,[11]Union!I:J,2,0),0)</f>
        <v>0</v>
      </c>
      <c r="BM23" s="449"/>
      <c r="BN23" s="446" t="e">
        <f t="shared" si="12"/>
        <v>#VALUE!</v>
      </c>
      <c r="BO23" s="446">
        <f t="shared" si="27"/>
        <v>15.33</v>
      </c>
      <c r="BP23" s="453" t="e">
        <f t="shared" si="28"/>
        <v>#VALUE!</v>
      </c>
      <c r="BQ23" s="454" t="s">
        <v>614</v>
      </c>
      <c r="BR23" s="313" t="e">
        <f>VLOOKUP(B23,[11]ML!A:A,1,0)</f>
        <v>#N/A</v>
      </c>
      <c r="BS23" s="455" t="str">
        <f t="shared" si="13"/>
        <v>L</v>
      </c>
      <c r="BT23" s="310">
        <f>VLOOKUP(B23,[11]OT!B:AR,43,0)</f>
        <v>17</v>
      </c>
      <c r="BU23" s="311"/>
      <c r="BV23" s="312"/>
      <c r="BW23" s="456">
        <f t="shared" si="29"/>
        <v>742</v>
      </c>
      <c r="BX23" s="314"/>
      <c r="BY23" s="315"/>
      <c r="BZ23" s="315"/>
    </row>
    <row r="24" spans="1:78" ht="37.5" customHeight="1">
      <c r="A24" s="434">
        <f t="shared" si="30"/>
        <v>15</v>
      </c>
      <c r="B24" s="457" t="s">
        <v>615</v>
      </c>
      <c r="C24" s="458" t="s">
        <v>616</v>
      </c>
      <c r="D24" s="437" t="s">
        <v>617</v>
      </c>
      <c r="E24" s="438" t="s">
        <v>618</v>
      </c>
      <c r="F24" s="438" t="s">
        <v>619</v>
      </c>
      <c r="G24" s="439" t="s">
        <v>620</v>
      </c>
      <c r="H24" s="439" t="s">
        <v>621</v>
      </c>
      <c r="I24" s="440">
        <f t="shared" si="0"/>
        <v>41</v>
      </c>
      <c r="J24" s="438" t="str">
        <f t="shared" si="1"/>
        <v>01-31 Jan, 2024</v>
      </c>
      <c r="K24" s="440">
        <v>1</v>
      </c>
      <c r="L24" s="440">
        <v>2</v>
      </c>
      <c r="M24" s="440">
        <v>3</v>
      </c>
      <c r="N24" s="441">
        <v>276</v>
      </c>
      <c r="O24" s="442">
        <f t="shared" si="32"/>
        <v>10.615384615384615</v>
      </c>
      <c r="P24" s="443">
        <f>VLOOKUP(B24,[11]NPW.Avg!B:AD,29,0)</f>
        <v>322.66031376518214</v>
      </c>
      <c r="Q24" s="444">
        <f t="shared" si="14"/>
        <v>12.410012067891621</v>
      </c>
      <c r="R24" s="442">
        <f t="shared" si="15"/>
        <v>26</v>
      </c>
      <c r="S24" s="440">
        <f t="shared" si="16"/>
        <v>1</v>
      </c>
      <c r="T24" s="442">
        <f t="shared" si="17"/>
        <v>22.263157894736842</v>
      </c>
      <c r="U24" s="442">
        <f>VLOOKUP(B24,[11]Att!B:S,18,0)</f>
        <v>1.736842105263158</v>
      </c>
      <c r="V24" s="442">
        <f>VLOOKUP(B24,[11]Att!B:J,9,0)</f>
        <v>0</v>
      </c>
      <c r="W24" s="442">
        <f>VLOOKUP(B24,[11]Att!B:K,10,0)</f>
        <v>1</v>
      </c>
      <c r="X24" s="442">
        <f t="shared" si="2"/>
        <v>2.736842105263158</v>
      </c>
      <c r="Y24" s="442">
        <f>VLOOKUP(B24,[11]OT!B:AU,46,0)</f>
        <v>32</v>
      </c>
      <c r="Z24" s="445"/>
      <c r="AA24" s="442">
        <f t="shared" si="3"/>
        <v>32</v>
      </c>
      <c r="AB24" s="446">
        <f t="shared" si="33"/>
        <v>63.69</v>
      </c>
      <c r="AC24" s="447">
        <f t="shared" si="34"/>
        <v>0</v>
      </c>
      <c r="AD24" s="446">
        <f t="shared" si="4"/>
        <v>63.69</v>
      </c>
      <c r="AE24" s="446">
        <f t="shared" si="31"/>
        <v>7.35</v>
      </c>
      <c r="AF24" s="446">
        <f t="shared" si="20"/>
        <v>10.615384615384615</v>
      </c>
      <c r="AG24" s="446">
        <f t="shared" si="21"/>
        <v>21.55</v>
      </c>
      <c r="AH24" s="446">
        <f t="shared" si="22"/>
        <v>0</v>
      </c>
      <c r="AI24" s="446">
        <f>_xlfn.IFNA(VLOOKUP(B24,'[11]Child care'!C:I,7,0),0)</f>
        <v>0</v>
      </c>
      <c r="AJ24" s="444">
        <f>VLOOKUP(B24,[11]Att!B:U,20,0)</f>
        <v>9.1999999999999993</v>
      </c>
      <c r="AK24" s="446"/>
      <c r="AL24" s="446">
        <v>7</v>
      </c>
      <c r="AM24" s="446">
        <f>IF(BW24,VLOOKUP(BW24,'[11]Lookup Value'!M:N,2),0)</f>
        <v>11</v>
      </c>
      <c r="AN24" s="448"/>
      <c r="AO24" s="446">
        <f t="shared" si="5"/>
        <v>11</v>
      </c>
      <c r="AP24" s="449">
        <f>_xlfn.IFNA(VLOOKUP(B24,[11]Bonus!A:B,2,0),0)</f>
        <v>0</v>
      </c>
      <c r="AQ24" s="446">
        <f>_xlfn.IFNA(VLOOKUP(B24,'[11]5%'!B:BC,54,0),0)</f>
        <v>0</v>
      </c>
      <c r="AR24" s="450"/>
      <c r="AS24" s="446"/>
      <c r="AT24" s="446"/>
      <c r="AU24" s="446">
        <f t="shared" si="6"/>
        <v>0</v>
      </c>
      <c r="AV24" s="446" t="e">
        <f>SUMIF([11]Reim!B:B,NPW!B:B,[11]Reim!G:G)</f>
        <v>#VALUE!</v>
      </c>
      <c r="AW24" s="446">
        <f t="shared" si="7"/>
        <v>0</v>
      </c>
      <c r="AX24" s="451">
        <f t="shared" si="23"/>
        <v>0</v>
      </c>
      <c r="AY24" s="446">
        <f t="shared" si="24"/>
        <v>236.33</v>
      </c>
      <c r="AZ24" s="446">
        <f t="shared" si="25"/>
        <v>10.62</v>
      </c>
      <c r="BA24" s="446" t="e">
        <f t="shared" si="8"/>
        <v>#VALUE!</v>
      </c>
      <c r="BB24" s="446" t="e">
        <f t="shared" si="9"/>
        <v>#VALUE!</v>
      </c>
      <c r="BC24" s="452">
        <f t="shared" si="10"/>
        <v>367.55697133055622</v>
      </c>
      <c r="BD24" s="444">
        <f>VLOOKUP(B24,'[11]1ST'!B:BP,67,0)</f>
        <v>138</v>
      </c>
      <c r="BE24" s="449"/>
      <c r="BF24" s="446">
        <f t="shared" si="26"/>
        <v>138</v>
      </c>
      <c r="BG24" s="444" t="e">
        <f t="shared" si="11"/>
        <v>#VALUE!</v>
      </c>
      <c r="BH24" s="446">
        <v>0</v>
      </c>
      <c r="BI24" s="446">
        <f>_xlfn.IFNA(VLOOKUP(B24,[11]Union!A:B,2,0),0)</f>
        <v>0</v>
      </c>
      <c r="BJ24" s="446">
        <f>_xlfn.IFNA(VLOOKUP(B24,[11]Union!E:F,2,0),0)</f>
        <v>0</v>
      </c>
      <c r="BK24" s="446">
        <f>_xlfn.IFNA(VLOOKUP(B24,[11]Union!M:N,2,0),0)</f>
        <v>0</v>
      </c>
      <c r="BL24" s="446">
        <f>_xlfn.IFNA(VLOOKUP(B24,[11]Union!I:J,2,0),0)</f>
        <v>0</v>
      </c>
      <c r="BM24" s="449"/>
      <c r="BN24" s="446" t="e">
        <f t="shared" si="12"/>
        <v>#VALUE!</v>
      </c>
      <c r="BO24" s="446">
        <f t="shared" si="27"/>
        <v>14.35</v>
      </c>
      <c r="BP24" s="453" t="e">
        <f t="shared" si="28"/>
        <v>#VALUE!</v>
      </c>
      <c r="BQ24" s="454" t="s">
        <v>539</v>
      </c>
      <c r="BR24" s="313" t="e">
        <f>VLOOKUP(B24,[11]ML!A:A,1,0)</f>
        <v>#N/A</v>
      </c>
      <c r="BS24" s="455" t="str">
        <f t="shared" si="13"/>
        <v>L</v>
      </c>
      <c r="BT24" s="310">
        <f>VLOOKUP(B24,[11]OT!B:AR,43,0)</f>
        <v>15</v>
      </c>
      <c r="BW24" s="456">
        <f t="shared" si="29"/>
        <v>3912</v>
      </c>
      <c r="BY24" s="466"/>
      <c r="BZ24" s="466"/>
    </row>
    <row r="25" spans="1:78" s="466" customFormat="1" ht="37.5" customHeight="1">
      <c r="A25" s="434">
        <f t="shared" si="30"/>
        <v>16</v>
      </c>
      <c r="B25" s="457" t="s">
        <v>622</v>
      </c>
      <c r="C25" s="458" t="s">
        <v>623</v>
      </c>
      <c r="D25" s="437" t="s">
        <v>624</v>
      </c>
      <c r="E25" s="438" t="s">
        <v>618</v>
      </c>
      <c r="F25" s="438" t="s">
        <v>619</v>
      </c>
      <c r="G25" s="439" t="s">
        <v>625</v>
      </c>
      <c r="H25" s="439" t="s">
        <v>626</v>
      </c>
      <c r="I25" s="440">
        <f t="shared" si="0"/>
        <v>40</v>
      </c>
      <c r="J25" s="438" t="str">
        <f t="shared" si="1"/>
        <v>01-31 Jan, 2024</v>
      </c>
      <c r="K25" s="440">
        <v>1</v>
      </c>
      <c r="L25" s="440">
        <v>2</v>
      </c>
      <c r="M25" s="440">
        <v>3</v>
      </c>
      <c r="N25" s="441">
        <v>276</v>
      </c>
      <c r="O25" s="442">
        <f t="shared" si="32"/>
        <v>10.615384615384615</v>
      </c>
      <c r="P25" s="443">
        <f>VLOOKUP(B25,[11]NPW.Avg!B:AD,29,0)</f>
        <v>291.99634278002696</v>
      </c>
      <c r="Q25" s="444">
        <f t="shared" si="14"/>
        <v>11.230628568462576</v>
      </c>
      <c r="R25" s="442">
        <f t="shared" si="15"/>
        <v>26</v>
      </c>
      <c r="S25" s="440">
        <f t="shared" si="16"/>
        <v>1</v>
      </c>
      <c r="T25" s="442">
        <f t="shared" si="17"/>
        <v>24</v>
      </c>
      <c r="U25" s="442">
        <f>VLOOKUP(B25,[11]Att!B:S,18,0)</f>
        <v>1</v>
      </c>
      <c r="V25" s="442">
        <f>VLOOKUP(B25,[11]Att!B:J,9,0)</f>
        <v>0</v>
      </c>
      <c r="W25" s="442">
        <f>VLOOKUP(B25,[11]Att!B:K,10,0)</f>
        <v>0</v>
      </c>
      <c r="X25" s="442">
        <f t="shared" si="2"/>
        <v>1</v>
      </c>
      <c r="Y25" s="442">
        <f>VLOOKUP(B25,[11]OT!B:AU,46,0)</f>
        <v>36</v>
      </c>
      <c r="Z25" s="445"/>
      <c r="AA25" s="442">
        <f t="shared" si="3"/>
        <v>36</v>
      </c>
      <c r="AB25" s="446">
        <f t="shared" si="33"/>
        <v>71.650000000000006</v>
      </c>
      <c r="AC25" s="447">
        <f t="shared" si="34"/>
        <v>0</v>
      </c>
      <c r="AD25" s="446">
        <f t="shared" si="4"/>
        <v>71.650000000000006</v>
      </c>
      <c r="AE25" s="446">
        <f t="shared" si="31"/>
        <v>8.82</v>
      </c>
      <c r="AF25" s="446">
        <f t="shared" si="20"/>
        <v>10.615384615384615</v>
      </c>
      <c r="AG25" s="446">
        <f t="shared" si="21"/>
        <v>11.23</v>
      </c>
      <c r="AH25" s="446">
        <f t="shared" si="22"/>
        <v>0</v>
      </c>
      <c r="AI25" s="446">
        <f>_xlfn.IFNA(VLOOKUP(B25,'[11]Child care'!C:I,7,0),0)</f>
        <v>0</v>
      </c>
      <c r="AJ25" s="444">
        <f>VLOOKUP(B25,[11]Att!B:U,20,0)</f>
        <v>10</v>
      </c>
      <c r="AK25" s="446"/>
      <c r="AL25" s="446">
        <v>7</v>
      </c>
      <c r="AM25" s="446">
        <f>IF(BW25,VLOOKUP(BW25,'[11]Lookup Value'!M:N,2),0)</f>
        <v>11</v>
      </c>
      <c r="AN25" s="448"/>
      <c r="AO25" s="446">
        <f t="shared" si="5"/>
        <v>11</v>
      </c>
      <c r="AP25" s="449">
        <f>_xlfn.IFNA(VLOOKUP(B25,[11]Bonus!A:B,2,0),0)</f>
        <v>0</v>
      </c>
      <c r="AQ25" s="446">
        <f>_xlfn.IFNA(VLOOKUP(B25,'[11]5%'!B:BC,54,0),0)</f>
        <v>0</v>
      </c>
      <c r="AR25" s="450"/>
      <c r="AS25" s="446"/>
      <c r="AT25" s="446"/>
      <c r="AU25" s="446">
        <f t="shared" si="6"/>
        <v>0</v>
      </c>
      <c r="AV25" s="446" t="e">
        <f>SUMIF([11]Reim!B:B,NPW!B:B,[11]Reim!G:G)</f>
        <v>#VALUE!</v>
      </c>
      <c r="AW25" s="446">
        <f t="shared" si="7"/>
        <v>0</v>
      </c>
      <c r="AX25" s="451">
        <f t="shared" si="23"/>
        <v>0</v>
      </c>
      <c r="AY25" s="446">
        <f t="shared" si="24"/>
        <v>254.77</v>
      </c>
      <c r="AZ25" s="446">
        <f t="shared" si="25"/>
        <v>0</v>
      </c>
      <c r="BA25" s="446" t="e">
        <f t="shared" si="8"/>
        <v>#VALUE!</v>
      </c>
      <c r="BB25" s="446" t="e">
        <f t="shared" si="9"/>
        <v>#VALUE!</v>
      </c>
      <c r="BC25" s="452">
        <f t="shared" si="10"/>
        <v>367.55697133055622</v>
      </c>
      <c r="BD25" s="444">
        <f>VLOOKUP(B25,'[11]1ST'!B:BP,67,0)</f>
        <v>138</v>
      </c>
      <c r="BE25" s="449"/>
      <c r="BF25" s="446">
        <f t="shared" si="26"/>
        <v>138</v>
      </c>
      <c r="BG25" s="444" t="e">
        <f t="shared" si="11"/>
        <v>#VALUE!</v>
      </c>
      <c r="BH25" s="446">
        <v>0</v>
      </c>
      <c r="BI25" s="446">
        <f>_xlfn.IFNA(VLOOKUP(B25,[11]Union!A:B,2,0),0)</f>
        <v>0.5</v>
      </c>
      <c r="BJ25" s="446">
        <f>_xlfn.IFNA(VLOOKUP(B25,[11]Union!E:F,2,0),0)</f>
        <v>0</v>
      </c>
      <c r="BK25" s="446">
        <f>_xlfn.IFNA(VLOOKUP(B25,[11]Union!M:N,2,0),0)</f>
        <v>0</v>
      </c>
      <c r="BL25" s="446">
        <f>_xlfn.IFNA(VLOOKUP(B25,[11]Union!I:J,2,0),0)</f>
        <v>0</v>
      </c>
      <c r="BM25" s="449"/>
      <c r="BN25" s="446" t="e">
        <f t="shared" si="12"/>
        <v>#VALUE!</v>
      </c>
      <c r="BO25" s="446">
        <f t="shared" si="27"/>
        <v>15.82</v>
      </c>
      <c r="BP25" s="453" t="e">
        <f t="shared" si="28"/>
        <v>#VALUE!</v>
      </c>
      <c r="BQ25" s="454" t="s">
        <v>539</v>
      </c>
      <c r="BR25" s="313" t="e">
        <f>VLOOKUP(B25,[11]ML!A:A,1,0)</f>
        <v>#N/A</v>
      </c>
      <c r="BS25" s="455" t="str">
        <f t="shared" si="13"/>
        <v>L</v>
      </c>
      <c r="BT25" s="310">
        <f>VLOOKUP(B25,[11]OT!B:AR,43,0)</f>
        <v>18</v>
      </c>
      <c r="BU25" s="311"/>
      <c r="BV25" s="312"/>
      <c r="BW25" s="456">
        <f t="shared" si="29"/>
        <v>3814</v>
      </c>
      <c r="BX25" s="314"/>
      <c r="BY25" s="314"/>
      <c r="BZ25" s="314"/>
    </row>
    <row r="26" spans="1:78" s="314" customFormat="1" ht="37.5" customHeight="1">
      <c r="A26" s="434">
        <f t="shared" si="30"/>
        <v>17</v>
      </c>
      <c r="B26" s="457" t="s">
        <v>627</v>
      </c>
      <c r="C26" s="458" t="s">
        <v>628</v>
      </c>
      <c r="D26" s="437" t="s">
        <v>629</v>
      </c>
      <c r="E26" s="438" t="s">
        <v>618</v>
      </c>
      <c r="F26" s="438" t="s">
        <v>619</v>
      </c>
      <c r="G26" s="439" t="s">
        <v>630</v>
      </c>
      <c r="H26" s="439" t="s">
        <v>631</v>
      </c>
      <c r="I26" s="440">
        <f t="shared" si="0"/>
        <v>48</v>
      </c>
      <c r="J26" s="438" t="str">
        <f t="shared" si="1"/>
        <v>01-31 Jan, 2024</v>
      </c>
      <c r="K26" s="440">
        <v>1</v>
      </c>
      <c r="L26" s="440">
        <v>2</v>
      </c>
      <c r="M26" s="440">
        <v>3</v>
      </c>
      <c r="N26" s="441">
        <v>276</v>
      </c>
      <c r="O26" s="442">
        <f t="shared" si="32"/>
        <v>10.615384615384615</v>
      </c>
      <c r="P26" s="443">
        <f>VLOOKUP(B26,[11]NPW.Avg!B:AD,29,0)</f>
        <v>313.84124831309043</v>
      </c>
      <c r="Q26" s="444">
        <f t="shared" si="14"/>
        <v>12.07081724281117</v>
      </c>
      <c r="R26" s="442">
        <f t="shared" si="15"/>
        <v>26</v>
      </c>
      <c r="S26" s="440">
        <f t="shared" si="16"/>
        <v>1</v>
      </c>
      <c r="T26" s="442">
        <f t="shared" si="17"/>
        <v>24</v>
      </c>
      <c r="U26" s="442">
        <f>VLOOKUP(B26,[11]Att!B:S,18,0)</f>
        <v>1</v>
      </c>
      <c r="V26" s="442">
        <f>VLOOKUP(B26,[11]Att!B:J,9,0)</f>
        <v>0</v>
      </c>
      <c r="W26" s="442">
        <f>VLOOKUP(B26,[11]Att!B:K,10,0)</f>
        <v>0</v>
      </c>
      <c r="X26" s="442">
        <f t="shared" si="2"/>
        <v>1</v>
      </c>
      <c r="Y26" s="442">
        <f>VLOOKUP(B26,[11]OT!B:AU,46,0)</f>
        <v>36</v>
      </c>
      <c r="Z26" s="445"/>
      <c r="AA26" s="442">
        <f t="shared" si="3"/>
        <v>36</v>
      </c>
      <c r="AB26" s="446">
        <f t="shared" si="33"/>
        <v>71.650000000000006</v>
      </c>
      <c r="AC26" s="447">
        <f t="shared" si="34"/>
        <v>0</v>
      </c>
      <c r="AD26" s="446">
        <f t="shared" si="4"/>
        <v>71.650000000000006</v>
      </c>
      <c r="AE26" s="446">
        <f t="shared" si="31"/>
        <v>8.33</v>
      </c>
      <c r="AF26" s="446">
        <f t="shared" si="20"/>
        <v>10.615384615384615</v>
      </c>
      <c r="AG26" s="446">
        <f t="shared" si="21"/>
        <v>12.07</v>
      </c>
      <c r="AH26" s="446">
        <f t="shared" si="22"/>
        <v>0</v>
      </c>
      <c r="AI26" s="446">
        <f>_xlfn.IFNA(VLOOKUP(B26,'[11]Child care'!C:I,7,0),0)</f>
        <v>0</v>
      </c>
      <c r="AJ26" s="444">
        <f>VLOOKUP(B26,[11]Att!B:U,20,0)</f>
        <v>10</v>
      </c>
      <c r="AK26" s="446"/>
      <c r="AL26" s="446">
        <v>7</v>
      </c>
      <c r="AM26" s="446">
        <f>IF(BW26,VLOOKUP(BW26,'[11]Lookup Value'!M:N,2),0)</f>
        <v>11</v>
      </c>
      <c r="AN26" s="448"/>
      <c r="AO26" s="446">
        <f t="shared" si="5"/>
        <v>11</v>
      </c>
      <c r="AP26" s="449">
        <f>_xlfn.IFNA(VLOOKUP(B26,[11]Bonus!A:B,2,0),0)</f>
        <v>0</v>
      </c>
      <c r="AQ26" s="446">
        <f>_xlfn.IFNA(VLOOKUP(B26,'[11]5%'!B:BC,54,0),0)</f>
        <v>0</v>
      </c>
      <c r="AR26" s="450"/>
      <c r="AS26" s="446"/>
      <c r="AT26" s="446"/>
      <c r="AU26" s="446">
        <f t="shared" si="6"/>
        <v>0</v>
      </c>
      <c r="AV26" s="446" t="e">
        <f>SUMIF([11]Reim!B:B,NPW!B:B,[11]Reim!G:G)</f>
        <v>#VALUE!</v>
      </c>
      <c r="AW26" s="446">
        <f t="shared" si="7"/>
        <v>0</v>
      </c>
      <c r="AX26" s="451">
        <f t="shared" si="23"/>
        <v>0</v>
      </c>
      <c r="AY26" s="446">
        <f t="shared" si="24"/>
        <v>254.77</v>
      </c>
      <c r="AZ26" s="446">
        <f t="shared" si="25"/>
        <v>0</v>
      </c>
      <c r="BA26" s="446" t="e">
        <f t="shared" si="8"/>
        <v>#VALUE!</v>
      </c>
      <c r="BB26" s="446" t="e">
        <f t="shared" si="9"/>
        <v>#VALUE!</v>
      </c>
      <c r="BC26" s="452">
        <f t="shared" si="10"/>
        <v>367.55697133055622</v>
      </c>
      <c r="BD26" s="444">
        <f>VLOOKUP(B26,'[11]1ST'!B:BP,67,0)</f>
        <v>138</v>
      </c>
      <c r="BE26" s="449"/>
      <c r="BF26" s="446">
        <f t="shared" si="26"/>
        <v>138</v>
      </c>
      <c r="BG26" s="444" t="e">
        <f t="shared" si="11"/>
        <v>#VALUE!</v>
      </c>
      <c r="BH26" s="446">
        <v>0</v>
      </c>
      <c r="BI26" s="446">
        <f>_xlfn.IFNA(VLOOKUP(B26,[11]Union!A:B,2,0),0)</f>
        <v>0</v>
      </c>
      <c r="BJ26" s="446">
        <f>_xlfn.IFNA(VLOOKUP(B26,[11]Union!E:F,2,0),0)</f>
        <v>0</v>
      </c>
      <c r="BK26" s="446">
        <f>_xlfn.IFNA(VLOOKUP(B26,[11]Union!M:N,2,0),0)</f>
        <v>0</v>
      </c>
      <c r="BL26" s="446">
        <f>_xlfn.IFNA(VLOOKUP(B26,[11]Union!I:J,2,0),0)</f>
        <v>0</v>
      </c>
      <c r="BM26" s="449"/>
      <c r="BN26" s="446" t="e">
        <f t="shared" si="12"/>
        <v>#VALUE!</v>
      </c>
      <c r="BO26" s="446">
        <f t="shared" si="27"/>
        <v>15.33</v>
      </c>
      <c r="BP26" s="453" t="e">
        <f t="shared" si="28"/>
        <v>#VALUE!</v>
      </c>
      <c r="BQ26" s="454" t="s">
        <v>539</v>
      </c>
      <c r="BR26" s="313" t="e">
        <f>VLOOKUP(B26,[11]ML!A:A,1,0)</f>
        <v>#N/A</v>
      </c>
      <c r="BS26" s="455" t="str">
        <f t="shared" si="13"/>
        <v>L</v>
      </c>
      <c r="BT26" s="310">
        <f>VLOOKUP(B26,[11]OT!B:AR,43,0)</f>
        <v>17</v>
      </c>
      <c r="BU26" s="311"/>
      <c r="BV26" s="312"/>
      <c r="BW26" s="456">
        <f t="shared" si="29"/>
        <v>3759</v>
      </c>
    </row>
    <row r="27" spans="1:78" s="314" customFormat="1" ht="37.5" customHeight="1">
      <c r="A27" s="434">
        <f t="shared" si="30"/>
        <v>18</v>
      </c>
      <c r="B27" s="457" t="s">
        <v>632</v>
      </c>
      <c r="C27" s="458" t="s">
        <v>633</v>
      </c>
      <c r="D27" s="437" t="s">
        <v>634</v>
      </c>
      <c r="E27" s="438" t="s">
        <v>618</v>
      </c>
      <c r="F27" s="438" t="s">
        <v>635</v>
      </c>
      <c r="G27" s="439" t="s">
        <v>636</v>
      </c>
      <c r="H27" s="439" t="s">
        <v>637</v>
      </c>
      <c r="I27" s="440">
        <f t="shared" si="0"/>
        <v>35</v>
      </c>
      <c r="J27" s="438" t="str">
        <f t="shared" si="1"/>
        <v>01-31 Jan, 2024</v>
      </c>
      <c r="K27" s="440">
        <v>1</v>
      </c>
      <c r="L27" s="440">
        <v>2</v>
      </c>
      <c r="M27" s="440">
        <v>3</v>
      </c>
      <c r="N27" s="441">
        <v>416</v>
      </c>
      <c r="O27" s="442">
        <f t="shared" si="32"/>
        <v>16</v>
      </c>
      <c r="P27" s="443">
        <f>VLOOKUP(B27,[11]NPW.Avg!B:AD,29,0)</f>
        <v>460.25888888888886</v>
      </c>
      <c r="Q27" s="444">
        <f t="shared" si="14"/>
        <v>17.702264957264955</v>
      </c>
      <c r="R27" s="442">
        <f t="shared" si="15"/>
        <v>26</v>
      </c>
      <c r="S27" s="440">
        <f t="shared" si="16"/>
        <v>1</v>
      </c>
      <c r="T27" s="442">
        <f t="shared" si="17"/>
        <v>25</v>
      </c>
      <c r="U27" s="442">
        <f>VLOOKUP(B27,[11]Att!B:S,18,0)</f>
        <v>0</v>
      </c>
      <c r="V27" s="442">
        <f>VLOOKUP(B27,[11]Att!B:J,9,0)</f>
        <v>0</v>
      </c>
      <c r="W27" s="442">
        <f>VLOOKUP(B27,[11]Att!B:K,10,0)</f>
        <v>0</v>
      </c>
      <c r="X27" s="442">
        <f t="shared" si="2"/>
        <v>0</v>
      </c>
      <c r="Y27" s="442">
        <f>VLOOKUP(B27,[11]OT!B:AU,46,0)</f>
        <v>27.5</v>
      </c>
      <c r="Z27" s="445"/>
      <c r="AA27" s="442">
        <f t="shared" si="3"/>
        <v>27.5</v>
      </c>
      <c r="AB27" s="446">
        <f t="shared" si="33"/>
        <v>82.5</v>
      </c>
      <c r="AC27" s="447">
        <f t="shared" si="34"/>
        <v>0</v>
      </c>
      <c r="AD27" s="446">
        <f t="shared" si="4"/>
        <v>82.5</v>
      </c>
      <c r="AE27" s="446">
        <f t="shared" si="31"/>
        <v>6.37</v>
      </c>
      <c r="AF27" s="446">
        <f t="shared" si="20"/>
        <v>16</v>
      </c>
      <c r="AG27" s="446">
        <f t="shared" si="21"/>
        <v>0</v>
      </c>
      <c r="AH27" s="446">
        <f t="shared" si="22"/>
        <v>0</v>
      </c>
      <c r="AI27" s="446">
        <f>_xlfn.IFNA(VLOOKUP(B27,'[11]Child care'!C:I,7,0),0)</f>
        <v>0</v>
      </c>
      <c r="AJ27" s="444">
        <f>VLOOKUP(B27,[11]Att!B:U,20,0)</f>
        <v>10</v>
      </c>
      <c r="AK27" s="446"/>
      <c r="AL27" s="446">
        <v>7</v>
      </c>
      <c r="AM27" s="446">
        <f>IF(BW27,VLOOKUP(BW27,'[11]Lookup Value'!M:N,2),0)</f>
        <v>11</v>
      </c>
      <c r="AN27" s="448"/>
      <c r="AO27" s="446">
        <f t="shared" si="5"/>
        <v>11</v>
      </c>
      <c r="AP27" s="449">
        <f>_xlfn.IFNA(VLOOKUP(B27,[11]Bonus!A:B,2,0),0)</f>
        <v>0</v>
      </c>
      <c r="AQ27" s="446">
        <f>_xlfn.IFNA(VLOOKUP(B27,'[11]5%'!B:BC,54,0),0)</f>
        <v>0</v>
      </c>
      <c r="AR27" s="450"/>
      <c r="AS27" s="446"/>
      <c r="AT27" s="446"/>
      <c r="AU27" s="446">
        <f t="shared" si="6"/>
        <v>0</v>
      </c>
      <c r="AV27" s="446" t="e">
        <f>SUMIF([11]Reim!B:B,NPW!B:B,[11]Reim!G:G)</f>
        <v>#VALUE!</v>
      </c>
      <c r="AW27" s="446">
        <f t="shared" si="7"/>
        <v>0</v>
      </c>
      <c r="AX27" s="451">
        <f t="shared" si="23"/>
        <v>0</v>
      </c>
      <c r="AY27" s="446">
        <f t="shared" si="24"/>
        <v>400</v>
      </c>
      <c r="AZ27" s="446">
        <f t="shared" si="25"/>
        <v>0</v>
      </c>
      <c r="BA27" s="446" t="e">
        <f t="shared" si="8"/>
        <v>#VALUE!</v>
      </c>
      <c r="BB27" s="446" t="e">
        <f t="shared" si="9"/>
        <v>#VALUE!</v>
      </c>
      <c r="BC27" s="452">
        <f t="shared" si="10"/>
        <v>367.55697133055622</v>
      </c>
      <c r="BD27" s="444">
        <f>VLOOKUP(B27,'[11]1ST'!B:BP,67,0)</f>
        <v>208</v>
      </c>
      <c r="BE27" s="449"/>
      <c r="BF27" s="446">
        <f t="shared" si="26"/>
        <v>208</v>
      </c>
      <c r="BG27" s="444" t="e">
        <f t="shared" si="11"/>
        <v>#VALUE!</v>
      </c>
      <c r="BH27" s="446">
        <v>2.11</v>
      </c>
      <c r="BI27" s="446">
        <f>_xlfn.IFNA(VLOOKUP(B27,[11]Union!A:B,2,0),0)</f>
        <v>0</v>
      </c>
      <c r="BJ27" s="446">
        <f>_xlfn.IFNA(VLOOKUP(B27,[11]Union!E:F,2,0),0)</f>
        <v>0</v>
      </c>
      <c r="BK27" s="446">
        <f>_xlfn.IFNA(VLOOKUP(B27,[11]Union!M:N,2,0),0)</f>
        <v>0</v>
      </c>
      <c r="BL27" s="446">
        <f>_xlfn.IFNA(VLOOKUP(B27,[11]Union!I:J,2,0),0)</f>
        <v>0</v>
      </c>
      <c r="BM27" s="449"/>
      <c r="BN27" s="446" t="e">
        <f t="shared" si="12"/>
        <v>#VALUE!</v>
      </c>
      <c r="BO27" s="446">
        <f t="shared" si="27"/>
        <v>13.37</v>
      </c>
      <c r="BP27" s="453" t="e">
        <f t="shared" si="28"/>
        <v>#VALUE!</v>
      </c>
      <c r="BQ27" s="454" t="s">
        <v>539</v>
      </c>
      <c r="BR27" s="313" t="e">
        <f>VLOOKUP(B27,[11]ML!A:A,1,0)</f>
        <v>#N/A</v>
      </c>
      <c r="BS27" s="455" t="str">
        <f t="shared" si="13"/>
        <v>L</v>
      </c>
      <c r="BT27" s="310">
        <f>VLOOKUP(B27,[11]OT!B:AR,43,0)</f>
        <v>13</v>
      </c>
      <c r="BU27" s="311"/>
      <c r="BV27" s="312"/>
      <c r="BW27" s="456">
        <f t="shared" si="29"/>
        <v>3656</v>
      </c>
    </row>
    <row r="28" spans="1:78" s="314" customFormat="1" ht="37.5" customHeight="1">
      <c r="A28" s="434">
        <f t="shared" si="30"/>
        <v>19</v>
      </c>
      <c r="B28" s="457" t="s">
        <v>638</v>
      </c>
      <c r="C28" s="458" t="s">
        <v>639</v>
      </c>
      <c r="D28" s="437" t="s">
        <v>640</v>
      </c>
      <c r="E28" s="438" t="s">
        <v>618</v>
      </c>
      <c r="F28" s="438" t="s">
        <v>641</v>
      </c>
      <c r="G28" s="439" t="s">
        <v>642</v>
      </c>
      <c r="H28" s="439" t="s">
        <v>643</v>
      </c>
      <c r="I28" s="440">
        <f t="shared" si="0"/>
        <v>41</v>
      </c>
      <c r="J28" s="438" t="str">
        <f t="shared" si="1"/>
        <v>01-31 Jan, 2024</v>
      </c>
      <c r="K28" s="440">
        <v>1</v>
      </c>
      <c r="L28" s="440">
        <v>1</v>
      </c>
      <c r="M28" s="440">
        <v>2</v>
      </c>
      <c r="N28" s="441">
        <v>276</v>
      </c>
      <c r="O28" s="442">
        <f t="shared" si="32"/>
        <v>10.615384615384615</v>
      </c>
      <c r="P28" s="443">
        <f>VLOOKUP(B28,[11]NPW.Avg!B:AD,29,0)</f>
        <v>347.63661943319835</v>
      </c>
      <c r="Q28" s="444">
        <f t="shared" si="14"/>
        <v>13.370639208969168</v>
      </c>
      <c r="R28" s="442">
        <f t="shared" si="15"/>
        <v>26</v>
      </c>
      <c r="S28" s="440">
        <f t="shared" si="16"/>
        <v>1</v>
      </c>
      <c r="T28" s="442">
        <f t="shared" si="17"/>
        <v>24</v>
      </c>
      <c r="U28" s="442">
        <f>VLOOKUP(B28,[11]Att!B:S,18,0)</f>
        <v>1</v>
      </c>
      <c r="V28" s="442">
        <f>VLOOKUP(B28,[11]Att!B:J,9,0)</f>
        <v>0</v>
      </c>
      <c r="W28" s="442">
        <f>VLOOKUP(B28,[11]Att!B:K,10,0)</f>
        <v>0</v>
      </c>
      <c r="X28" s="442">
        <f t="shared" si="2"/>
        <v>1</v>
      </c>
      <c r="Y28" s="442">
        <f>VLOOKUP(B28,[11]OT!B:AU,46,0)</f>
        <v>44</v>
      </c>
      <c r="Z28" s="445"/>
      <c r="AA28" s="442">
        <f t="shared" si="3"/>
        <v>44</v>
      </c>
      <c r="AB28" s="446">
        <f t="shared" si="33"/>
        <v>87.58</v>
      </c>
      <c r="AC28" s="447">
        <f t="shared" si="34"/>
        <v>0</v>
      </c>
      <c r="AD28" s="446">
        <f t="shared" si="4"/>
        <v>87.58</v>
      </c>
      <c r="AE28" s="446">
        <f t="shared" si="31"/>
        <v>9.8000000000000007</v>
      </c>
      <c r="AF28" s="446">
        <f t="shared" si="20"/>
        <v>10.615384615384615</v>
      </c>
      <c r="AG28" s="446">
        <f t="shared" si="21"/>
        <v>13.37</v>
      </c>
      <c r="AH28" s="446">
        <f t="shared" si="22"/>
        <v>0</v>
      </c>
      <c r="AI28" s="446">
        <f>_xlfn.IFNA(VLOOKUP(B28,'[11]Child care'!C:I,7,0),0)</f>
        <v>0</v>
      </c>
      <c r="AJ28" s="444">
        <f>VLOOKUP(B28,[11]Att!B:U,20,0)</f>
        <v>10</v>
      </c>
      <c r="AK28" s="446"/>
      <c r="AL28" s="446">
        <v>7</v>
      </c>
      <c r="AM28" s="446">
        <f>IF(BW28,VLOOKUP(BW28,'[11]Lookup Value'!M:N,2),0)</f>
        <v>10</v>
      </c>
      <c r="AN28" s="448"/>
      <c r="AO28" s="446">
        <f t="shared" si="5"/>
        <v>10</v>
      </c>
      <c r="AP28" s="449">
        <f>_xlfn.IFNA(VLOOKUP(B28,[11]Bonus!A:B,2,0),0)</f>
        <v>0</v>
      </c>
      <c r="AQ28" s="446">
        <f>_xlfn.IFNA(VLOOKUP(B28,'[11]5%'!B:BC,54,0),0)</f>
        <v>0</v>
      </c>
      <c r="AR28" s="450"/>
      <c r="AS28" s="446"/>
      <c r="AT28" s="446"/>
      <c r="AU28" s="446">
        <f t="shared" si="6"/>
        <v>0</v>
      </c>
      <c r="AV28" s="446" t="e">
        <f>SUMIF([11]Reim!B:B,NPW!B:B,[11]Reim!G:G)</f>
        <v>#VALUE!</v>
      </c>
      <c r="AW28" s="446">
        <f t="shared" si="7"/>
        <v>0</v>
      </c>
      <c r="AX28" s="451">
        <f t="shared" si="23"/>
        <v>0</v>
      </c>
      <c r="AY28" s="446">
        <f t="shared" si="24"/>
        <v>254.77</v>
      </c>
      <c r="AZ28" s="446">
        <f t="shared" si="25"/>
        <v>0</v>
      </c>
      <c r="BA28" s="446" t="e">
        <f t="shared" si="8"/>
        <v>#VALUE!</v>
      </c>
      <c r="BB28" s="446" t="e">
        <f t="shared" si="9"/>
        <v>#VALUE!</v>
      </c>
      <c r="BC28" s="452">
        <f t="shared" si="10"/>
        <v>367.55697133055622</v>
      </c>
      <c r="BD28" s="444">
        <f>VLOOKUP(B28,'[11]1ST'!B:BP,67,0)</f>
        <v>138</v>
      </c>
      <c r="BE28" s="449"/>
      <c r="BF28" s="446">
        <f t="shared" si="26"/>
        <v>138</v>
      </c>
      <c r="BG28" s="444" t="e">
        <f t="shared" si="11"/>
        <v>#VALUE!</v>
      </c>
      <c r="BH28" s="446">
        <v>0</v>
      </c>
      <c r="BI28" s="446">
        <f>_xlfn.IFNA(VLOOKUP(B28,[11]Union!A:B,2,0),0)</f>
        <v>0</v>
      </c>
      <c r="BJ28" s="446">
        <f>_xlfn.IFNA(VLOOKUP(B28,[11]Union!E:F,2,0),0)</f>
        <v>0</v>
      </c>
      <c r="BK28" s="446">
        <f>_xlfn.IFNA(VLOOKUP(B28,[11]Union!M:N,2,0),0)</f>
        <v>0</v>
      </c>
      <c r="BL28" s="446">
        <f>_xlfn.IFNA(VLOOKUP(B28,[11]Union!I:J,2,0),0)</f>
        <v>0</v>
      </c>
      <c r="BM28" s="449"/>
      <c r="BN28" s="446" t="e">
        <f t="shared" si="12"/>
        <v>#VALUE!</v>
      </c>
      <c r="BO28" s="446">
        <f t="shared" si="27"/>
        <v>16.8</v>
      </c>
      <c r="BP28" s="453" t="e">
        <f t="shared" si="28"/>
        <v>#VALUE!</v>
      </c>
      <c r="BQ28" s="454" t="s">
        <v>539</v>
      </c>
      <c r="BR28" s="313" t="e">
        <f>VLOOKUP(B28,[11]ML!A:A,1,0)</f>
        <v>#N/A</v>
      </c>
      <c r="BS28" s="455" t="str">
        <f t="shared" si="13"/>
        <v>L</v>
      </c>
      <c r="BT28" s="310">
        <f>VLOOKUP(B28,[11]OT!B:AR,43,0)</f>
        <v>20</v>
      </c>
      <c r="BU28" s="311"/>
      <c r="BV28" s="312"/>
      <c r="BW28" s="456">
        <f t="shared" si="29"/>
        <v>3649</v>
      </c>
      <c r="BY28" s="315"/>
      <c r="BZ28" s="315"/>
    </row>
    <row r="29" spans="1:78" ht="37.5" customHeight="1">
      <c r="A29" s="434">
        <f t="shared" si="30"/>
        <v>20</v>
      </c>
      <c r="B29" s="457" t="s">
        <v>644</v>
      </c>
      <c r="C29" s="458" t="s">
        <v>645</v>
      </c>
      <c r="D29" s="437" t="s">
        <v>646</v>
      </c>
      <c r="E29" s="438" t="s">
        <v>647</v>
      </c>
      <c r="F29" s="438" t="s">
        <v>648</v>
      </c>
      <c r="G29" s="439" t="s">
        <v>649</v>
      </c>
      <c r="H29" s="439" t="s">
        <v>650</v>
      </c>
      <c r="I29" s="440">
        <f t="shared" si="0"/>
        <v>41</v>
      </c>
      <c r="J29" s="438" t="str">
        <f t="shared" si="1"/>
        <v>01-31 Jan, 2024</v>
      </c>
      <c r="K29" s="440">
        <v>1</v>
      </c>
      <c r="L29" s="440">
        <v>2</v>
      </c>
      <c r="M29" s="440">
        <v>3</v>
      </c>
      <c r="N29" s="441">
        <v>240</v>
      </c>
      <c r="O29" s="442">
        <f t="shared" si="32"/>
        <v>9.2307692307692299</v>
      </c>
      <c r="P29" s="443">
        <f>VLOOKUP(B29,[11]NPW.Avg!B:AD,29,0)</f>
        <v>304.01140350877193</v>
      </c>
      <c r="Q29" s="444">
        <f t="shared" si="14"/>
        <v>11.69274628879892</v>
      </c>
      <c r="R29" s="442">
        <f t="shared" si="15"/>
        <v>26</v>
      </c>
      <c r="S29" s="440">
        <f t="shared" si="16"/>
        <v>1</v>
      </c>
      <c r="T29" s="442">
        <f t="shared" si="17"/>
        <v>25</v>
      </c>
      <c r="U29" s="442">
        <f>VLOOKUP(B29,[11]Att!B:S,18,0)</f>
        <v>0</v>
      </c>
      <c r="V29" s="442">
        <f>VLOOKUP(B29,[11]Att!B:J,9,0)</f>
        <v>0</v>
      </c>
      <c r="W29" s="442">
        <f>VLOOKUP(B29,[11]Att!B:K,10,0)</f>
        <v>0</v>
      </c>
      <c r="X29" s="442">
        <f t="shared" si="2"/>
        <v>0</v>
      </c>
      <c r="Y29" s="442">
        <f>VLOOKUP(B29,[11]OT!B:AU,46,0)</f>
        <v>50</v>
      </c>
      <c r="Z29" s="445"/>
      <c r="AA29" s="442">
        <f t="shared" si="3"/>
        <v>50</v>
      </c>
      <c r="AB29" s="446">
        <f t="shared" si="33"/>
        <v>86.54</v>
      </c>
      <c r="AC29" s="447">
        <f t="shared" si="34"/>
        <v>0</v>
      </c>
      <c r="AD29" s="446">
        <f t="shared" si="4"/>
        <v>86.54</v>
      </c>
      <c r="AE29" s="446">
        <f t="shared" si="31"/>
        <v>6.86</v>
      </c>
      <c r="AF29" s="446">
        <f t="shared" si="20"/>
        <v>9.2307692307692299</v>
      </c>
      <c r="AG29" s="446">
        <f t="shared" si="21"/>
        <v>0</v>
      </c>
      <c r="AH29" s="446">
        <f t="shared" si="22"/>
        <v>0</v>
      </c>
      <c r="AI29" s="446">
        <f>_xlfn.IFNA(VLOOKUP(B29,'[11]Child care'!C:I,7,0),0)</f>
        <v>0</v>
      </c>
      <c r="AJ29" s="444">
        <f>VLOOKUP(B29,[11]Att!B:U,20,0)</f>
        <v>10</v>
      </c>
      <c r="AK29" s="446"/>
      <c r="AL29" s="446">
        <v>7</v>
      </c>
      <c r="AM29" s="446">
        <f>IF(BW29,VLOOKUP(BW29,'[11]Lookup Value'!M:N,2),0)</f>
        <v>7</v>
      </c>
      <c r="AN29" s="448"/>
      <c r="AO29" s="446">
        <f t="shared" si="5"/>
        <v>7</v>
      </c>
      <c r="AP29" s="449">
        <f>_xlfn.IFNA(VLOOKUP(B29,[11]Bonus!A:B,2,0),0)</f>
        <v>0</v>
      </c>
      <c r="AQ29" s="446">
        <f>_xlfn.IFNA(VLOOKUP(B29,'[11]5%'!B:BC,54,0),0)</f>
        <v>0</v>
      </c>
      <c r="AR29" s="450"/>
      <c r="AS29" s="446"/>
      <c r="AT29" s="446"/>
      <c r="AU29" s="446">
        <f t="shared" si="6"/>
        <v>0</v>
      </c>
      <c r="AV29" s="446" t="e">
        <f>SUMIF([11]Reim!B:B,NPW!B:B,[11]Reim!G:G)</f>
        <v>#VALUE!</v>
      </c>
      <c r="AW29" s="446">
        <f t="shared" si="7"/>
        <v>0</v>
      </c>
      <c r="AX29" s="451">
        <f t="shared" si="23"/>
        <v>0</v>
      </c>
      <c r="AY29" s="446">
        <f t="shared" si="24"/>
        <v>230.77</v>
      </c>
      <c r="AZ29" s="446">
        <f t="shared" si="25"/>
        <v>0</v>
      </c>
      <c r="BA29" s="446" t="e">
        <f t="shared" si="8"/>
        <v>#VALUE!</v>
      </c>
      <c r="BB29" s="446" t="e">
        <f t="shared" si="9"/>
        <v>#VALUE!</v>
      </c>
      <c r="BC29" s="452">
        <f t="shared" si="10"/>
        <v>367.55697133055622</v>
      </c>
      <c r="BD29" s="444">
        <f>VLOOKUP(B29,'[11]1ST'!B:BP,67,0)</f>
        <v>120</v>
      </c>
      <c r="BE29" s="449"/>
      <c r="BF29" s="446">
        <f t="shared" si="26"/>
        <v>120</v>
      </c>
      <c r="BG29" s="444" t="e">
        <f t="shared" si="11"/>
        <v>#VALUE!</v>
      </c>
      <c r="BH29" s="446">
        <v>0</v>
      </c>
      <c r="BI29" s="446">
        <f>_xlfn.IFNA(VLOOKUP(B29,[11]Union!A:B,2,0),0)</f>
        <v>0</v>
      </c>
      <c r="BJ29" s="446">
        <f>_xlfn.IFNA(VLOOKUP(B29,[11]Union!E:F,2,0),0)</f>
        <v>0</v>
      </c>
      <c r="BK29" s="446">
        <f>_xlfn.IFNA(VLOOKUP(B29,[11]Union!M:N,2,0),0)</f>
        <v>0</v>
      </c>
      <c r="BL29" s="446">
        <f>_xlfn.IFNA(VLOOKUP(B29,[11]Union!I:J,2,0),0)</f>
        <v>0</v>
      </c>
      <c r="BM29" s="449"/>
      <c r="BN29" s="446" t="e">
        <f t="shared" si="12"/>
        <v>#VALUE!</v>
      </c>
      <c r="BO29" s="446">
        <f t="shared" si="27"/>
        <v>13.86</v>
      </c>
      <c r="BP29" s="453" t="e">
        <f t="shared" si="28"/>
        <v>#VALUE!</v>
      </c>
      <c r="BQ29" s="454" t="s">
        <v>539</v>
      </c>
      <c r="BR29" s="313" t="e">
        <f>VLOOKUP(B29,[11]ML!A:A,1,0)</f>
        <v>#N/A</v>
      </c>
      <c r="BS29" s="455" t="str">
        <f t="shared" si="13"/>
        <v>L</v>
      </c>
      <c r="BT29" s="310">
        <f>VLOOKUP(B29,[11]OT!B:AR,43,0)</f>
        <v>14</v>
      </c>
      <c r="BW29" s="456">
        <f t="shared" si="29"/>
        <v>2424</v>
      </c>
    </row>
    <row r="30" spans="1:78" ht="37.5" customHeight="1">
      <c r="A30" s="434">
        <f t="shared" si="30"/>
        <v>21</v>
      </c>
      <c r="B30" s="457" t="s">
        <v>651</v>
      </c>
      <c r="C30" s="458" t="s">
        <v>652</v>
      </c>
      <c r="D30" s="437" t="s">
        <v>653</v>
      </c>
      <c r="E30" s="438" t="s">
        <v>647</v>
      </c>
      <c r="F30" s="438" t="s">
        <v>654</v>
      </c>
      <c r="G30" s="439" t="s">
        <v>655</v>
      </c>
      <c r="H30" s="439" t="s">
        <v>235</v>
      </c>
      <c r="I30" s="440">
        <f t="shared" si="0"/>
        <v>37</v>
      </c>
      <c r="J30" s="438" t="str">
        <f t="shared" si="1"/>
        <v>01-31 Jan, 2024</v>
      </c>
      <c r="K30" s="440">
        <v>1</v>
      </c>
      <c r="L30" s="440">
        <v>2</v>
      </c>
      <c r="M30" s="440">
        <v>3</v>
      </c>
      <c r="N30" s="441">
        <v>293</v>
      </c>
      <c r="O30" s="442">
        <f t="shared" si="32"/>
        <v>11.26923076923077</v>
      </c>
      <c r="P30" s="443">
        <f>VLOOKUP(B30,[11]NPW.Avg!B:AD,29,0)</f>
        <v>359.48127305443097</v>
      </c>
      <c r="Q30" s="444">
        <f t="shared" si="14"/>
        <v>13.826202809785807</v>
      </c>
      <c r="R30" s="442">
        <f t="shared" si="15"/>
        <v>26</v>
      </c>
      <c r="S30" s="440">
        <f t="shared" si="16"/>
        <v>1</v>
      </c>
      <c r="T30" s="442">
        <f t="shared" si="17"/>
        <v>24.614035087719298</v>
      </c>
      <c r="U30" s="442">
        <f>VLOOKUP(B30,[11]Att!B:S,18,0)</f>
        <v>0.12280701754386</v>
      </c>
      <c r="V30" s="442">
        <f>VLOOKUP(B30,[11]Att!B:J,9,0)</f>
        <v>0</v>
      </c>
      <c r="W30" s="442">
        <f>VLOOKUP(B30,[11]Att!B:K,10,0)</f>
        <v>0.26315789473684242</v>
      </c>
      <c r="X30" s="442">
        <f t="shared" si="2"/>
        <v>0.3859649122807024</v>
      </c>
      <c r="Y30" s="442">
        <f>VLOOKUP(B30,[11]OT!B:AU,46,0)</f>
        <v>38</v>
      </c>
      <c r="Z30" s="442"/>
      <c r="AA30" s="442">
        <f t="shared" si="3"/>
        <v>38</v>
      </c>
      <c r="AB30" s="446">
        <f t="shared" si="33"/>
        <v>80.290000000000006</v>
      </c>
      <c r="AC30" s="446">
        <f t="shared" si="34"/>
        <v>0</v>
      </c>
      <c r="AD30" s="446">
        <f t="shared" si="4"/>
        <v>80.290000000000006</v>
      </c>
      <c r="AE30" s="446">
        <f t="shared" si="31"/>
        <v>9.31</v>
      </c>
      <c r="AF30" s="446">
        <f t="shared" si="20"/>
        <v>11.26923076923077</v>
      </c>
      <c r="AG30" s="446">
        <f t="shared" si="21"/>
        <v>1.7</v>
      </c>
      <c r="AH30" s="446">
        <f t="shared" si="22"/>
        <v>0</v>
      </c>
      <c r="AI30" s="446">
        <f>_xlfn.IFNA(VLOOKUP(B30,'[11]Child care'!C:I,7,0),0)</f>
        <v>0</v>
      </c>
      <c r="AJ30" s="444">
        <f>VLOOKUP(B30,[11]Att!B:U,20,0)</f>
        <v>9.7899999999999991</v>
      </c>
      <c r="AK30" s="446"/>
      <c r="AL30" s="446">
        <v>7</v>
      </c>
      <c r="AM30" s="446">
        <f>IF(BW30,VLOOKUP(BW30,'[11]Lookup Value'!M:N,2),0)</f>
        <v>11</v>
      </c>
      <c r="AN30" s="446"/>
      <c r="AO30" s="446">
        <f t="shared" si="5"/>
        <v>11</v>
      </c>
      <c r="AP30" s="449">
        <f>_xlfn.IFNA(VLOOKUP(B30,[11]Bonus!A:B,2,0),0)</f>
        <v>0</v>
      </c>
      <c r="AQ30" s="446">
        <f>_xlfn.IFNA(VLOOKUP(B30,'[11]5%'!B:BC,54,0),0)</f>
        <v>0</v>
      </c>
      <c r="AR30" s="450"/>
      <c r="AS30" s="446"/>
      <c r="AT30" s="446"/>
      <c r="AU30" s="446">
        <f t="shared" si="6"/>
        <v>0</v>
      </c>
      <c r="AV30" s="446" t="e">
        <f>SUMIF([11]Reim!B:B,NPW!B:B,[11]Reim!G:G)</f>
        <v>#VALUE!</v>
      </c>
      <c r="AW30" s="446">
        <f t="shared" si="7"/>
        <v>0</v>
      </c>
      <c r="AX30" s="451">
        <f t="shared" si="23"/>
        <v>0</v>
      </c>
      <c r="AY30" s="446">
        <f t="shared" si="24"/>
        <v>277.38</v>
      </c>
      <c r="AZ30" s="446">
        <f t="shared" si="25"/>
        <v>2.97</v>
      </c>
      <c r="BA30" s="446" t="e">
        <f t="shared" si="8"/>
        <v>#VALUE!</v>
      </c>
      <c r="BB30" s="446" t="e">
        <f t="shared" si="9"/>
        <v>#VALUE!</v>
      </c>
      <c r="BC30" s="467">
        <f t="shared" si="10"/>
        <v>367.55697133055622</v>
      </c>
      <c r="BD30" s="444">
        <f>VLOOKUP(B30,'[11]1ST'!B:BP,67,0)</f>
        <v>146.5</v>
      </c>
      <c r="BE30" s="449"/>
      <c r="BF30" s="446">
        <f t="shared" si="26"/>
        <v>146.5</v>
      </c>
      <c r="BG30" s="444" t="e">
        <f t="shared" si="11"/>
        <v>#VALUE!</v>
      </c>
      <c r="BH30" s="446">
        <v>0</v>
      </c>
      <c r="BI30" s="446">
        <f>_xlfn.IFNA(VLOOKUP(B30,[11]Union!A:B,2,0),0)</f>
        <v>0.5</v>
      </c>
      <c r="BJ30" s="446">
        <f>_xlfn.IFNA(VLOOKUP(B30,[11]Union!E:F,2,0),0)</f>
        <v>0</v>
      </c>
      <c r="BK30" s="446">
        <f>_xlfn.IFNA(VLOOKUP(B30,[11]Union!M:N,2,0),0)</f>
        <v>0</v>
      </c>
      <c r="BL30" s="446">
        <f>_xlfn.IFNA(VLOOKUP(B30,[11]Union!I:J,2,0),0)</f>
        <v>0</v>
      </c>
      <c r="BM30" s="449"/>
      <c r="BN30" s="446" t="e">
        <f t="shared" si="12"/>
        <v>#VALUE!</v>
      </c>
      <c r="BO30" s="446">
        <f t="shared" si="27"/>
        <v>16.309999999999999</v>
      </c>
      <c r="BP30" s="453" t="e">
        <f t="shared" si="28"/>
        <v>#VALUE!</v>
      </c>
      <c r="BQ30" s="454">
        <v>35000235641216</v>
      </c>
      <c r="BR30" s="313" t="e">
        <f>VLOOKUP(B30,[11]ML!A:A,1,0)</f>
        <v>#N/A</v>
      </c>
      <c r="BS30" s="455" t="str">
        <f t="shared" si="13"/>
        <v>L</v>
      </c>
      <c r="BT30" s="310">
        <f>VLOOKUP(B30,[11]OT!B:AR,43,0)</f>
        <v>19</v>
      </c>
      <c r="BW30" s="456">
        <f t="shared" si="29"/>
        <v>3985</v>
      </c>
    </row>
    <row r="31" spans="1:78" ht="37.5" customHeight="1">
      <c r="A31" s="434">
        <f t="shared" si="30"/>
        <v>22</v>
      </c>
      <c r="B31" s="457" t="s">
        <v>656</v>
      </c>
      <c r="C31" s="436" t="s">
        <v>657</v>
      </c>
      <c r="D31" s="437" t="s">
        <v>658</v>
      </c>
      <c r="E31" s="438" t="s">
        <v>647</v>
      </c>
      <c r="F31" s="438" t="s">
        <v>555</v>
      </c>
      <c r="G31" s="439" t="s">
        <v>659</v>
      </c>
      <c r="H31" s="439" t="s">
        <v>660</v>
      </c>
      <c r="I31" s="440">
        <f t="shared" si="0"/>
        <v>42</v>
      </c>
      <c r="J31" s="438" t="str">
        <f t="shared" si="1"/>
        <v>01-31 Jan, 2024</v>
      </c>
      <c r="K31" s="440">
        <v>0</v>
      </c>
      <c r="L31" s="440">
        <v>1</v>
      </c>
      <c r="M31" s="440">
        <v>1</v>
      </c>
      <c r="N31" s="441">
        <v>510</v>
      </c>
      <c r="O31" s="442">
        <f t="shared" si="32"/>
        <v>19.615384615384617</v>
      </c>
      <c r="P31" s="443">
        <f>VLOOKUP(B31,[11]NPW.Avg!B:AD,29,0)</f>
        <v>731.90754723346834</v>
      </c>
      <c r="Q31" s="444">
        <f t="shared" si="14"/>
        <v>28.150290278210321</v>
      </c>
      <c r="R31" s="442">
        <f t="shared" si="15"/>
        <v>26</v>
      </c>
      <c r="S31" s="440">
        <f t="shared" si="16"/>
        <v>1</v>
      </c>
      <c r="T31" s="442">
        <f t="shared" si="17"/>
        <v>25</v>
      </c>
      <c r="U31" s="442">
        <f>VLOOKUP(B31,[11]Att!B:S,18,0)</f>
        <v>0</v>
      </c>
      <c r="V31" s="442">
        <f>VLOOKUP(B31,[11]Att!B:J,9,0)</f>
        <v>0</v>
      </c>
      <c r="W31" s="442">
        <f>VLOOKUP(B31,[11]Att!B:K,10,0)</f>
        <v>0</v>
      </c>
      <c r="X31" s="442">
        <f t="shared" si="2"/>
        <v>0</v>
      </c>
      <c r="Y31" s="442">
        <f>VLOOKUP(B31,[11]OT!B:AU,46,0)</f>
        <v>47</v>
      </c>
      <c r="Z31" s="445"/>
      <c r="AA31" s="442">
        <f t="shared" si="3"/>
        <v>47</v>
      </c>
      <c r="AB31" s="446">
        <f t="shared" si="33"/>
        <v>172.86</v>
      </c>
      <c r="AC31" s="447">
        <f t="shared" si="34"/>
        <v>0</v>
      </c>
      <c r="AD31" s="446">
        <f t="shared" si="4"/>
        <v>172.86</v>
      </c>
      <c r="AE31" s="446">
        <f t="shared" si="31"/>
        <v>6.86</v>
      </c>
      <c r="AF31" s="446">
        <f t="shared" si="20"/>
        <v>19.615384615384617</v>
      </c>
      <c r="AG31" s="446">
        <f t="shared" si="21"/>
        <v>0</v>
      </c>
      <c r="AH31" s="446">
        <f t="shared" si="22"/>
        <v>0</v>
      </c>
      <c r="AI31" s="446">
        <f>_xlfn.IFNA(VLOOKUP(B31,'[11]Child care'!C:I,7,0),0)</f>
        <v>0</v>
      </c>
      <c r="AJ31" s="444">
        <f>VLOOKUP(B31,[11]Att!B:U,20,0)</f>
        <v>10</v>
      </c>
      <c r="AK31" s="446"/>
      <c r="AL31" s="446">
        <v>7</v>
      </c>
      <c r="AM31" s="446">
        <f>IF(BW31,VLOOKUP(BW31,'[11]Lookup Value'!M:N,2),0)</f>
        <v>9</v>
      </c>
      <c r="AN31" s="448"/>
      <c r="AO31" s="446">
        <f t="shared" si="5"/>
        <v>9</v>
      </c>
      <c r="AP31" s="449">
        <f>_xlfn.IFNA(VLOOKUP(B31,[11]Bonus!A:B,2,0),0)</f>
        <v>130</v>
      </c>
      <c r="AQ31" s="446">
        <f>_xlfn.IFNA(VLOOKUP(B31,'[11]5%'!B:BC,54,0),0)</f>
        <v>0</v>
      </c>
      <c r="AR31" s="450"/>
      <c r="AS31" s="446"/>
      <c r="AT31" s="446"/>
      <c r="AU31" s="446">
        <f t="shared" si="6"/>
        <v>0</v>
      </c>
      <c r="AV31" s="446" t="e">
        <f>SUMIF([11]Reim!B:B,NPW!B:B,[11]Reim!G:G)</f>
        <v>#VALUE!</v>
      </c>
      <c r="AW31" s="446">
        <f t="shared" si="7"/>
        <v>0</v>
      </c>
      <c r="AX31" s="451">
        <f t="shared" si="23"/>
        <v>0</v>
      </c>
      <c r="AY31" s="446">
        <f t="shared" si="24"/>
        <v>490.38</v>
      </c>
      <c r="AZ31" s="446">
        <f t="shared" si="25"/>
        <v>0</v>
      </c>
      <c r="BA31" s="446" t="e">
        <f t="shared" si="8"/>
        <v>#VALUE!</v>
      </c>
      <c r="BB31" s="446" t="e">
        <f t="shared" si="9"/>
        <v>#VALUE!</v>
      </c>
      <c r="BC31" s="452">
        <f t="shared" si="10"/>
        <v>367.55697133055622</v>
      </c>
      <c r="BD31" s="444">
        <f>VLOOKUP(B31,'[11]1ST'!B:BP,67,0)</f>
        <v>255</v>
      </c>
      <c r="BE31" s="449"/>
      <c r="BF31" s="446">
        <f t="shared" si="26"/>
        <v>255</v>
      </c>
      <c r="BG31" s="444" t="e">
        <f t="shared" si="11"/>
        <v>#VALUE!</v>
      </c>
      <c r="BH31" s="446">
        <v>43.7</v>
      </c>
      <c r="BI31" s="446">
        <f>_xlfn.IFNA(VLOOKUP(B31,[11]Union!A:B,2,0),0)</f>
        <v>0</v>
      </c>
      <c r="BJ31" s="446">
        <f>_xlfn.IFNA(VLOOKUP(B31,[11]Union!E:F,2,0),0)</f>
        <v>0</v>
      </c>
      <c r="BK31" s="446">
        <f>_xlfn.IFNA(VLOOKUP(B31,[11]Union!M:N,2,0),0)</f>
        <v>0</v>
      </c>
      <c r="BL31" s="446">
        <f>_xlfn.IFNA(VLOOKUP(B31,[11]Union!I:J,2,0),0)</f>
        <v>0</v>
      </c>
      <c r="BM31" s="449"/>
      <c r="BN31" s="446" t="e">
        <f t="shared" si="12"/>
        <v>#VALUE!</v>
      </c>
      <c r="BO31" s="446">
        <f t="shared" si="27"/>
        <v>13.86</v>
      </c>
      <c r="BP31" s="453" t="e">
        <f t="shared" si="28"/>
        <v>#VALUE!</v>
      </c>
      <c r="BQ31" s="454">
        <v>35000139883619</v>
      </c>
      <c r="BR31" s="313" t="e">
        <f>VLOOKUP(B31,[11]ML!A:A,1,0)</f>
        <v>#N/A</v>
      </c>
      <c r="BS31" s="455" t="str">
        <f t="shared" si="13"/>
        <v>L</v>
      </c>
      <c r="BT31" s="310">
        <f>VLOOKUP(B31,[11]OT!B:AR,43,0)</f>
        <v>14</v>
      </c>
      <c r="BW31" s="456">
        <f t="shared" si="29"/>
        <v>2968</v>
      </c>
    </row>
    <row r="32" spans="1:78" ht="37.5" customHeight="1">
      <c r="A32" s="434">
        <f t="shared" si="30"/>
        <v>23</v>
      </c>
      <c r="B32" s="457" t="s">
        <v>661</v>
      </c>
      <c r="C32" s="458" t="s">
        <v>662</v>
      </c>
      <c r="D32" s="437" t="s">
        <v>663</v>
      </c>
      <c r="E32" s="438" t="s">
        <v>647</v>
      </c>
      <c r="F32" s="438" t="s">
        <v>654</v>
      </c>
      <c r="G32" s="439" t="s">
        <v>664</v>
      </c>
      <c r="H32" s="439" t="s">
        <v>665</v>
      </c>
      <c r="I32" s="440">
        <f t="shared" si="0"/>
        <v>38</v>
      </c>
      <c r="J32" s="438" t="str">
        <f t="shared" si="1"/>
        <v>01-31 Jan, 2024</v>
      </c>
      <c r="K32" s="440">
        <v>1</v>
      </c>
      <c r="L32" s="440">
        <v>2</v>
      </c>
      <c r="M32" s="440">
        <v>3</v>
      </c>
      <c r="N32" s="441">
        <v>271</v>
      </c>
      <c r="O32" s="442">
        <f t="shared" si="32"/>
        <v>10.423076923076923</v>
      </c>
      <c r="P32" s="443">
        <f>VLOOKUP(B32,[11]NPW.Avg!B:AD,29,0)</f>
        <v>315.46959814065076</v>
      </c>
      <c r="Q32" s="444">
        <f t="shared" si="14"/>
        <v>12.133446082332721</v>
      </c>
      <c r="R32" s="442">
        <f t="shared" si="15"/>
        <v>26</v>
      </c>
      <c r="S32" s="440">
        <f t="shared" si="16"/>
        <v>1</v>
      </c>
      <c r="T32" s="442">
        <f t="shared" si="17"/>
        <v>22.631578947368421</v>
      </c>
      <c r="U32" s="442">
        <f>VLOOKUP(B32,[11]Att!B:S,18,0)</f>
        <v>2</v>
      </c>
      <c r="V32" s="442">
        <f>VLOOKUP(B32,[11]Att!B:J,9,0)</f>
        <v>0</v>
      </c>
      <c r="W32" s="442">
        <f>VLOOKUP(B32,[11]Att!B:K,10,0)</f>
        <v>0.36842105263157898</v>
      </c>
      <c r="X32" s="442">
        <f t="shared" si="2"/>
        <v>2.3684210526315788</v>
      </c>
      <c r="Y32" s="442">
        <f>VLOOKUP(B32,[11]OT!B:AU,46,0)</f>
        <v>24</v>
      </c>
      <c r="Z32" s="445"/>
      <c r="AA32" s="442">
        <f t="shared" si="3"/>
        <v>24</v>
      </c>
      <c r="AB32" s="446">
        <f t="shared" si="33"/>
        <v>46.9</v>
      </c>
      <c r="AC32" s="447">
        <f t="shared" si="34"/>
        <v>0</v>
      </c>
      <c r="AD32" s="446">
        <f t="shared" si="4"/>
        <v>46.9</v>
      </c>
      <c r="AE32" s="446">
        <f t="shared" si="31"/>
        <v>5.39</v>
      </c>
      <c r="AF32" s="446">
        <f t="shared" si="20"/>
        <v>10.423076923076923</v>
      </c>
      <c r="AG32" s="446">
        <f t="shared" si="21"/>
        <v>24.27</v>
      </c>
      <c r="AH32" s="446">
        <f t="shared" si="22"/>
        <v>0</v>
      </c>
      <c r="AI32" s="446">
        <f>_xlfn.IFNA(VLOOKUP(B32,'[11]Child care'!C:I,7,0),0)</f>
        <v>0</v>
      </c>
      <c r="AJ32" s="444">
        <f>VLOOKUP(B32,[11]Att!B:U,20,0)</f>
        <v>9.6999999999999993</v>
      </c>
      <c r="AK32" s="446"/>
      <c r="AL32" s="446">
        <v>7</v>
      </c>
      <c r="AM32" s="446">
        <f>IF(BW32,VLOOKUP(BW32,'[11]Lookup Value'!M:N,2),0)</f>
        <v>11</v>
      </c>
      <c r="AN32" s="448"/>
      <c r="AO32" s="446">
        <f t="shared" si="5"/>
        <v>11</v>
      </c>
      <c r="AP32" s="449">
        <f>_xlfn.IFNA(VLOOKUP(B32,[11]Bonus!A:B,2,0),0)</f>
        <v>0</v>
      </c>
      <c r="AQ32" s="446">
        <f>_xlfn.IFNA(VLOOKUP(B32,'[11]5%'!B:BC,54,0),0)</f>
        <v>0</v>
      </c>
      <c r="AR32" s="450"/>
      <c r="AS32" s="446"/>
      <c r="AT32" s="446"/>
      <c r="AU32" s="446">
        <f t="shared" si="6"/>
        <v>0</v>
      </c>
      <c r="AV32" s="446" t="e">
        <f>SUMIF([11]Reim!B:B,NPW!B:B,[11]Reim!G:G)</f>
        <v>#VALUE!</v>
      </c>
      <c r="AW32" s="446">
        <f t="shared" si="7"/>
        <v>0</v>
      </c>
      <c r="AX32" s="451">
        <f t="shared" si="23"/>
        <v>0</v>
      </c>
      <c r="AY32" s="446">
        <f t="shared" si="24"/>
        <v>235.89</v>
      </c>
      <c r="AZ32" s="446">
        <f t="shared" si="25"/>
        <v>3.84</v>
      </c>
      <c r="BA32" s="446" t="e">
        <f t="shared" si="8"/>
        <v>#VALUE!</v>
      </c>
      <c r="BB32" s="446" t="e">
        <f t="shared" si="9"/>
        <v>#VALUE!</v>
      </c>
      <c r="BC32" s="452">
        <f t="shared" si="10"/>
        <v>367.55697133055622</v>
      </c>
      <c r="BD32" s="444">
        <f>VLOOKUP(B32,'[11]1ST'!B:BP,67,0)</f>
        <v>135.5</v>
      </c>
      <c r="BE32" s="449"/>
      <c r="BF32" s="446">
        <f t="shared" si="26"/>
        <v>135.5</v>
      </c>
      <c r="BG32" s="444" t="e">
        <f t="shared" si="11"/>
        <v>#VALUE!</v>
      </c>
      <c r="BH32" s="446">
        <v>0</v>
      </c>
      <c r="BI32" s="446">
        <f>_xlfn.IFNA(VLOOKUP(B32,[11]Union!A:B,2,0),0)</f>
        <v>0</v>
      </c>
      <c r="BJ32" s="446">
        <f>_xlfn.IFNA(VLOOKUP(B32,[11]Union!E:F,2,0),0)</f>
        <v>0</v>
      </c>
      <c r="BK32" s="446">
        <f>_xlfn.IFNA(VLOOKUP(B32,[11]Union!M:N,2,0),0)</f>
        <v>1</v>
      </c>
      <c r="BL32" s="446">
        <f>_xlfn.IFNA(VLOOKUP(B32,[11]Union!I:J,2,0),0)</f>
        <v>0</v>
      </c>
      <c r="BM32" s="449"/>
      <c r="BN32" s="446" t="e">
        <f t="shared" si="12"/>
        <v>#VALUE!</v>
      </c>
      <c r="BO32" s="446">
        <f t="shared" si="27"/>
        <v>12.39</v>
      </c>
      <c r="BP32" s="453" t="e">
        <f t="shared" si="28"/>
        <v>#VALUE!</v>
      </c>
      <c r="BQ32" s="454" t="s">
        <v>539</v>
      </c>
      <c r="BR32" s="313" t="e">
        <f>VLOOKUP(B32,[11]ML!A:A,1,0)</f>
        <v>#N/A</v>
      </c>
      <c r="BS32" s="455" t="str">
        <f t="shared" si="13"/>
        <v>L</v>
      </c>
      <c r="BT32" s="310">
        <f>VLOOKUP(B32,[11]OT!B:AR,43,0)</f>
        <v>11</v>
      </c>
      <c r="BW32" s="456">
        <f t="shared" si="29"/>
        <v>4566</v>
      </c>
    </row>
    <row r="33" spans="1:78" ht="37.5" customHeight="1">
      <c r="A33" s="434">
        <f t="shared" si="30"/>
        <v>24</v>
      </c>
      <c r="B33" s="457" t="s">
        <v>666</v>
      </c>
      <c r="C33" s="458" t="s">
        <v>667</v>
      </c>
      <c r="D33" s="437" t="s">
        <v>668</v>
      </c>
      <c r="E33" s="438" t="s">
        <v>647</v>
      </c>
      <c r="F33" s="438" t="s">
        <v>555</v>
      </c>
      <c r="G33" s="439" t="s">
        <v>669</v>
      </c>
      <c r="H33" s="439" t="s">
        <v>670</v>
      </c>
      <c r="I33" s="440">
        <f t="shared" si="0"/>
        <v>47</v>
      </c>
      <c r="J33" s="438" t="str">
        <f t="shared" si="1"/>
        <v>01-31 Jan, 2024</v>
      </c>
      <c r="K33" s="440">
        <v>1</v>
      </c>
      <c r="L33" s="440">
        <v>2</v>
      </c>
      <c r="M33" s="440">
        <v>3</v>
      </c>
      <c r="N33" s="441">
        <v>454</v>
      </c>
      <c r="O33" s="442">
        <f t="shared" si="32"/>
        <v>17.46153846153846</v>
      </c>
      <c r="P33" s="443">
        <f>VLOOKUP(B33,[11]NPW.Avg!B:AD,29,0)</f>
        <v>732.47459289248764</v>
      </c>
      <c r="Q33" s="444">
        <f t="shared" si="14"/>
        <v>28.172099726634141</v>
      </c>
      <c r="R33" s="442">
        <f t="shared" si="15"/>
        <v>26</v>
      </c>
      <c r="S33" s="440">
        <f t="shared" si="16"/>
        <v>1</v>
      </c>
      <c r="T33" s="442">
        <f t="shared" si="17"/>
        <v>25</v>
      </c>
      <c r="U33" s="442">
        <f>VLOOKUP(B33,[11]Att!B:S,18,0)</f>
        <v>0</v>
      </c>
      <c r="V33" s="442">
        <f>VLOOKUP(B33,[11]Att!B:J,9,0)</f>
        <v>0</v>
      </c>
      <c r="W33" s="442">
        <f>VLOOKUP(B33,[11]Att!B:K,10,0)</f>
        <v>0</v>
      </c>
      <c r="X33" s="442">
        <f t="shared" si="2"/>
        <v>0</v>
      </c>
      <c r="Y33" s="442">
        <f>VLOOKUP(B33,[11]OT!B:AU,46,0)</f>
        <v>52</v>
      </c>
      <c r="Z33" s="445"/>
      <c r="AA33" s="442">
        <f t="shared" si="3"/>
        <v>52</v>
      </c>
      <c r="AB33" s="446">
        <f t="shared" si="33"/>
        <v>170.25</v>
      </c>
      <c r="AC33" s="447">
        <f t="shared" si="34"/>
        <v>0</v>
      </c>
      <c r="AD33" s="446">
        <f t="shared" si="4"/>
        <v>170.25</v>
      </c>
      <c r="AE33" s="446">
        <f t="shared" si="31"/>
        <v>7.84</v>
      </c>
      <c r="AF33" s="446">
        <f t="shared" si="20"/>
        <v>17.46153846153846</v>
      </c>
      <c r="AG33" s="446">
        <f t="shared" si="21"/>
        <v>0</v>
      </c>
      <c r="AH33" s="446">
        <f t="shared" si="22"/>
        <v>0</v>
      </c>
      <c r="AI33" s="446">
        <f>_xlfn.IFNA(VLOOKUP(B33,'[11]Child care'!C:I,7,0),0)</f>
        <v>0</v>
      </c>
      <c r="AJ33" s="444">
        <f>VLOOKUP(B33,[11]Att!B:U,20,0)</f>
        <v>10</v>
      </c>
      <c r="AK33" s="446"/>
      <c r="AL33" s="446">
        <v>7</v>
      </c>
      <c r="AM33" s="446">
        <f>IF(BW33,VLOOKUP(BW33,'[11]Lookup Value'!M:N,2),0)</f>
        <v>3</v>
      </c>
      <c r="AN33" s="448"/>
      <c r="AO33" s="446">
        <f t="shared" si="5"/>
        <v>3</v>
      </c>
      <c r="AP33" s="449">
        <f>_xlfn.IFNA(VLOOKUP(B33,[11]Bonus!A:B,2,0),0)</f>
        <v>150</v>
      </c>
      <c r="AQ33" s="446">
        <f>_xlfn.IFNA(VLOOKUP(B33,'[11]5%'!B:BC,54,0),0)</f>
        <v>0</v>
      </c>
      <c r="AR33" s="450"/>
      <c r="AS33" s="446"/>
      <c r="AT33" s="446"/>
      <c r="AU33" s="446">
        <f t="shared" si="6"/>
        <v>0</v>
      </c>
      <c r="AV33" s="446" t="e">
        <f>SUMIF([11]Reim!B:B,NPW!B:B,[11]Reim!G:G)</f>
        <v>#VALUE!</v>
      </c>
      <c r="AW33" s="446">
        <f t="shared" si="7"/>
        <v>0</v>
      </c>
      <c r="AX33" s="451">
        <f t="shared" si="23"/>
        <v>0</v>
      </c>
      <c r="AY33" s="446">
        <f t="shared" si="24"/>
        <v>436.54</v>
      </c>
      <c r="AZ33" s="446">
        <f t="shared" si="25"/>
        <v>0</v>
      </c>
      <c r="BA33" s="446" t="e">
        <f t="shared" si="8"/>
        <v>#VALUE!</v>
      </c>
      <c r="BB33" s="446" t="e">
        <f t="shared" si="9"/>
        <v>#VALUE!</v>
      </c>
      <c r="BC33" s="452">
        <f t="shared" si="10"/>
        <v>367.55697133055622</v>
      </c>
      <c r="BD33" s="444">
        <f>VLOOKUP(B33,'[11]1ST'!B:BP,67,0)</f>
        <v>227</v>
      </c>
      <c r="BE33" s="449"/>
      <c r="BF33" s="446">
        <f t="shared" si="26"/>
        <v>227</v>
      </c>
      <c r="BG33" s="444" t="e">
        <f t="shared" si="11"/>
        <v>#VALUE!</v>
      </c>
      <c r="BH33" s="446">
        <v>30.94</v>
      </c>
      <c r="BI33" s="446">
        <f>_xlfn.IFNA(VLOOKUP(B33,[11]Union!A:B,2,0),0)</f>
        <v>0</v>
      </c>
      <c r="BJ33" s="446">
        <f>_xlfn.IFNA(VLOOKUP(B33,[11]Union!E:F,2,0),0)</f>
        <v>0</v>
      </c>
      <c r="BK33" s="446">
        <f>_xlfn.IFNA(VLOOKUP(B33,[11]Union!M:N,2,0),0)</f>
        <v>0</v>
      </c>
      <c r="BL33" s="446">
        <f>_xlfn.IFNA(VLOOKUP(B33,[11]Union!I:J,2,0),0)</f>
        <v>0</v>
      </c>
      <c r="BM33" s="449"/>
      <c r="BN33" s="446" t="e">
        <f t="shared" si="12"/>
        <v>#VALUE!</v>
      </c>
      <c r="BO33" s="446">
        <f t="shared" si="27"/>
        <v>14.84</v>
      </c>
      <c r="BP33" s="453" t="e">
        <f t="shared" si="28"/>
        <v>#VALUE!</v>
      </c>
      <c r="BQ33" s="454" t="s">
        <v>539</v>
      </c>
      <c r="BR33" s="313" t="e">
        <f>VLOOKUP(B33,[11]ML!A:A,1,0)</f>
        <v>#N/A</v>
      </c>
      <c r="BS33" s="455" t="str">
        <f t="shared" si="13"/>
        <v>L</v>
      </c>
      <c r="BT33" s="310">
        <f>VLOOKUP(B33,[11]OT!B:AR,43,0)</f>
        <v>16</v>
      </c>
      <c r="BW33" s="456">
        <f t="shared" si="29"/>
        <v>741</v>
      </c>
    </row>
    <row r="34" spans="1:78" ht="37.5" customHeight="1">
      <c r="A34" s="434">
        <f t="shared" si="30"/>
        <v>25</v>
      </c>
      <c r="B34" s="457" t="s">
        <v>671</v>
      </c>
      <c r="C34" s="458" t="s">
        <v>672</v>
      </c>
      <c r="D34" s="437" t="s">
        <v>673</v>
      </c>
      <c r="E34" s="438" t="s">
        <v>171</v>
      </c>
      <c r="F34" s="438" t="s">
        <v>674</v>
      </c>
      <c r="G34" s="439" t="s">
        <v>675</v>
      </c>
      <c r="H34" s="439" t="s">
        <v>676</v>
      </c>
      <c r="I34" s="440">
        <f t="shared" si="0"/>
        <v>43</v>
      </c>
      <c r="J34" s="438" t="str">
        <f t="shared" si="1"/>
        <v>01-31 Jan, 2024</v>
      </c>
      <c r="K34" s="440">
        <v>1</v>
      </c>
      <c r="L34" s="440">
        <v>1</v>
      </c>
      <c r="M34" s="440">
        <v>2</v>
      </c>
      <c r="N34" s="441">
        <v>224</v>
      </c>
      <c r="O34" s="442">
        <f t="shared" si="32"/>
        <v>8.615384615384615</v>
      </c>
      <c r="P34" s="443">
        <f>VLOOKUP(B34,[11]NPW.Avg!B:AD,29,0)</f>
        <v>252.46781938821414</v>
      </c>
      <c r="Q34" s="444">
        <f t="shared" si="14"/>
        <v>9.7103007457005432</v>
      </c>
      <c r="R34" s="442">
        <f t="shared" si="15"/>
        <v>26</v>
      </c>
      <c r="S34" s="440">
        <f t="shared" si="16"/>
        <v>1</v>
      </c>
      <c r="T34" s="442">
        <f t="shared" si="17"/>
        <v>22.736842105263158</v>
      </c>
      <c r="U34" s="442">
        <f>VLOOKUP(B34,[11]Att!B:S,18,0)</f>
        <v>0.26315789473684198</v>
      </c>
      <c r="V34" s="442">
        <f>VLOOKUP(B34,[11]Att!B:J,9,0)</f>
        <v>2</v>
      </c>
      <c r="W34" s="442">
        <f>VLOOKUP(B34,[11]Att!B:K,10,0)</f>
        <v>0</v>
      </c>
      <c r="X34" s="442">
        <f t="shared" si="2"/>
        <v>2.263157894736842</v>
      </c>
      <c r="Y34" s="442">
        <f>VLOOKUP(B34,[11]OT!B:AU,46,0)</f>
        <v>2</v>
      </c>
      <c r="Z34" s="445"/>
      <c r="AA34" s="442">
        <f t="shared" si="3"/>
        <v>2</v>
      </c>
      <c r="AB34" s="446">
        <f t="shared" si="33"/>
        <v>3.23</v>
      </c>
      <c r="AC34" s="447">
        <f t="shared" si="34"/>
        <v>0</v>
      </c>
      <c r="AD34" s="446">
        <f t="shared" si="4"/>
        <v>3.23</v>
      </c>
      <c r="AE34" s="446">
        <f t="shared" si="31"/>
        <v>0.49</v>
      </c>
      <c r="AF34" s="446">
        <f t="shared" si="20"/>
        <v>8.615384615384615</v>
      </c>
      <c r="AG34" s="446">
        <f t="shared" si="21"/>
        <v>2.56</v>
      </c>
      <c r="AH34" s="446">
        <f t="shared" si="22"/>
        <v>17.23</v>
      </c>
      <c r="AI34" s="446">
        <f>_xlfn.IFNA(VLOOKUP(B34,'[11]Child care'!C:I,7,0),0)</f>
        <v>0</v>
      </c>
      <c r="AJ34" s="444">
        <f>VLOOKUP(B34,[11]Att!B:U,20,0)</f>
        <v>9.1300000000000008</v>
      </c>
      <c r="AK34" s="446"/>
      <c r="AL34" s="446">
        <v>7</v>
      </c>
      <c r="AM34" s="446">
        <f>IF(BW34,VLOOKUP(BW34,'[11]Lookup Value'!M:N,2),0)</f>
        <v>11</v>
      </c>
      <c r="AN34" s="448"/>
      <c r="AO34" s="446">
        <f t="shared" si="5"/>
        <v>11</v>
      </c>
      <c r="AP34" s="449">
        <f>_xlfn.IFNA(VLOOKUP(B34,[11]Bonus!A:B,2,0),0)</f>
        <v>0</v>
      </c>
      <c r="AQ34" s="446">
        <f>_xlfn.IFNA(VLOOKUP(B34,'[11]5%'!B:BC,54,0),0)</f>
        <v>0</v>
      </c>
      <c r="AR34" s="450"/>
      <c r="AS34" s="446"/>
      <c r="AT34" s="446"/>
      <c r="AU34" s="446">
        <f t="shared" si="6"/>
        <v>0</v>
      </c>
      <c r="AV34" s="446" t="e">
        <f>SUMIF([11]Reim!B:B,NPW!B:B,[11]Reim!G:G)</f>
        <v>#VALUE!</v>
      </c>
      <c r="AW34" s="446">
        <f t="shared" si="7"/>
        <v>0</v>
      </c>
      <c r="AX34" s="451">
        <f t="shared" si="23"/>
        <v>0</v>
      </c>
      <c r="AY34" s="446">
        <f t="shared" si="24"/>
        <v>195.89</v>
      </c>
      <c r="AZ34" s="446">
        <f t="shared" si="25"/>
        <v>0</v>
      </c>
      <c r="BA34" s="446" t="e">
        <f t="shared" si="8"/>
        <v>#VALUE!</v>
      </c>
      <c r="BB34" s="446" t="e">
        <f t="shared" si="9"/>
        <v>#VALUE!</v>
      </c>
      <c r="BC34" s="452">
        <f t="shared" si="10"/>
        <v>367.55697133055622</v>
      </c>
      <c r="BD34" s="444">
        <f>VLOOKUP(B34,'[11]1ST'!B:BP,67,0)</f>
        <v>112</v>
      </c>
      <c r="BE34" s="449"/>
      <c r="BF34" s="446">
        <f t="shared" si="26"/>
        <v>112</v>
      </c>
      <c r="BG34" s="444" t="e">
        <f t="shared" si="11"/>
        <v>#VALUE!</v>
      </c>
      <c r="BH34" s="446">
        <v>0</v>
      </c>
      <c r="BI34" s="446">
        <f>_xlfn.IFNA(VLOOKUP(B34,[11]Union!A:B,2,0),0)</f>
        <v>0</v>
      </c>
      <c r="BJ34" s="446">
        <f>_xlfn.IFNA(VLOOKUP(B34,[11]Union!E:F,2,0),0)</f>
        <v>0</v>
      </c>
      <c r="BK34" s="446">
        <f>_xlfn.IFNA(VLOOKUP(B34,[11]Union!M:N,2,0),0)</f>
        <v>0</v>
      </c>
      <c r="BL34" s="446">
        <f>_xlfn.IFNA(VLOOKUP(B34,[11]Union!I:J,2,0),0)</f>
        <v>1</v>
      </c>
      <c r="BM34" s="449"/>
      <c r="BN34" s="446" t="e">
        <f t="shared" si="12"/>
        <v>#VALUE!</v>
      </c>
      <c r="BO34" s="446">
        <f t="shared" si="27"/>
        <v>7.49</v>
      </c>
      <c r="BP34" s="453" t="e">
        <f t="shared" si="28"/>
        <v>#VALUE!</v>
      </c>
      <c r="BQ34" s="454" t="s">
        <v>539</v>
      </c>
      <c r="BR34" s="313" t="e">
        <f>VLOOKUP(B34,[11]ML!A:A,1,0)</f>
        <v>#N/A</v>
      </c>
      <c r="BS34" s="455" t="str">
        <f t="shared" si="13"/>
        <v>L</v>
      </c>
      <c r="BT34" s="310">
        <f>VLOOKUP(B34,[11]OT!B:AR,43,0)</f>
        <v>1</v>
      </c>
      <c r="BW34" s="456">
        <f t="shared" si="29"/>
        <v>3887</v>
      </c>
    </row>
    <row r="35" spans="1:78" ht="37.5" customHeight="1">
      <c r="A35" s="434">
        <f t="shared" si="30"/>
        <v>26</v>
      </c>
      <c r="B35" s="457" t="s">
        <v>677</v>
      </c>
      <c r="C35" s="458" t="s">
        <v>678</v>
      </c>
      <c r="D35" s="437" t="s">
        <v>679</v>
      </c>
      <c r="E35" s="438" t="s">
        <v>171</v>
      </c>
      <c r="F35" s="438" t="s">
        <v>674</v>
      </c>
      <c r="G35" s="439" t="s">
        <v>193</v>
      </c>
      <c r="H35" s="439" t="s">
        <v>680</v>
      </c>
      <c r="I35" s="440">
        <f t="shared" si="0"/>
        <v>37</v>
      </c>
      <c r="J35" s="438" t="str">
        <f t="shared" si="1"/>
        <v>01-31 Jan, 2024</v>
      </c>
      <c r="K35" s="440">
        <v>1</v>
      </c>
      <c r="L35" s="440">
        <v>2</v>
      </c>
      <c r="M35" s="440">
        <v>3</v>
      </c>
      <c r="N35" s="468">
        <v>224</v>
      </c>
      <c r="O35" s="442">
        <f t="shared" si="32"/>
        <v>8.615384615384615</v>
      </c>
      <c r="P35" s="443">
        <f>VLOOKUP(B35,[11]NPW.Avg!B:AD,29,0)</f>
        <v>244.05000000000004</v>
      </c>
      <c r="Q35" s="444">
        <f t="shared" si="14"/>
        <v>9.3865384615384624</v>
      </c>
      <c r="R35" s="442">
        <f t="shared" si="15"/>
        <v>26</v>
      </c>
      <c r="S35" s="440">
        <f t="shared" si="16"/>
        <v>1</v>
      </c>
      <c r="T35" s="442">
        <f t="shared" si="17"/>
        <v>24</v>
      </c>
      <c r="U35" s="442">
        <f>VLOOKUP(B35,[11]Att!B:S,18,0)</f>
        <v>1</v>
      </c>
      <c r="V35" s="442">
        <f>VLOOKUP(B35,[11]Att!B:J,9,0)</f>
        <v>0</v>
      </c>
      <c r="W35" s="442">
        <f>VLOOKUP(B35,[11]Att!B:K,10,0)</f>
        <v>0</v>
      </c>
      <c r="X35" s="442">
        <f t="shared" si="2"/>
        <v>1</v>
      </c>
      <c r="Y35" s="442">
        <f>VLOOKUP(B35,[11]OT!B:AU,46,0)</f>
        <v>0</v>
      </c>
      <c r="Z35" s="445"/>
      <c r="AA35" s="442">
        <f t="shared" si="3"/>
        <v>0</v>
      </c>
      <c r="AB35" s="446">
        <f t="shared" si="33"/>
        <v>0</v>
      </c>
      <c r="AC35" s="447">
        <f t="shared" si="34"/>
        <v>0</v>
      </c>
      <c r="AD35" s="446">
        <f t="shared" si="4"/>
        <v>0</v>
      </c>
      <c r="AE35" s="446">
        <f t="shared" si="31"/>
        <v>0</v>
      </c>
      <c r="AF35" s="446">
        <f t="shared" si="20"/>
        <v>8.615384615384615</v>
      </c>
      <c r="AG35" s="446">
        <f t="shared" si="21"/>
        <v>9.39</v>
      </c>
      <c r="AH35" s="446">
        <f t="shared" si="22"/>
        <v>0</v>
      </c>
      <c r="AI35" s="446">
        <f>_xlfn.IFNA(VLOOKUP(B35,'[11]Child care'!C:I,7,0),0)</f>
        <v>0</v>
      </c>
      <c r="AJ35" s="444">
        <f>VLOOKUP(B35,[11]Att!B:U,20,0)</f>
        <v>10</v>
      </c>
      <c r="AK35" s="446"/>
      <c r="AL35" s="446">
        <v>7</v>
      </c>
      <c r="AM35" s="446">
        <f>IF(BW35,VLOOKUP(BW35,'[11]Lookup Value'!M:N,2),0)</f>
        <v>7</v>
      </c>
      <c r="AN35" s="448"/>
      <c r="AO35" s="446">
        <f t="shared" si="5"/>
        <v>7</v>
      </c>
      <c r="AP35" s="449">
        <f>_xlfn.IFNA(VLOOKUP(B35,[11]Bonus!A:B,2,0),0)</f>
        <v>0</v>
      </c>
      <c r="AQ35" s="446">
        <f>_xlfn.IFNA(VLOOKUP(B35,'[11]5%'!B:BC,54,0),0)</f>
        <v>0</v>
      </c>
      <c r="AR35" s="450"/>
      <c r="AS35" s="446"/>
      <c r="AT35" s="446"/>
      <c r="AU35" s="446">
        <f t="shared" si="6"/>
        <v>0</v>
      </c>
      <c r="AV35" s="446" t="e">
        <f>SUMIF([11]Reim!B:B,NPW!B:B,[11]Reim!G:G)</f>
        <v>#VALUE!</v>
      </c>
      <c r="AW35" s="446">
        <f t="shared" si="7"/>
        <v>0</v>
      </c>
      <c r="AX35" s="451">
        <f t="shared" si="23"/>
        <v>0</v>
      </c>
      <c r="AY35" s="446">
        <f t="shared" si="24"/>
        <v>206.77</v>
      </c>
      <c r="AZ35" s="446">
        <f t="shared" si="25"/>
        <v>0</v>
      </c>
      <c r="BA35" s="446" t="e">
        <f t="shared" si="8"/>
        <v>#VALUE!</v>
      </c>
      <c r="BB35" s="446" t="e">
        <f t="shared" si="9"/>
        <v>#VALUE!</v>
      </c>
      <c r="BC35" s="452">
        <f t="shared" si="10"/>
        <v>367.55697133055622</v>
      </c>
      <c r="BD35" s="444">
        <f>VLOOKUP(B35,'[11]1ST'!B:BP,67,0)</f>
        <v>112</v>
      </c>
      <c r="BE35" s="449"/>
      <c r="BF35" s="446">
        <f t="shared" si="26"/>
        <v>112</v>
      </c>
      <c r="BG35" s="444" t="e">
        <f t="shared" si="11"/>
        <v>#VALUE!</v>
      </c>
      <c r="BH35" s="446">
        <v>0</v>
      </c>
      <c r="BI35" s="446">
        <f>_xlfn.IFNA(VLOOKUP(B35,[11]Union!A:B,2,0),0)</f>
        <v>0</v>
      </c>
      <c r="BJ35" s="446">
        <f>_xlfn.IFNA(VLOOKUP(B35,[11]Union!E:F,2,0),0)</f>
        <v>0</v>
      </c>
      <c r="BK35" s="446">
        <f>_xlfn.IFNA(VLOOKUP(B35,[11]Union!M:N,2,0),0)</f>
        <v>0</v>
      </c>
      <c r="BL35" s="446">
        <f>_xlfn.IFNA(VLOOKUP(B35,[11]Union!I:J,2,0),0)</f>
        <v>1</v>
      </c>
      <c r="BM35" s="449"/>
      <c r="BN35" s="446" t="e">
        <f t="shared" si="12"/>
        <v>#VALUE!</v>
      </c>
      <c r="BO35" s="446">
        <f t="shared" si="27"/>
        <v>7</v>
      </c>
      <c r="BP35" s="453" t="e">
        <f t="shared" si="28"/>
        <v>#VALUE!</v>
      </c>
      <c r="BQ35" s="454" t="s">
        <v>539</v>
      </c>
      <c r="BR35" s="313" t="e">
        <f>VLOOKUP(B35,[11]ML!A:A,1,0)</f>
        <v>#N/A</v>
      </c>
      <c r="BS35" s="455" t="str">
        <f t="shared" si="13"/>
        <v>L</v>
      </c>
      <c r="BT35" s="310">
        <f>VLOOKUP(B35,[11]OT!B:AR,43,0)</f>
        <v>0</v>
      </c>
      <c r="BW35" s="456">
        <f t="shared" si="29"/>
        <v>2312</v>
      </c>
      <c r="BY35" s="314"/>
      <c r="BZ35" s="314"/>
    </row>
    <row r="36" spans="1:78" s="314" customFormat="1" ht="37.5" customHeight="1">
      <c r="A36" s="434">
        <f t="shared" si="30"/>
        <v>27</v>
      </c>
      <c r="B36" s="457" t="s">
        <v>681</v>
      </c>
      <c r="C36" s="458" t="s">
        <v>682</v>
      </c>
      <c r="D36" s="437" t="s">
        <v>683</v>
      </c>
      <c r="E36" s="438" t="s">
        <v>171</v>
      </c>
      <c r="F36" s="438" t="s">
        <v>674</v>
      </c>
      <c r="G36" s="439" t="s">
        <v>291</v>
      </c>
      <c r="H36" s="439" t="s">
        <v>684</v>
      </c>
      <c r="I36" s="440">
        <f t="shared" si="0"/>
        <v>40</v>
      </c>
      <c r="J36" s="438" t="str">
        <f t="shared" si="1"/>
        <v>01-31 Jan, 2024</v>
      </c>
      <c r="K36" s="440">
        <v>1</v>
      </c>
      <c r="L36" s="440">
        <v>1</v>
      </c>
      <c r="M36" s="440">
        <v>2</v>
      </c>
      <c r="N36" s="469">
        <v>204</v>
      </c>
      <c r="O36" s="442">
        <f t="shared" si="32"/>
        <v>7.8461538461538458</v>
      </c>
      <c r="P36" s="443">
        <f>VLOOKUP(B36,[11]NPW.Avg!B:AD,29,0)</f>
        <v>237.46916666666664</v>
      </c>
      <c r="Q36" s="444">
        <f t="shared" si="14"/>
        <v>9.1334294871794857</v>
      </c>
      <c r="R36" s="442">
        <f t="shared" si="15"/>
        <v>26</v>
      </c>
      <c r="S36" s="440">
        <f t="shared" si="16"/>
        <v>1</v>
      </c>
      <c r="T36" s="442">
        <f t="shared" si="17"/>
        <v>25</v>
      </c>
      <c r="U36" s="442">
        <f>VLOOKUP(B36,[11]Att!B:S,18,0)</f>
        <v>0</v>
      </c>
      <c r="V36" s="442">
        <f>VLOOKUP(B36,[11]Att!B:J,9,0)</f>
        <v>0</v>
      </c>
      <c r="W36" s="442">
        <f>VLOOKUP(B36,[11]Att!B:K,10,0)</f>
        <v>0</v>
      </c>
      <c r="X36" s="442">
        <f t="shared" si="2"/>
        <v>0</v>
      </c>
      <c r="Y36" s="442">
        <f>VLOOKUP(B36,[11]OT!B:AU,46,0)</f>
        <v>16</v>
      </c>
      <c r="Z36" s="445"/>
      <c r="AA36" s="442">
        <f t="shared" si="3"/>
        <v>16</v>
      </c>
      <c r="AB36" s="446">
        <f t="shared" si="33"/>
        <v>23.54</v>
      </c>
      <c r="AC36" s="447">
        <f t="shared" si="34"/>
        <v>0</v>
      </c>
      <c r="AD36" s="446">
        <f t="shared" si="4"/>
        <v>23.54</v>
      </c>
      <c r="AE36" s="446">
        <f t="shared" si="31"/>
        <v>3.92</v>
      </c>
      <c r="AF36" s="446">
        <f t="shared" si="20"/>
        <v>7.8461538461538458</v>
      </c>
      <c r="AG36" s="446">
        <f t="shared" si="21"/>
        <v>0</v>
      </c>
      <c r="AH36" s="446">
        <f t="shared" si="22"/>
        <v>0</v>
      </c>
      <c r="AI36" s="446">
        <f>_xlfn.IFNA(VLOOKUP(B36,'[11]Child care'!C:I,7,0),0)</f>
        <v>0</v>
      </c>
      <c r="AJ36" s="444">
        <f>VLOOKUP(B36,[11]Att!B:U,20,0)</f>
        <v>10</v>
      </c>
      <c r="AK36" s="446"/>
      <c r="AL36" s="446">
        <v>7</v>
      </c>
      <c r="AM36" s="446">
        <f>IF(BW36,VLOOKUP(BW36,'[11]Lookup Value'!M:N,2),0)</f>
        <v>3</v>
      </c>
      <c r="AN36" s="448"/>
      <c r="AO36" s="446">
        <f t="shared" si="5"/>
        <v>3</v>
      </c>
      <c r="AP36" s="449">
        <f>_xlfn.IFNA(VLOOKUP(B36,[11]Bonus!A:B,2,0),0)</f>
        <v>0</v>
      </c>
      <c r="AQ36" s="446">
        <f>_xlfn.IFNA(VLOOKUP(B36,'[11]5%'!B:BC,54,0),0)</f>
        <v>0</v>
      </c>
      <c r="AR36" s="450"/>
      <c r="AS36" s="446"/>
      <c r="AT36" s="446"/>
      <c r="AU36" s="446">
        <f t="shared" si="6"/>
        <v>0</v>
      </c>
      <c r="AV36" s="446" t="e">
        <f>SUMIF([11]Reim!B:B,NPW!B:B,[11]Reim!G:G)</f>
        <v>#VALUE!</v>
      </c>
      <c r="AW36" s="446">
        <f t="shared" si="7"/>
        <v>0</v>
      </c>
      <c r="AX36" s="451">
        <f t="shared" si="23"/>
        <v>0</v>
      </c>
      <c r="AY36" s="446">
        <f t="shared" si="24"/>
        <v>196.15</v>
      </c>
      <c r="AZ36" s="446">
        <f t="shared" si="25"/>
        <v>0</v>
      </c>
      <c r="BA36" s="446" t="e">
        <f t="shared" si="8"/>
        <v>#VALUE!</v>
      </c>
      <c r="BB36" s="446" t="e">
        <f t="shared" si="9"/>
        <v>#VALUE!</v>
      </c>
      <c r="BC36" s="452">
        <f t="shared" si="10"/>
        <v>367.55697133055622</v>
      </c>
      <c r="BD36" s="444">
        <f>VLOOKUP(B36,'[11]1ST'!B:BP,67,0)</f>
        <v>102</v>
      </c>
      <c r="BE36" s="449"/>
      <c r="BF36" s="446">
        <f t="shared" si="26"/>
        <v>102</v>
      </c>
      <c r="BG36" s="444" t="e">
        <f t="shared" si="11"/>
        <v>#VALUE!</v>
      </c>
      <c r="BH36" s="446">
        <v>0</v>
      </c>
      <c r="BI36" s="446">
        <f>_xlfn.IFNA(VLOOKUP(B36,[11]Union!A:B,2,0),0)</f>
        <v>0</v>
      </c>
      <c r="BJ36" s="446">
        <f>_xlfn.IFNA(VLOOKUP(B36,[11]Union!E:F,2,0),0)</f>
        <v>0</v>
      </c>
      <c r="BK36" s="446">
        <f>_xlfn.IFNA(VLOOKUP(B36,[11]Union!M:N,2,0),0)</f>
        <v>0</v>
      </c>
      <c r="BL36" s="446">
        <f>_xlfn.IFNA(VLOOKUP(B36,[11]Union!I:J,2,0),0)</f>
        <v>0</v>
      </c>
      <c r="BM36" s="449"/>
      <c r="BN36" s="446" t="e">
        <f t="shared" si="12"/>
        <v>#VALUE!</v>
      </c>
      <c r="BO36" s="446">
        <f t="shared" si="27"/>
        <v>10.92</v>
      </c>
      <c r="BP36" s="453" t="e">
        <f t="shared" si="28"/>
        <v>#VALUE!</v>
      </c>
      <c r="BQ36" s="454" t="s">
        <v>539</v>
      </c>
      <c r="BR36" s="313" t="e">
        <f>VLOOKUP(B36,[11]ML!A:A,1,0)</f>
        <v>#N/A</v>
      </c>
      <c r="BS36" s="455" t="str">
        <f t="shared" si="13"/>
        <v>L</v>
      </c>
      <c r="BT36" s="310">
        <f>VLOOKUP(B36,[11]OT!B:AR,43,0)</f>
        <v>8</v>
      </c>
      <c r="BU36" s="311"/>
      <c r="BV36" s="312"/>
      <c r="BW36" s="456">
        <f t="shared" si="29"/>
        <v>919</v>
      </c>
    </row>
    <row r="37" spans="1:78" s="314" customFormat="1" ht="37.5" customHeight="1">
      <c r="A37" s="434">
        <f t="shared" si="30"/>
        <v>28</v>
      </c>
      <c r="B37" s="457" t="s">
        <v>685</v>
      </c>
      <c r="C37" s="458" t="s">
        <v>686</v>
      </c>
      <c r="D37" s="437" t="s">
        <v>687</v>
      </c>
      <c r="E37" s="438" t="s">
        <v>171</v>
      </c>
      <c r="F37" s="438" t="s">
        <v>674</v>
      </c>
      <c r="G37" s="439" t="s">
        <v>296</v>
      </c>
      <c r="H37" s="439" t="s">
        <v>688</v>
      </c>
      <c r="I37" s="440">
        <f t="shared" si="0"/>
        <v>57</v>
      </c>
      <c r="J37" s="438" t="str">
        <f t="shared" si="1"/>
        <v>01-31 Jan, 2024</v>
      </c>
      <c r="K37" s="440">
        <v>1</v>
      </c>
      <c r="L37" s="440">
        <v>4</v>
      </c>
      <c r="M37" s="440">
        <v>5</v>
      </c>
      <c r="N37" s="469">
        <v>204</v>
      </c>
      <c r="O37" s="442">
        <f t="shared" si="32"/>
        <v>7.8461538461538458</v>
      </c>
      <c r="P37" s="443">
        <f>VLOOKUP(B37,[11]NPW.Avg!B:AD,29,0)</f>
        <v>242.23801282051281</v>
      </c>
      <c r="Q37" s="444">
        <f t="shared" si="14"/>
        <v>9.3168466469427997</v>
      </c>
      <c r="R37" s="442">
        <f t="shared" si="15"/>
        <v>26</v>
      </c>
      <c r="S37" s="440">
        <f t="shared" si="16"/>
        <v>1</v>
      </c>
      <c r="T37" s="442">
        <f t="shared" si="17"/>
        <v>24.317543859649124</v>
      </c>
      <c r="U37" s="442">
        <f>VLOOKUP(B37,[11]Att!B:S,18,0)</f>
        <v>0</v>
      </c>
      <c r="V37" s="442">
        <f>VLOOKUP(B37,[11]Att!B:J,9,0)</f>
        <v>0.68245614035087698</v>
      </c>
      <c r="W37" s="442">
        <f>VLOOKUP(B37,[11]Att!B:K,10,0)</f>
        <v>0</v>
      </c>
      <c r="X37" s="442">
        <f t="shared" si="2"/>
        <v>0.68245614035087698</v>
      </c>
      <c r="Y37" s="442">
        <f>VLOOKUP(B37,[11]OT!B:AU,46,0)</f>
        <v>26</v>
      </c>
      <c r="Z37" s="445"/>
      <c r="AA37" s="442">
        <f t="shared" si="3"/>
        <v>26</v>
      </c>
      <c r="AB37" s="446">
        <f t="shared" si="33"/>
        <v>38.25</v>
      </c>
      <c r="AC37" s="447">
        <f t="shared" si="34"/>
        <v>0</v>
      </c>
      <c r="AD37" s="446">
        <f t="shared" si="4"/>
        <v>38.25</v>
      </c>
      <c r="AE37" s="446">
        <f t="shared" si="31"/>
        <v>6.37</v>
      </c>
      <c r="AF37" s="446">
        <f t="shared" si="20"/>
        <v>7.8461538461538458</v>
      </c>
      <c r="AG37" s="446">
        <f t="shared" si="21"/>
        <v>0</v>
      </c>
      <c r="AH37" s="446">
        <f t="shared" si="22"/>
        <v>5.35</v>
      </c>
      <c r="AI37" s="446">
        <f>_xlfn.IFNA(VLOOKUP(B37,'[11]Child care'!C:I,7,0),0)</f>
        <v>0</v>
      </c>
      <c r="AJ37" s="444">
        <f>VLOOKUP(B37,[11]Att!B:U,20,0)</f>
        <v>9.6999999999999993</v>
      </c>
      <c r="AK37" s="446"/>
      <c r="AL37" s="446">
        <v>7</v>
      </c>
      <c r="AM37" s="446">
        <f>IF(BW37,VLOOKUP(BW37,'[11]Lookup Value'!M:N,2),0)</f>
        <v>3</v>
      </c>
      <c r="AN37" s="448"/>
      <c r="AO37" s="446">
        <f t="shared" si="5"/>
        <v>3</v>
      </c>
      <c r="AP37" s="449">
        <f>_xlfn.IFNA(VLOOKUP(B37,[11]Bonus!A:B,2,0),0)</f>
        <v>0</v>
      </c>
      <c r="AQ37" s="446">
        <f>_xlfn.IFNA(VLOOKUP(B37,'[11]5%'!B:BC,54,0),0)</f>
        <v>0</v>
      </c>
      <c r="AR37" s="450"/>
      <c r="AS37" s="446"/>
      <c r="AT37" s="446"/>
      <c r="AU37" s="446">
        <f t="shared" si="6"/>
        <v>0</v>
      </c>
      <c r="AV37" s="446" t="e">
        <f>SUMIF([11]Reim!B:B,NPW!B:B,[11]Reim!G:G)</f>
        <v>#VALUE!</v>
      </c>
      <c r="AW37" s="446">
        <f t="shared" si="7"/>
        <v>0</v>
      </c>
      <c r="AX37" s="451">
        <f t="shared" si="23"/>
        <v>0</v>
      </c>
      <c r="AY37" s="446">
        <f t="shared" si="24"/>
        <v>190.8</v>
      </c>
      <c r="AZ37" s="446">
        <f t="shared" si="25"/>
        <v>0</v>
      </c>
      <c r="BA37" s="446" t="e">
        <f t="shared" si="8"/>
        <v>#VALUE!</v>
      </c>
      <c r="BB37" s="446" t="e">
        <f t="shared" si="9"/>
        <v>#VALUE!</v>
      </c>
      <c r="BC37" s="452">
        <f t="shared" si="10"/>
        <v>367.55697133055622</v>
      </c>
      <c r="BD37" s="444">
        <f>VLOOKUP(B37,'[11]1ST'!B:BP,67,0)</f>
        <v>102</v>
      </c>
      <c r="BE37" s="449"/>
      <c r="BF37" s="446">
        <f t="shared" si="26"/>
        <v>102</v>
      </c>
      <c r="BG37" s="444" t="e">
        <f t="shared" si="11"/>
        <v>#VALUE!</v>
      </c>
      <c r="BH37" s="446">
        <v>0</v>
      </c>
      <c r="BI37" s="446">
        <f>_xlfn.IFNA(VLOOKUP(B37,[11]Union!A:B,2,0),0)</f>
        <v>0</v>
      </c>
      <c r="BJ37" s="446">
        <f>_xlfn.IFNA(VLOOKUP(B37,[11]Union!E:F,2,0),0)</f>
        <v>0</v>
      </c>
      <c r="BK37" s="446">
        <f>_xlfn.IFNA(VLOOKUP(B37,[11]Union!M:N,2,0),0)</f>
        <v>0</v>
      </c>
      <c r="BL37" s="446">
        <f>_xlfn.IFNA(VLOOKUP(B37,[11]Union!I:J,2,0),0)</f>
        <v>1</v>
      </c>
      <c r="BM37" s="449"/>
      <c r="BN37" s="446" t="e">
        <f t="shared" si="12"/>
        <v>#VALUE!</v>
      </c>
      <c r="BO37" s="446">
        <f t="shared" si="27"/>
        <v>13.37</v>
      </c>
      <c r="BP37" s="453" t="e">
        <f t="shared" si="28"/>
        <v>#VALUE!</v>
      </c>
      <c r="BQ37" s="454" t="s">
        <v>539</v>
      </c>
      <c r="BR37" s="313" t="e">
        <f>VLOOKUP(B37,[11]ML!A:A,1,0)</f>
        <v>#N/A</v>
      </c>
      <c r="BS37" s="455" t="str">
        <f t="shared" si="13"/>
        <v>L</v>
      </c>
      <c r="BT37" s="310">
        <f>VLOOKUP(B37,[11]OT!B:AR,43,0)</f>
        <v>13</v>
      </c>
      <c r="BU37" s="311"/>
      <c r="BV37" s="312"/>
      <c r="BW37" s="456">
        <f t="shared" si="29"/>
        <v>833</v>
      </c>
    </row>
    <row r="38" spans="1:78" s="314" customFormat="1" ht="37.5" customHeight="1">
      <c r="A38" s="470">
        <f t="shared" si="30"/>
        <v>29</v>
      </c>
      <c r="B38" s="471" t="s">
        <v>689</v>
      </c>
      <c r="C38" s="472" t="s">
        <v>690</v>
      </c>
      <c r="D38" s="473" t="s">
        <v>691</v>
      </c>
      <c r="E38" s="474" t="s">
        <v>171</v>
      </c>
      <c r="F38" s="474" t="s">
        <v>674</v>
      </c>
      <c r="G38" s="475" t="s">
        <v>692</v>
      </c>
      <c r="H38" s="476" t="s">
        <v>693</v>
      </c>
      <c r="I38" s="477">
        <f t="shared" si="0"/>
        <v>56</v>
      </c>
      <c r="J38" s="474" t="str">
        <f t="shared" si="1"/>
        <v>01-31 Jan, 2024</v>
      </c>
      <c r="K38" s="477">
        <v>1</v>
      </c>
      <c r="L38" s="477">
        <v>0</v>
      </c>
      <c r="M38" s="477">
        <v>1</v>
      </c>
      <c r="N38" s="478">
        <v>202</v>
      </c>
      <c r="O38" s="479">
        <f t="shared" si="32"/>
        <v>7.7692307692307692</v>
      </c>
      <c r="P38" s="443">
        <f>VLOOKUP(B38,[11]NPW.Avg!B:AD,29,0)</f>
        <v>179.33306638566913</v>
      </c>
      <c r="Q38" s="444">
        <f t="shared" si="14"/>
        <v>6.8974256302180432</v>
      </c>
      <c r="R38" s="479">
        <f t="shared" si="15"/>
        <v>26</v>
      </c>
      <c r="S38" s="440">
        <f t="shared" si="16"/>
        <v>1</v>
      </c>
      <c r="T38" s="479">
        <f t="shared" si="17"/>
        <v>25</v>
      </c>
      <c r="U38" s="442">
        <f>VLOOKUP(B38,[11]Att!B:S,18,0)</f>
        <v>0</v>
      </c>
      <c r="V38" s="442">
        <f>VLOOKUP(B38,[11]Att!B:J,9,0)</f>
        <v>0</v>
      </c>
      <c r="W38" s="442">
        <f>VLOOKUP(B38,[11]Att!B:K,10,0)</f>
        <v>0</v>
      </c>
      <c r="X38" s="479">
        <f t="shared" si="2"/>
        <v>0</v>
      </c>
      <c r="Y38" s="442">
        <f>VLOOKUP(B38,[11]OT!B:AU,46,0)</f>
        <v>18</v>
      </c>
      <c r="Z38" s="479"/>
      <c r="AA38" s="479">
        <f t="shared" si="3"/>
        <v>18</v>
      </c>
      <c r="AB38" s="480">
        <f t="shared" si="33"/>
        <v>26.22</v>
      </c>
      <c r="AC38" s="480">
        <f t="shared" si="34"/>
        <v>0</v>
      </c>
      <c r="AD38" s="480">
        <f t="shared" si="4"/>
        <v>26.22</v>
      </c>
      <c r="AE38" s="446">
        <f t="shared" si="31"/>
        <v>4.41</v>
      </c>
      <c r="AF38" s="446">
        <f t="shared" si="20"/>
        <v>7.7692307692307692</v>
      </c>
      <c r="AG38" s="480">
        <f t="shared" si="21"/>
        <v>0</v>
      </c>
      <c r="AH38" s="480">
        <f t="shared" si="22"/>
        <v>0</v>
      </c>
      <c r="AI38" s="446">
        <f>_xlfn.IFNA(VLOOKUP(B38,'[11]Child care'!C:I,7,0),0)</f>
        <v>0</v>
      </c>
      <c r="AJ38" s="444">
        <f>VLOOKUP(B38,[11]Att!B:U,20,0)</f>
        <v>10</v>
      </c>
      <c r="AK38" s="446"/>
      <c r="AL38" s="480">
        <v>7</v>
      </c>
      <c r="AM38" s="446">
        <f>IF(BW38,VLOOKUP(BW38,'[11]Lookup Value'!M:N,2),0)</f>
        <v>0</v>
      </c>
      <c r="AN38" s="480">
        <f>IF(BW38,VLOOKUP(BW38,'[11]Lookup Value'!M:O,3),0)</f>
        <v>0</v>
      </c>
      <c r="AO38" s="480">
        <f t="shared" si="5"/>
        <v>0</v>
      </c>
      <c r="AP38" s="449">
        <f>_xlfn.IFNA(VLOOKUP(B38,[11]Bonus!A:B,2,0),0)</f>
        <v>0</v>
      </c>
      <c r="AQ38" s="446">
        <f>_xlfn.IFNA(VLOOKUP(B38,'[11]5%'!B:BC,54,0),0)</f>
        <v>0</v>
      </c>
      <c r="AR38" s="481"/>
      <c r="AS38" s="480"/>
      <c r="AT38" s="480"/>
      <c r="AU38" s="480"/>
      <c r="AV38" s="446" t="e">
        <f>SUMIF([11]Reim!B:B,NPW!B:B,[11]Reim!G:G)</f>
        <v>#VALUE!</v>
      </c>
      <c r="AW38" s="480">
        <f t="shared" si="7"/>
        <v>0</v>
      </c>
      <c r="AX38" s="451">
        <f t="shared" si="23"/>
        <v>0</v>
      </c>
      <c r="AY38" s="480">
        <f t="shared" si="24"/>
        <v>194.23</v>
      </c>
      <c r="AZ38" s="480">
        <f t="shared" si="25"/>
        <v>0</v>
      </c>
      <c r="BA38" s="480" t="e">
        <f t="shared" si="8"/>
        <v>#VALUE!</v>
      </c>
      <c r="BB38" s="480" t="e">
        <f t="shared" si="9"/>
        <v>#VALUE!</v>
      </c>
      <c r="BC38" s="452">
        <f t="shared" si="10"/>
        <v>367.55697133055622</v>
      </c>
      <c r="BD38" s="444">
        <f>VLOOKUP(B38,'[11]1ST'!B:BP,67,0)</f>
        <v>101</v>
      </c>
      <c r="BE38" s="482"/>
      <c r="BF38" s="446">
        <f t="shared" si="26"/>
        <v>101</v>
      </c>
      <c r="BG38" s="483" t="e">
        <f t="shared" si="11"/>
        <v>#VALUE!</v>
      </c>
      <c r="BH38" s="446">
        <v>0</v>
      </c>
      <c r="BI38" s="446">
        <f>_xlfn.IFNA(VLOOKUP(B38,[11]Union!A:B,2,0),0)</f>
        <v>0</v>
      </c>
      <c r="BJ38" s="446">
        <f>_xlfn.IFNA(VLOOKUP(B38,[11]Union!E:F,2,0),0)</f>
        <v>0</v>
      </c>
      <c r="BK38" s="446">
        <f>_xlfn.IFNA(VLOOKUP(B38,[11]Union!M:N,2,0),0)</f>
        <v>0</v>
      </c>
      <c r="BL38" s="446">
        <f>_xlfn.IFNA(VLOOKUP(B38,[11]Union!I:J,2,0),0)</f>
        <v>0</v>
      </c>
      <c r="BM38" s="482"/>
      <c r="BN38" s="480" t="e">
        <f t="shared" si="12"/>
        <v>#VALUE!</v>
      </c>
      <c r="BO38" s="480">
        <f t="shared" si="27"/>
        <v>11.41</v>
      </c>
      <c r="BP38" s="484" t="e">
        <f t="shared" si="28"/>
        <v>#VALUE!</v>
      </c>
      <c r="BQ38" s="485" t="s">
        <v>539</v>
      </c>
      <c r="BR38" s="313" t="e">
        <f>VLOOKUP(B38,[11]ML!A:A,1,0)</f>
        <v>#N/A</v>
      </c>
      <c r="BS38" s="486"/>
      <c r="BT38" s="310">
        <f>VLOOKUP(B38,[11]OT!B:AR,43,0)</f>
        <v>9</v>
      </c>
      <c r="BU38" s="311"/>
      <c r="BV38" s="312"/>
      <c r="BW38" s="456">
        <f t="shared" si="29"/>
        <v>79</v>
      </c>
      <c r="BX38" s="487"/>
      <c r="BY38" s="487"/>
      <c r="BZ38" s="487"/>
    </row>
    <row r="39" spans="1:78" s="489" customFormat="1" ht="37.5" customHeight="1">
      <c r="A39" s="434">
        <f t="shared" si="30"/>
        <v>30</v>
      </c>
      <c r="B39" s="457" t="s">
        <v>694</v>
      </c>
      <c r="C39" s="458" t="s">
        <v>695</v>
      </c>
      <c r="D39" s="437" t="s">
        <v>696</v>
      </c>
      <c r="E39" s="438" t="s">
        <v>697</v>
      </c>
      <c r="F39" s="438" t="s">
        <v>698</v>
      </c>
      <c r="G39" s="439" t="s">
        <v>699</v>
      </c>
      <c r="H39" s="439" t="s">
        <v>700</v>
      </c>
      <c r="I39" s="440">
        <f t="shared" si="0"/>
        <v>32</v>
      </c>
      <c r="J39" s="438" t="str">
        <f t="shared" si="1"/>
        <v>01-31 Jan, 2024</v>
      </c>
      <c r="K39" s="440">
        <v>1</v>
      </c>
      <c r="L39" s="440">
        <v>0</v>
      </c>
      <c r="M39" s="440">
        <v>1</v>
      </c>
      <c r="N39" s="441">
        <v>317</v>
      </c>
      <c r="O39" s="442">
        <f t="shared" si="32"/>
        <v>12.192307692307692</v>
      </c>
      <c r="P39" s="443">
        <f>VLOOKUP(B39,[11]NPW.Avg!B:AD,29,0)</f>
        <v>340.06896311291047</v>
      </c>
      <c r="Q39" s="444">
        <f t="shared" si="14"/>
        <v>13.07957550434271</v>
      </c>
      <c r="R39" s="442">
        <f t="shared" si="15"/>
        <v>26</v>
      </c>
      <c r="S39" s="440">
        <f t="shared" si="16"/>
        <v>1</v>
      </c>
      <c r="T39" s="442">
        <f t="shared" si="17"/>
        <v>22.347368421052632</v>
      </c>
      <c r="U39" s="442">
        <f>VLOOKUP(B39,[11]Att!B:S,18,0)</f>
        <v>1.6526315789473685</v>
      </c>
      <c r="V39" s="442">
        <f>VLOOKUP(B39,[11]Att!B:J,9,0)</f>
        <v>0</v>
      </c>
      <c r="W39" s="442">
        <f>VLOOKUP(B39,[11]Att!B:K,10,0)</f>
        <v>1</v>
      </c>
      <c r="X39" s="442">
        <f t="shared" si="2"/>
        <v>2.6526315789473687</v>
      </c>
      <c r="Y39" s="442">
        <f>VLOOKUP(B39,[11]OT!B:AU,46,0)</f>
        <v>0</v>
      </c>
      <c r="Z39" s="445"/>
      <c r="AA39" s="442">
        <f t="shared" si="3"/>
        <v>0</v>
      </c>
      <c r="AB39" s="446">
        <f t="shared" si="33"/>
        <v>0</v>
      </c>
      <c r="AC39" s="447">
        <f t="shared" si="34"/>
        <v>0</v>
      </c>
      <c r="AD39" s="446">
        <f t="shared" si="4"/>
        <v>0</v>
      </c>
      <c r="AE39" s="446">
        <f t="shared" si="31"/>
        <v>0</v>
      </c>
      <c r="AF39" s="446">
        <f t="shared" si="20"/>
        <v>12.192307692307692</v>
      </c>
      <c r="AG39" s="446">
        <f t="shared" si="21"/>
        <v>21.62</v>
      </c>
      <c r="AH39" s="446">
        <f t="shared" si="22"/>
        <v>0</v>
      </c>
      <c r="AI39" s="446">
        <f>_xlfn.IFNA(VLOOKUP(B39,'[11]Child care'!C:I,7,0),0)</f>
        <v>8</v>
      </c>
      <c r="AJ39" s="444">
        <f>VLOOKUP(B39,[11]Att!B:U,20,0)</f>
        <v>9.1999999999999993</v>
      </c>
      <c r="AK39" s="446"/>
      <c r="AL39" s="446">
        <v>7</v>
      </c>
      <c r="AM39" s="446">
        <f>IF(BW39,VLOOKUP(BW39,'[11]Lookup Value'!M:N,2),0)</f>
        <v>11</v>
      </c>
      <c r="AN39" s="448"/>
      <c r="AO39" s="446">
        <f t="shared" si="5"/>
        <v>11</v>
      </c>
      <c r="AP39" s="449">
        <f>_xlfn.IFNA(VLOOKUP(B39,[11]Bonus!A:B,2,0),0)</f>
        <v>0</v>
      </c>
      <c r="AQ39" s="446">
        <f>_xlfn.IFNA(VLOOKUP(B39,'[11]5%'!B:BC,54,0),0)</f>
        <v>0</v>
      </c>
      <c r="AR39" s="450"/>
      <c r="AS39" s="446"/>
      <c r="AT39" s="446"/>
      <c r="AU39" s="446">
        <f t="shared" si="6"/>
        <v>0</v>
      </c>
      <c r="AV39" s="446" t="e">
        <f>SUMIF([11]Reim!B:B,NPW!B:B,[11]Reim!G:G)</f>
        <v>#VALUE!</v>
      </c>
      <c r="AW39" s="446">
        <f t="shared" si="7"/>
        <v>0</v>
      </c>
      <c r="AX39" s="451">
        <f t="shared" si="23"/>
        <v>0</v>
      </c>
      <c r="AY39" s="446">
        <f t="shared" si="24"/>
        <v>272.47000000000003</v>
      </c>
      <c r="AZ39" s="446">
        <f t="shared" si="25"/>
        <v>12.19</v>
      </c>
      <c r="BA39" s="446" t="e">
        <f t="shared" si="8"/>
        <v>#VALUE!</v>
      </c>
      <c r="BB39" s="446" t="e">
        <f t="shared" si="9"/>
        <v>#VALUE!</v>
      </c>
      <c r="BC39" s="452">
        <f t="shared" si="10"/>
        <v>367.55697133055622</v>
      </c>
      <c r="BD39" s="444">
        <f>VLOOKUP(B39,'[11]1ST'!B:BP,67,0)</f>
        <v>158.5</v>
      </c>
      <c r="BE39" s="449"/>
      <c r="BF39" s="446">
        <f t="shared" si="26"/>
        <v>158.5</v>
      </c>
      <c r="BG39" s="444" t="e">
        <f t="shared" si="11"/>
        <v>#VALUE!</v>
      </c>
      <c r="BH39" s="446">
        <v>0</v>
      </c>
      <c r="BI39" s="446">
        <f>_xlfn.IFNA(VLOOKUP(B39,[11]Union!A:B,2,0),0)</f>
        <v>0</v>
      </c>
      <c r="BJ39" s="446">
        <f>_xlfn.IFNA(VLOOKUP(B39,[11]Union!E:F,2,0),0)</f>
        <v>0</v>
      </c>
      <c r="BK39" s="446">
        <f>_xlfn.IFNA(VLOOKUP(B39,[11]Union!M:N,2,0),0)</f>
        <v>0</v>
      </c>
      <c r="BL39" s="446">
        <f>_xlfn.IFNA(VLOOKUP(B39,[11]Union!I:J,2,0),0)</f>
        <v>0</v>
      </c>
      <c r="BM39" s="449"/>
      <c r="BN39" s="446" t="e">
        <f t="shared" si="12"/>
        <v>#VALUE!</v>
      </c>
      <c r="BO39" s="446">
        <f t="shared" si="27"/>
        <v>15</v>
      </c>
      <c r="BP39" s="453" t="e">
        <f t="shared" si="28"/>
        <v>#VALUE!</v>
      </c>
      <c r="BQ39" s="454">
        <v>35000106112519</v>
      </c>
      <c r="BR39" s="313" t="e">
        <f>VLOOKUP(B39,[11]ML!A:A,1,0)</f>
        <v>#N/A</v>
      </c>
      <c r="BS39" s="455" t="str">
        <f t="shared" si="13"/>
        <v>L</v>
      </c>
      <c r="BT39" s="310">
        <f>VLOOKUP(B39,[11]OT!B:AR,43,0)</f>
        <v>0</v>
      </c>
      <c r="BU39" s="311"/>
      <c r="BV39" s="312"/>
      <c r="BW39" s="456">
        <f t="shared" si="29"/>
        <v>5126</v>
      </c>
      <c r="BX39" s="488"/>
    </row>
    <row r="40" spans="1:78" s="314" customFormat="1" ht="37.5" customHeight="1">
      <c r="A40" s="434">
        <f t="shared" si="30"/>
        <v>31</v>
      </c>
      <c r="B40" s="471" t="s">
        <v>701</v>
      </c>
      <c r="C40" s="490" t="s">
        <v>702</v>
      </c>
      <c r="D40" s="491" t="s">
        <v>703</v>
      </c>
      <c r="E40" s="492" t="s">
        <v>191</v>
      </c>
      <c r="F40" s="492" t="s">
        <v>704</v>
      </c>
      <c r="G40" s="493" t="s">
        <v>705</v>
      </c>
      <c r="H40" s="493" t="s">
        <v>706</v>
      </c>
      <c r="I40" s="494">
        <f t="shared" si="0"/>
        <v>30</v>
      </c>
      <c r="J40" s="492" t="str">
        <f t="shared" si="1"/>
        <v>01-31 Jan, 2024</v>
      </c>
      <c r="K40" s="494">
        <v>1</v>
      </c>
      <c r="L40" s="494">
        <v>2</v>
      </c>
      <c r="M40" s="494">
        <v>3</v>
      </c>
      <c r="N40" s="495">
        <v>234</v>
      </c>
      <c r="O40" s="445">
        <f t="shared" si="32"/>
        <v>9</v>
      </c>
      <c r="P40" s="443">
        <f>VLOOKUP(B40,[11]NPW.Avg!B:AD,29,0)</f>
        <v>263.21877192982458</v>
      </c>
      <c r="Q40" s="444">
        <f t="shared" si="14"/>
        <v>10.123798920377869</v>
      </c>
      <c r="R40" s="442">
        <f t="shared" si="15"/>
        <v>26</v>
      </c>
      <c r="S40" s="440">
        <f t="shared" si="16"/>
        <v>1</v>
      </c>
      <c r="T40" s="445">
        <f t="shared" si="17"/>
        <v>24.957894736842107</v>
      </c>
      <c r="U40" s="442">
        <f>VLOOKUP(B40,[11]Att!B:S,18,0)</f>
        <v>4.2105263157894701E-2</v>
      </c>
      <c r="V40" s="442">
        <f>VLOOKUP(B40,[11]Att!B:J,9,0)</f>
        <v>0</v>
      </c>
      <c r="W40" s="442">
        <f>VLOOKUP(B40,[11]Att!B:K,10,0)</f>
        <v>0</v>
      </c>
      <c r="X40" s="445">
        <f t="shared" si="2"/>
        <v>4.2105263157894701E-2</v>
      </c>
      <c r="Y40" s="442">
        <f>VLOOKUP(B40,[11]OT!B:AU,46,0)</f>
        <v>42</v>
      </c>
      <c r="Z40" s="445"/>
      <c r="AA40" s="445">
        <f t="shared" si="3"/>
        <v>42</v>
      </c>
      <c r="AB40" s="447">
        <f t="shared" si="33"/>
        <v>70.88</v>
      </c>
      <c r="AC40" s="447">
        <f t="shared" si="34"/>
        <v>0</v>
      </c>
      <c r="AD40" s="447">
        <f t="shared" si="4"/>
        <v>70.88</v>
      </c>
      <c r="AE40" s="446">
        <f t="shared" si="31"/>
        <v>10.29</v>
      </c>
      <c r="AF40" s="446">
        <f t="shared" si="20"/>
        <v>9</v>
      </c>
      <c r="AG40" s="446">
        <f t="shared" si="21"/>
        <v>0.43</v>
      </c>
      <c r="AH40" s="446">
        <f t="shared" si="22"/>
        <v>0</v>
      </c>
      <c r="AI40" s="446">
        <f>_xlfn.IFNA(VLOOKUP(B40,'[11]Child care'!C:I,7,0),0)</f>
        <v>0</v>
      </c>
      <c r="AJ40" s="444">
        <f>VLOOKUP(B40,[11]Att!B:U,20,0)</f>
        <v>10</v>
      </c>
      <c r="AK40" s="446"/>
      <c r="AL40" s="446">
        <v>7</v>
      </c>
      <c r="AM40" s="446">
        <f>IF(BW40,VLOOKUP(BW40,'[11]Lookup Value'!M:N,2),0)</f>
        <v>11</v>
      </c>
      <c r="AN40" s="447"/>
      <c r="AO40" s="447">
        <f t="shared" si="5"/>
        <v>11</v>
      </c>
      <c r="AP40" s="449">
        <f>_xlfn.IFNA(VLOOKUP(B40,[11]Bonus!A:B,2,0),0)</f>
        <v>0</v>
      </c>
      <c r="AQ40" s="446">
        <f>_xlfn.IFNA(VLOOKUP(B40,'[11]5%'!B:BC,54,0),0)</f>
        <v>0</v>
      </c>
      <c r="AR40" s="450"/>
      <c r="AS40" s="446"/>
      <c r="AT40" s="446"/>
      <c r="AU40" s="446">
        <f t="shared" si="6"/>
        <v>0</v>
      </c>
      <c r="AV40" s="446" t="e">
        <f>SUMIF([11]Reim!B:B,NPW!B:B,[11]Reim!G:G)</f>
        <v>#VALUE!</v>
      </c>
      <c r="AW40" s="446">
        <f t="shared" si="7"/>
        <v>0</v>
      </c>
      <c r="AX40" s="451">
        <f t="shared" si="23"/>
        <v>0</v>
      </c>
      <c r="AY40" s="446">
        <f t="shared" si="24"/>
        <v>224.62</v>
      </c>
      <c r="AZ40" s="446">
        <f t="shared" si="25"/>
        <v>0</v>
      </c>
      <c r="BA40" s="446" t="e">
        <f t="shared" si="8"/>
        <v>#VALUE!</v>
      </c>
      <c r="BB40" s="446" t="e">
        <f t="shared" si="9"/>
        <v>#VALUE!</v>
      </c>
      <c r="BC40" s="452">
        <f t="shared" si="10"/>
        <v>367.55697133055622</v>
      </c>
      <c r="BD40" s="444">
        <f>VLOOKUP(B40,'[11]1ST'!B:BP,67,0)</f>
        <v>117</v>
      </c>
      <c r="BE40" s="462"/>
      <c r="BF40" s="446">
        <f t="shared" si="26"/>
        <v>117</v>
      </c>
      <c r="BG40" s="444" t="e">
        <f t="shared" si="11"/>
        <v>#VALUE!</v>
      </c>
      <c r="BH40" s="446">
        <v>0</v>
      </c>
      <c r="BI40" s="446">
        <f>_xlfn.IFNA(VLOOKUP(B40,[11]Union!A:B,2,0),0)</f>
        <v>0</v>
      </c>
      <c r="BJ40" s="446">
        <f>_xlfn.IFNA(VLOOKUP(B40,[11]Union!E:F,2,0),0)</f>
        <v>0</v>
      </c>
      <c r="BK40" s="446">
        <f>_xlfn.IFNA(VLOOKUP(B40,[11]Union!M:N,2,0),0)</f>
        <v>0</v>
      </c>
      <c r="BL40" s="446">
        <f>_xlfn.IFNA(VLOOKUP(B40,[11]Union!I:J,2,0),0)</f>
        <v>1</v>
      </c>
      <c r="BM40" s="449"/>
      <c r="BN40" s="447" t="e">
        <f t="shared" si="12"/>
        <v>#VALUE!</v>
      </c>
      <c r="BO40" s="447">
        <f t="shared" si="27"/>
        <v>17.29</v>
      </c>
      <c r="BP40" s="453" t="e">
        <f t="shared" si="28"/>
        <v>#VALUE!</v>
      </c>
      <c r="BQ40" s="454" t="s">
        <v>539</v>
      </c>
      <c r="BR40" s="313" t="e">
        <f>VLOOKUP(B40,[11]ML!A:A,1,0)</f>
        <v>#N/A</v>
      </c>
      <c r="BS40" s="455" t="str">
        <f t="shared" si="13"/>
        <v>L</v>
      </c>
      <c r="BT40" s="310">
        <f>VLOOKUP(B40,[11]OT!B:AR,43,0)</f>
        <v>21</v>
      </c>
      <c r="BU40" s="311"/>
      <c r="BV40" s="312"/>
      <c r="BW40" s="456">
        <f t="shared" si="29"/>
        <v>4454</v>
      </c>
    </row>
    <row r="41" spans="1:78" s="314" customFormat="1" ht="37.5" customHeight="1">
      <c r="A41" s="434">
        <f t="shared" si="30"/>
        <v>32</v>
      </c>
      <c r="B41" s="457" t="s">
        <v>707</v>
      </c>
      <c r="C41" s="458" t="s">
        <v>708</v>
      </c>
      <c r="D41" s="437" t="s">
        <v>709</v>
      </c>
      <c r="E41" s="438" t="s">
        <v>191</v>
      </c>
      <c r="F41" s="438" t="s">
        <v>555</v>
      </c>
      <c r="G41" s="439" t="s">
        <v>710</v>
      </c>
      <c r="H41" s="439" t="s">
        <v>711</v>
      </c>
      <c r="I41" s="440">
        <f t="shared" si="0"/>
        <v>41</v>
      </c>
      <c r="J41" s="438" t="str">
        <f t="shared" si="1"/>
        <v>01-31 Jan, 2024</v>
      </c>
      <c r="K41" s="440">
        <v>1</v>
      </c>
      <c r="L41" s="440">
        <v>2</v>
      </c>
      <c r="M41" s="440">
        <v>3</v>
      </c>
      <c r="N41" s="441">
        <v>708</v>
      </c>
      <c r="O41" s="442">
        <f t="shared" si="32"/>
        <v>27.23076923076923</v>
      </c>
      <c r="P41" s="443">
        <f>VLOOKUP(B41,[11]NPW.Avg!B:AD,29,0)</f>
        <v>904.3776923076922</v>
      </c>
      <c r="Q41" s="444">
        <f t="shared" si="14"/>
        <v>34.783757396449701</v>
      </c>
      <c r="R41" s="442">
        <f t="shared" si="15"/>
        <v>26</v>
      </c>
      <c r="S41" s="440">
        <f t="shared" si="16"/>
        <v>1</v>
      </c>
      <c r="T41" s="442">
        <f t="shared" si="17"/>
        <v>22.680701754385964</v>
      </c>
      <c r="U41" s="442">
        <f>VLOOKUP(B41,[11]Att!B:S,18,0)</f>
        <v>0.31929824561403597</v>
      </c>
      <c r="V41" s="442">
        <f>VLOOKUP(B41,[11]Att!B:J,9,0)</f>
        <v>2</v>
      </c>
      <c r="W41" s="442">
        <f>VLOOKUP(B41,[11]Att!B:K,10,0)</f>
        <v>0</v>
      </c>
      <c r="X41" s="442">
        <f t="shared" si="2"/>
        <v>2.3192982456140361</v>
      </c>
      <c r="Y41" s="442">
        <f>VLOOKUP(B41,[11]OT!B:AU,46,0)</f>
        <v>44</v>
      </c>
      <c r="Z41" s="445"/>
      <c r="AA41" s="442">
        <f t="shared" si="3"/>
        <v>44</v>
      </c>
      <c r="AB41" s="446">
        <f t="shared" si="33"/>
        <v>224.65</v>
      </c>
      <c r="AC41" s="447">
        <f t="shared" si="34"/>
        <v>0</v>
      </c>
      <c r="AD41" s="446">
        <f t="shared" si="4"/>
        <v>224.65</v>
      </c>
      <c r="AE41" s="446">
        <f t="shared" si="31"/>
        <v>10.29</v>
      </c>
      <c r="AF41" s="446">
        <f t="shared" si="20"/>
        <v>27.23076923076923</v>
      </c>
      <c r="AG41" s="446">
        <f t="shared" si="21"/>
        <v>11.11</v>
      </c>
      <c r="AH41" s="446">
        <f t="shared" si="22"/>
        <v>54.46</v>
      </c>
      <c r="AI41" s="446">
        <f>_xlfn.IFNA(VLOOKUP(B41,'[11]Child care'!C:I,7,0),0)</f>
        <v>0</v>
      </c>
      <c r="AJ41" s="444">
        <f>VLOOKUP(B41,[11]Att!B:U,20,0)</f>
        <v>9.1300000000000008</v>
      </c>
      <c r="AK41" s="446"/>
      <c r="AL41" s="446">
        <v>7</v>
      </c>
      <c r="AM41" s="446">
        <f>IF(BW41,VLOOKUP(BW41,'[11]Lookup Value'!M:N,2),0)</f>
        <v>11</v>
      </c>
      <c r="AN41" s="448"/>
      <c r="AO41" s="446">
        <f t="shared" si="5"/>
        <v>11</v>
      </c>
      <c r="AP41" s="449">
        <f>_xlfn.IFNA(VLOOKUP(B41,[11]Bonus!A:B,2,0),0)</f>
        <v>0</v>
      </c>
      <c r="AQ41" s="446">
        <f>_xlfn.IFNA(VLOOKUP(B41,'[11]5%'!B:BC,54,0),0)</f>
        <v>0</v>
      </c>
      <c r="AR41" s="450"/>
      <c r="AS41" s="446"/>
      <c r="AT41" s="446"/>
      <c r="AU41" s="446">
        <f t="shared" si="6"/>
        <v>0</v>
      </c>
      <c r="AV41" s="446" t="e">
        <f>SUMIF([11]Reim!B:B,NPW!B:B,[11]Reim!G:G)</f>
        <v>#VALUE!</v>
      </c>
      <c r="AW41" s="446">
        <f t="shared" si="7"/>
        <v>0</v>
      </c>
      <c r="AX41" s="451">
        <f t="shared" si="23"/>
        <v>0</v>
      </c>
      <c r="AY41" s="446">
        <f t="shared" si="24"/>
        <v>617.61</v>
      </c>
      <c r="AZ41" s="446">
        <f t="shared" si="25"/>
        <v>0</v>
      </c>
      <c r="BA41" s="446" t="e">
        <f t="shared" si="8"/>
        <v>#VALUE!</v>
      </c>
      <c r="BB41" s="446" t="e">
        <f t="shared" si="9"/>
        <v>#VALUE!</v>
      </c>
      <c r="BC41" s="452">
        <f t="shared" si="10"/>
        <v>367.55697133055622</v>
      </c>
      <c r="BD41" s="444">
        <f>VLOOKUP(B41,'[11]1ST'!B:BP,67,0)</f>
        <v>354</v>
      </c>
      <c r="BE41" s="449"/>
      <c r="BF41" s="446">
        <f t="shared" si="26"/>
        <v>354</v>
      </c>
      <c r="BG41" s="444" t="e">
        <f t="shared" si="11"/>
        <v>#VALUE!</v>
      </c>
      <c r="BH41" s="446">
        <v>41.58</v>
      </c>
      <c r="BI41" s="446">
        <f>_xlfn.IFNA(VLOOKUP(B41,[11]Union!A:B,2,0),0)</f>
        <v>0</v>
      </c>
      <c r="BJ41" s="446">
        <f>_xlfn.IFNA(VLOOKUP(B41,[11]Union!E:F,2,0),0)</f>
        <v>0</v>
      </c>
      <c r="BK41" s="446">
        <f>_xlfn.IFNA(VLOOKUP(B41,[11]Union!M:N,2,0),0)</f>
        <v>0</v>
      </c>
      <c r="BL41" s="446">
        <f>_xlfn.IFNA(VLOOKUP(B41,[11]Union!I:J,2,0),0)</f>
        <v>0</v>
      </c>
      <c r="BM41" s="449"/>
      <c r="BN41" s="446" t="e">
        <f t="shared" si="12"/>
        <v>#VALUE!</v>
      </c>
      <c r="BO41" s="446">
        <f t="shared" si="27"/>
        <v>17.29</v>
      </c>
      <c r="BP41" s="453" t="e">
        <f t="shared" si="28"/>
        <v>#VALUE!</v>
      </c>
      <c r="BQ41" s="454" t="s">
        <v>539</v>
      </c>
      <c r="BR41" s="313" t="e">
        <f>VLOOKUP(B41,[11]ML!A:A,1,0)</f>
        <v>#N/A</v>
      </c>
      <c r="BS41" s="455" t="str">
        <f t="shared" si="13"/>
        <v>L</v>
      </c>
      <c r="BT41" s="310">
        <f>VLOOKUP(B41,[11]OT!B:AR,43,0)</f>
        <v>21</v>
      </c>
      <c r="BU41" s="311"/>
      <c r="BV41" s="312"/>
      <c r="BW41" s="456">
        <f t="shared" si="29"/>
        <v>8458</v>
      </c>
      <c r="BX41" s="496"/>
    </row>
    <row r="42" spans="1:78" s="314" customFormat="1" ht="37.5" customHeight="1">
      <c r="A42" s="434">
        <f t="shared" si="30"/>
        <v>33</v>
      </c>
      <c r="B42" s="457" t="s">
        <v>712</v>
      </c>
      <c r="C42" s="497" t="s">
        <v>713</v>
      </c>
      <c r="D42" s="437" t="s">
        <v>714</v>
      </c>
      <c r="E42" s="474" t="s">
        <v>191</v>
      </c>
      <c r="F42" s="438" t="s">
        <v>555</v>
      </c>
      <c r="G42" s="439" t="s">
        <v>715</v>
      </c>
      <c r="H42" s="439" t="s">
        <v>716</v>
      </c>
      <c r="I42" s="440">
        <f t="shared" si="0"/>
        <v>41</v>
      </c>
      <c r="J42" s="438" t="str">
        <f t="shared" si="1"/>
        <v>01-31 Jan, 2024</v>
      </c>
      <c r="K42" s="477">
        <v>0</v>
      </c>
      <c r="L42" s="477">
        <v>0</v>
      </c>
      <c r="M42" s="477">
        <v>0</v>
      </c>
      <c r="N42" s="468">
        <v>546</v>
      </c>
      <c r="O42" s="479">
        <f t="shared" si="32"/>
        <v>21</v>
      </c>
      <c r="P42" s="443">
        <f>VLOOKUP(B42,[11]NPW.Avg!B:AD,29,0)</f>
        <v>674.44482456140361</v>
      </c>
      <c r="Q42" s="444">
        <f t="shared" si="14"/>
        <v>25.940185560053983</v>
      </c>
      <c r="R42" s="442">
        <f t="shared" si="15"/>
        <v>26</v>
      </c>
      <c r="S42" s="440">
        <f t="shared" si="16"/>
        <v>1</v>
      </c>
      <c r="T42" s="442">
        <f t="shared" si="17"/>
        <v>24.984210526315788</v>
      </c>
      <c r="U42" s="442">
        <f>VLOOKUP(B42,[11]Att!B:S,18,0)</f>
        <v>1.5789473684210499E-2</v>
      </c>
      <c r="V42" s="442">
        <f>VLOOKUP(B42,[11]Att!B:J,9,0)</f>
        <v>0</v>
      </c>
      <c r="W42" s="442">
        <f>VLOOKUP(B42,[11]Att!B:K,10,0)</f>
        <v>0</v>
      </c>
      <c r="X42" s="442">
        <f t="shared" si="2"/>
        <v>1.5789473684210499E-2</v>
      </c>
      <c r="Y42" s="442">
        <f>VLOOKUP(B42,[11]OT!B:AU,46,0)</f>
        <v>52</v>
      </c>
      <c r="Z42" s="445"/>
      <c r="AA42" s="442">
        <f t="shared" si="3"/>
        <v>52</v>
      </c>
      <c r="AB42" s="446">
        <f t="shared" si="33"/>
        <v>204.75</v>
      </c>
      <c r="AC42" s="447">
        <f t="shared" si="34"/>
        <v>0</v>
      </c>
      <c r="AD42" s="446">
        <f t="shared" si="4"/>
        <v>204.75</v>
      </c>
      <c r="AE42" s="446">
        <f t="shared" si="31"/>
        <v>12.74</v>
      </c>
      <c r="AF42" s="446">
        <f t="shared" si="20"/>
        <v>21</v>
      </c>
      <c r="AG42" s="446">
        <f t="shared" si="21"/>
        <v>0.41</v>
      </c>
      <c r="AH42" s="446">
        <f t="shared" si="22"/>
        <v>0</v>
      </c>
      <c r="AI42" s="446">
        <f>_xlfn.IFNA(VLOOKUP(B42,'[11]Child care'!C:I,7,0),0)</f>
        <v>0</v>
      </c>
      <c r="AJ42" s="444">
        <f>VLOOKUP(B42,[11]Att!B:U,20,0)</f>
        <v>10</v>
      </c>
      <c r="AK42" s="446"/>
      <c r="AL42" s="446">
        <v>7</v>
      </c>
      <c r="AM42" s="446">
        <f>IF(BW42,VLOOKUP(BW42,'[11]Lookup Value'!M:N,2),0)</f>
        <v>11</v>
      </c>
      <c r="AN42" s="448"/>
      <c r="AO42" s="446">
        <f t="shared" si="5"/>
        <v>11</v>
      </c>
      <c r="AP42" s="449">
        <f>_xlfn.IFNA(VLOOKUP(B42,[11]Bonus!A:B,2,0),0)</f>
        <v>0</v>
      </c>
      <c r="AQ42" s="446">
        <f>_xlfn.IFNA(VLOOKUP(B42,'[11]5%'!B:BC,54,0),0)</f>
        <v>0</v>
      </c>
      <c r="AR42" s="450"/>
      <c r="AS42" s="446"/>
      <c r="AT42" s="446"/>
      <c r="AU42" s="446">
        <f t="shared" si="6"/>
        <v>0</v>
      </c>
      <c r="AV42" s="446" t="e">
        <f>SUMIF([11]Reim!B:B,NPW!B:B,[11]Reim!G:G)</f>
        <v>#VALUE!</v>
      </c>
      <c r="AW42" s="446">
        <f t="shared" si="7"/>
        <v>0</v>
      </c>
      <c r="AX42" s="451">
        <f t="shared" si="23"/>
        <v>0</v>
      </c>
      <c r="AY42" s="446">
        <f t="shared" si="24"/>
        <v>524.66999999999996</v>
      </c>
      <c r="AZ42" s="446">
        <f t="shared" si="25"/>
        <v>0</v>
      </c>
      <c r="BA42" s="446" t="e">
        <f t="shared" si="8"/>
        <v>#VALUE!</v>
      </c>
      <c r="BB42" s="446" t="e">
        <f t="shared" si="9"/>
        <v>#VALUE!</v>
      </c>
      <c r="BC42" s="452">
        <f t="shared" si="10"/>
        <v>367.55697133055622</v>
      </c>
      <c r="BD42" s="444">
        <f>VLOOKUP(B42,'[11]1ST'!B:BP,67,0)</f>
        <v>273</v>
      </c>
      <c r="BE42" s="449"/>
      <c r="BF42" s="446">
        <f t="shared" si="26"/>
        <v>273</v>
      </c>
      <c r="BG42" s="444" t="e">
        <f t="shared" si="11"/>
        <v>#VALUE!</v>
      </c>
      <c r="BH42" s="446">
        <v>33.71</v>
      </c>
      <c r="BI42" s="446">
        <f>_xlfn.IFNA(VLOOKUP(B42,[11]Union!A:B,2,0),0)</f>
        <v>0</v>
      </c>
      <c r="BJ42" s="446">
        <f>_xlfn.IFNA(VLOOKUP(B42,[11]Union!E:F,2,0),0)</f>
        <v>0</v>
      </c>
      <c r="BK42" s="446">
        <f>_xlfn.IFNA(VLOOKUP(B42,[11]Union!M:N,2,0),0)</f>
        <v>0</v>
      </c>
      <c r="BL42" s="446">
        <f>_xlfn.IFNA(VLOOKUP(B42,[11]Union!I:J,2,0),0)</f>
        <v>0</v>
      </c>
      <c r="BM42" s="449"/>
      <c r="BN42" s="446" t="e">
        <f t="shared" si="12"/>
        <v>#VALUE!</v>
      </c>
      <c r="BO42" s="446">
        <f t="shared" si="27"/>
        <v>19.739999999999998</v>
      </c>
      <c r="BP42" s="453" t="e">
        <f t="shared" si="28"/>
        <v>#VALUE!</v>
      </c>
      <c r="BQ42" s="485">
        <v>35000173359410</v>
      </c>
      <c r="BR42" s="313" t="e">
        <f>VLOOKUP(B42,[11]ML!A:A,1,0)</f>
        <v>#N/A</v>
      </c>
      <c r="BS42" s="455" t="str">
        <f t="shared" si="13"/>
        <v>L</v>
      </c>
      <c r="BT42" s="310">
        <f>VLOOKUP(B42,[11]OT!B:AR,43,0)</f>
        <v>26</v>
      </c>
      <c r="BU42" s="311"/>
      <c r="BV42" s="312"/>
      <c r="BW42" s="456">
        <f t="shared" si="29"/>
        <v>6204</v>
      </c>
      <c r="BX42" s="487"/>
    </row>
    <row r="43" spans="1:78" s="496" customFormat="1" ht="37.5" customHeight="1">
      <c r="A43" s="498">
        <f t="shared" si="30"/>
        <v>34</v>
      </c>
      <c r="B43" s="499" t="s">
        <v>717</v>
      </c>
      <c r="C43" s="500" t="s">
        <v>718</v>
      </c>
      <c r="D43" s="501" t="s">
        <v>719</v>
      </c>
      <c r="E43" s="502" t="s">
        <v>191</v>
      </c>
      <c r="F43" s="502" t="s">
        <v>654</v>
      </c>
      <c r="G43" s="503" t="s">
        <v>720</v>
      </c>
      <c r="H43" s="503" t="s">
        <v>721</v>
      </c>
      <c r="I43" s="504">
        <f t="shared" si="0"/>
        <v>33</v>
      </c>
      <c r="J43" s="502" t="str">
        <f t="shared" si="1"/>
        <v>01-31 Jan, 2024</v>
      </c>
      <c r="K43" s="504">
        <v>1</v>
      </c>
      <c r="L43" s="504">
        <v>2</v>
      </c>
      <c r="M43" s="504">
        <v>3</v>
      </c>
      <c r="N43" s="469">
        <v>413</v>
      </c>
      <c r="O43" s="505">
        <f t="shared" si="32"/>
        <v>15.884615384615385</v>
      </c>
      <c r="P43" s="443">
        <f>VLOOKUP(B43,[11]NPW.Avg!B:AD,29,0)</f>
        <v>448.76952204228519</v>
      </c>
      <c r="Q43" s="444"/>
      <c r="R43" s="505">
        <v>0</v>
      </c>
      <c r="S43" s="440"/>
      <c r="T43" s="505">
        <v>0</v>
      </c>
      <c r="U43" s="442">
        <f>VLOOKUP(B43,[11]Att!B:S,18,0)</f>
        <v>0</v>
      </c>
      <c r="V43" s="442">
        <f>VLOOKUP(B43,[11]Att!B:J,9,0)</f>
        <v>0</v>
      </c>
      <c r="W43" s="442">
        <f>VLOOKUP(B43,[11]Att!B:K,10,0)</f>
        <v>0</v>
      </c>
      <c r="X43" s="505">
        <f t="shared" si="2"/>
        <v>0</v>
      </c>
      <c r="Y43" s="442">
        <f>VLOOKUP(B43,[11]OT!B:AU,46,0)</f>
        <v>0</v>
      </c>
      <c r="Z43" s="505"/>
      <c r="AA43" s="505">
        <f t="shared" si="3"/>
        <v>0</v>
      </c>
      <c r="AB43" s="463">
        <f t="shared" si="33"/>
        <v>0</v>
      </c>
      <c r="AC43" s="463">
        <f t="shared" si="34"/>
        <v>0</v>
      </c>
      <c r="AD43" s="463">
        <f t="shared" si="4"/>
        <v>0</v>
      </c>
      <c r="AE43" s="446">
        <f t="shared" si="31"/>
        <v>0</v>
      </c>
      <c r="AF43" s="446">
        <f t="shared" si="20"/>
        <v>0</v>
      </c>
      <c r="AG43" s="463">
        <f t="shared" si="21"/>
        <v>0</v>
      </c>
      <c r="AH43" s="463">
        <f t="shared" si="22"/>
        <v>0</v>
      </c>
      <c r="AI43" s="446">
        <f>_xlfn.IFNA(VLOOKUP(B43,'[11]Child care'!C:I,7,0),0)</f>
        <v>0</v>
      </c>
      <c r="AJ43" s="444">
        <f>VLOOKUP(B43,[11]Att!B:U,20,0)</f>
        <v>0</v>
      </c>
      <c r="AK43" s="446"/>
      <c r="AL43" s="463">
        <v>0</v>
      </c>
      <c r="AM43" s="463">
        <v>0</v>
      </c>
      <c r="AN43" s="463"/>
      <c r="AO43" s="463">
        <f t="shared" si="5"/>
        <v>0</v>
      </c>
      <c r="AP43" s="506">
        <f>_xlfn.IFNA(VLOOKUP(B43,[11]Bonus!A:B,2,0),0)</f>
        <v>0</v>
      </c>
      <c r="AQ43" s="446">
        <f>_xlfn.IFNA(VLOOKUP(B43,'[11]5%'!B:BC,54,0),0)</f>
        <v>0</v>
      </c>
      <c r="AR43" s="507"/>
      <c r="AS43" s="463"/>
      <c r="AT43" s="463"/>
      <c r="AU43" s="463">
        <f t="shared" si="6"/>
        <v>0</v>
      </c>
      <c r="AV43" s="446" t="e">
        <f>SUMIF([11]Reim!B:B,NPW!B:B,[11]Reim!G:G)</f>
        <v>#VALUE!</v>
      </c>
      <c r="AW43" s="463">
        <f t="shared" si="7"/>
        <v>0</v>
      </c>
      <c r="AX43" s="451">
        <f t="shared" si="23"/>
        <v>0</v>
      </c>
      <c r="AY43" s="463">
        <f t="shared" si="24"/>
        <v>0</v>
      </c>
      <c r="AZ43" s="463">
        <f t="shared" si="25"/>
        <v>0</v>
      </c>
      <c r="BA43" s="463" t="e">
        <f t="shared" si="8"/>
        <v>#VALUE!</v>
      </c>
      <c r="BB43" s="463" t="e">
        <f t="shared" si="9"/>
        <v>#VALUE!</v>
      </c>
      <c r="BC43" s="508">
        <f t="shared" si="10"/>
        <v>367.55697133055622</v>
      </c>
      <c r="BD43" s="444">
        <f>VLOOKUP(B43,'[11]1ST'!B:BP,67,0)</f>
        <v>0</v>
      </c>
      <c r="BE43" s="506"/>
      <c r="BF43" s="463">
        <f t="shared" si="26"/>
        <v>0</v>
      </c>
      <c r="BG43" s="509"/>
      <c r="BH43" s="446">
        <v>0</v>
      </c>
      <c r="BI43" s="446">
        <f>_xlfn.IFNA(VLOOKUP(B43,[11]Union!A:B,2,0),0)</f>
        <v>0</v>
      </c>
      <c r="BJ43" s="463">
        <f>_xlfn.IFNA(VLOOKUP(B43,[11]Union!E:F,2,0),0)</f>
        <v>0</v>
      </c>
      <c r="BK43" s="446">
        <f>_xlfn.IFNA(VLOOKUP(B43,[11]Union!M:N,2,0),0)</f>
        <v>0</v>
      </c>
      <c r="BL43" s="446">
        <f>_xlfn.IFNA(VLOOKUP(B43,[11]Union!I:J,2,0),0)</f>
        <v>0</v>
      </c>
      <c r="BM43" s="506"/>
      <c r="BN43" s="463">
        <f t="shared" si="12"/>
        <v>0</v>
      </c>
      <c r="BO43" s="463">
        <f t="shared" si="27"/>
        <v>0</v>
      </c>
      <c r="BP43" s="510" t="e">
        <f t="shared" si="28"/>
        <v>#VALUE!</v>
      </c>
      <c r="BQ43" s="511" t="s">
        <v>539</v>
      </c>
      <c r="BR43" s="313" t="str">
        <f>VLOOKUP(B43,[11]ML!A:A,1,0)</f>
        <v>SUP041</v>
      </c>
      <c r="BS43" s="512" t="str">
        <f t="shared" si="13"/>
        <v>L</v>
      </c>
      <c r="BT43" s="310">
        <f>VLOOKUP(B43,[11]OT!B:AR,43,0)</f>
        <v>0</v>
      </c>
      <c r="BU43" s="311"/>
      <c r="BV43" s="312"/>
      <c r="BW43" s="456">
        <f t="shared" si="29"/>
        <v>6568</v>
      </c>
    </row>
    <row r="44" spans="1:78" s="314" customFormat="1" ht="37.5" customHeight="1">
      <c r="A44" s="434">
        <f t="shared" si="30"/>
        <v>35</v>
      </c>
      <c r="B44" s="435" t="s">
        <v>722</v>
      </c>
      <c r="C44" s="513" t="s">
        <v>723</v>
      </c>
      <c r="D44" s="437" t="s">
        <v>724</v>
      </c>
      <c r="E44" s="474" t="s">
        <v>191</v>
      </c>
      <c r="F44" s="438" t="s">
        <v>654</v>
      </c>
      <c r="G44" s="439" t="s">
        <v>725</v>
      </c>
      <c r="H44" s="439" t="s">
        <v>726</v>
      </c>
      <c r="I44" s="440">
        <f t="shared" si="0"/>
        <v>48</v>
      </c>
      <c r="J44" s="438" t="str">
        <f t="shared" si="1"/>
        <v>01-31 Jan, 2024</v>
      </c>
      <c r="K44" s="477">
        <v>1</v>
      </c>
      <c r="L44" s="477">
        <v>3</v>
      </c>
      <c r="M44" s="477">
        <v>4</v>
      </c>
      <c r="N44" s="441">
        <v>344</v>
      </c>
      <c r="O44" s="479">
        <f t="shared" si="32"/>
        <v>13.23076923076923</v>
      </c>
      <c r="P44" s="443">
        <f>VLOOKUP(B44,[11]NPW.Avg!B:AD,29,0)</f>
        <v>438.0372334682861</v>
      </c>
      <c r="Q44" s="444">
        <f t="shared" si="14"/>
        <v>16.847585902626388</v>
      </c>
      <c r="R44" s="442">
        <f t="shared" si="15"/>
        <v>26</v>
      </c>
      <c r="S44" s="440">
        <f t="shared" si="16"/>
        <v>1</v>
      </c>
      <c r="T44" s="442">
        <f t="shared" si="17"/>
        <v>20</v>
      </c>
      <c r="U44" s="442">
        <f>VLOOKUP(B44,[11]Att!B:S,18,0)</f>
        <v>3</v>
      </c>
      <c r="V44" s="442">
        <f>VLOOKUP(B44,[11]Att!B:J,9,0)</f>
        <v>2</v>
      </c>
      <c r="W44" s="442">
        <f>VLOOKUP(B44,[11]Att!B:K,10,0)</f>
        <v>0</v>
      </c>
      <c r="X44" s="442">
        <f t="shared" si="2"/>
        <v>5</v>
      </c>
      <c r="Y44" s="442">
        <f>VLOOKUP(B44,[11]OT!B:AU,46,0)</f>
        <v>32</v>
      </c>
      <c r="Z44" s="445"/>
      <c r="AA44" s="442">
        <f t="shared" si="3"/>
        <v>32</v>
      </c>
      <c r="AB44" s="446">
        <f t="shared" si="33"/>
        <v>79.38</v>
      </c>
      <c r="AC44" s="447">
        <f t="shared" si="34"/>
        <v>0</v>
      </c>
      <c r="AD44" s="446">
        <f t="shared" si="4"/>
        <v>79.38</v>
      </c>
      <c r="AE44" s="446">
        <f t="shared" si="31"/>
        <v>7.84</v>
      </c>
      <c r="AF44" s="446">
        <f t="shared" si="20"/>
        <v>13.23076923076923</v>
      </c>
      <c r="AG44" s="446">
        <f t="shared" si="21"/>
        <v>50.54</v>
      </c>
      <c r="AH44" s="446">
        <f t="shared" si="22"/>
        <v>26.46</v>
      </c>
      <c r="AI44" s="446">
        <f>_xlfn.IFNA(VLOOKUP(B44,'[11]Child care'!C:I,7,0),0)</f>
        <v>0</v>
      </c>
      <c r="AJ44" s="444">
        <f>VLOOKUP(B44,[11]Att!B:U,20,0)</f>
        <v>9.1300000000000008</v>
      </c>
      <c r="AK44" s="446"/>
      <c r="AL44" s="446">
        <v>7</v>
      </c>
      <c r="AM44" s="446">
        <f>IF(BW44,VLOOKUP(BW44,'[11]Lookup Value'!M:N,2),0)</f>
        <v>11</v>
      </c>
      <c r="AN44" s="448"/>
      <c r="AO44" s="446">
        <f t="shared" si="5"/>
        <v>11</v>
      </c>
      <c r="AP44" s="449">
        <f>_xlfn.IFNA(VLOOKUP(B44,[11]Bonus!A:B,2,0),0)</f>
        <v>0</v>
      </c>
      <c r="AQ44" s="446">
        <f>_xlfn.IFNA(VLOOKUP(B44,'[11]5%'!B:BC,54,0),0)</f>
        <v>0</v>
      </c>
      <c r="AR44" s="450"/>
      <c r="AS44" s="446"/>
      <c r="AT44" s="446"/>
      <c r="AU44" s="446">
        <f t="shared" si="6"/>
        <v>0</v>
      </c>
      <c r="AV44" s="446" t="e">
        <f>SUMIF([11]Reim!B:B,NPW!B:B,[11]Reim!G:G)</f>
        <v>#VALUE!</v>
      </c>
      <c r="AW44" s="446">
        <f t="shared" si="7"/>
        <v>0</v>
      </c>
      <c r="AX44" s="451">
        <f t="shared" si="23"/>
        <v>0</v>
      </c>
      <c r="AY44" s="446">
        <f t="shared" si="24"/>
        <v>264.62</v>
      </c>
      <c r="AZ44" s="446">
        <f t="shared" si="25"/>
        <v>0</v>
      </c>
      <c r="BA44" s="446" t="e">
        <f t="shared" si="8"/>
        <v>#VALUE!</v>
      </c>
      <c r="BB44" s="446" t="e">
        <f t="shared" si="9"/>
        <v>#VALUE!</v>
      </c>
      <c r="BC44" s="452">
        <f t="shared" si="10"/>
        <v>367.55697133055622</v>
      </c>
      <c r="BD44" s="444">
        <f>VLOOKUP(B44,'[11]1ST'!B:BP,67,0)</f>
        <v>172</v>
      </c>
      <c r="BE44" s="449"/>
      <c r="BF44" s="446">
        <f t="shared" si="26"/>
        <v>172</v>
      </c>
      <c r="BG44" s="444" t="e">
        <f t="shared" si="11"/>
        <v>#VALUE!</v>
      </c>
      <c r="BH44" s="446">
        <v>0</v>
      </c>
      <c r="BI44" s="446">
        <f>_xlfn.IFNA(VLOOKUP(B44,[11]Union!A:B,2,0),0)</f>
        <v>0</v>
      </c>
      <c r="BJ44" s="446">
        <f>_xlfn.IFNA(VLOOKUP(B44,[11]Union!E:F,2,0),0)</f>
        <v>0</v>
      </c>
      <c r="BK44" s="446">
        <f>_xlfn.IFNA(VLOOKUP(B44,[11]Union!M:N,2,0),0)</f>
        <v>0</v>
      </c>
      <c r="BL44" s="446">
        <f>_xlfn.IFNA(VLOOKUP(B44,[11]Union!I:J,2,0),0)</f>
        <v>0</v>
      </c>
      <c r="BM44" s="449"/>
      <c r="BN44" s="446" t="e">
        <f t="shared" si="12"/>
        <v>#VALUE!</v>
      </c>
      <c r="BO44" s="446">
        <f t="shared" si="27"/>
        <v>14.84</v>
      </c>
      <c r="BP44" s="453" t="e">
        <f t="shared" si="28"/>
        <v>#VALUE!</v>
      </c>
      <c r="BQ44" s="485">
        <v>35000063604324</v>
      </c>
      <c r="BR44" s="313" t="e">
        <f>VLOOKUP(B44,[11]ML!A:A,1,0)</f>
        <v>#N/A</v>
      </c>
      <c r="BS44" s="455" t="str">
        <f t="shared" si="13"/>
        <v>L</v>
      </c>
      <c r="BT44" s="310">
        <f>VLOOKUP(B44,[11]OT!B:AR,43,0)</f>
        <v>16</v>
      </c>
      <c r="BU44" s="311"/>
      <c r="BV44" s="312"/>
      <c r="BW44" s="456">
        <f t="shared" si="29"/>
        <v>4426</v>
      </c>
      <c r="BX44" s="487"/>
    </row>
    <row r="45" spans="1:78" s="314" customFormat="1" ht="37.5" customHeight="1">
      <c r="A45" s="434">
        <f t="shared" si="30"/>
        <v>36</v>
      </c>
      <c r="B45" s="457" t="s">
        <v>727</v>
      </c>
      <c r="C45" s="458" t="s">
        <v>728</v>
      </c>
      <c r="D45" s="437" t="s">
        <v>729</v>
      </c>
      <c r="E45" s="438" t="s">
        <v>191</v>
      </c>
      <c r="F45" s="438" t="s">
        <v>654</v>
      </c>
      <c r="G45" s="439" t="s">
        <v>730</v>
      </c>
      <c r="H45" s="439" t="s">
        <v>731</v>
      </c>
      <c r="I45" s="440">
        <f t="shared" si="0"/>
        <v>32</v>
      </c>
      <c r="J45" s="438" t="str">
        <f t="shared" si="1"/>
        <v>01-31 Jan, 2024</v>
      </c>
      <c r="K45" s="440">
        <v>1</v>
      </c>
      <c r="L45" s="440">
        <v>0</v>
      </c>
      <c r="M45" s="440">
        <v>1</v>
      </c>
      <c r="N45" s="441">
        <v>316</v>
      </c>
      <c r="O45" s="442">
        <f>N45/R45</f>
        <v>12.153846153846153</v>
      </c>
      <c r="P45" s="443">
        <f>VLOOKUP(B45,[11]NPW.Avg!B:AD,29,0)</f>
        <v>408.26720872694563</v>
      </c>
      <c r="Q45" s="444">
        <f t="shared" si="14"/>
        <v>15.70258495103637</v>
      </c>
      <c r="R45" s="442">
        <f t="shared" si="15"/>
        <v>26</v>
      </c>
      <c r="S45" s="440">
        <f t="shared" si="16"/>
        <v>1</v>
      </c>
      <c r="T45" s="442">
        <f t="shared" si="17"/>
        <v>21.466666666666665</v>
      </c>
      <c r="U45" s="442">
        <f>VLOOKUP(B45,[11]Att!B:S,18,0)</f>
        <v>2.2859649122807024</v>
      </c>
      <c r="V45" s="442">
        <f>VLOOKUP(B45,[11]Att!B:J,9,0)</f>
        <v>1</v>
      </c>
      <c r="W45" s="442">
        <f>VLOOKUP(B45,[11]Att!B:K,10,0)</f>
        <v>0.24736842105263199</v>
      </c>
      <c r="X45" s="442">
        <f t="shared" si="2"/>
        <v>3.5333333333333345</v>
      </c>
      <c r="Y45" s="442">
        <f>VLOOKUP(B45,[11]OT!B:AU,46,0)</f>
        <v>34</v>
      </c>
      <c r="Z45" s="445"/>
      <c r="AA45" s="442">
        <f t="shared" si="3"/>
        <v>34</v>
      </c>
      <c r="AB45" s="446">
        <f t="shared" si="33"/>
        <v>77.48</v>
      </c>
      <c r="AC45" s="447">
        <f t="shared" si="34"/>
        <v>0</v>
      </c>
      <c r="AD45" s="446">
        <f t="shared" si="4"/>
        <v>77.48</v>
      </c>
      <c r="AE45" s="446">
        <f t="shared" si="31"/>
        <v>8.33</v>
      </c>
      <c r="AF45" s="446">
        <f t="shared" si="20"/>
        <v>12.153846153846153</v>
      </c>
      <c r="AG45" s="446">
        <f t="shared" si="21"/>
        <v>35.9</v>
      </c>
      <c r="AH45" s="446">
        <f t="shared" si="22"/>
        <v>12.15</v>
      </c>
      <c r="AI45" s="446">
        <f>_xlfn.IFNA(VLOOKUP(B45,'[11]Child care'!C:I,7,0),0)</f>
        <v>0</v>
      </c>
      <c r="AJ45" s="444">
        <f>VLOOKUP(B45,[11]Att!B:U,20,0)</f>
        <v>9.3699999999999992</v>
      </c>
      <c r="AK45" s="446"/>
      <c r="AL45" s="446">
        <v>7</v>
      </c>
      <c r="AM45" s="446">
        <f>IF(BW45,VLOOKUP(BW45,'[11]Lookup Value'!M:N,2),0)</f>
        <v>11</v>
      </c>
      <c r="AN45" s="448"/>
      <c r="AO45" s="446">
        <f t="shared" si="5"/>
        <v>11</v>
      </c>
      <c r="AP45" s="449">
        <f>_xlfn.IFNA(VLOOKUP(B45,[11]Bonus!A:B,2,0),0)</f>
        <v>0</v>
      </c>
      <c r="AQ45" s="446">
        <f>_xlfn.IFNA(VLOOKUP(B45,'[11]5%'!B:BC,54,0),0)</f>
        <v>0</v>
      </c>
      <c r="AR45" s="450"/>
      <c r="AS45" s="446"/>
      <c r="AT45" s="446"/>
      <c r="AU45" s="446">
        <f t="shared" si="6"/>
        <v>0</v>
      </c>
      <c r="AV45" s="446" t="e">
        <f>SUMIF([11]Reim!B:B,NPW!B:B,[11]Reim!G:G)</f>
        <v>#VALUE!</v>
      </c>
      <c r="AW45" s="446">
        <f t="shared" si="7"/>
        <v>0</v>
      </c>
      <c r="AX45" s="451">
        <f t="shared" si="23"/>
        <v>0</v>
      </c>
      <c r="AY45" s="446">
        <f t="shared" si="24"/>
        <v>260.89999999999998</v>
      </c>
      <c r="AZ45" s="446">
        <f t="shared" si="25"/>
        <v>3.01</v>
      </c>
      <c r="BA45" s="446" t="e">
        <f t="shared" si="8"/>
        <v>#VALUE!</v>
      </c>
      <c r="BB45" s="446" t="e">
        <f t="shared" si="9"/>
        <v>#VALUE!</v>
      </c>
      <c r="BC45" s="452">
        <f t="shared" si="10"/>
        <v>367.55697133055622</v>
      </c>
      <c r="BD45" s="444">
        <f>VLOOKUP(B45,'[11]1ST'!B:BP,67,0)</f>
        <v>158</v>
      </c>
      <c r="BE45" s="449"/>
      <c r="BF45" s="446">
        <f t="shared" si="26"/>
        <v>158</v>
      </c>
      <c r="BG45" s="444" t="e">
        <f t="shared" si="11"/>
        <v>#VALUE!</v>
      </c>
      <c r="BH45" s="446">
        <v>0.44</v>
      </c>
      <c r="BI45" s="446">
        <f>_xlfn.IFNA(VLOOKUP(B45,[11]Union!A:B,2,0),0)</f>
        <v>0</v>
      </c>
      <c r="BJ45" s="446">
        <f>_xlfn.IFNA(VLOOKUP(B45,[11]Union!E:F,2,0),0)</f>
        <v>0</v>
      </c>
      <c r="BK45" s="446">
        <f>_xlfn.IFNA(VLOOKUP(B45,[11]Union!M:N,2,0),0)</f>
        <v>1</v>
      </c>
      <c r="BL45" s="446">
        <f>_xlfn.IFNA(VLOOKUP(B45,[11]Union!I:J,2,0),0)</f>
        <v>0</v>
      </c>
      <c r="BM45" s="449"/>
      <c r="BN45" s="446" t="e">
        <f t="shared" si="12"/>
        <v>#VALUE!</v>
      </c>
      <c r="BO45" s="446">
        <f t="shared" si="27"/>
        <v>15.33</v>
      </c>
      <c r="BP45" s="453" t="e">
        <f t="shared" si="28"/>
        <v>#VALUE!</v>
      </c>
      <c r="BQ45" s="454">
        <v>35000216114816</v>
      </c>
      <c r="BR45" s="313" t="e">
        <f>VLOOKUP(B45,[11]ML!A:A,1,0)</f>
        <v>#N/A</v>
      </c>
      <c r="BS45" s="455" t="str">
        <f t="shared" si="13"/>
        <v>L</v>
      </c>
      <c r="BT45" s="310">
        <f>VLOOKUP(B45,[11]OT!B:AR,43,0)</f>
        <v>17</v>
      </c>
      <c r="BU45" s="311"/>
      <c r="BV45" s="312"/>
      <c r="BW45" s="456">
        <f t="shared" si="29"/>
        <v>5545</v>
      </c>
    </row>
    <row r="46" spans="1:78" s="314" customFormat="1" ht="37.5" customHeight="1">
      <c r="A46" s="434">
        <f t="shared" si="30"/>
        <v>37</v>
      </c>
      <c r="B46" s="460" t="s">
        <v>732</v>
      </c>
      <c r="C46" s="458" t="s">
        <v>733</v>
      </c>
      <c r="D46" s="437" t="s">
        <v>734</v>
      </c>
      <c r="E46" s="438" t="s">
        <v>191</v>
      </c>
      <c r="F46" s="438" t="s">
        <v>654</v>
      </c>
      <c r="G46" s="439" t="s">
        <v>735</v>
      </c>
      <c r="H46" s="439" t="s">
        <v>736</v>
      </c>
      <c r="I46" s="440">
        <f t="shared" si="0"/>
        <v>38</v>
      </c>
      <c r="J46" s="438" t="str">
        <f t="shared" si="1"/>
        <v>01-31 Jan, 2024</v>
      </c>
      <c r="K46" s="440">
        <v>1</v>
      </c>
      <c r="L46" s="440">
        <v>0</v>
      </c>
      <c r="M46" s="440">
        <v>1</v>
      </c>
      <c r="N46" s="441">
        <v>425</v>
      </c>
      <c r="O46" s="442">
        <f>N46/R46</f>
        <v>18.478260869565219</v>
      </c>
      <c r="P46" s="443">
        <f>VLOOKUP(B46,[11]NPW.Avg!B:AD,29,0)</f>
        <v>475.84578668894454</v>
      </c>
      <c r="Q46" s="444">
        <f t="shared" si="14"/>
        <v>20.688947247345414</v>
      </c>
      <c r="R46" s="461">
        <v>23</v>
      </c>
      <c r="S46" s="440">
        <f t="shared" si="16"/>
        <v>1</v>
      </c>
      <c r="T46" s="442">
        <f t="shared" si="17"/>
        <v>21</v>
      </c>
      <c r="U46" s="442">
        <f>VLOOKUP(B46,[11]Att!B:S,18,0)</f>
        <v>0</v>
      </c>
      <c r="V46" s="442">
        <f>VLOOKUP(B46,[11]Att!B:J,9,0)</f>
        <v>1</v>
      </c>
      <c r="W46" s="442">
        <f>VLOOKUP(B46,[11]Att!B:K,10,0)</f>
        <v>0</v>
      </c>
      <c r="X46" s="442">
        <f t="shared" si="2"/>
        <v>1</v>
      </c>
      <c r="Y46" s="442">
        <f>VLOOKUP(B46,[11]OT!B:AU,46,0)</f>
        <v>20</v>
      </c>
      <c r="Z46" s="445"/>
      <c r="AA46" s="442">
        <f t="shared" si="3"/>
        <v>20</v>
      </c>
      <c r="AB46" s="449">
        <f>ROUND(((N46*12/52/5/9.5)*1.5)*Y46,2)</f>
        <v>61.94</v>
      </c>
      <c r="AC46" s="462">
        <f>ROUND(((N46*12/52/5/9.5)*2)*Z46,2)</f>
        <v>0</v>
      </c>
      <c r="AD46" s="446">
        <f t="shared" si="4"/>
        <v>61.94</v>
      </c>
      <c r="AE46" s="446">
        <f t="shared" si="31"/>
        <v>9.8000000000000007</v>
      </c>
      <c r="AF46" s="446">
        <f t="shared" si="20"/>
        <v>18.478260869565219</v>
      </c>
      <c r="AG46" s="446">
        <f t="shared" si="21"/>
        <v>0</v>
      </c>
      <c r="AH46" s="446">
        <f t="shared" si="22"/>
        <v>18.48</v>
      </c>
      <c r="AI46" s="446">
        <f>_xlfn.IFNA(VLOOKUP(B46,'[11]Child care'!C:I,7,0),0)</f>
        <v>0</v>
      </c>
      <c r="AJ46" s="444">
        <f>VLOOKUP(B46,[11]Att!B:U,20,0)</f>
        <v>9.57</v>
      </c>
      <c r="AK46" s="446"/>
      <c r="AL46" s="463">
        <v>12</v>
      </c>
      <c r="AM46" s="446">
        <f>IF(BW46,VLOOKUP(BW46,'[11]Lookup Value'!M:N,2),0)</f>
        <v>11</v>
      </c>
      <c r="AN46" s="446">
        <f>IF(BW46,VLOOKUP(BW46,'[11]Lookup Value'!M:O,3),0)</f>
        <v>15</v>
      </c>
      <c r="AO46" s="446">
        <f t="shared" si="5"/>
        <v>26</v>
      </c>
      <c r="AP46" s="449">
        <f>_xlfn.IFNA(VLOOKUP(B46,[11]Bonus!A:B,2,0),0)</f>
        <v>0</v>
      </c>
      <c r="AQ46" s="446">
        <f>_xlfn.IFNA(VLOOKUP(B46,'[11]5%'!B:BC,54,0),0)</f>
        <v>0</v>
      </c>
      <c r="AR46" s="450"/>
      <c r="AS46" s="446"/>
      <c r="AT46" s="446"/>
      <c r="AU46" s="446">
        <f t="shared" si="6"/>
        <v>0</v>
      </c>
      <c r="AV46" s="446" t="e">
        <f>SUMIF([11]Reim!B:B,NPW!B:B,[11]Reim!G:G)</f>
        <v>#VALUE!</v>
      </c>
      <c r="AW46" s="446">
        <f t="shared" si="7"/>
        <v>0</v>
      </c>
      <c r="AX46" s="451">
        <f t="shared" si="23"/>
        <v>0</v>
      </c>
      <c r="AY46" s="446">
        <f t="shared" si="24"/>
        <v>388.04</v>
      </c>
      <c r="AZ46" s="446">
        <f t="shared" si="25"/>
        <v>0</v>
      </c>
      <c r="BA46" s="446" t="e">
        <f t="shared" si="8"/>
        <v>#VALUE!</v>
      </c>
      <c r="BB46" s="446" t="e">
        <f t="shared" si="9"/>
        <v>#VALUE!</v>
      </c>
      <c r="BC46" s="452">
        <f t="shared" si="10"/>
        <v>367.55697133055622</v>
      </c>
      <c r="BD46" s="444">
        <f>VLOOKUP(B46,'[11]1ST'!B:BP,67,0)</f>
        <v>227.01</v>
      </c>
      <c r="BE46" s="449"/>
      <c r="BF46" s="446">
        <f t="shared" si="26"/>
        <v>227.01</v>
      </c>
      <c r="BG46" s="444" t="e">
        <f t="shared" si="11"/>
        <v>#VALUE!</v>
      </c>
      <c r="BH46" s="446">
        <v>6.56</v>
      </c>
      <c r="BI46" s="446">
        <f>_xlfn.IFNA(VLOOKUP(B46,[11]Union!A:B,2,0),0)</f>
        <v>0</v>
      </c>
      <c r="BJ46" s="446">
        <f>_xlfn.IFNA(VLOOKUP(B46,[11]Union!E:F,2,0),0)</f>
        <v>0</v>
      </c>
      <c r="BK46" s="446">
        <f>_xlfn.IFNA(VLOOKUP(B46,[11]Union!M:N,2,0),0)</f>
        <v>1</v>
      </c>
      <c r="BL46" s="446">
        <f>_xlfn.IFNA(VLOOKUP(B46,[11]Union!I:J,2,0),0)</f>
        <v>0</v>
      </c>
      <c r="BM46" s="449"/>
      <c r="BN46" s="446" t="e">
        <f t="shared" si="12"/>
        <v>#VALUE!</v>
      </c>
      <c r="BO46" s="446">
        <f t="shared" si="27"/>
        <v>21.8</v>
      </c>
      <c r="BP46" s="453" t="e">
        <f t="shared" si="28"/>
        <v>#VALUE!</v>
      </c>
      <c r="BQ46" s="454">
        <v>35000310441313</v>
      </c>
      <c r="BR46" s="313" t="e">
        <f>VLOOKUP(B46,[11]ML!A:A,1,0)</f>
        <v>#N/A</v>
      </c>
      <c r="BS46" s="455" t="str">
        <f t="shared" si="13"/>
        <v>L</v>
      </c>
      <c r="BT46" s="310">
        <f>VLOOKUP(B46,[11]OT!B:AR,43,0)</f>
        <v>20</v>
      </c>
      <c r="BU46" s="311"/>
      <c r="BV46" s="312"/>
      <c r="BW46" s="456">
        <f t="shared" si="29"/>
        <v>5504</v>
      </c>
    </row>
    <row r="47" spans="1:78" s="314" customFormat="1" ht="37.5" customHeight="1">
      <c r="A47" s="434">
        <f t="shared" si="30"/>
        <v>38</v>
      </c>
      <c r="B47" s="457" t="s">
        <v>737</v>
      </c>
      <c r="C47" s="458" t="s">
        <v>738</v>
      </c>
      <c r="D47" s="437" t="s">
        <v>739</v>
      </c>
      <c r="E47" s="438" t="s">
        <v>191</v>
      </c>
      <c r="F47" s="438" t="s">
        <v>654</v>
      </c>
      <c r="G47" s="439" t="s">
        <v>740</v>
      </c>
      <c r="H47" s="439" t="s">
        <v>741</v>
      </c>
      <c r="I47" s="440">
        <f t="shared" si="0"/>
        <v>33</v>
      </c>
      <c r="J47" s="438" t="str">
        <f t="shared" si="1"/>
        <v>01-31 Jan, 2024</v>
      </c>
      <c r="K47" s="440">
        <v>0</v>
      </c>
      <c r="L47" s="440">
        <v>0</v>
      </c>
      <c r="M47" s="440">
        <v>0</v>
      </c>
      <c r="N47" s="441">
        <v>369</v>
      </c>
      <c r="O47" s="442">
        <f t="shared" ref="O47:O84" si="35">N47/$J$3</f>
        <v>14.192307692307692</v>
      </c>
      <c r="P47" s="443">
        <f>VLOOKUP(B47,[11]NPW.Avg!B:AD,29,0)</f>
        <v>388.56278947368418</v>
      </c>
      <c r="Q47" s="514">
        <f t="shared" si="14"/>
        <v>14.944722672064776</v>
      </c>
      <c r="R47" s="442">
        <v>26</v>
      </c>
      <c r="S47" s="440">
        <f t="shared" si="16"/>
        <v>1</v>
      </c>
      <c r="T47" s="442">
        <f t="shared" si="17"/>
        <v>25</v>
      </c>
      <c r="U47" s="442">
        <f>VLOOKUP(B47,[11]Att!B:S,18,0)</f>
        <v>0</v>
      </c>
      <c r="V47" s="442">
        <f>VLOOKUP(B47,[11]Att!B:J,9,0)</f>
        <v>0</v>
      </c>
      <c r="W47" s="442">
        <f>VLOOKUP(B47,[11]Att!B:K,10,0)</f>
        <v>0</v>
      </c>
      <c r="X47" s="442">
        <f t="shared" si="2"/>
        <v>0</v>
      </c>
      <c r="Y47" s="442">
        <f>VLOOKUP(B47,[11]OT!B:AU,46,0)</f>
        <v>34</v>
      </c>
      <c r="Z47" s="442"/>
      <c r="AA47" s="442">
        <f t="shared" si="3"/>
        <v>34</v>
      </c>
      <c r="AB47" s="446">
        <f t="shared" ref="AB47:AB84" si="36">ROUND(((((N47/26)/8)*1.5)*Y47),2)</f>
        <v>90.48</v>
      </c>
      <c r="AC47" s="446">
        <f t="shared" ref="AC47:AC84" si="37">ROUND((((N47/26)/8)*2)*Z47,2)</f>
        <v>0</v>
      </c>
      <c r="AD47" s="446">
        <f t="shared" si="4"/>
        <v>90.48</v>
      </c>
      <c r="AE47" s="446">
        <f t="shared" si="31"/>
        <v>8.33</v>
      </c>
      <c r="AF47" s="446">
        <f t="shared" si="20"/>
        <v>14.192307692307692</v>
      </c>
      <c r="AG47" s="446">
        <f t="shared" si="21"/>
        <v>0</v>
      </c>
      <c r="AH47" s="446">
        <f t="shared" si="22"/>
        <v>0</v>
      </c>
      <c r="AI47" s="446">
        <f>_xlfn.IFNA(VLOOKUP(B47,'[11]Child care'!C:I,7,0),0)</f>
        <v>0</v>
      </c>
      <c r="AJ47" s="444">
        <f>VLOOKUP(B47,[11]Att!B:U,20,0)</f>
        <v>10</v>
      </c>
      <c r="AK47" s="446"/>
      <c r="AL47" s="446">
        <v>7</v>
      </c>
      <c r="AM47" s="446">
        <v>11</v>
      </c>
      <c r="AN47" s="446"/>
      <c r="AO47" s="446">
        <f t="shared" si="5"/>
        <v>11</v>
      </c>
      <c r="AP47" s="449">
        <f>_xlfn.IFNA(VLOOKUP(B47,[11]Bonus!A:B,2,0),0)</f>
        <v>0</v>
      </c>
      <c r="AQ47" s="446">
        <f>_xlfn.IFNA(VLOOKUP(B47,'[11]5%'!B:BC,54,0),0)</f>
        <v>0</v>
      </c>
      <c r="AR47" s="450"/>
      <c r="AS47" s="446"/>
      <c r="AT47" s="446"/>
      <c r="AU47" s="446">
        <f t="shared" si="6"/>
        <v>0</v>
      </c>
      <c r="AV47" s="446" t="e">
        <f>SUMIF([11]Reim!B:B,NPW!B:B,[11]Reim!G:G)</f>
        <v>#VALUE!</v>
      </c>
      <c r="AW47" s="446">
        <f t="shared" si="7"/>
        <v>0</v>
      </c>
      <c r="AX47" s="451">
        <f t="shared" si="23"/>
        <v>0</v>
      </c>
      <c r="AY47" s="446">
        <f t="shared" si="24"/>
        <v>354.81</v>
      </c>
      <c r="AZ47" s="446">
        <f t="shared" si="25"/>
        <v>0</v>
      </c>
      <c r="BA47" s="446" t="e">
        <f t="shared" si="8"/>
        <v>#VALUE!</v>
      </c>
      <c r="BB47" s="446" t="e">
        <f t="shared" si="9"/>
        <v>#VALUE!</v>
      </c>
      <c r="BC47" s="467">
        <f t="shared" si="10"/>
        <v>367.55697133055622</v>
      </c>
      <c r="BD47" s="444">
        <f>VLOOKUP(B47,'[11]1ST'!B:BP,67,0)</f>
        <v>188.25</v>
      </c>
      <c r="BE47" s="449"/>
      <c r="BF47" s="446">
        <f t="shared" si="26"/>
        <v>188.25</v>
      </c>
      <c r="BG47" s="444"/>
      <c r="BH47" s="446">
        <v>5.83</v>
      </c>
      <c r="BI47" s="446">
        <f>_xlfn.IFNA(VLOOKUP(B47,[11]Union!A:B,2,0),0)</f>
        <v>0</v>
      </c>
      <c r="BJ47" s="446">
        <f>_xlfn.IFNA(VLOOKUP(B47,[11]Union!E:F,2,0),0)</f>
        <v>0</v>
      </c>
      <c r="BK47" s="446">
        <f>_xlfn.IFNA(VLOOKUP(B47,[11]Union!M:N,2,0),0)</f>
        <v>1</v>
      </c>
      <c r="BL47" s="446">
        <f>_xlfn.IFNA(VLOOKUP(B47,[11]Union!I:J,2,0),0)</f>
        <v>0</v>
      </c>
      <c r="BM47" s="449"/>
      <c r="BN47" s="446">
        <f t="shared" si="12"/>
        <v>195.08</v>
      </c>
      <c r="BO47" s="446">
        <f t="shared" si="27"/>
        <v>15.33</v>
      </c>
      <c r="BP47" s="453" t="e">
        <f t="shared" si="28"/>
        <v>#VALUE!</v>
      </c>
      <c r="BQ47" s="454" t="s">
        <v>539</v>
      </c>
      <c r="BR47" s="313" t="e">
        <f>VLOOKUP(B47,[11]ML!A:A,1,0)</f>
        <v>#N/A</v>
      </c>
      <c r="BS47" s="455" t="str">
        <f t="shared" si="13"/>
        <v>L</v>
      </c>
      <c r="BT47" s="310">
        <f>VLOOKUP(B47,[11]OT!B:AR,43,0)</f>
        <v>17</v>
      </c>
      <c r="BU47" s="311"/>
      <c r="BV47" s="312"/>
      <c r="BW47" s="456">
        <f t="shared" si="29"/>
        <v>5595</v>
      </c>
    </row>
    <row r="48" spans="1:78" s="314" customFormat="1" ht="37.5" customHeight="1">
      <c r="A48" s="434">
        <f t="shared" si="30"/>
        <v>39</v>
      </c>
      <c r="B48" s="457" t="s">
        <v>742</v>
      </c>
      <c r="C48" s="458" t="s">
        <v>743</v>
      </c>
      <c r="D48" s="437" t="s">
        <v>744</v>
      </c>
      <c r="E48" s="438" t="s">
        <v>191</v>
      </c>
      <c r="F48" s="438" t="s">
        <v>654</v>
      </c>
      <c r="G48" s="439" t="s">
        <v>745</v>
      </c>
      <c r="H48" s="439" t="s">
        <v>746</v>
      </c>
      <c r="I48" s="440">
        <f t="shared" si="0"/>
        <v>38</v>
      </c>
      <c r="J48" s="438" t="str">
        <f t="shared" si="1"/>
        <v>01-31 Jan, 2024</v>
      </c>
      <c r="K48" s="440">
        <v>1</v>
      </c>
      <c r="L48" s="440">
        <v>0</v>
      </c>
      <c r="M48" s="440">
        <v>1</v>
      </c>
      <c r="N48" s="441">
        <v>344</v>
      </c>
      <c r="O48" s="442">
        <f t="shared" si="35"/>
        <v>13.23076923076923</v>
      </c>
      <c r="P48" s="443">
        <f>VLOOKUP(B48,[11]NPW.Avg!B:AD,29,0)</f>
        <v>368.47542510121457</v>
      </c>
      <c r="Q48" s="444">
        <f t="shared" si="14"/>
        <v>14.172131734662099</v>
      </c>
      <c r="R48" s="442">
        <f t="shared" si="15"/>
        <v>26</v>
      </c>
      <c r="S48" s="440">
        <f t="shared" si="16"/>
        <v>1</v>
      </c>
      <c r="T48" s="442">
        <f t="shared" si="17"/>
        <v>24</v>
      </c>
      <c r="U48" s="442">
        <f>VLOOKUP(B48,[11]Att!B:S,18,0)</f>
        <v>1</v>
      </c>
      <c r="V48" s="442">
        <f>VLOOKUP(B48,[11]Att!B:J,9,0)</f>
        <v>0</v>
      </c>
      <c r="W48" s="442">
        <f>VLOOKUP(B48,[11]Att!B:K,10,0)</f>
        <v>0</v>
      </c>
      <c r="X48" s="442">
        <f t="shared" si="2"/>
        <v>1</v>
      </c>
      <c r="Y48" s="442">
        <f>VLOOKUP(B48,[11]OT!B:AU,46,0)</f>
        <v>44</v>
      </c>
      <c r="Z48" s="445"/>
      <c r="AA48" s="442">
        <f t="shared" si="3"/>
        <v>44</v>
      </c>
      <c r="AB48" s="446">
        <f t="shared" si="36"/>
        <v>109.15</v>
      </c>
      <c r="AC48" s="447">
        <f t="shared" si="37"/>
        <v>0</v>
      </c>
      <c r="AD48" s="446">
        <f t="shared" si="4"/>
        <v>109.15</v>
      </c>
      <c r="AE48" s="446">
        <f t="shared" si="31"/>
        <v>10.78</v>
      </c>
      <c r="AF48" s="446">
        <f t="shared" si="20"/>
        <v>13.23076923076923</v>
      </c>
      <c r="AG48" s="446">
        <f t="shared" si="21"/>
        <v>14.17</v>
      </c>
      <c r="AH48" s="446">
        <f t="shared" si="22"/>
        <v>0</v>
      </c>
      <c r="AI48" s="446">
        <f>_xlfn.IFNA(VLOOKUP(B48,'[11]Child care'!C:I,7,0),0)</f>
        <v>0</v>
      </c>
      <c r="AJ48" s="444">
        <f>VLOOKUP(B48,[11]Att!B:U,20,0)</f>
        <v>10</v>
      </c>
      <c r="AK48" s="446"/>
      <c r="AL48" s="446">
        <v>7</v>
      </c>
      <c r="AM48" s="446">
        <f>IF(BW48,VLOOKUP(BW48,'[11]Lookup Value'!M:N,2),0)</f>
        <v>11</v>
      </c>
      <c r="AN48" s="446"/>
      <c r="AO48" s="446">
        <f t="shared" si="5"/>
        <v>11</v>
      </c>
      <c r="AP48" s="449">
        <f>_xlfn.IFNA(VLOOKUP(B48,[11]Bonus!A:B,2,0),0)</f>
        <v>0</v>
      </c>
      <c r="AQ48" s="446">
        <f>_xlfn.IFNA(VLOOKUP(B48,'[11]5%'!B:BC,54,0),0)</f>
        <v>0</v>
      </c>
      <c r="AR48" s="450"/>
      <c r="AS48" s="446"/>
      <c r="AT48" s="446"/>
      <c r="AU48" s="446">
        <f t="shared" si="6"/>
        <v>0</v>
      </c>
      <c r="AV48" s="446" t="e">
        <f>SUMIF([11]Reim!B:B,NPW!B:B,[11]Reim!G:G)</f>
        <v>#VALUE!</v>
      </c>
      <c r="AW48" s="446">
        <f t="shared" si="7"/>
        <v>0</v>
      </c>
      <c r="AX48" s="451">
        <f t="shared" si="23"/>
        <v>0</v>
      </c>
      <c r="AY48" s="446">
        <f t="shared" si="24"/>
        <v>317.54000000000002</v>
      </c>
      <c r="AZ48" s="446">
        <f t="shared" si="25"/>
        <v>0</v>
      </c>
      <c r="BA48" s="446" t="e">
        <f t="shared" si="8"/>
        <v>#VALUE!</v>
      </c>
      <c r="BB48" s="446" t="e">
        <f t="shared" si="9"/>
        <v>#VALUE!</v>
      </c>
      <c r="BC48" s="452">
        <f t="shared" si="10"/>
        <v>367.55697133055622</v>
      </c>
      <c r="BD48" s="444">
        <f>VLOOKUP(B48,'[11]1ST'!B:BP,67,0)</f>
        <v>172</v>
      </c>
      <c r="BE48" s="449"/>
      <c r="BF48" s="446">
        <f t="shared" si="26"/>
        <v>172</v>
      </c>
      <c r="BG48" s="444" t="e">
        <f t="shared" si="11"/>
        <v>#VALUE!</v>
      </c>
      <c r="BH48" s="446">
        <v>3.25</v>
      </c>
      <c r="BI48" s="446">
        <f>_xlfn.IFNA(VLOOKUP(B48,[11]Union!A:B,2,0),0)</f>
        <v>0</v>
      </c>
      <c r="BJ48" s="446">
        <f>_xlfn.IFNA(VLOOKUP(B48,[11]Union!E:F,2,0),0)</f>
        <v>0</v>
      </c>
      <c r="BK48" s="446">
        <f>_xlfn.IFNA(VLOOKUP(B48,[11]Union!M:N,2,0),0)</f>
        <v>0</v>
      </c>
      <c r="BL48" s="446">
        <f>_xlfn.IFNA(VLOOKUP(B48,[11]Union!I:J,2,0),0)</f>
        <v>0</v>
      </c>
      <c r="BM48" s="449"/>
      <c r="BN48" s="446" t="e">
        <f t="shared" si="12"/>
        <v>#VALUE!</v>
      </c>
      <c r="BO48" s="446">
        <f t="shared" si="27"/>
        <v>17.78</v>
      </c>
      <c r="BP48" s="453" t="e">
        <f t="shared" si="28"/>
        <v>#VALUE!</v>
      </c>
      <c r="BQ48" s="454" t="s">
        <v>539</v>
      </c>
      <c r="BR48" s="313" t="e">
        <f>VLOOKUP(B48,[11]ML!A:A,1,0)</f>
        <v>#N/A</v>
      </c>
      <c r="BS48" s="455" t="str">
        <f t="shared" si="13"/>
        <v>L</v>
      </c>
      <c r="BT48" s="310">
        <f>VLOOKUP(B48,[11]OT!B:AR,43,0)</f>
        <v>22</v>
      </c>
      <c r="BU48" s="311"/>
      <c r="BV48" s="312"/>
      <c r="BW48" s="456">
        <f t="shared" si="29"/>
        <v>4139</v>
      </c>
    </row>
    <row r="49" spans="1:78" s="496" customFormat="1" ht="37.5" customHeight="1">
      <c r="A49" s="498">
        <f t="shared" si="30"/>
        <v>40</v>
      </c>
      <c r="B49" s="460" t="s">
        <v>747</v>
      </c>
      <c r="C49" s="515" t="s">
        <v>748</v>
      </c>
      <c r="D49" s="501" t="s">
        <v>749</v>
      </c>
      <c r="E49" s="502" t="s">
        <v>191</v>
      </c>
      <c r="F49" s="502" t="s">
        <v>654</v>
      </c>
      <c r="G49" s="503" t="s">
        <v>750</v>
      </c>
      <c r="H49" s="503" t="s">
        <v>751</v>
      </c>
      <c r="I49" s="504">
        <f t="shared" si="0"/>
        <v>37</v>
      </c>
      <c r="J49" s="502" t="str">
        <f t="shared" si="1"/>
        <v>01-31 Jan, 2024</v>
      </c>
      <c r="K49" s="504">
        <v>1</v>
      </c>
      <c r="L49" s="504">
        <v>1</v>
      </c>
      <c r="M49" s="504">
        <v>2</v>
      </c>
      <c r="N49" s="469">
        <v>303</v>
      </c>
      <c r="O49" s="505">
        <f t="shared" si="35"/>
        <v>11.653846153846153</v>
      </c>
      <c r="P49" s="443">
        <f>VLOOKUP(B49,[11]NPW.Avg!B:AD,29,0)</f>
        <v>374.80735829959514</v>
      </c>
      <c r="Q49" s="509">
        <f t="shared" si="14"/>
        <v>14.415667626907505</v>
      </c>
      <c r="R49" s="505">
        <f t="shared" si="15"/>
        <v>26</v>
      </c>
      <c r="S49" s="440"/>
      <c r="T49" s="505">
        <f t="shared" si="17"/>
        <v>0</v>
      </c>
      <c r="U49" s="442">
        <f>VLOOKUP(B49,[11]Att!B:S,18,0)</f>
        <v>0</v>
      </c>
      <c r="V49" s="442">
        <f>VLOOKUP(B49,[11]Att!B:J,9,0)</f>
        <v>0</v>
      </c>
      <c r="W49" s="442">
        <v>26</v>
      </c>
      <c r="X49" s="505">
        <f t="shared" si="2"/>
        <v>26</v>
      </c>
      <c r="Y49" s="442">
        <f>VLOOKUP(B49,[11]OT!B:AU,46,0)</f>
        <v>0</v>
      </c>
      <c r="Z49" s="505"/>
      <c r="AA49" s="505">
        <f t="shared" si="3"/>
        <v>0</v>
      </c>
      <c r="AB49" s="463">
        <f t="shared" si="36"/>
        <v>0</v>
      </c>
      <c r="AC49" s="463">
        <f t="shared" si="37"/>
        <v>0</v>
      </c>
      <c r="AD49" s="463">
        <f t="shared" si="4"/>
        <v>0</v>
      </c>
      <c r="AE49" s="463">
        <v>0</v>
      </c>
      <c r="AF49" s="463">
        <f t="shared" si="20"/>
        <v>0</v>
      </c>
      <c r="AG49" s="463">
        <f t="shared" si="21"/>
        <v>0</v>
      </c>
      <c r="AH49" s="463">
        <f t="shared" si="22"/>
        <v>0</v>
      </c>
      <c r="AI49" s="463">
        <f>_xlfn.IFNA(VLOOKUP(B49,'[11]Child care'!C:I,7,0),0)</f>
        <v>0</v>
      </c>
      <c r="AJ49" s="444">
        <f>VLOOKUP(B49,[11]Att!B:U,20,0)</f>
        <v>0</v>
      </c>
      <c r="AK49" s="446"/>
      <c r="AL49" s="463">
        <v>0</v>
      </c>
      <c r="AM49" s="463">
        <v>0</v>
      </c>
      <c r="AN49" s="463"/>
      <c r="AO49" s="463">
        <f t="shared" si="5"/>
        <v>0</v>
      </c>
      <c r="AP49" s="506">
        <f>_xlfn.IFNA(VLOOKUP(B49,[11]Bonus!A:B,2,0),0)</f>
        <v>0</v>
      </c>
      <c r="AQ49" s="446">
        <f>_xlfn.IFNA(VLOOKUP(B49,'[11]5%'!B:BC,54,0),0)</f>
        <v>0</v>
      </c>
      <c r="AR49" s="507"/>
      <c r="AS49" s="463"/>
      <c r="AT49" s="463"/>
      <c r="AU49" s="463">
        <f t="shared" si="6"/>
        <v>0</v>
      </c>
      <c r="AV49" s="446" t="e">
        <f>SUMIF([11]Reim!B:B,NPW!B:B,[11]Reim!G:G)</f>
        <v>#VALUE!</v>
      </c>
      <c r="AW49" s="463">
        <f t="shared" si="7"/>
        <v>0</v>
      </c>
      <c r="AX49" s="463">
        <f t="shared" si="23"/>
        <v>0</v>
      </c>
      <c r="AY49" s="463">
        <f t="shared" si="24"/>
        <v>0</v>
      </c>
      <c r="AZ49" s="463">
        <f t="shared" si="25"/>
        <v>303</v>
      </c>
      <c r="BA49" s="463" t="e">
        <f t="shared" si="8"/>
        <v>#VALUE!</v>
      </c>
      <c r="BB49" s="463" t="e">
        <f t="shared" si="9"/>
        <v>#VALUE!</v>
      </c>
      <c r="BC49" s="508">
        <f t="shared" si="10"/>
        <v>367.55697133055622</v>
      </c>
      <c r="BD49" s="444">
        <f>VLOOKUP(B49,'[11]1ST'!B:BP,67,0)</f>
        <v>0</v>
      </c>
      <c r="BE49" s="506"/>
      <c r="BF49" s="463">
        <f t="shared" si="26"/>
        <v>0</v>
      </c>
      <c r="BG49" s="509" t="e">
        <f t="shared" si="11"/>
        <v>#VALUE!</v>
      </c>
      <c r="BH49" s="446">
        <v>0</v>
      </c>
      <c r="BI49" s="463">
        <v>0</v>
      </c>
      <c r="BJ49" s="463">
        <f>_xlfn.IFNA(VLOOKUP(B49,[11]Union!E:F,2,0),0)</f>
        <v>0</v>
      </c>
      <c r="BK49" s="463">
        <f>_xlfn.IFNA(VLOOKUP(B49,[11]Union!M:N,2,0),0)</f>
        <v>0</v>
      </c>
      <c r="BL49" s="463">
        <f>_xlfn.IFNA(VLOOKUP(B49,[11]Union!I:J,2,0),0)</f>
        <v>0</v>
      </c>
      <c r="BM49" s="506"/>
      <c r="BN49" s="463" t="e">
        <f t="shared" si="12"/>
        <v>#VALUE!</v>
      </c>
      <c r="BO49" s="463">
        <f t="shared" si="27"/>
        <v>0</v>
      </c>
      <c r="BP49" s="510" t="e">
        <f t="shared" si="28"/>
        <v>#VALUE!</v>
      </c>
      <c r="BQ49" s="511" t="s">
        <v>539</v>
      </c>
      <c r="BR49" s="313" t="str">
        <f>VLOOKUP(B49,[11]ML!A:A,1,0)</f>
        <v>SUP154</v>
      </c>
      <c r="BS49" s="512" t="str">
        <f t="shared" si="13"/>
        <v>L</v>
      </c>
      <c r="BT49" s="310">
        <f>VLOOKUP(B49,[11]OT!B:AR,43,0)</f>
        <v>0</v>
      </c>
      <c r="BU49" s="311"/>
      <c r="BV49" s="516"/>
      <c r="BW49" s="517">
        <f t="shared" si="29"/>
        <v>6806</v>
      </c>
    </row>
    <row r="50" spans="1:78" s="314" customFormat="1" ht="37.5" customHeight="1">
      <c r="A50" s="434">
        <f t="shared" si="30"/>
        <v>41</v>
      </c>
      <c r="B50" s="457" t="s">
        <v>752</v>
      </c>
      <c r="C50" s="436" t="s">
        <v>753</v>
      </c>
      <c r="D50" s="437" t="s">
        <v>754</v>
      </c>
      <c r="E50" s="438" t="s">
        <v>191</v>
      </c>
      <c r="F50" s="438" t="s">
        <v>555</v>
      </c>
      <c r="G50" s="439" t="s">
        <v>755</v>
      </c>
      <c r="H50" s="439" t="s">
        <v>756</v>
      </c>
      <c r="I50" s="440">
        <f t="shared" si="0"/>
        <v>33</v>
      </c>
      <c r="J50" s="438" t="str">
        <f t="shared" si="1"/>
        <v>01-31 Jan, 2024</v>
      </c>
      <c r="K50" s="440">
        <v>1</v>
      </c>
      <c r="L50" s="440">
        <v>1</v>
      </c>
      <c r="M50" s="440">
        <v>2</v>
      </c>
      <c r="N50" s="468">
        <v>510</v>
      </c>
      <c r="O50" s="442">
        <f t="shared" si="35"/>
        <v>19.615384615384617</v>
      </c>
      <c r="P50" s="443">
        <f>VLOOKUP(B50,[11]NPW.Avg!B:AD,29,0)</f>
        <v>627.80492914979754</v>
      </c>
      <c r="Q50" s="444">
        <f t="shared" si="14"/>
        <v>24.146343428838367</v>
      </c>
      <c r="R50" s="442">
        <f t="shared" si="15"/>
        <v>26</v>
      </c>
      <c r="S50" s="440">
        <f t="shared" si="16"/>
        <v>1</v>
      </c>
      <c r="T50" s="442">
        <f t="shared" si="17"/>
        <v>25</v>
      </c>
      <c r="U50" s="442">
        <f>VLOOKUP(B50,[11]Att!B:S,18,0)</f>
        <v>0</v>
      </c>
      <c r="V50" s="442">
        <f>VLOOKUP(B50,[11]Att!B:J,9,0)</f>
        <v>0</v>
      </c>
      <c r="W50" s="442">
        <f>VLOOKUP(B50,[11]Att!B:K,10,0)</f>
        <v>0</v>
      </c>
      <c r="X50" s="442">
        <f t="shared" si="2"/>
        <v>0</v>
      </c>
      <c r="Y50" s="442">
        <f>VLOOKUP(B50,[11]OT!B:AU,46,0)</f>
        <v>42</v>
      </c>
      <c r="Z50" s="445"/>
      <c r="AA50" s="442">
        <f t="shared" si="3"/>
        <v>42</v>
      </c>
      <c r="AB50" s="446">
        <f t="shared" si="36"/>
        <v>154.47</v>
      </c>
      <c r="AC50" s="447">
        <f t="shared" si="37"/>
        <v>0</v>
      </c>
      <c r="AD50" s="446">
        <f t="shared" si="4"/>
        <v>154.47</v>
      </c>
      <c r="AE50" s="446">
        <f t="shared" si="31"/>
        <v>10.78</v>
      </c>
      <c r="AF50" s="446">
        <f t="shared" si="20"/>
        <v>19.615384615384617</v>
      </c>
      <c r="AG50" s="446">
        <f t="shared" si="21"/>
        <v>0</v>
      </c>
      <c r="AH50" s="446">
        <f t="shared" si="22"/>
        <v>0</v>
      </c>
      <c r="AI50" s="446">
        <f>_xlfn.IFNA(VLOOKUP(B50,'[11]Child care'!C:I,7,0),0)</f>
        <v>0</v>
      </c>
      <c r="AJ50" s="444">
        <f>VLOOKUP(B50,[11]Att!B:U,20,0)</f>
        <v>10</v>
      </c>
      <c r="AK50" s="446"/>
      <c r="AL50" s="446">
        <v>7</v>
      </c>
      <c r="AM50" s="446">
        <f>IF(BW50,VLOOKUP(BW50,'[11]Lookup Value'!M:N,2),0)</f>
        <v>7</v>
      </c>
      <c r="AN50" s="448"/>
      <c r="AO50" s="446">
        <f t="shared" si="5"/>
        <v>7</v>
      </c>
      <c r="AP50" s="449">
        <f>_xlfn.IFNA(VLOOKUP(B50,[11]Bonus!A:B,2,0),0)</f>
        <v>0</v>
      </c>
      <c r="AQ50" s="446">
        <f>_xlfn.IFNA(VLOOKUP(B50,'[11]5%'!B:BC,54,0),0)</f>
        <v>0</v>
      </c>
      <c r="AR50" s="450"/>
      <c r="AS50" s="446"/>
      <c r="AT50" s="446"/>
      <c r="AU50" s="446">
        <f t="shared" si="6"/>
        <v>0</v>
      </c>
      <c r="AV50" s="446" t="e">
        <f>SUMIF([11]Reim!B:B,NPW!B:B,[11]Reim!G:G)</f>
        <v>#VALUE!</v>
      </c>
      <c r="AW50" s="446">
        <f t="shared" si="7"/>
        <v>0</v>
      </c>
      <c r="AX50" s="451">
        <f t="shared" si="23"/>
        <v>0</v>
      </c>
      <c r="AY50" s="446">
        <f t="shared" si="24"/>
        <v>490.38</v>
      </c>
      <c r="AZ50" s="446">
        <f t="shared" si="25"/>
        <v>0</v>
      </c>
      <c r="BA50" s="446" t="e">
        <f t="shared" si="8"/>
        <v>#VALUE!</v>
      </c>
      <c r="BB50" s="446" t="e">
        <f t="shared" si="9"/>
        <v>#VALUE!</v>
      </c>
      <c r="BC50" s="452">
        <f t="shared" si="10"/>
        <v>367.55697133055622</v>
      </c>
      <c r="BD50" s="444">
        <f>VLOOKUP(B50,'[11]1ST'!B:BP,67,0)</f>
        <v>255</v>
      </c>
      <c r="BE50" s="449"/>
      <c r="BF50" s="446">
        <f t="shared" si="26"/>
        <v>255</v>
      </c>
      <c r="BG50" s="444" t="e">
        <f t="shared" si="11"/>
        <v>#VALUE!</v>
      </c>
      <c r="BH50" s="446">
        <v>17.329999999999998</v>
      </c>
      <c r="BI50" s="446">
        <f>_xlfn.IFNA(VLOOKUP(B50,[11]Union!A:B,2,0),0)</f>
        <v>0</v>
      </c>
      <c r="BJ50" s="446">
        <f>_xlfn.IFNA(VLOOKUP(B50,[11]Union!E:F,2,0),0)</f>
        <v>0</v>
      </c>
      <c r="BK50" s="446">
        <f>_xlfn.IFNA(VLOOKUP(B50,[11]Union!M:N,2,0),0)</f>
        <v>0</v>
      </c>
      <c r="BL50" s="446">
        <f>_xlfn.IFNA(VLOOKUP(B50,[11]Union!I:J,2,0),0)</f>
        <v>0</v>
      </c>
      <c r="BM50" s="449"/>
      <c r="BN50" s="446" t="e">
        <f t="shared" si="12"/>
        <v>#VALUE!</v>
      </c>
      <c r="BO50" s="446">
        <f t="shared" si="27"/>
        <v>17.78</v>
      </c>
      <c r="BP50" s="453" t="e">
        <f t="shared" si="28"/>
        <v>#VALUE!</v>
      </c>
      <c r="BQ50" s="454">
        <v>35000137678929</v>
      </c>
      <c r="BR50" s="313" t="e">
        <f>VLOOKUP(B50,[11]ML!A:A,1,0)</f>
        <v>#N/A</v>
      </c>
      <c r="BS50" s="455" t="str">
        <f t="shared" si="13"/>
        <v>L</v>
      </c>
      <c r="BT50" s="310">
        <f>VLOOKUP(B50,[11]OT!B:AR,43,0)</f>
        <v>22</v>
      </c>
      <c r="BU50" s="311"/>
      <c r="BV50" s="312"/>
      <c r="BW50" s="456">
        <f t="shared" si="29"/>
        <v>2252</v>
      </c>
    </row>
    <row r="51" spans="1:78" s="314" customFormat="1" ht="37.5" customHeight="1">
      <c r="A51" s="434">
        <f t="shared" si="30"/>
        <v>42</v>
      </c>
      <c r="B51" s="457" t="s">
        <v>757</v>
      </c>
      <c r="C51" s="458" t="s">
        <v>758</v>
      </c>
      <c r="D51" s="437" t="s">
        <v>759</v>
      </c>
      <c r="E51" s="438" t="s">
        <v>191</v>
      </c>
      <c r="F51" s="438" t="s">
        <v>654</v>
      </c>
      <c r="G51" s="439" t="s">
        <v>760</v>
      </c>
      <c r="H51" s="439" t="s">
        <v>761</v>
      </c>
      <c r="I51" s="440">
        <f t="shared" si="0"/>
        <v>31</v>
      </c>
      <c r="J51" s="438" t="str">
        <f t="shared" si="1"/>
        <v>01-31 Jan, 2024</v>
      </c>
      <c r="K51" s="440">
        <v>1</v>
      </c>
      <c r="L51" s="440">
        <v>0</v>
      </c>
      <c r="M51" s="440">
        <v>1</v>
      </c>
      <c r="N51" s="441">
        <v>288</v>
      </c>
      <c r="O51" s="442">
        <f t="shared" si="35"/>
        <v>11.076923076923077</v>
      </c>
      <c r="P51" s="443">
        <f>VLOOKUP(B51,[11]NPW.Avg!B:AD,29,0)</f>
        <v>374.93431511470982</v>
      </c>
      <c r="Q51" s="444">
        <f t="shared" si="14"/>
        <v>14.420550581334993</v>
      </c>
      <c r="R51" s="442">
        <f t="shared" si="15"/>
        <v>26</v>
      </c>
      <c r="S51" s="440">
        <f t="shared" si="16"/>
        <v>1</v>
      </c>
      <c r="T51" s="442">
        <f t="shared" si="17"/>
        <v>25</v>
      </c>
      <c r="U51" s="442">
        <f>VLOOKUP(B51,[11]Att!B:S,18,0)</f>
        <v>0</v>
      </c>
      <c r="V51" s="442">
        <f>VLOOKUP(B51,[11]Att!B:J,9,0)</f>
        <v>0</v>
      </c>
      <c r="W51" s="442">
        <f>VLOOKUP(B51,[11]Att!B:K,10,0)</f>
        <v>0</v>
      </c>
      <c r="X51" s="442">
        <f t="shared" si="2"/>
        <v>0</v>
      </c>
      <c r="Y51" s="442">
        <f>VLOOKUP(B51,[11]OT!B:AU,46,0)</f>
        <v>43.5</v>
      </c>
      <c r="Z51" s="445"/>
      <c r="AA51" s="442">
        <f t="shared" si="3"/>
        <v>43.5</v>
      </c>
      <c r="AB51" s="446">
        <f t="shared" si="36"/>
        <v>90.35</v>
      </c>
      <c r="AC51" s="447">
        <f t="shared" si="37"/>
        <v>0</v>
      </c>
      <c r="AD51" s="446">
        <f t="shared" si="4"/>
        <v>90.35</v>
      </c>
      <c r="AE51" s="446">
        <f t="shared" si="31"/>
        <v>10.78</v>
      </c>
      <c r="AF51" s="446">
        <f t="shared" si="20"/>
        <v>11.076923076923077</v>
      </c>
      <c r="AG51" s="446">
        <f t="shared" si="21"/>
        <v>0</v>
      </c>
      <c r="AH51" s="446">
        <f t="shared" si="22"/>
        <v>0</v>
      </c>
      <c r="AI51" s="446">
        <f>_xlfn.IFNA(VLOOKUP(B51,'[11]Child care'!C:I,7,0),0)</f>
        <v>8</v>
      </c>
      <c r="AJ51" s="444">
        <f>VLOOKUP(B51,[11]Att!B:U,20,0)</f>
        <v>10</v>
      </c>
      <c r="AK51" s="446"/>
      <c r="AL51" s="446">
        <v>7</v>
      </c>
      <c r="AM51" s="446">
        <f>IF(BW51,VLOOKUP(BW51,'[11]Lookup Value'!M:N,2),0)</f>
        <v>11</v>
      </c>
      <c r="AN51" s="448"/>
      <c r="AO51" s="446">
        <f t="shared" si="5"/>
        <v>11</v>
      </c>
      <c r="AP51" s="449">
        <f>_xlfn.IFNA(VLOOKUP(B51,[11]Bonus!A:B,2,0),0)</f>
        <v>0</v>
      </c>
      <c r="AQ51" s="446">
        <f>_xlfn.IFNA(VLOOKUP(B51,'[11]5%'!B:BC,54,0),0)</f>
        <v>0</v>
      </c>
      <c r="AR51" s="450"/>
      <c r="AS51" s="446"/>
      <c r="AT51" s="446"/>
      <c r="AU51" s="446">
        <f t="shared" si="6"/>
        <v>0</v>
      </c>
      <c r="AV51" s="446" t="e">
        <f>SUMIF([11]Reim!B:B,NPW!B:B,[11]Reim!G:G)</f>
        <v>#VALUE!</v>
      </c>
      <c r="AW51" s="446">
        <f t="shared" si="7"/>
        <v>0</v>
      </c>
      <c r="AX51" s="451">
        <f t="shared" si="23"/>
        <v>0</v>
      </c>
      <c r="AY51" s="446">
        <f t="shared" si="24"/>
        <v>276.92</v>
      </c>
      <c r="AZ51" s="446">
        <f t="shared" si="25"/>
        <v>0</v>
      </c>
      <c r="BA51" s="446" t="e">
        <f t="shared" si="8"/>
        <v>#VALUE!</v>
      </c>
      <c r="BB51" s="446" t="e">
        <f t="shared" si="9"/>
        <v>#VALUE!</v>
      </c>
      <c r="BC51" s="452">
        <f t="shared" si="10"/>
        <v>367.55697133055622</v>
      </c>
      <c r="BD51" s="444">
        <f>VLOOKUP(B51,'[11]1ST'!B:BP,67,0)</f>
        <v>144</v>
      </c>
      <c r="BE51" s="449"/>
      <c r="BF51" s="446">
        <f t="shared" si="26"/>
        <v>144</v>
      </c>
      <c r="BG51" s="444" t="e">
        <f t="shared" si="11"/>
        <v>#VALUE!</v>
      </c>
      <c r="BH51" s="446">
        <v>0</v>
      </c>
      <c r="BI51" s="446">
        <f>_xlfn.IFNA(VLOOKUP(B51,[11]Union!A:B,2,0),0)</f>
        <v>0.5</v>
      </c>
      <c r="BJ51" s="446">
        <f>_xlfn.IFNA(VLOOKUP(B51,[11]Union!E:F,2,0),0)</f>
        <v>0</v>
      </c>
      <c r="BK51" s="446">
        <f>_xlfn.IFNA(VLOOKUP(B51,[11]Union!M:N,2,0),0)</f>
        <v>0</v>
      </c>
      <c r="BL51" s="446">
        <f>_xlfn.IFNA(VLOOKUP(B51,[11]Union!I:J,2,0),0)</f>
        <v>0</v>
      </c>
      <c r="BM51" s="449"/>
      <c r="BN51" s="446" t="e">
        <f t="shared" si="12"/>
        <v>#VALUE!</v>
      </c>
      <c r="BO51" s="446">
        <f t="shared" si="27"/>
        <v>25.78</v>
      </c>
      <c r="BP51" s="453" t="e">
        <f t="shared" si="28"/>
        <v>#VALUE!</v>
      </c>
      <c r="BQ51" s="454" t="s">
        <v>539</v>
      </c>
      <c r="BR51" s="313" t="e">
        <f>VLOOKUP(B51,[11]ML!A:A,1,0)</f>
        <v>#N/A</v>
      </c>
      <c r="BS51" s="455" t="str">
        <f t="shared" si="13"/>
        <v>L</v>
      </c>
      <c r="BT51" s="310">
        <f>VLOOKUP(B51,[11]OT!B:AR,43,0)</f>
        <v>22</v>
      </c>
      <c r="BU51" s="311"/>
      <c r="BV51" s="312"/>
      <c r="BW51" s="456">
        <f t="shared" si="29"/>
        <v>5259</v>
      </c>
    </row>
    <row r="52" spans="1:78" s="314" customFormat="1" ht="37.5" customHeight="1">
      <c r="A52" s="434">
        <f t="shared" si="30"/>
        <v>43</v>
      </c>
      <c r="B52" s="457" t="s">
        <v>762</v>
      </c>
      <c r="C52" s="458" t="s">
        <v>763</v>
      </c>
      <c r="D52" s="437" t="s">
        <v>764</v>
      </c>
      <c r="E52" s="438" t="s">
        <v>191</v>
      </c>
      <c r="F52" s="438" t="s">
        <v>654</v>
      </c>
      <c r="G52" s="439" t="s">
        <v>765</v>
      </c>
      <c r="H52" s="439" t="s">
        <v>766</v>
      </c>
      <c r="I52" s="440">
        <f t="shared" si="0"/>
        <v>40</v>
      </c>
      <c r="J52" s="438" t="str">
        <f t="shared" si="1"/>
        <v>01-31 Jan, 2024</v>
      </c>
      <c r="K52" s="440">
        <v>1</v>
      </c>
      <c r="L52" s="440">
        <v>0</v>
      </c>
      <c r="M52" s="440">
        <v>1</v>
      </c>
      <c r="N52" s="441">
        <v>319</v>
      </c>
      <c r="O52" s="442">
        <f t="shared" si="35"/>
        <v>12.26923076923077</v>
      </c>
      <c r="P52" s="443">
        <f>VLOOKUP(B52,[11]NPW.Avg!B:AD,29,0)</f>
        <v>395.36736504723348</v>
      </c>
      <c r="Q52" s="444">
        <f t="shared" si="14"/>
        <v>15.206437117201288</v>
      </c>
      <c r="R52" s="442">
        <f t="shared" si="15"/>
        <v>26</v>
      </c>
      <c r="S52" s="440">
        <f t="shared" si="16"/>
        <v>1</v>
      </c>
      <c r="T52" s="442">
        <f t="shared" si="17"/>
        <v>24</v>
      </c>
      <c r="U52" s="442">
        <f>VLOOKUP(B52,[11]Att!B:S,18,0)</f>
        <v>1</v>
      </c>
      <c r="V52" s="442">
        <f>VLOOKUP(B52,[11]Att!B:J,9,0)</f>
        <v>0</v>
      </c>
      <c r="W52" s="442">
        <f>VLOOKUP(B52,[11]Att!B:K,10,0)</f>
        <v>0</v>
      </c>
      <c r="X52" s="442">
        <f t="shared" si="2"/>
        <v>1</v>
      </c>
      <c r="Y52" s="442">
        <f>VLOOKUP(B52,[11]OT!B:AU,46,0)</f>
        <v>50</v>
      </c>
      <c r="Z52" s="445"/>
      <c r="AA52" s="442">
        <f t="shared" si="3"/>
        <v>50</v>
      </c>
      <c r="AB52" s="446">
        <f t="shared" si="36"/>
        <v>115.02</v>
      </c>
      <c r="AC52" s="447">
        <f t="shared" si="37"/>
        <v>0</v>
      </c>
      <c r="AD52" s="446">
        <f t="shared" si="4"/>
        <v>115.02</v>
      </c>
      <c r="AE52" s="446">
        <f t="shared" si="31"/>
        <v>12.25</v>
      </c>
      <c r="AF52" s="446">
        <f t="shared" si="20"/>
        <v>12.26923076923077</v>
      </c>
      <c r="AG52" s="446">
        <f t="shared" si="21"/>
        <v>15.21</v>
      </c>
      <c r="AH52" s="446">
        <f t="shared" si="22"/>
        <v>0</v>
      </c>
      <c r="AI52" s="446">
        <f>_xlfn.IFNA(VLOOKUP(B52,'[11]Child care'!C:I,7,0),0)</f>
        <v>0</v>
      </c>
      <c r="AJ52" s="444">
        <f>VLOOKUP(B52,[11]Att!B:U,20,0)</f>
        <v>10</v>
      </c>
      <c r="AK52" s="446"/>
      <c r="AL52" s="446">
        <v>7</v>
      </c>
      <c r="AM52" s="446">
        <f>IF(BW52,VLOOKUP(BW52,'[11]Lookup Value'!M:N,2),0)</f>
        <v>11</v>
      </c>
      <c r="AN52" s="448"/>
      <c r="AO52" s="446">
        <f t="shared" si="5"/>
        <v>11</v>
      </c>
      <c r="AP52" s="449">
        <f>_xlfn.IFNA(VLOOKUP(B52,[11]Bonus!A:B,2,0),0)</f>
        <v>0</v>
      </c>
      <c r="AQ52" s="446">
        <f>_xlfn.IFNA(VLOOKUP(B52,'[11]5%'!B:BC,54,0),0)</f>
        <v>0</v>
      </c>
      <c r="AR52" s="450"/>
      <c r="AS52" s="446"/>
      <c r="AT52" s="446"/>
      <c r="AU52" s="446">
        <f t="shared" si="6"/>
        <v>0</v>
      </c>
      <c r="AV52" s="446" t="e">
        <f>SUMIF([11]Reim!B:B,NPW!B:B,[11]Reim!G:G)</f>
        <v>#VALUE!</v>
      </c>
      <c r="AW52" s="446">
        <f t="shared" si="7"/>
        <v>0</v>
      </c>
      <c r="AX52" s="451">
        <f t="shared" si="23"/>
        <v>0</v>
      </c>
      <c r="AY52" s="446">
        <f t="shared" si="24"/>
        <v>294.45999999999998</v>
      </c>
      <c r="AZ52" s="446">
        <f t="shared" si="25"/>
        <v>0</v>
      </c>
      <c r="BA52" s="446" t="e">
        <f t="shared" si="8"/>
        <v>#VALUE!</v>
      </c>
      <c r="BB52" s="446" t="e">
        <f t="shared" si="9"/>
        <v>#VALUE!</v>
      </c>
      <c r="BC52" s="452">
        <f t="shared" si="10"/>
        <v>367.55697133055622</v>
      </c>
      <c r="BD52" s="444">
        <f>VLOOKUP(B52,'[11]1ST'!B:BP,67,0)</f>
        <v>159.5</v>
      </c>
      <c r="BE52" s="449"/>
      <c r="BF52" s="446">
        <f t="shared" si="26"/>
        <v>159.5</v>
      </c>
      <c r="BG52" s="444" t="e">
        <f t="shared" si="11"/>
        <v>#VALUE!</v>
      </c>
      <c r="BH52" s="446">
        <v>2.39</v>
      </c>
      <c r="BI52" s="446">
        <f>_xlfn.IFNA(VLOOKUP(B52,[11]Union!A:B,2,0),0)</f>
        <v>0</v>
      </c>
      <c r="BJ52" s="446">
        <f>_xlfn.IFNA(VLOOKUP(B52,[11]Union!E:F,2,0),0)</f>
        <v>0</v>
      </c>
      <c r="BK52" s="446">
        <f>_xlfn.IFNA(VLOOKUP(B52,[11]Union!M:N,2,0),0)</f>
        <v>0</v>
      </c>
      <c r="BL52" s="446">
        <f>_xlfn.IFNA(VLOOKUP(B52,[11]Union!I:J,2,0),0)</f>
        <v>0</v>
      </c>
      <c r="BM52" s="449"/>
      <c r="BN52" s="446" t="e">
        <f t="shared" si="12"/>
        <v>#VALUE!</v>
      </c>
      <c r="BO52" s="446">
        <f t="shared" si="27"/>
        <v>19.25</v>
      </c>
      <c r="BP52" s="453" t="e">
        <f t="shared" si="28"/>
        <v>#VALUE!</v>
      </c>
      <c r="BQ52" s="454" t="s">
        <v>539</v>
      </c>
      <c r="BR52" s="313" t="e">
        <f>VLOOKUP(B52,[11]ML!A:A,1,0)</f>
        <v>#N/A</v>
      </c>
      <c r="BS52" s="455" t="str">
        <f t="shared" si="13"/>
        <v>L</v>
      </c>
      <c r="BT52" s="310">
        <f>VLOOKUP(B52,[11]OT!B:AR,43,0)</f>
        <v>25</v>
      </c>
      <c r="BU52" s="311"/>
      <c r="BV52" s="312"/>
      <c r="BW52" s="456">
        <f t="shared" si="29"/>
        <v>3758</v>
      </c>
    </row>
    <row r="53" spans="1:78" s="314" customFormat="1" ht="37.5" customHeight="1">
      <c r="A53" s="434">
        <f t="shared" si="30"/>
        <v>44</v>
      </c>
      <c r="B53" s="457" t="s">
        <v>767</v>
      </c>
      <c r="C53" s="458" t="s">
        <v>768</v>
      </c>
      <c r="D53" s="437" t="s">
        <v>769</v>
      </c>
      <c r="E53" s="438" t="s">
        <v>191</v>
      </c>
      <c r="F53" s="438" t="s">
        <v>654</v>
      </c>
      <c r="G53" s="439" t="s">
        <v>770</v>
      </c>
      <c r="H53" s="439" t="s">
        <v>771</v>
      </c>
      <c r="I53" s="440">
        <f t="shared" si="0"/>
        <v>38</v>
      </c>
      <c r="J53" s="438" t="str">
        <f t="shared" si="1"/>
        <v>01-31 Jan, 2024</v>
      </c>
      <c r="K53" s="440">
        <v>1</v>
      </c>
      <c r="L53" s="440">
        <v>2</v>
      </c>
      <c r="M53" s="440">
        <v>3</v>
      </c>
      <c r="N53" s="441">
        <v>398</v>
      </c>
      <c r="O53" s="442">
        <f t="shared" si="35"/>
        <v>15.307692307692308</v>
      </c>
      <c r="P53" s="443">
        <f>VLOOKUP(B53,[11]NPW.Avg!B:AD,29,0)</f>
        <v>448.32488866396761</v>
      </c>
      <c r="Q53" s="444">
        <f t="shared" si="14"/>
        <v>17.24326494861414</v>
      </c>
      <c r="R53" s="442">
        <f t="shared" si="15"/>
        <v>26</v>
      </c>
      <c r="S53" s="440">
        <f t="shared" si="16"/>
        <v>1</v>
      </c>
      <c r="T53" s="442">
        <f t="shared" si="17"/>
        <v>24.49298245614035</v>
      </c>
      <c r="U53" s="442">
        <f>VLOOKUP(B53,[11]Att!B:S,18,0)</f>
        <v>0.50701754385964992</v>
      </c>
      <c r="V53" s="442">
        <f>VLOOKUP(B53,[11]Att!B:J,9,0)</f>
        <v>0</v>
      </c>
      <c r="W53" s="442">
        <f>VLOOKUP(B53,[11]Att!B:K,10,0)</f>
        <v>0</v>
      </c>
      <c r="X53" s="442">
        <f t="shared" si="2"/>
        <v>0.50701754385964992</v>
      </c>
      <c r="Y53" s="442">
        <f>VLOOKUP(B53,[11]OT!B:AU,46,0)</f>
        <v>0</v>
      </c>
      <c r="Z53" s="445"/>
      <c r="AA53" s="442">
        <f t="shared" si="3"/>
        <v>0</v>
      </c>
      <c r="AB53" s="446">
        <f t="shared" si="36"/>
        <v>0</v>
      </c>
      <c r="AC53" s="447">
        <f t="shared" si="37"/>
        <v>0</v>
      </c>
      <c r="AD53" s="446">
        <f t="shared" si="4"/>
        <v>0</v>
      </c>
      <c r="AE53" s="446">
        <f t="shared" si="31"/>
        <v>0</v>
      </c>
      <c r="AF53" s="446">
        <f t="shared" si="20"/>
        <v>15.307692307692308</v>
      </c>
      <c r="AG53" s="446">
        <f t="shared" si="21"/>
        <v>8.74</v>
      </c>
      <c r="AH53" s="446">
        <f t="shared" si="22"/>
        <v>0</v>
      </c>
      <c r="AI53" s="446">
        <f>_xlfn.IFNA(VLOOKUP(B53,'[11]Child care'!C:I,7,0),0)</f>
        <v>0</v>
      </c>
      <c r="AJ53" s="444">
        <f>VLOOKUP(B53,[11]Att!B:U,20,0)</f>
        <v>10</v>
      </c>
      <c r="AK53" s="446"/>
      <c r="AL53" s="446">
        <v>7</v>
      </c>
      <c r="AM53" s="446">
        <f>IF(BW53,VLOOKUP(BW53,'[11]Lookup Value'!M:N,2),0)</f>
        <v>11</v>
      </c>
      <c r="AN53" s="448"/>
      <c r="AO53" s="446">
        <f t="shared" si="5"/>
        <v>11</v>
      </c>
      <c r="AP53" s="449">
        <f>_xlfn.IFNA(VLOOKUP(B53,[11]Bonus!A:B,2,0),0)</f>
        <v>0</v>
      </c>
      <c r="AQ53" s="446">
        <f>_xlfn.IFNA(VLOOKUP(B53,'[11]5%'!B:BC,54,0),0)</f>
        <v>0</v>
      </c>
      <c r="AR53" s="450"/>
      <c r="AS53" s="446"/>
      <c r="AT53" s="446"/>
      <c r="AU53" s="446">
        <f t="shared" si="6"/>
        <v>0</v>
      </c>
      <c r="AV53" s="446" t="e">
        <f>SUMIF([11]Reim!B:B,NPW!B:B,[11]Reim!G:G)</f>
        <v>#VALUE!</v>
      </c>
      <c r="AW53" s="446">
        <f t="shared" si="7"/>
        <v>0</v>
      </c>
      <c r="AX53" s="451">
        <f t="shared" si="23"/>
        <v>0</v>
      </c>
      <c r="AY53" s="446">
        <f t="shared" si="24"/>
        <v>374.93</v>
      </c>
      <c r="AZ53" s="446">
        <f t="shared" si="25"/>
        <v>0</v>
      </c>
      <c r="BA53" s="446" t="e">
        <f t="shared" si="8"/>
        <v>#VALUE!</v>
      </c>
      <c r="BB53" s="446" t="e">
        <f t="shared" si="9"/>
        <v>#VALUE!</v>
      </c>
      <c r="BC53" s="452">
        <f t="shared" si="10"/>
        <v>367.55697133055622</v>
      </c>
      <c r="BD53" s="444">
        <f>VLOOKUP(B53,'[11]1ST'!B:BP,67,0)</f>
        <v>199</v>
      </c>
      <c r="BE53" s="449"/>
      <c r="BF53" s="446">
        <f t="shared" si="26"/>
        <v>199</v>
      </c>
      <c r="BG53" s="444" t="e">
        <f t="shared" si="11"/>
        <v>#VALUE!</v>
      </c>
      <c r="BH53" s="446">
        <v>0</v>
      </c>
      <c r="BI53" s="446">
        <f>_xlfn.IFNA(VLOOKUP(B53,[11]Union!A:B,2,0),0)</f>
        <v>0</v>
      </c>
      <c r="BJ53" s="446">
        <f>_xlfn.IFNA(VLOOKUP(B53,[11]Union!E:F,2,0),0)</f>
        <v>0</v>
      </c>
      <c r="BK53" s="446">
        <f>_xlfn.IFNA(VLOOKUP(B53,[11]Union!M:N,2,0),0)</f>
        <v>0</v>
      </c>
      <c r="BL53" s="446">
        <f>_xlfn.IFNA(VLOOKUP(B53,[11]Union!I:J,2,0),0)</f>
        <v>1</v>
      </c>
      <c r="BM53" s="449"/>
      <c r="BN53" s="446" t="e">
        <f t="shared" si="12"/>
        <v>#VALUE!</v>
      </c>
      <c r="BO53" s="446">
        <f t="shared" si="27"/>
        <v>7</v>
      </c>
      <c r="BP53" s="453" t="e">
        <f t="shared" si="28"/>
        <v>#VALUE!</v>
      </c>
      <c r="BQ53" s="454" t="s">
        <v>539</v>
      </c>
      <c r="BR53" s="313" t="e">
        <f>VLOOKUP(B53,[11]ML!A:A,1,0)</f>
        <v>#N/A</v>
      </c>
      <c r="BS53" s="455" t="str">
        <f t="shared" si="13"/>
        <v>L</v>
      </c>
      <c r="BT53" s="310">
        <f>VLOOKUP(B53,[11]OT!B:AR,43,0)</f>
        <v>0</v>
      </c>
      <c r="BU53" s="311"/>
      <c r="BV53" s="312"/>
      <c r="BW53" s="456">
        <f t="shared" si="29"/>
        <v>6372</v>
      </c>
    </row>
    <row r="54" spans="1:78" s="314" customFormat="1" ht="37.5" customHeight="1">
      <c r="A54" s="434">
        <f t="shared" si="30"/>
        <v>45</v>
      </c>
      <c r="B54" s="457" t="s">
        <v>772</v>
      </c>
      <c r="C54" s="458" t="s">
        <v>773</v>
      </c>
      <c r="D54" s="437" t="s">
        <v>774</v>
      </c>
      <c r="E54" s="438" t="s">
        <v>191</v>
      </c>
      <c r="F54" s="438" t="s">
        <v>654</v>
      </c>
      <c r="G54" s="439" t="s">
        <v>775</v>
      </c>
      <c r="H54" s="439" t="s">
        <v>776</v>
      </c>
      <c r="I54" s="440">
        <f t="shared" si="0"/>
        <v>43</v>
      </c>
      <c r="J54" s="438" t="str">
        <f t="shared" si="1"/>
        <v>01-31 Jan, 2024</v>
      </c>
      <c r="K54" s="440">
        <v>0</v>
      </c>
      <c r="L54" s="440">
        <v>0</v>
      </c>
      <c r="M54" s="440">
        <v>0</v>
      </c>
      <c r="N54" s="441">
        <v>304</v>
      </c>
      <c r="O54" s="442">
        <f t="shared" si="35"/>
        <v>11.692307692307692</v>
      </c>
      <c r="P54" s="443">
        <f>VLOOKUP(B54,[11]NPW.Avg!B:AD,29,0)</f>
        <v>377.22987179487183</v>
      </c>
      <c r="Q54" s="444">
        <f t="shared" si="14"/>
        <v>14.508841222879685</v>
      </c>
      <c r="R54" s="442">
        <f t="shared" si="15"/>
        <v>26</v>
      </c>
      <c r="S54" s="440">
        <f t="shared" si="16"/>
        <v>1</v>
      </c>
      <c r="T54" s="442">
        <f t="shared" si="17"/>
        <v>24.894736842105264</v>
      </c>
      <c r="U54" s="442">
        <f>VLOOKUP(B54,[11]Att!B:S,18,0)</f>
        <v>0.105263157894737</v>
      </c>
      <c r="V54" s="442">
        <f>VLOOKUP(B54,[11]Att!B:J,9,0)</f>
        <v>0</v>
      </c>
      <c r="W54" s="442">
        <f>VLOOKUP(B54,[11]Att!B:K,10,0)</f>
        <v>0</v>
      </c>
      <c r="X54" s="442">
        <f t="shared" si="2"/>
        <v>0.105263157894737</v>
      </c>
      <c r="Y54" s="442">
        <f>VLOOKUP(B54,[11]OT!B:AU,46,0)</f>
        <v>42</v>
      </c>
      <c r="Z54" s="445"/>
      <c r="AA54" s="442">
        <f t="shared" si="3"/>
        <v>42</v>
      </c>
      <c r="AB54" s="446">
        <f t="shared" si="36"/>
        <v>92.08</v>
      </c>
      <c r="AC54" s="447">
        <f t="shared" si="37"/>
        <v>0</v>
      </c>
      <c r="AD54" s="446">
        <f t="shared" si="4"/>
        <v>92.08</v>
      </c>
      <c r="AE54" s="446">
        <f t="shared" si="31"/>
        <v>10.29</v>
      </c>
      <c r="AF54" s="446">
        <f t="shared" si="20"/>
        <v>11.692307692307692</v>
      </c>
      <c r="AG54" s="446">
        <f t="shared" si="21"/>
        <v>1.53</v>
      </c>
      <c r="AH54" s="446">
        <f t="shared" si="22"/>
        <v>0</v>
      </c>
      <c r="AI54" s="446">
        <f>_xlfn.IFNA(VLOOKUP(B54,'[11]Child care'!C:I,7,0),0)</f>
        <v>0</v>
      </c>
      <c r="AJ54" s="444">
        <f>VLOOKUP(B54,[11]Att!B:U,20,0)</f>
        <v>10</v>
      </c>
      <c r="AK54" s="446"/>
      <c r="AL54" s="446">
        <v>7</v>
      </c>
      <c r="AM54" s="446">
        <f>IF(BW54,VLOOKUP(BW54,'[11]Lookup Value'!M:N,2),0)</f>
        <v>2</v>
      </c>
      <c r="AN54" s="448"/>
      <c r="AO54" s="446">
        <f t="shared" si="5"/>
        <v>2</v>
      </c>
      <c r="AP54" s="449">
        <f>_xlfn.IFNA(VLOOKUP(B54,[11]Bonus!A:B,2,0),0)</f>
        <v>0</v>
      </c>
      <c r="AQ54" s="446">
        <f>_xlfn.IFNA(VLOOKUP(B54,'[11]5%'!B:BC,54,0),0)</f>
        <v>0</v>
      </c>
      <c r="AR54" s="450"/>
      <c r="AS54" s="446"/>
      <c r="AT54" s="446"/>
      <c r="AU54" s="446">
        <f t="shared" si="6"/>
        <v>0</v>
      </c>
      <c r="AV54" s="446" t="e">
        <f>SUMIF([11]Reim!B:B,NPW!B:B,[11]Reim!G:G)</f>
        <v>#VALUE!</v>
      </c>
      <c r="AW54" s="446">
        <f t="shared" si="7"/>
        <v>0</v>
      </c>
      <c r="AX54" s="451">
        <f t="shared" si="23"/>
        <v>0</v>
      </c>
      <c r="AY54" s="446">
        <f t="shared" si="24"/>
        <v>291.08</v>
      </c>
      <c r="AZ54" s="446">
        <f t="shared" si="25"/>
        <v>0</v>
      </c>
      <c r="BA54" s="446" t="e">
        <f t="shared" si="8"/>
        <v>#VALUE!</v>
      </c>
      <c r="BB54" s="446" t="e">
        <f t="shared" si="9"/>
        <v>#VALUE!</v>
      </c>
      <c r="BC54" s="452">
        <f t="shared" si="10"/>
        <v>367.55697133055622</v>
      </c>
      <c r="BD54" s="444">
        <f>VLOOKUP(B54,'[11]1ST'!B:BP,67,0)</f>
        <v>152</v>
      </c>
      <c r="BE54" s="449"/>
      <c r="BF54" s="446">
        <f t="shared" si="26"/>
        <v>152</v>
      </c>
      <c r="BG54" s="444" t="e">
        <f t="shared" si="11"/>
        <v>#VALUE!</v>
      </c>
      <c r="BH54" s="446">
        <v>1.75</v>
      </c>
      <c r="BI54" s="446">
        <f>_xlfn.IFNA(VLOOKUP(B54,[11]Union!A:B,2,0),0)</f>
        <v>0</v>
      </c>
      <c r="BJ54" s="446">
        <f>_xlfn.IFNA(VLOOKUP(B54,[11]Union!E:F,2,0),0)</f>
        <v>0</v>
      </c>
      <c r="BK54" s="446">
        <f>_xlfn.IFNA(VLOOKUP(B54,[11]Union!M:N,2,0),0)</f>
        <v>0</v>
      </c>
      <c r="BL54" s="446">
        <f>_xlfn.IFNA(VLOOKUP(B54,[11]Union!I:J,2,0),0)</f>
        <v>0</v>
      </c>
      <c r="BM54" s="449"/>
      <c r="BN54" s="446" t="e">
        <f t="shared" si="12"/>
        <v>#VALUE!</v>
      </c>
      <c r="BO54" s="446">
        <f t="shared" si="27"/>
        <v>17.29</v>
      </c>
      <c r="BP54" s="453" t="e">
        <f t="shared" si="28"/>
        <v>#VALUE!</v>
      </c>
      <c r="BQ54" s="454" t="s">
        <v>539</v>
      </c>
      <c r="BR54" s="313" t="e">
        <f>VLOOKUP(B54,[11]ML!A:A,1,0)</f>
        <v>#N/A</v>
      </c>
      <c r="BS54" s="455" t="str">
        <f t="shared" si="13"/>
        <v>L</v>
      </c>
      <c r="BT54" s="310">
        <f>VLOOKUP(B54,[11]OT!B:AR,43,0)</f>
        <v>21</v>
      </c>
      <c r="BU54" s="311"/>
      <c r="BV54" s="312"/>
      <c r="BW54" s="456">
        <f t="shared" si="29"/>
        <v>688</v>
      </c>
    </row>
    <row r="55" spans="1:78" s="314" customFormat="1" ht="37.5" customHeight="1">
      <c r="A55" s="434">
        <f t="shared" si="30"/>
        <v>46</v>
      </c>
      <c r="B55" s="435" t="s">
        <v>777</v>
      </c>
      <c r="C55" s="436" t="s">
        <v>778</v>
      </c>
      <c r="D55" s="437" t="s">
        <v>779</v>
      </c>
      <c r="E55" s="438" t="s">
        <v>215</v>
      </c>
      <c r="F55" s="438" t="s">
        <v>780</v>
      </c>
      <c r="G55" s="439" t="s">
        <v>180</v>
      </c>
      <c r="H55" s="439" t="s">
        <v>781</v>
      </c>
      <c r="I55" s="440">
        <f t="shared" si="0"/>
        <v>43</v>
      </c>
      <c r="J55" s="438" t="str">
        <f t="shared" si="1"/>
        <v>01-31 Jan, 2024</v>
      </c>
      <c r="K55" s="440">
        <v>0</v>
      </c>
      <c r="L55" s="440">
        <v>0</v>
      </c>
      <c r="M55" s="440">
        <v>0</v>
      </c>
      <c r="N55" s="441">
        <v>450</v>
      </c>
      <c r="O55" s="442">
        <f t="shared" si="35"/>
        <v>17.307692307692307</v>
      </c>
      <c r="P55" s="443">
        <f>VLOOKUP(B55,[11]NPW.Avg!B:AD,29,0)</f>
        <v>531.13675775978402</v>
      </c>
      <c r="Q55" s="444">
        <f t="shared" si="14"/>
        <v>20.42833683691477</v>
      </c>
      <c r="R55" s="442">
        <f t="shared" si="15"/>
        <v>26</v>
      </c>
      <c r="S55" s="440">
        <f t="shared" si="16"/>
        <v>1</v>
      </c>
      <c r="T55" s="442">
        <f t="shared" si="17"/>
        <v>24</v>
      </c>
      <c r="U55" s="442">
        <f>VLOOKUP(B55,[11]Att!B:S,18,0)</f>
        <v>1</v>
      </c>
      <c r="V55" s="442">
        <f>VLOOKUP(B55,[11]Att!B:J,9,0)</f>
        <v>0</v>
      </c>
      <c r="W55" s="442">
        <f>VLOOKUP(B55,[11]Att!B:K,10,0)</f>
        <v>0</v>
      </c>
      <c r="X55" s="442">
        <f t="shared" si="2"/>
        <v>1</v>
      </c>
      <c r="Y55" s="442">
        <f>VLOOKUP(B55,[11]OT!B:AU,46,0)</f>
        <v>44</v>
      </c>
      <c r="Z55" s="445"/>
      <c r="AA55" s="442">
        <f t="shared" si="3"/>
        <v>44</v>
      </c>
      <c r="AB55" s="446">
        <f t="shared" si="36"/>
        <v>142.79</v>
      </c>
      <c r="AC55" s="447">
        <f t="shared" si="37"/>
        <v>0</v>
      </c>
      <c r="AD55" s="446">
        <f t="shared" si="4"/>
        <v>142.79</v>
      </c>
      <c r="AE55" s="446">
        <f t="shared" si="31"/>
        <v>10.78</v>
      </c>
      <c r="AF55" s="446">
        <f t="shared" si="20"/>
        <v>17.307692307692307</v>
      </c>
      <c r="AG55" s="446">
        <f t="shared" si="21"/>
        <v>20.43</v>
      </c>
      <c r="AH55" s="446">
        <f t="shared" si="22"/>
        <v>0</v>
      </c>
      <c r="AI55" s="446">
        <f>_xlfn.IFNA(VLOOKUP(B55,'[11]Child care'!C:I,7,0),0)</f>
        <v>0</v>
      </c>
      <c r="AJ55" s="444">
        <f>VLOOKUP(B55,[11]Att!B:U,20,0)</f>
        <v>10</v>
      </c>
      <c r="AK55" s="446"/>
      <c r="AL55" s="446">
        <v>7</v>
      </c>
      <c r="AM55" s="446">
        <f>IF(BW55,VLOOKUP(BW55,'[11]Lookup Value'!M:N,2),0)</f>
        <v>11</v>
      </c>
      <c r="AN55" s="448"/>
      <c r="AO55" s="446">
        <f t="shared" si="5"/>
        <v>11</v>
      </c>
      <c r="AP55" s="449">
        <f>_xlfn.IFNA(VLOOKUP(B55,[11]Bonus!A:B,2,0),0)</f>
        <v>0</v>
      </c>
      <c r="AQ55" s="446">
        <f>_xlfn.IFNA(VLOOKUP(B55,'[11]5%'!B:BC,54,0),0)</f>
        <v>0</v>
      </c>
      <c r="AR55" s="450"/>
      <c r="AS55" s="446"/>
      <c r="AT55" s="446"/>
      <c r="AU55" s="446">
        <f t="shared" si="6"/>
        <v>0</v>
      </c>
      <c r="AV55" s="446" t="e">
        <f>SUMIF([11]Reim!B:B,NPW!B:B,[11]Reim!G:G)</f>
        <v>#VALUE!</v>
      </c>
      <c r="AW55" s="446">
        <f t="shared" si="7"/>
        <v>0</v>
      </c>
      <c r="AX55" s="451">
        <f t="shared" si="23"/>
        <v>0</v>
      </c>
      <c r="AY55" s="446">
        <f t="shared" si="24"/>
        <v>415.38</v>
      </c>
      <c r="AZ55" s="446">
        <f t="shared" si="25"/>
        <v>0</v>
      </c>
      <c r="BA55" s="446" t="e">
        <f t="shared" si="8"/>
        <v>#VALUE!</v>
      </c>
      <c r="BB55" s="446" t="e">
        <f t="shared" si="9"/>
        <v>#VALUE!</v>
      </c>
      <c r="BC55" s="452">
        <f t="shared" si="10"/>
        <v>367.55697133055622</v>
      </c>
      <c r="BD55" s="444">
        <f>VLOOKUP(B55,'[11]1ST'!B:BP,67,0)</f>
        <v>225</v>
      </c>
      <c r="BE55" s="449"/>
      <c r="BF55" s="446">
        <f t="shared" si="26"/>
        <v>225</v>
      </c>
      <c r="BG55" s="444" t="e">
        <f t="shared" si="11"/>
        <v>#VALUE!</v>
      </c>
      <c r="BH55" s="446">
        <v>18.22</v>
      </c>
      <c r="BI55" s="446">
        <f>_xlfn.IFNA(VLOOKUP(B55,[11]Union!A:B,2,0),0)</f>
        <v>0</v>
      </c>
      <c r="BJ55" s="446">
        <f>_xlfn.IFNA(VLOOKUP(B55,[11]Union!E:F,2,0),0)</f>
        <v>0</v>
      </c>
      <c r="BK55" s="446">
        <f>_xlfn.IFNA(VLOOKUP(B55,[11]Union!M:N,2,0),0)</f>
        <v>0</v>
      </c>
      <c r="BL55" s="446">
        <f>_xlfn.IFNA(VLOOKUP(B55,[11]Union!I:J,2,0),0)</f>
        <v>0</v>
      </c>
      <c r="BM55" s="449"/>
      <c r="BN55" s="446" t="e">
        <f t="shared" si="12"/>
        <v>#VALUE!</v>
      </c>
      <c r="BO55" s="446">
        <f t="shared" si="27"/>
        <v>17.78</v>
      </c>
      <c r="BP55" s="453" t="e">
        <f t="shared" si="28"/>
        <v>#VALUE!</v>
      </c>
      <c r="BQ55" s="454">
        <v>35000173076716</v>
      </c>
      <c r="BR55" s="313" t="e">
        <f>VLOOKUP(B55,[11]ML!A:A,1,0)</f>
        <v>#N/A</v>
      </c>
      <c r="BS55" s="455" t="str">
        <f t="shared" si="13"/>
        <v>L</v>
      </c>
      <c r="BT55" s="310">
        <f>VLOOKUP(B55,[11]OT!B:AR,43,0)</f>
        <v>22</v>
      </c>
      <c r="BU55" s="311"/>
      <c r="BV55" s="312"/>
      <c r="BW55" s="456">
        <f t="shared" si="29"/>
        <v>8542</v>
      </c>
      <c r="BX55" s="464"/>
    </row>
    <row r="56" spans="1:78" s="314" customFormat="1" ht="37.5" customHeight="1">
      <c r="A56" s="434">
        <f t="shared" si="30"/>
        <v>47</v>
      </c>
      <c r="B56" s="457" t="s">
        <v>782</v>
      </c>
      <c r="C56" s="458" t="s">
        <v>783</v>
      </c>
      <c r="D56" s="437" t="s">
        <v>784</v>
      </c>
      <c r="E56" s="438" t="s">
        <v>215</v>
      </c>
      <c r="F56" s="438" t="s">
        <v>785</v>
      </c>
      <c r="G56" s="439" t="s">
        <v>786</v>
      </c>
      <c r="H56" s="439" t="s">
        <v>787</v>
      </c>
      <c r="I56" s="440">
        <f t="shared" si="0"/>
        <v>29</v>
      </c>
      <c r="J56" s="438" t="str">
        <f t="shared" si="1"/>
        <v>01-31 Jan, 2024</v>
      </c>
      <c r="K56" s="440">
        <v>1</v>
      </c>
      <c r="L56" s="440">
        <v>0</v>
      </c>
      <c r="M56" s="440">
        <v>1</v>
      </c>
      <c r="N56" s="441">
        <v>234</v>
      </c>
      <c r="O56" s="442">
        <f t="shared" si="35"/>
        <v>9</v>
      </c>
      <c r="P56" s="443">
        <f>VLOOKUP(B56,[11]NPW.Avg!B:AD,29,0)</f>
        <v>310.67030701754385</v>
      </c>
      <c r="Q56" s="444">
        <f t="shared" si="14"/>
        <v>11.948857962213225</v>
      </c>
      <c r="R56" s="442">
        <f t="shared" si="15"/>
        <v>26</v>
      </c>
      <c r="S56" s="440">
        <f t="shared" si="16"/>
        <v>1</v>
      </c>
      <c r="T56" s="442">
        <f t="shared" si="17"/>
        <v>22</v>
      </c>
      <c r="U56" s="442">
        <f>VLOOKUP(B56,[11]Att!B:S,18,0)</f>
        <v>0</v>
      </c>
      <c r="V56" s="442">
        <f>VLOOKUP(B56,[11]Att!B:J,9,0)</f>
        <v>0</v>
      </c>
      <c r="W56" s="442">
        <f>VLOOKUP(B56,[11]Att!B:K,10,0)</f>
        <v>3</v>
      </c>
      <c r="X56" s="442">
        <f t="shared" si="2"/>
        <v>3</v>
      </c>
      <c r="Y56" s="442">
        <f>VLOOKUP(B56,[11]OT!B:AU,46,0)</f>
        <v>65</v>
      </c>
      <c r="Z56" s="445"/>
      <c r="AA56" s="442">
        <f t="shared" si="3"/>
        <v>65</v>
      </c>
      <c r="AB56" s="446">
        <f t="shared" si="36"/>
        <v>109.69</v>
      </c>
      <c r="AC56" s="447">
        <f t="shared" si="37"/>
        <v>0</v>
      </c>
      <c r="AD56" s="446">
        <f t="shared" si="4"/>
        <v>109.69</v>
      </c>
      <c r="AE56" s="446">
        <f t="shared" si="31"/>
        <v>9.31</v>
      </c>
      <c r="AF56" s="446">
        <f t="shared" si="20"/>
        <v>9</v>
      </c>
      <c r="AG56" s="446">
        <f t="shared" si="21"/>
        <v>0</v>
      </c>
      <c r="AH56" s="446">
        <f t="shared" si="22"/>
        <v>0</v>
      </c>
      <c r="AI56" s="446">
        <f>_xlfn.IFNA(VLOOKUP(B56,'[11]Child care'!C:I,7,0),0)</f>
        <v>0</v>
      </c>
      <c r="AJ56" s="444">
        <f>VLOOKUP(B56,[11]Att!B:U,20,0)</f>
        <v>7.69</v>
      </c>
      <c r="AK56" s="446"/>
      <c r="AL56" s="446">
        <v>7</v>
      </c>
      <c r="AM56" s="446">
        <f>IF(BW56,VLOOKUP(BW56,'[11]Lookup Value'!M:N,2),0)</f>
        <v>11</v>
      </c>
      <c r="AN56" s="448"/>
      <c r="AO56" s="446">
        <f t="shared" si="5"/>
        <v>11</v>
      </c>
      <c r="AP56" s="449">
        <f>_xlfn.IFNA(VLOOKUP(B56,[11]Bonus!A:B,2,0),0)</f>
        <v>0</v>
      </c>
      <c r="AQ56" s="446">
        <f>_xlfn.IFNA(VLOOKUP(B56,'[11]5%'!B:BC,54,0),0)</f>
        <v>0</v>
      </c>
      <c r="AR56" s="450"/>
      <c r="AS56" s="446"/>
      <c r="AT56" s="446"/>
      <c r="AU56" s="446">
        <f t="shared" si="6"/>
        <v>0</v>
      </c>
      <c r="AV56" s="446" t="e">
        <f>SUMIF([11]Reim!B:B,NPW!B:B,[11]Reim!G:G)</f>
        <v>#VALUE!</v>
      </c>
      <c r="AW56" s="446">
        <f t="shared" si="7"/>
        <v>0</v>
      </c>
      <c r="AX56" s="451">
        <f t="shared" si="23"/>
        <v>0</v>
      </c>
      <c r="AY56" s="446">
        <f t="shared" si="24"/>
        <v>198</v>
      </c>
      <c r="AZ56" s="446">
        <f t="shared" si="25"/>
        <v>27</v>
      </c>
      <c r="BA56" s="446" t="e">
        <f t="shared" si="8"/>
        <v>#VALUE!</v>
      </c>
      <c r="BB56" s="446" t="e">
        <f t="shared" si="9"/>
        <v>#VALUE!</v>
      </c>
      <c r="BC56" s="452">
        <f t="shared" si="10"/>
        <v>367.55697133055622</v>
      </c>
      <c r="BD56" s="444">
        <f>VLOOKUP(B56,'[11]1ST'!B:BP,67,0)</f>
        <v>117</v>
      </c>
      <c r="BE56" s="449"/>
      <c r="BF56" s="446">
        <f t="shared" si="26"/>
        <v>117</v>
      </c>
      <c r="BG56" s="444" t="e">
        <f t="shared" si="11"/>
        <v>#VALUE!</v>
      </c>
      <c r="BH56" s="446">
        <v>0</v>
      </c>
      <c r="BI56" s="446">
        <f>_xlfn.IFNA(VLOOKUP(B56,[11]Union!A:B,2,0),0)</f>
        <v>0</v>
      </c>
      <c r="BJ56" s="446">
        <f>_xlfn.IFNA(VLOOKUP(B56,[11]Union!E:F,2,0),0)</f>
        <v>0</v>
      </c>
      <c r="BK56" s="446">
        <f>_xlfn.IFNA(VLOOKUP(B56,[11]Union!M:N,2,0),0)</f>
        <v>0</v>
      </c>
      <c r="BL56" s="446">
        <f>_xlfn.IFNA(VLOOKUP(B56,[11]Union!I:J,2,0),0)</f>
        <v>0</v>
      </c>
      <c r="BM56" s="449"/>
      <c r="BN56" s="446" t="e">
        <f t="shared" si="12"/>
        <v>#VALUE!</v>
      </c>
      <c r="BO56" s="446">
        <f t="shared" si="27"/>
        <v>16.309999999999999</v>
      </c>
      <c r="BP56" s="453" t="e">
        <f t="shared" si="28"/>
        <v>#VALUE!</v>
      </c>
      <c r="BQ56" s="454" t="s">
        <v>539</v>
      </c>
      <c r="BR56" s="313" t="e">
        <f>VLOOKUP(B56,[11]ML!A:A,1,0)</f>
        <v>#N/A</v>
      </c>
      <c r="BS56" s="455" t="str">
        <f t="shared" si="13"/>
        <v>L</v>
      </c>
      <c r="BT56" s="310">
        <f>VLOOKUP(B56,[11]OT!B:AR,43,0)</f>
        <v>19</v>
      </c>
      <c r="BU56" s="311"/>
      <c r="BV56" s="312"/>
      <c r="BW56" s="456">
        <f t="shared" si="29"/>
        <v>3667</v>
      </c>
      <c r="BX56" s="464"/>
    </row>
    <row r="57" spans="1:78" s="314" customFormat="1" ht="37.5" customHeight="1">
      <c r="A57" s="434">
        <f t="shared" si="30"/>
        <v>48</v>
      </c>
      <c r="B57" s="435" t="s">
        <v>788</v>
      </c>
      <c r="C57" s="436" t="s">
        <v>789</v>
      </c>
      <c r="D57" s="437" t="s">
        <v>790</v>
      </c>
      <c r="E57" s="438" t="s">
        <v>215</v>
      </c>
      <c r="F57" s="438" t="s">
        <v>791</v>
      </c>
      <c r="G57" s="439" t="s">
        <v>792</v>
      </c>
      <c r="H57" s="439" t="s">
        <v>793</v>
      </c>
      <c r="I57" s="440">
        <f t="shared" si="0"/>
        <v>30</v>
      </c>
      <c r="J57" s="438" t="str">
        <f t="shared" si="1"/>
        <v>01-31 Jan, 2024</v>
      </c>
      <c r="K57" s="440">
        <v>1</v>
      </c>
      <c r="L57" s="440">
        <v>3</v>
      </c>
      <c r="M57" s="440">
        <v>4</v>
      </c>
      <c r="N57" s="441">
        <v>283</v>
      </c>
      <c r="O57" s="442">
        <f t="shared" si="35"/>
        <v>10.884615384615385</v>
      </c>
      <c r="P57" s="443">
        <f>VLOOKUP(B57,[11]NPW.Avg!B:AD,29,0)</f>
        <v>355.51358299595148</v>
      </c>
      <c r="Q57" s="444">
        <f t="shared" si="14"/>
        <v>13.673599345998134</v>
      </c>
      <c r="R57" s="442">
        <f t="shared" si="15"/>
        <v>26</v>
      </c>
      <c r="S57" s="440">
        <f t="shared" si="16"/>
        <v>1</v>
      </c>
      <c r="T57" s="442">
        <f t="shared" si="17"/>
        <v>24.210526315789473</v>
      </c>
      <c r="U57" s="442">
        <f>VLOOKUP(B57,[11]Att!B:S,18,0)</f>
        <v>0.36842105263157898</v>
      </c>
      <c r="V57" s="442">
        <f>VLOOKUP(B57,[11]Att!B:J,9,0)</f>
        <v>0.42105263157894701</v>
      </c>
      <c r="W57" s="442">
        <f>VLOOKUP(B57,[11]Att!B:K,10,0)</f>
        <v>0</v>
      </c>
      <c r="X57" s="442">
        <f t="shared" si="2"/>
        <v>0.78947368421052599</v>
      </c>
      <c r="Y57" s="442">
        <f>VLOOKUP(B57,[11]OT!B:AU,46,0)</f>
        <v>52</v>
      </c>
      <c r="Z57" s="445"/>
      <c r="AA57" s="442">
        <f t="shared" si="3"/>
        <v>52</v>
      </c>
      <c r="AB57" s="446">
        <f t="shared" si="36"/>
        <v>106.13</v>
      </c>
      <c r="AC57" s="447">
        <f t="shared" si="37"/>
        <v>0</v>
      </c>
      <c r="AD57" s="446">
        <f t="shared" si="4"/>
        <v>106.13</v>
      </c>
      <c r="AE57" s="446">
        <f t="shared" si="31"/>
        <v>11.27</v>
      </c>
      <c r="AF57" s="446">
        <f t="shared" si="20"/>
        <v>10.884615384615385</v>
      </c>
      <c r="AG57" s="446">
        <f t="shared" si="21"/>
        <v>5.04</v>
      </c>
      <c r="AH57" s="446">
        <f t="shared" si="22"/>
        <v>4.58</v>
      </c>
      <c r="AI57" s="446">
        <f>_xlfn.IFNA(VLOOKUP(B57,'[11]Child care'!C:I,7,0),0)</f>
        <v>0</v>
      </c>
      <c r="AJ57" s="444">
        <f>VLOOKUP(B57,[11]Att!B:U,20,0)</f>
        <v>9.82</v>
      </c>
      <c r="AK57" s="446"/>
      <c r="AL57" s="446">
        <v>7</v>
      </c>
      <c r="AM57" s="446">
        <f>IF(BW57,VLOOKUP(BW57,'[11]Lookup Value'!M:N,2),0)</f>
        <v>8</v>
      </c>
      <c r="AN57" s="448"/>
      <c r="AO57" s="446">
        <f t="shared" si="5"/>
        <v>8</v>
      </c>
      <c r="AP57" s="449">
        <f>_xlfn.IFNA(VLOOKUP(B57,[11]Bonus!A:B,2,0),0)</f>
        <v>0</v>
      </c>
      <c r="AQ57" s="446">
        <f>_xlfn.IFNA(VLOOKUP(B57,'[11]5%'!B:BC,54,0),0)</f>
        <v>0</v>
      </c>
      <c r="AR57" s="450"/>
      <c r="AS57" s="446"/>
      <c r="AT57" s="446"/>
      <c r="AU57" s="446">
        <f t="shared" si="6"/>
        <v>0</v>
      </c>
      <c r="AV57" s="446" t="e">
        <f>SUMIF([11]Reim!B:B,NPW!B:B,[11]Reim!G:G)</f>
        <v>#VALUE!</v>
      </c>
      <c r="AW57" s="446">
        <f t="shared" si="7"/>
        <v>0</v>
      </c>
      <c r="AX57" s="451">
        <f t="shared" si="23"/>
        <v>0</v>
      </c>
      <c r="AY57" s="446">
        <f t="shared" si="24"/>
        <v>263.52</v>
      </c>
      <c r="AZ57" s="446">
        <f t="shared" si="25"/>
        <v>0</v>
      </c>
      <c r="BA57" s="446" t="e">
        <f t="shared" si="8"/>
        <v>#VALUE!</v>
      </c>
      <c r="BB57" s="446" t="e">
        <f t="shared" si="9"/>
        <v>#VALUE!</v>
      </c>
      <c r="BC57" s="452">
        <f t="shared" si="10"/>
        <v>367.55697133055622</v>
      </c>
      <c r="BD57" s="444">
        <f>VLOOKUP(B57,'[11]1ST'!B:BP,67,0)</f>
        <v>141.5</v>
      </c>
      <c r="BE57" s="449"/>
      <c r="BF57" s="446">
        <f t="shared" si="26"/>
        <v>141.5</v>
      </c>
      <c r="BG57" s="444" t="e">
        <f t="shared" si="11"/>
        <v>#VALUE!</v>
      </c>
      <c r="BH57" s="446">
        <v>0</v>
      </c>
      <c r="BI57" s="446">
        <f>_xlfn.IFNA(VLOOKUP(B57,[11]Union!A:B,2,0),0)</f>
        <v>0</v>
      </c>
      <c r="BJ57" s="446">
        <f>_xlfn.IFNA(VLOOKUP(B57,[11]Union!E:F,2,0),0)</f>
        <v>0</v>
      </c>
      <c r="BK57" s="446">
        <f>_xlfn.IFNA(VLOOKUP(B57,[11]Union!M:N,2,0),0)</f>
        <v>0</v>
      </c>
      <c r="BL57" s="446">
        <f>_xlfn.IFNA(VLOOKUP(B57,[11]Union!I:J,2,0),0)</f>
        <v>0</v>
      </c>
      <c r="BM57" s="449"/>
      <c r="BN57" s="446" t="e">
        <f t="shared" si="12"/>
        <v>#VALUE!</v>
      </c>
      <c r="BO57" s="446">
        <f t="shared" si="27"/>
        <v>18.27</v>
      </c>
      <c r="BP57" s="453" t="e">
        <f t="shared" si="28"/>
        <v>#VALUE!</v>
      </c>
      <c r="BQ57" s="454" t="s">
        <v>794</v>
      </c>
      <c r="BR57" s="313" t="e">
        <f>VLOOKUP(B57,[11]ML!A:A,1,0)</f>
        <v>#N/A</v>
      </c>
      <c r="BS57" s="455" t="str">
        <f t="shared" si="13"/>
        <v>L</v>
      </c>
      <c r="BT57" s="310">
        <f>VLOOKUP(B57,[11]OT!B:AR,43,0)</f>
        <v>23</v>
      </c>
      <c r="BU57" s="311"/>
      <c r="BV57" s="312"/>
      <c r="BW57" s="456">
        <f t="shared" si="29"/>
        <v>2564</v>
      </c>
    </row>
    <row r="58" spans="1:78" s="314" customFormat="1" ht="37.5" customHeight="1">
      <c r="A58" s="434">
        <f t="shared" si="30"/>
        <v>49</v>
      </c>
      <c r="B58" s="435" t="s">
        <v>795</v>
      </c>
      <c r="C58" s="436" t="s">
        <v>796</v>
      </c>
      <c r="D58" s="437" t="s">
        <v>797</v>
      </c>
      <c r="E58" s="438" t="s">
        <v>215</v>
      </c>
      <c r="F58" s="438" t="s">
        <v>785</v>
      </c>
      <c r="G58" s="439" t="s">
        <v>798</v>
      </c>
      <c r="H58" s="439" t="s">
        <v>799</v>
      </c>
      <c r="I58" s="440">
        <f t="shared" si="0"/>
        <v>38</v>
      </c>
      <c r="J58" s="438" t="str">
        <f t="shared" si="1"/>
        <v>01-31 Jan, 2024</v>
      </c>
      <c r="K58" s="440">
        <v>1</v>
      </c>
      <c r="L58" s="440">
        <v>3</v>
      </c>
      <c r="M58" s="440">
        <v>4</v>
      </c>
      <c r="N58" s="441">
        <v>249</v>
      </c>
      <c r="O58" s="442">
        <f t="shared" si="35"/>
        <v>9.5769230769230766</v>
      </c>
      <c r="P58" s="443">
        <f>VLOOKUP(B58,[11]NPW.Avg!B:AD,29,0)</f>
        <v>333.62520242914979</v>
      </c>
      <c r="Q58" s="444">
        <f t="shared" si="14"/>
        <v>12.8317385549673</v>
      </c>
      <c r="R58" s="442">
        <f t="shared" si="15"/>
        <v>26</v>
      </c>
      <c r="S58" s="440">
        <f t="shared" si="16"/>
        <v>1</v>
      </c>
      <c r="T58" s="442">
        <f t="shared" si="17"/>
        <v>25</v>
      </c>
      <c r="U58" s="442">
        <f>VLOOKUP(B58,[11]Att!B:S,18,0)</f>
        <v>0</v>
      </c>
      <c r="V58" s="442">
        <f>VLOOKUP(B58,[11]Att!B:J,9,0)</f>
        <v>0</v>
      </c>
      <c r="W58" s="442">
        <f>VLOOKUP(B58,[11]Att!B:K,10,0)</f>
        <v>0</v>
      </c>
      <c r="X58" s="442">
        <f t="shared" si="2"/>
        <v>0</v>
      </c>
      <c r="Y58" s="442">
        <f>VLOOKUP(B58,[11]OT!B:AU,46,0)</f>
        <v>54</v>
      </c>
      <c r="Z58" s="445"/>
      <c r="AA58" s="442">
        <f t="shared" si="3"/>
        <v>54</v>
      </c>
      <c r="AB58" s="446">
        <f t="shared" si="36"/>
        <v>96.97</v>
      </c>
      <c r="AC58" s="447">
        <f t="shared" si="37"/>
        <v>0</v>
      </c>
      <c r="AD58" s="446">
        <f t="shared" si="4"/>
        <v>96.97</v>
      </c>
      <c r="AE58" s="446">
        <f t="shared" si="31"/>
        <v>4.9000000000000004</v>
      </c>
      <c r="AF58" s="446">
        <f t="shared" si="20"/>
        <v>9.5769230769230766</v>
      </c>
      <c r="AG58" s="446">
        <f t="shared" si="21"/>
        <v>0</v>
      </c>
      <c r="AH58" s="446">
        <f t="shared" si="22"/>
        <v>0</v>
      </c>
      <c r="AI58" s="446">
        <f>_xlfn.IFNA(VLOOKUP(B58,'[11]Child care'!C:I,7,0),0)</f>
        <v>0</v>
      </c>
      <c r="AJ58" s="444">
        <f>VLOOKUP(B58,[11]Att!B:U,20,0)</f>
        <v>10</v>
      </c>
      <c r="AK58" s="446"/>
      <c r="AL58" s="446">
        <v>7</v>
      </c>
      <c r="AM58" s="446">
        <f>IF(BW58,VLOOKUP(BW58,'[11]Lookup Value'!M:N,2),0)</f>
        <v>11</v>
      </c>
      <c r="AN58" s="448"/>
      <c r="AO58" s="446">
        <f t="shared" si="5"/>
        <v>11</v>
      </c>
      <c r="AP58" s="449">
        <f>_xlfn.IFNA(VLOOKUP(B58,[11]Bonus!A:B,2,0),0)</f>
        <v>0</v>
      </c>
      <c r="AQ58" s="446">
        <f>_xlfn.IFNA(VLOOKUP(B58,'[11]5%'!B:BC,54,0),0)</f>
        <v>0</v>
      </c>
      <c r="AR58" s="450"/>
      <c r="AS58" s="446"/>
      <c r="AT58" s="446"/>
      <c r="AU58" s="446">
        <f t="shared" si="6"/>
        <v>0</v>
      </c>
      <c r="AV58" s="446" t="e">
        <f>SUMIF([11]Reim!B:B,NPW!B:B,[11]Reim!G:G)</f>
        <v>#VALUE!</v>
      </c>
      <c r="AW58" s="446">
        <f t="shared" si="7"/>
        <v>0</v>
      </c>
      <c r="AX58" s="451">
        <f t="shared" si="23"/>
        <v>0</v>
      </c>
      <c r="AY58" s="446">
        <f t="shared" si="24"/>
        <v>239.42</v>
      </c>
      <c r="AZ58" s="446">
        <f t="shared" si="25"/>
        <v>0</v>
      </c>
      <c r="BA58" s="446" t="e">
        <f t="shared" si="8"/>
        <v>#VALUE!</v>
      </c>
      <c r="BB58" s="446" t="e">
        <f t="shared" si="9"/>
        <v>#VALUE!</v>
      </c>
      <c r="BC58" s="452">
        <f t="shared" si="10"/>
        <v>367.55697133055622</v>
      </c>
      <c r="BD58" s="444">
        <f>VLOOKUP(B58,'[11]1ST'!B:BP,67,0)</f>
        <v>124.5</v>
      </c>
      <c r="BE58" s="449"/>
      <c r="BF58" s="446">
        <f t="shared" si="26"/>
        <v>124.5</v>
      </c>
      <c r="BG58" s="444" t="e">
        <f t="shared" si="11"/>
        <v>#VALUE!</v>
      </c>
      <c r="BH58" s="446">
        <v>0</v>
      </c>
      <c r="BI58" s="446">
        <f>_xlfn.IFNA(VLOOKUP(B58,[11]Union!A:B,2,0),0)</f>
        <v>0</v>
      </c>
      <c r="BJ58" s="446">
        <f>_xlfn.IFNA(VLOOKUP(B58,[11]Union!E:F,2,0),0)</f>
        <v>0</v>
      </c>
      <c r="BK58" s="446">
        <f>_xlfn.IFNA(VLOOKUP(B58,[11]Union!M:N,2,0),0)</f>
        <v>0</v>
      </c>
      <c r="BL58" s="446">
        <f>_xlfn.IFNA(VLOOKUP(B58,[11]Union!I:J,2,0),0)</f>
        <v>0</v>
      </c>
      <c r="BM58" s="449"/>
      <c r="BN58" s="446" t="e">
        <f t="shared" si="12"/>
        <v>#VALUE!</v>
      </c>
      <c r="BO58" s="446">
        <f t="shared" si="27"/>
        <v>11.9</v>
      </c>
      <c r="BP58" s="453" t="e">
        <f t="shared" si="28"/>
        <v>#VALUE!</v>
      </c>
      <c r="BQ58" s="454" t="s">
        <v>539</v>
      </c>
      <c r="BR58" s="313" t="e">
        <f>VLOOKUP(B58,[11]ML!A:A,1,0)</f>
        <v>#N/A</v>
      </c>
      <c r="BS58" s="455" t="str">
        <f t="shared" si="13"/>
        <v>L</v>
      </c>
      <c r="BT58" s="310">
        <f>VLOOKUP(B58,[11]OT!B:AR,43,0)</f>
        <v>10</v>
      </c>
      <c r="BU58" s="311"/>
      <c r="BV58" s="312"/>
      <c r="BW58" s="456">
        <f t="shared" si="29"/>
        <v>4496</v>
      </c>
    </row>
    <row r="59" spans="1:78" s="314" customFormat="1" ht="37.5" customHeight="1">
      <c r="A59" s="434">
        <f t="shared" si="30"/>
        <v>50</v>
      </c>
      <c r="B59" s="435" t="s">
        <v>800</v>
      </c>
      <c r="C59" s="436" t="s">
        <v>801</v>
      </c>
      <c r="D59" s="437" t="s">
        <v>802</v>
      </c>
      <c r="E59" s="438" t="s">
        <v>215</v>
      </c>
      <c r="F59" s="438" t="s">
        <v>785</v>
      </c>
      <c r="G59" s="439" t="s">
        <v>803</v>
      </c>
      <c r="H59" s="439" t="s">
        <v>804</v>
      </c>
      <c r="I59" s="440">
        <f t="shared" si="0"/>
        <v>24</v>
      </c>
      <c r="J59" s="438" t="str">
        <f t="shared" si="1"/>
        <v>01-31 Jan, 2024</v>
      </c>
      <c r="K59" s="440">
        <v>0</v>
      </c>
      <c r="L59" s="440">
        <v>0</v>
      </c>
      <c r="M59" s="440">
        <v>0</v>
      </c>
      <c r="N59" s="468">
        <v>269</v>
      </c>
      <c r="O59" s="442">
        <f t="shared" si="35"/>
        <v>10.346153846153847</v>
      </c>
      <c r="P59" s="443">
        <f>VLOOKUP(B59,[11]NPW.Avg!B:AD,29,0)</f>
        <v>299.48918690958169</v>
      </c>
      <c r="Q59" s="444">
        <f t="shared" si="14"/>
        <v>11.518814881137757</v>
      </c>
      <c r="R59" s="442">
        <f t="shared" si="15"/>
        <v>26</v>
      </c>
      <c r="S59" s="440">
        <f t="shared" si="16"/>
        <v>1</v>
      </c>
      <c r="T59" s="442">
        <f t="shared" si="17"/>
        <v>24.578947368421051</v>
      </c>
      <c r="U59" s="442">
        <f>VLOOKUP(B59,[11]Att!B:S,18,0)</f>
        <v>0.42105263157894701</v>
      </c>
      <c r="V59" s="442">
        <f>VLOOKUP(B59,[11]Att!B:J,9,0)</f>
        <v>0</v>
      </c>
      <c r="W59" s="442">
        <f>VLOOKUP(B59,[11]Att!B:K,10,0)</f>
        <v>0</v>
      </c>
      <c r="X59" s="442">
        <f t="shared" si="2"/>
        <v>0.42105263157894701</v>
      </c>
      <c r="Y59" s="442">
        <f>VLOOKUP(B59,[11]OT!B:AU,46,0)</f>
        <v>40</v>
      </c>
      <c r="Z59" s="445"/>
      <c r="AA59" s="442">
        <f t="shared" si="3"/>
        <v>40</v>
      </c>
      <c r="AB59" s="446">
        <f t="shared" si="36"/>
        <v>77.599999999999994</v>
      </c>
      <c r="AC59" s="447">
        <f t="shared" si="37"/>
        <v>0</v>
      </c>
      <c r="AD59" s="446">
        <f t="shared" si="4"/>
        <v>77.599999999999994</v>
      </c>
      <c r="AE59" s="446">
        <f t="shared" si="31"/>
        <v>6.86</v>
      </c>
      <c r="AF59" s="446">
        <f t="shared" si="20"/>
        <v>10.346153846153847</v>
      </c>
      <c r="AG59" s="446">
        <f t="shared" si="21"/>
        <v>4.8499999999999996</v>
      </c>
      <c r="AH59" s="446">
        <f t="shared" si="22"/>
        <v>0</v>
      </c>
      <c r="AI59" s="446">
        <f>_xlfn.IFNA(VLOOKUP(B59,'[11]Child care'!C:I,7,0),0)</f>
        <v>0</v>
      </c>
      <c r="AJ59" s="444">
        <f>VLOOKUP(B59,[11]Att!B:U,20,0)</f>
        <v>10</v>
      </c>
      <c r="AK59" s="446"/>
      <c r="AL59" s="446">
        <v>7</v>
      </c>
      <c r="AM59" s="446">
        <f>IF(BW59,VLOOKUP(BW59,'[11]Lookup Value'!M:N,2),0)</f>
        <v>6</v>
      </c>
      <c r="AN59" s="448"/>
      <c r="AO59" s="446">
        <f t="shared" si="5"/>
        <v>6</v>
      </c>
      <c r="AP59" s="449">
        <f>_xlfn.IFNA(VLOOKUP(B59,[11]Bonus!A:B,2,0),0)</f>
        <v>0</v>
      </c>
      <c r="AQ59" s="446">
        <f>_xlfn.IFNA(VLOOKUP(B59,'[11]5%'!B:BC,54,0),0)</f>
        <v>0</v>
      </c>
      <c r="AR59" s="450"/>
      <c r="AS59" s="446"/>
      <c r="AT59" s="446"/>
      <c r="AU59" s="446">
        <f t="shared" si="6"/>
        <v>0</v>
      </c>
      <c r="AV59" s="446" t="e">
        <f>SUMIF([11]Reim!B:B,NPW!B:B,[11]Reim!G:G)</f>
        <v>#VALUE!</v>
      </c>
      <c r="AW59" s="446">
        <f t="shared" si="7"/>
        <v>0</v>
      </c>
      <c r="AX59" s="451">
        <f t="shared" si="23"/>
        <v>0</v>
      </c>
      <c r="AY59" s="446">
        <f t="shared" si="24"/>
        <v>254.3</v>
      </c>
      <c r="AZ59" s="446">
        <f t="shared" si="25"/>
        <v>0</v>
      </c>
      <c r="BA59" s="446" t="e">
        <f t="shared" si="8"/>
        <v>#VALUE!</v>
      </c>
      <c r="BB59" s="446" t="e">
        <f t="shared" si="9"/>
        <v>#VALUE!</v>
      </c>
      <c r="BC59" s="452">
        <f t="shared" si="10"/>
        <v>367.55697133055622</v>
      </c>
      <c r="BD59" s="444">
        <f>VLOOKUP(B59,'[11]1ST'!B:BP,67,0)</f>
        <v>134.5</v>
      </c>
      <c r="BE59" s="449"/>
      <c r="BF59" s="446">
        <f t="shared" si="26"/>
        <v>134.5</v>
      </c>
      <c r="BG59" s="444" t="e">
        <f t="shared" si="11"/>
        <v>#VALUE!</v>
      </c>
      <c r="BH59" s="446">
        <v>0.79</v>
      </c>
      <c r="BI59" s="446">
        <f>_xlfn.IFNA(VLOOKUP(B59,[11]Union!A:B,2,0),0)</f>
        <v>0</v>
      </c>
      <c r="BJ59" s="446">
        <f>_xlfn.IFNA(VLOOKUP(B59,[11]Union!E:F,2,0),0)</f>
        <v>0.5</v>
      </c>
      <c r="BK59" s="446">
        <f>_xlfn.IFNA(VLOOKUP(B59,[11]Union!M:N,2,0),0)</f>
        <v>0</v>
      </c>
      <c r="BL59" s="446">
        <f>_xlfn.IFNA(VLOOKUP(B59,[11]Union!I:J,2,0),0)</f>
        <v>0</v>
      </c>
      <c r="BM59" s="449"/>
      <c r="BN59" s="446" t="e">
        <f t="shared" si="12"/>
        <v>#VALUE!</v>
      </c>
      <c r="BO59" s="446">
        <f t="shared" si="27"/>
        <v>13.86</v>
      </c>
      <c r="BP59" s="453" t="e">
        <f t="shared" si="28"/>
        <v>#VALUE!</v>
      </c>
      <c r="BQ59" s="454" t="s">
        <v>539</v>
      </c>
      <c r="BR59" s="313" t="e">
        <f>VLOOKUP(B59,[11]ML!A:A,1,0)</f>
        <v>#N/A</v>
      </c>
      <c r="BS59" s="455" t="str">
        <f t="shared" si="13"/>
        <v>L</v>
      </c>
      <c r="BT59" s="310">
        <f>VLOOKUP(B59,[11]OT!B:AR,43,0)</f>
        <v>14</v>
      </c>
      <c r="BU59" s="311"/>
      <c r="BV59" s="312"/>
      <c r="BW59" s="456">
        <f t="shared" si="29"/>
        <v>1931</v>
      </c>
    </row>
    <row r="60" spans="1:78" s="314" customFormat="1" ht="37.5" customHeight="1">
      <c r="A60" s="434">
        <f t="shared" si="30"/>
        <v>51</v>
      </c>
      <c r="B60" s="457" t="s">
        <v>805</v>
      </c>
      <c r="C60" s="458" t="s">
        <v>806</v>
      </c>
      <c r="D60" s="437" t="s">
        <v>807</v>
      </c>
      <c r="E60" s="438" t="s">
        <v>808</v>
      </c>
      <c r="F60" s="438" t="s">
        <v>785</v>
      </c>
      <c r="G60" s="439" t="s">
        <v>809</v>
      </c>
      <c r="H60" s="439" t="s">
        <v>810</v>
      </c>
      <c r="I60" s="440">
        <f t="shared" si="0"/>
        <v>31</v>
      </c>
      <c r="J60" s="438" t="str">
        <f t="shared" si="1"/>
        <v>01-31 Jan, 2024</v>
      </c>
      <c r="K60" s="440">
        <v>0</v>
      </c>
      <c r="L60" s="440">
        <v>0</v>
      </c>
      <c r="M60" s="440">
        <v>0</v>
      </c>
      <c r="N60" s="441">
        <v>249</v>
      </c>
      <c r="O60" s="442">
        <f t="shared" si="35"/>
        <v>9.5769230769230766</v>
      </c>
      <c r="P60" s="443">
        <f>VLOOKUP(B60,[11]NPW.Avg!B:AD,29,0)</f>
        <v>282.63559041835362</v>
      </c>
      <c r="Q60" s="444">
        <f t="shared" si="14"/>
        <v>10.870599631475139</v>
      </c>
      <c r="R60" s="442">
        <f t="shared" si="15"/>
        <v>26</v>
      </c>
      <c r="S60" s="440">
        <f t="shared" si="16"/>
        <v>1</v>
      </c>
      <c r="T60" s="442">
        <f t="shared" si="17"/>
        <v>25</v>
      </c>
      <c r="U60" s="442">
        <f>VLOOKUP(B60,[11]Att!B:S,18,0)</f>
        <v>0</v>
      </c>
      <c r="V60" s="442">
        <f>VLOOKUP(B60,[11]Att!B:J,9,0)</f>
        <v>0</v>
      </c>
      <c r="W60" s="442">
        <f>VLOOKUP(B60,[11]Att!B:K,10,0)</f>
        <v>0</v>
      </c>
      <c r="X60" s="442">
        <f t="shared" si="2"/>
        <v>0</v>
      </c>
      <c r="Y60" s="442">
        <f>VLOOKUP(B60,[11]OT!B:AU,46,0)</f>
        <v>40</v>
      </c>
      <c r="Z60" s="445"/>
      <c r="AA60" s="442">
        <f t="shared" si="3"/>
        <v>40</v>
      </c>
      <c r="AB60" s="446">
        <f t="shared" si="36"/>
        <v>71.83</v>
      </c>
      <c r="AC60" s="447">
        <f t="shared" si="37"/>
        <v>0</v>
      </c>
      <c r="AD60" s="446">
        <f t="shared" si="4"/>
        <v>71.83</v>
      </c>
      <c r="AE60" s="446">
        <f t="shared" si="31"/>
        <v>9.8000000000000007</v>
      </c>
      <c r="AF60" s="446">
        <f t="shared" si="20"/>
        <v>9.5769230769230766</v>
      </c>
      <c r="AG60" s="446">
        <f t="shared" si="21"/>
        <v>0</v>
      </c>
      <c r="AH60" s="446">
        <f t="shared" si="22"/>
        <v>0</v>
      </c>
      <c r="AI60" s="446">
        <f>_xlfn.IFNA(VLOOKUP(B60,'[11]Child care'!C:I,7,0),0)</f>
        <v>0</v>
      </c>
      <c r="AJ60" s="444">
        <f>VLOOKUP(B60,[11]Att!B:U,20,0)</f>
        <v>10</v>
      </c>
      <c r="AK60" s="446"/>
      <c r="AL60" s="446">
        <v>7</v>
      </c>
      <c r="AM60" s="446">
        <f>IF(BW60,VLOOKUP(BW60,'[11]Lookup Value'!M:N,2),0)</f>
        <v>10</v>
      </c>
      <c r="AN60" s="448"/>
      <c r="AO60" s="446">
        <f t="shared" si="5"/>
        <v>10</v>
      </c>
      <c r="AP60" s="449">
        <f>_xlfn.IFNA(VLOOKUP(B60,[11]Bonus!A:B,2,0),0)</f>
        <v>0</v>
      </c>
      <c r="AQ60" s="446">
        <f>_xlfn.IFNA(VLOOKUP(B60,'[11]5%'!B:BC,54,0),0)</f>
        <v>0</v>
      </c>
      <c r="AR60" s="450"/>
      <c r="AS60" s="446"/>
      <c r="AT60" s="446"/>
      <c r="AU60" s="446">
        <f t="shared" si="6"/>
        <v>0</v>
      </c>
      <c r="AV60" s="446" t="e">
        <f>SUMIF([11]Reim!B:B,NPW!B:B,[11]Reim!G:G)</f>
        <v>#VALUE!</v>
      </c>
      <c r="AW60" s="446">
        <f t="shared" si="7"/>
        <v>0</v>
      </c>
      <c r="AX60" s="451">
        <f t="shared" si="23"/>
        <v>0</v>
      </c>
      <c r="AY60" s="446">
        <f t="shared" si="24"/>
        <v>239.42</v>
      </c>
      <c r="AZ60" s="446">
        <f t="shared" si="25"/>
        <v>0</v>
      </c>
      <c r="BA60" s="446" t="e">
        <f t="shared" si="8"/>
        <v>#VALUE!</v>
      </c>
      <c r="BB60" s="446" t="e">
        <f t="shared" si="9"/>
        <v>#VALUE!</v>
      </c>
      <c r="BC60" s="452">
        <f t="shared" si="10"/>
        <v>367.55697133055622</v>
      </c>
      <c r="BD60" s="444">
        <f>VLOOKUP(B60,'[11]1ST'!B:BP,67,0)</f>
        <v>124.5</v>
      </c>
      <c r="BE60" s="449"/>
      <c r="BF60" s="446">
        <f t="shared" si="26"/>
        <v>124.5</v>
      </c>
      <c r="BG60" s="444" t="e">
        <f t="shared" si="11"/>
        <v>#VALUE!</v>
      </c>
      <c r="BH60" s="446">
        <v>0</v>
      </c>
      <c r="BI60" s="446">
        <f>_xlfn.IFNA(VLOOKUP(B60,[11]Union!A:B,2,0),0)</f>
        <v>0</v>
      </c>
      <c r="BJ60" s="446">
        <f>_xlfn.IFNA(VLOOKUP(B60,[11]Union!E:F,2,0),0)</f>
        <v>0</v>
      </c>
      <c r="BK60" s="446">
        <f>_xlfn.IFNA(VLOOKUP(B60,[11]Union!M:N,2,0),0)</f>
        <v>0</v>
      </c>
      <c r="BL60" s="446">
        <f>_xlfn.IFNA(VLOOKUP(B60,[11]Union!I:J,2,0),0)</f>
        <v>0</v>
      </c>
      <c r="BM60" s="449"/>
      <c r="BN60" s="446" t="e">
        <f t="shared" si="12"/>
        <v>#VALUE!</v>
      </c>
      <c r="BO60" s="446">
        <f t="shared" si="27"/>
        <v>16.8</v>
      </c>
      <c r="BP60" s="453" t="e">
        <f t="shared" si="28"/>
        <v>#VALUE!</v>
      </c>
      <c r="BQ60" s="454" t="s">
        <v>539</v>
      </c>
      <c r="BR60" s="313" t="e">
        <f>VLOOKUP(B60,[11]ML!A:A,1,0)</f>
        <v>#N/A</v>
      </c>
      <c r="BS60" s="455" t="str">
        <f t="shared" si="13"/>
        <v>L</v>
      </c>
      <c r="BT60" s="310">
        <f>VLOOKUP(B60,[11]OT!B:AR,43,0)</f>
        <v>20</v>
      </c>
      <c r="BU60" s="311"/>
      <c r="BV60" s="312"/>
      <c r="BW60" s="456">
        <f t="shared" si="29"/>
        <v>3570</v>
      </c>
      <c r="BY60" s="315"/>
      <c r="BZ60" s="315"/>
    </row>
    <row r="61" spans="1:78" ht="37.5" customHeight="1">
      <c r="A61" s="434">
        <f t="shared" si="30"/>
        <v>52</v>
      </c>
      <c r="B61" s="457" t="s">
        <v>811</v>
      </c>
      <c r="C61" s="458" t="s">
        <v>812</v>
      </c>
      <c r="D61" s="437" t="s">
        <v>813</v>
      </c>
      <c r="E61" s="438" t="s">
        <v>808</v>
      </c>
      <c r="F61" s="438" t="s">
        <v>814</v>
      </c>
      <c r="G61" s="439" t="s">
        <v>815</v>
      </c>
      <c r="H61" s="439" t="s">
        <v>816</v>
      </c>
      <c r="I61" s="440">
        <f t="shared" si="0"/>
        <v>48</v>
      </c>
      <c r="J61" s="438" t="str">
        <f t="shared" si="1"/>
        <v>01-31 Jan, 2024</v>
      </c>
      <c r="K61" s="440">
        <v>1</v>
      </c>
      <c r="L61" s="440">
        <v>3</v>
      </c>
      <c r="M61" s="440">
        <v>4</v>
      </c>
      <c r="N61" s="441">
        <v>220</v>
      </c>
      <c r="O61" s="442">
        <f t="shared" si="35"/>
        <v>8.4615384615384617</v>
      </c>
      <c r="P61" s="443">
        <f>VLOOKUP(B61,[11]NPW.Avg!B:AD,29,0)</f>
        <v>265.84413967611334</v>
      </c>
      <c r="Q61" s="444">
        <f t="shared" si="14"/>
        <v>10.224774602927436</v>
      </c>
      <c r="R61" s="442">
        <f t="shared" si="15"/>
        <v>26</v>
      </c>
      <c r="S61" s="440">
        <f t="shared" si="16"/>
        <v>1</v>
      </c>
      <c r="T61" s="442">
        <f t="shared" si="17"/>
        <v>24.912280701754387</v>
      </c>
      <c r="U61" s="442">
        <f>VLOOKUP(B61,[11]Att!B:S,18,0)</f>
        <v>8.7719298245614002E-2</v>
      </c>
      <c r="V61" s="442">
        <f>VLOOKUP(B61,[11]Att!B:J,9,0)</f>
        <v>0</v>
      </c>
      <c r="W61" s="442">
        <f>VLOOKUP(B61,[11]Att!B:K,10,0)</f>
        <v>0</v>
      </c>
      <c r="X61" s="442">
        <f t="shared" si="2"/>
        <v>8.7719298245614002E-2</v>
      </c>
      <c r="Y61" s="442">
        <f>VLOOKUP(B61,[11]OT!B:AU,46,0)</f>
        <v>46</v>
      </c>
      <c r="Z61" s="445"/>
      <c r="AA61" s="442">
        <f t="shared" si="3"/>
        <v>46</v>
      </c>
      <c r="AB61" s="446">
        <f t="shared" si="36"/>
        <v>72.98</v>
      </c>
      <c r="AC61" s="447">
        <f t="shared" si="37"/>
        <v>0</v>
      </c>
      <c r="AD61" s="446">
        <f t="shared" si="4"/>
        <v>72.98</v>
      </c>
      <c r="AE61" s="446">
        <f t="shared" si="31"/>
        <v>11.27</v>
      </c>
      <c r="AF61" s="446">
        <f t="shared" si="20"/>
        <v>8.4615384615384617</v>
      </c>
      <c r="AG61" s="446">
        <f t="shared" si="21"/>
        <v>0.9</v>
      </c>
      <c r="AH61" s="446">
        <f t="shared" si="22"/>
        <v>0</v>
      </c>
      <c r="AI61" s="446">
        <f>_xlfn.IFNA(VLOOKUP(B61,'[11]Child care'!C:I,7,0),0)</f>
        <v>0</v>
      </c>
      <c r="AJ61" s="444">
        <f>VLOOKUP(B61,[11]Att!B:U,20,0)</f>
        <v>10</v>
      </c>
      <c r="AK61" s="446"/>
      <c r="AL61" s="446">
        <v>7</v>
      </c>
      <c r="AM61" s="446">
        <f>IF(BW61,VLOOKUP(BW61,'[11]Lookup Value'!M:N,2),0)</f>
        <v>11</v>
      </c>
      <c r="AN61" s="448"/>
      <c r="AO61" s="446">
        <f t="shared" si="5"/>
        <v>11</v>
      </c>
      <c r="AP61" s="449">
        <f>_xlfn.IFNA(VLOOKUP(B61,[11]Bonus!A:B,2,0),0)</f>
        <v>0</v>
      </c>
      <c r="AQ61" s="446">
        <f>_xlfn.IFNA(VLOOKUP(B61,'[11]5%'!B:BC,54,0),0)</f>
        <v>0</v>
      </c>
      <c r="AR61" s="450"/>
      <c r="AS61" s="446"/>
      <c r="AT61" s="446"/>
      <c r="AU61" s="446">
        <f t="shared" si="6"/>
        <v>0</v>
      </c>
      <c r="AV61" s="446" t="e">
        <f>SUMIF([11]Reim!B:B,NPW!B:B,[11]Reim!G:G)</f>
        <v>#VALUE!</v>
      </c>
      <c r="AW61" s="446">
        <f t="shared" si="7"/>
        <v>0</v>
      </c>
      <c r="AX61" s="451">
        <f t="shared" si="23"/>
        <v>0</v>
      </c>
      <c r="AY61" s="446">
        <f t="shared" si="24"/>
        <v>210.8</v>
      </c>
      <c r="AZ61" s="446">
        <f t="shared" si="25"/>
        <v>0</v>
      </c>
      <c r="BA61" s="446" t="e">
        <f t="shared" si="8"/>
        <v>#VALUE!</v>
      </c>
      <c r="BB61" s="446" t="e">
        <f t="shared" si="9"/>
        <v>#VALUE!</v>
      </c>
      <c r="BC61" s="452">
        <f t="shared" si="10"/>
        <v>367.55697133055622</v>
      </c>
      <c r="BD61" s="444">
        <f>VLOOKUP(B61,'[11]1ST'!B:BP,67,0)</f>
        <v>110</v>
      </c>
      <c r="BE61" s="449"/>
      <c r="BF61" s="446">
        <f t="shared" si="26"/>
        <v>110</v>
      </c>
      <c r="BG61" s="444" t="e">
        <f t="shared" si="11"/>
        <v>#VALUE!</v>
      </c>
      <c r="BH61" s="446">
        <v>0</v>
      </c>
      <c r="BI61" s="446">
        <f>_xlfn.IFNA(VLOOKUP(B61,[11]Union!A:B,2,0),0)</f>
        <v>0</v>
      </c>
      <c r="BJ61" s="446">
        <f>_xlfn.IFNA(VLOOKUP(B61,[11]Union!E:F,2,0),0)</f>
        <v>0</v>
      </c>
      <c r="BK61" s="446">
        <f>_xlfn.IFNA(VLOOKUP(B61,[11]Union!M:N,2,0),0)</f>
        <v>0</v>
      </c>
      <c r="BL61" s="446">
        <f>_xlfn.IFNA(VLOOKUP(B61,[11]Union!I:J,2,0),0)</f>
        <v>0</v>
      </c>
      <c r="BM61" s="449"/>
      <c r="BN61" s="446" t="e">
        <f t="shared" si="12"/>
        <v>#VALUE!</v>
      </c>
      <c r="BO61" s="446">
        <f t="shared" si="27"/>
        <v>18.27</v>
      </c>
      <c r="BP61" s="453" t="e">
        <f t="shared" si="28"/>
        <v>#VALUE!</v>
      </c>
      <c r="BQ61" s="454" t="s">
        <v>539</v>
      </c>
      <c r="BR61" s="313" t="e">
        <f>VLOOKUP(B61,[11]ML!A:A,1,0)</f>
        <v>#N/A</v>
      </c>
      <c r="BS61" s="455" t="str">
        <f t="shared" si="13"/>
        <v>L</v>
      </c>
      <c r="BT61" s="310">
        <f>VLOOKUP(B61,[11]OT!B:AR,43,0)</f>
        <v>23</v>
      </c>
      <c r="BW61" s="456">
        <f t="shared" si="29"/>
        <v>4972</v>
      </c>
      <c r="BY61" s="465"/>
      <c r="BZ61" s="465"/>
    </row>
    <row r="62" spans="1:78" s="465" customFormat="1" ht="37.5" customHeight="1">
      <c r="A62" s="434">
        <f t="shared" si="30"/>
        <v>53</v>
      </c>
      <c r="B62" s="471" t="s">
        <v>817</v>
      </c>
      <c r="C62" s="490" t="s">
        <v>818</v>
      </c>
      <c r="D62" s="491" t="s">
        <v>819</v>
      </c>
      <c r="E62" s="492" t="s">
        <v>808</v>
      </c>
      <c r="F62" s="492" t="s">
        <v>820</v>
      </c>
      <c r="G62" s="493" t="s">
        <v>821</v>
      </c>
      <c r="H62" s="493" t="s">
        <v>822</v>
      </c>
      <c r="I62" s="494">
        <f t="shared" si="0"/>
        <v>41</v>
      </c>
      <c r="J62" s="492" t="str">
        <f t="shared" si="1"/>
        <v>01-31 Jan, 2024</v>
      </c>
      <c r="K62" s="494">
        <v>1</v>
      </c>
      <c r="L62" s="494">
        <v>2</v>
      </c>
      <c r="M62" s="494">
        <v>3</v>
      </c>
      <c r="N62" s="495">
        <v>297</v>
      </c>
      <c r="O62" s="445">
        <f t="shared" si="35"/>
        <v>11.423076923076923</v>
      </c>
      <c r="P62" s="443">
        <f>VLOOKUP(B62,[11]NPW.Avg!B:AD,29,0)</f>
        <v>317.56850202429149</v>
      </c>
      <c r="Q62" s="444">
        <f t="shared" si="14"/>
        <v>12.214173154780442</v>
      </c>
      <c r="R62" s="442">
        <f t="shared" si="15"/>
        <v>26</v>
      </c>
      <c r="S62" s="440">
        <f t="shared" si="16"/>
        <v>1</v>
      </c>
      <c r="T62" s="445">
        <f t="shared" si="17"/>
        <v>25</v>
      </c>
      <c r="U62" s="442">
        <f>VLOOKUP(B62,[11]Att!B:S,18,0)</f>
        <v>0</v>
      </c>
      <c r="V62" s="442">
        <f>VLOOKUP(B62,[11]Att!B:J,9,0)</f>
        <v>0</v>
      </c>
      <c r="W62" s="442">
        <f>VLOOKUP(B62,[11]Att!B:K,10,0)</f>
        <v>0</v>
      </c>
      <c r="X62" s="445">
        <f t="shared" si="2"/>
        <v>0</v>
      </c>
      <c r="Y62" s="442">
        <f>VLOOKUP(B62,[11]OT!B:AU,46,0)</f>
        <v>44</v>
      </c>
      <c r="Z62" s="445"/>
      <c r="AA62" s="445">
        <f t="shared" si="3"/>
        <v>44</v>
      </c>
      <c r="AB62" s="447">
        <f t="shared" si="36"/>
        <v>94.24</v>
      </c>
      <c r="AC62" s="447">
        <f t="shared" si="37"/>
        <v>0</v>
      </c>
      <c r="AD62" s="447">
        <f t="shared" si="4"/>
        <v>94.24</v>
      </c>
      <c r="AE62" s="446">
        <f t="shared" si="31"/>
        <v>10.78</v>
      </c>
      <c r="AF62" s="446">
        <f t="shared" si="20"/>
        <v>11.423076923076923</v>
      </c>
      <c r="AG62" s="446">
        <f t="shared" si="21"/>
        <v>0</v>
      </c>
      <c r="AH62" s="446">
        <f t="shared" si="22"/>
        <v>0</v>
      </c>
      <c r="AI62" s="446">
        <f>_xlfn.IFNA(VLOOKUP(B62,'[11]Child care'!C:I,7,0),0)</f>
        <v>0</v>
      </c>
      <c r="AJ62" s="444">
        <f>VLOOKUP(B62,[11]Att!B:U,20,0)</f>
        <v>10</v>
      </c>
      <c r="AK62" s="446"/>
      <c r="AL62" s="447">
        <v>7</v>
      </c>
      <c r="AM62" s="446">
        <f>IF(BW62,VLOOKUP(BW62,'[11]Lookup Value'!M:N,2),0)</f>
        <v>11</v>
      </c>
      <c r="AN62" s="447"/>
      <c r="AO62" s="447">
        <f t="shared" si="5"/>
        <v>11</v>
      </c>
      <c r="AP62" s="449">
        <f>_xlfn.IFNA(VLOOKUP(B62,[11]Bonus!A:B,2,0),0)</f>
        <v>0</v>
      </c>
      <c r="AQ62" s="446">
        <f>_xlfn.IFNA(VLOOKUP(B62,'[11]5%'!B:BC,54,0),0)</f>
        <v>0</v>
      </c>
      <c r="AR62" s="450"/>
      <c r="AS62" s="446"/>
      <c r="AT62" s="446"/>
      <c r="AU62" s="446">
        <f t="shared" si="6"/>
        <v>0</v>
      </c>
      <c r="AV62" s="446" t="e">
        <f>SUMIF([11]Reim!B:B,NPW!B:B,[11]Reim!G:G)</f>
        <v>#VALUE!</v>
      </c>
      <c r="AW62" s="446">
        <f t="shared" si="7"/>
        <v>0</v>
      </c>
      <c r="AX62" s="451">
        <f t="shared" si="23"/>
        <v>0</v>
      </c>
      <c r="AY62" s="446">
        <f t="shared" si="24"/>
        <v>285.58</v>
      </c>
      <c r="AZ62" s="446">
        <f t="shared" si="25"/>
        <v>0</v>
      </c>
      <c r="BA62" s="446" t="e">
        <f t="shared" si="8"/>
        <v>#VALUE!</v>
      </c>
      <c r="BB62" s="446" t="e">
        <f t="shared" si="9"/>
        <v>#VALUE!</v>
      </c>
      <c r="BC62" s="452">
        <f t="shared" si="10"/>
        <v>367.55697133055622</v>
      </c>
      <c r="BD62" s="444">
        <f>VLOOKUP(B62,'[11]1ST'!B:BP,67,0)</f>
        <v>137.08000000000001</v>
      </c>
      <c r="BE62" s="462"/>
      <c r="BF62" s="446">
        <f t="shared" si="26"/>
        <v>137.08000000000001</v>
      </c>
      <c r="BG62" s="444" t="e">
        <f t="shared" si="11"/>
        <v>#VALUE!</v>
      </c>
      <c r="BH62" s="446">
        <v>0</v>
      </c>
      <c r="BI62" s="446">
        <f>_xlfn.IFNA(VLOOKUP(B62,[11]Union!A:B,2,0),0)</f>
        <v>0</v>
      </c>
      <c r="BJ62" s="446">
        <f>_xlfn.IFNA(VLOOKUP(B62,[11]Union!E:F,2,0),0)</f>
        <v>0</v>
      </c>
      <c r="BK62" s="446">
        <f>_xlfn.IFNA(VLOOKUP(B62,[11]Union!M:N,2,0),0)</f>
        <v>0</v>
      </c>
      <c r="BL62" s="446">
        <f>_xlfn.IFNA(VLOOKUP(B62,[11]Union!I:J,2,0),0)</f>
        <v>1</v>
      </c>
      <c r="BM62" s="449"/>
      <c r="BN62" s="447" t="e">
        <f t="shared" si="12"/>
        <v>#VALUE!</v>
      </c>
      <c r="BO62" s="447">
        <f t="shared" si="27"/>
        <v>17.78</v>
      </c>
      <c r="BP62" s="453" t="e">
        <f t="shared" si="28"/>
        <v>#VALUE!</v>
      </c>
      <c r="BQ62" s="454" t="s">
        <v>539</v>
      </c>
      <c r="BR62" s="313" t="e">
        <f>VLOOKUP(B62,[11]ML!A:A,1,0)</f>
        <v>#N/A</v>
      </c>
      <c r="BS62" s="455" t="str">
        <f t="shared" si="13"/>
        <v>L</v>
      </c>
      <c r="BT62" s="310">
        <f>VLOOKUP(B62,[11]OT!B:AR,43,0)</f>
        <v>22</v>
      </c>
      <c r="BU62" s="311"/>
      <c r="BV62" s="312"/>
      <c r="BW62" s="456">
        <f t="shared" si="29"/>
        <v>6700</v>
      </c>
      <c r="BX62" s="314"/>
      <c r="BY62" s="315"/>
      <c r="BZ62" s="315"/>
    </row>
    <row r="63" spans="1:78" ht="37.5" customHeight="1">
      <c r="A63" s="434">
        <f t="shared" si="30"/>
        <v>54</v>
      </c>
      <c r="B63" s="457" t="s">
        <v>823</v>
      </c>
      <c r="C63" s="458" t="s">
        <v>824</v>
      </c>
      <c r="D63" s="437" t="s">
        <v>825</v>
      </c>
      <c r="E63" s="438" t="s">
        <v>808</v>
      </c>
      <c r="F63" s="438" t="s">
        <v>785</v>
      </c>
      <c r="G63" s="439" t="s">
        <v>826</v>
      </c>
      <c r="H63" s="439" t="s">
        <v>545</v>
      </c>
      <c r="I63" s="440">
        <f t="shared" si="0"/>
        <v>42</v>
      </c>
      <c r="J63" s="438" t="str">
        <f t="shared" si="1"/>
        <v>01-31 Jan, 2024</v>
      </c>
      <c r="K63" s="440">
        <v>1</v>
      </c>
      <c r="L63" s="440">
        <v>2</v>
      </c>
      <c r="M63" s="440">
        <v>3</v>
      </c>
      <c r="N63" s="441">
        <v>286</v>
      </c>
      <c r="O63" s="442">
        <f t="shared" si="35"/>
        <v>11</v>
      </c>
      <c r="P63" s="443">
        <f>VLOOKUP(B63,[11]NPW.Avg!B:AD,29,0)</f>
        <v>365.48992690058481</v>
      </c>
      <c r="Q63" s="444">
        <f t="shared" si="14"/>
        <v>14.057304880791722</v>
      </c>
      <c r="R63" s="442">
        <f t="shared" si="15"/>
        <v>26</v>
      </c>
      <c r="S63" s="440">
        <f t="shared" si="16"/>
        <v>1</v>
      </c>
      <c r="T63" s="442">
        <f t="shared" si="17"/>
        <v>23.526315789473685</v>
      </c>
      <c r="U63" s="442">
        <f>VLOOKUP(B63,[11]Att!B:S,18,0)</f>
        <v>0</v>
      </c>
      <c r="V63" s="442">
        <f>VLOOKUP(B63,[11]Att!B:J,9,0)</f>
        <v>0</v>
      </c>
      <c r="W63" s="442">
        <f>VLOOKUP(B63,[11]Att!B:K,10,0)</f>
        <v>1.4736842105263159</v>
      </c>
      <c r="X63" s="442">
        <f t="shared" si="2"/>
        <v>1.4736842105263159</v>
      </c>
      <c r="Y63" s="442">
        <f>VLOOKUP(B63,[11]OT!B:AU,46,0)</f>
        <v>40</v>
      </c>
      <c r="Z63" s="445"/>
      <c r="AA63" s="442">
        <f t="shared" si="3"/>
        <v>40</v>
      </c>
      <c r="AB63" s="446">
        <f t="shared" si="36"/>
        <v>82.5</v>
      </c>
      <c r="AC63" s="447">
        <f t="shared" si="37"/>
        <v>0</v>
      </c>
      <c r="AD63" s="446">
        <f t="shared" si="4"/>
        <v>82.5</v>
      </c>
      <c r="AE63" s="446">
        <f t="shared" si="31"/>
        <v>4.9000000000000004</v>
      </c>
      <c r="AF63" s="446">
        <f t="shared" si="20"/>
        <v>11</v>
      </c>
      <c r="AG63" s="446">
        <f>ROUND(Q63*U63,2)</f>
        <v>0</v>
      </c>
      <c r="AH63" s="446">
        <f>ROUND(O63*V63,2)</f>
        <v>0</v>
      </c>
      <c r="AI63" s="446">
        <f>_xlfn.IFNA(VLOOKUP(B63,'[11]Child care'!C:I,7,0),0)</f>
        <v>0</v>
      </c>
      <c r="AJ63" s="444">
        <f>VLOOKUP(B63,[11]Att!B:U,20,0)</f>
        <v>8.83</v>
      </c>
      <c r="AK63" s="446"/>
      <c r="AL63" s="446">
        <v>7</v>
      </c>
      <c r="AM63" s="446">
        <f>IF(BW63,VLOOKUP(BW63,'[11]Lookup Value'!M:N,2),0)</f>
        <v>11</v>
      </c>
      <c r="AN63" s="448"/>
      <c r="AO63" s="446">
        <f t="shared" si="5"/>
        <v>11</v>
      </c>
      <c r="AP63" s="449">
        <f>_xlfn.IFNA(VLOOKUP(B63,[11]Bonus!A:B,2,0),0)</f>
        <v>0</v>
      </c>
      <c r="AQ63" s="446">
        <f>_xlfn.IFNA(VLOOKUP(B63,'[11]5%'!B:BC,54,0),0)</f>
        <v>0</v>
      </c>
      <c r="AR63" s="450"/>
      <c r="AS63" s="446"/>
      <c r="AT63" s="446"/>
      <c r="AU63" s="446">
        <f t="shared" si="6"/>
        <v>0</v>
      </c>
      <c r="AV63" s="446" t="e">
        <f>SUMIF([11]Reim!B:B,NPW!B:B,[11]Reim!G:G)</f>
        <v>#VALUE!</v>
      </c>
      <c r="AW63" s="446">
        <f t="shared" si="7"/>
        <v>0</v>
      </c>
      <c r="AX63" s="451">
        <f t="shared" si="23"/>
        <v>0</v>
      </c>
      <c r="AY63" s="446">
        <f t="shared" si="24"/>
        <v>258.79000000000002</v>
      </c>
      <c r="AZ63" s="446">
        <f t="shared" si="25"/>
        <v>16.21</v>
      </c>
      <c r="BA63" s="446" t="e">
        <f t="shared" si="8"/>
        <v>#VALUE!</v>
      </c>
      <c r="BB63" s="446" t="e">
        <f t="shared" si="9"/>
        <v>#VALUE!</v>
      </c>
      <c r="BC63" s="452">
        <f t="shared" si="10"/>
        <v>367.55697133055622</v>
      </c>
      <c r="BD63" s="444">
        <f>VLOOKUP(B63,'[11]1ST'!B:BP,67,0)</f>
        <v>143</v>
      </c>
      <c r="BE63" s="449"/>
      <c r="BF63" s="446">
        <f t="shared" si="26"/>
        <v>143</v>
      </c>
      <c r="BG63" s="444" t="e">
        <f t="shared" si="11"/>
        <v>#VALUE!</v>
      </c>
      <c r="BH63" s="446">
        <v>0</v>
      </c>
      <c r="BI63" s="446">
        <f>_xlfn.IFNA(VLOOKUP(B63,[11]Union!A:B,2,0),0)</f>
        <v>0</v>
      </c>
      <c r="BJ63" s="446">
        <f>_xlfn.IFNA(VLOOKUP(B63,[11]Union!E:F,2,0),0)</f>
        <v>0</v>
      </c>
      <c r="BK63" s="446">
        <f>_xlfn.IFNA(VLOOKUP(B63,[11]Union!M:N,2,0),0)</f>
        <v>0</v>
      </c>
      <c r="BL63" s="446">
        <f>_xlfn.IFNA(VLOOKUP(B63,[11]Union!I:J,2,0),0)</f>
        <v>0</v>
      </c>
      <c r="BM63" s="449"/>
      <c r="BN63" s="446" t="e">
        <f t="shared" si="12"/>
        <v>#VALUE!</v>
      </c>
      <c r="BO63" s="446">
        <f t="shared" si="27"/>
        <v>11.9</v>
      </c>
      <c r="BP63" s="453" t="e">
        <f t="shared" si="28"/>
        <v>#VALUE!</v>
      </c>
      <c r="BQ63" s="454">
        <v>35000215925610</v>
      </c>
      <c r="BR63" s="313" t="e">
        <f>VLOOKUP(B63,[11]ML!A:A,1,0)</f>
        <v>#N/A</v>
      </c>
      <c r="BS63" s="455" t="str">
        <f t="shared" si="13"/>
        <v>L</v>
      </c>
      <c r="BT63" s="310">
        <f>VLOOKUP(B63,[11]OT!B:AR,43,0)</f>
        <v>10</v>
      </c>
      <c r="BW63" s="456">
        <f t="shared" si="29"/>
        <v>7163</v>
      </c>
      <c r="BY63" s="314"/>
      <c r="BZ63" s="314"/>
    </row>
    <row r="64" spans="1:78" s="314" customFormat="1" ht="37.5" customHeight="1">
      <c r="A64" s="434">
        <f t="shared" si="30"/>
        <v>55</v>
      </c>
      <c r="B64" s="457" t="s">
        <v>827</v>
      </c>
      <c r="C64" s="458" t="s">
        <v>828</v>
      </c>
      <c r="D64" s="437" t="s">
        <v>829</v>
      </c>
      <c r="E64" s="438" t="s">
        <v>808</v>
      </c>
      <c r="F64" s="438" t="s">
        <v>830</v>
      </c>
      <c r="G64" s="439" t="s">
        <v>831</v>
      </c>
      <c r="H64" s="439" t="s">
        <v>832</v>
      </c>
      <c r="I64" s="440">
        <f t="shared" si="0"/>
        <v>38</v>
      </c>
      <c r="J64" s="438" t="str">
        <f t="shared" si="1"/>
        <v>01-31 Jan, 2024</v>
      </c>
      <c r="K64" s="440">
        <v>1</v>
      </c>
      <c r="L64" s="440">
        <v>2</v>
      </c>
      <c r="M64" s="440">
        <v>3</v>
      </c>
      <c r="N64" s="441">
        <v>322</v>
      </c>
      <c r="O64" s="442">
        <f t="shared" si="35"/>
        <v>12.384615384615385</v>
      </c>
      <c r="P64" s="443">
        <f>VLOOKUP(B64,[11]NPW.Avg!B:AD,29,0)</f>
        <v>400.49237179487176</v>
      </c>
      <c r="Q64" s="444">
        <f t="shared" si="14"/>
        <v>15.403552761341221</v>
      </c>
      <c r="R64" s="442">
        <f t="shared" si="15"/>
        <v>26</v>
      </c>
      <c r="S64" s="440">
        <f t="shared" si="16"/>
        <v>1</v>
      </c>
      <c r="T64" s="442">
        <f t="shared" si="17"/>
        <v>22.789473684210524</v>
      </c>
      <c r="U64" s="442">
        <f>VLOOKUP(B64,[11]Att!B:S,18,0)</f>
        <v>2.2105263157894752</v>
      </c>
      <c r="V64" s="442">
        <f>VLOOKUP(B64,[11]Att!B:J,9,0)</f>
        <v>0</v>
      </c>
      <c r="W64" s="442">
        <f>VLOOKUP(B64,[11]Att!B:K,10,0)</f>
        <v>0</v>
      </c>
      <c r="X64" s="442">
        <f t="shared" si="2"/>
        <v>2.2105263157894752</v>
      </c>
      <c r="Y64" s="442">
        <f>VLOOKUP(B64,[11]OT!B:AU,46,0)</f>
        <v>42</v>
      </c>
      <c r="Z64" s="445"/>
      <c r="AA64" s="442">
        <f t="shared" si="3"/>
        <v>42</v>
      </c>
      <c r="AB64" s="446">
        <f t="shared" si="36"/>
        <v>97.53</v>
      </c>
      <c r="AC64" s="447">
        <f t="shared" si="37"/>
        <v>0</v>
      </c>
      <c r="AD64" s="446">
        <f t="shared" si="4"/>
        <v>97.53</v>
      </c>
      <c r="AE64" s="446">
        <f t="shared" si="31"/>
        <v>10.29</v>
      </c>
      <c r="AF64" s="446">
        <f t="shared" si="20"/>
        <v>12.384615384615385</v>
      </c>
      <c r="AG64" s="446">
        <f>ROUND(Q64*U64,2)</f>
        <v>34.049999999999997</v>
      </c>
      <c r="AH64" s="446">
        <f>ROUND(O64*V64,2)</f>
        <v>0</v>
      </c>
      <c r="AI64" s="446">
        <f>_xlfn.IFNA(VLOOKUP(B64,'[11]Child care'!C:I,7,0),0)</f>
        <v>0</v>
      </c>
      <c r="AJ64" s="444">
        <f>VLOOKUP(B64,[11]Att!B:U,20,0)</f>
        <v>10</v>
      </c>
      <c r="AK64" s="446"/>
      <c r="AL64" s="446">
        <v>7</v>
      </c>
      <c r="AM64" s="446">
        <f>IF(BW64,VLOOKUP(BW64,'[11]Lookup Value'!M:N,2),0)</f>
        <v>11</v>
      </c>
      <c r="AN64" s="448"/>
      <c r="AO64" s="446">
        <f t="shared" si="5"/>
        <v>11</v>
      </c>
      <c r="AP64" s="449">
        <f>_xlfn.IFNA(VLOOKUP(B64,[11]Bonus!A:B,2,0),0)</f>
        <v>0</v>
      </c>
      <c r="AQ64" s="446">
        <f>_xlfn.IFNA(VLOOKUP(B64,'[11]5%'!B:BC,54,0),0)</f>
        <v>0</v>
      </c>
      <c r="AR64" s="450"/>
      <c r="AS64" s="446"/>
      <c r="AT64" s="446"/>
      <c r="AU64" s="446">
        <f t="shared" si="6"/>
        <v>0</v>
      </c>
      <c r="AV64" s="446" t="e">
        <f>SUMIF([11]Reim!B:B,NPW!B:B,[11]Reim!G:G)</f>
        <v>#VALUE!</v>
      </c>
      <c r="AW64" s="446">
        <f t="shared" si="7"/>
        <v>0</v>
      </c>
      <c r="AX64" s="451">
        <f t="shared" si="23"/>
        <v>0</v>
      </c>
      <c r="AY64" s="446">
        <f t="shared" si="24"/>
        <v>282.24</v>
      </c>
      <c r="AZ64" s="446">
        <f t="shared" si="25"/>
        <v>0</v>
      </c>
      <c r="BA64" s="446" t="e">
        <f t="shared" si="8"/>
        <v>#VALUE!</v>
      </c>
      <c r="BB64" s="446" t="e">
        <f t="shared" si="9"/>
        <v>#VALUE!</v>
      </c>
      <c r="BC64" s="452">
        <f t="shared" si="10"/>
        <v>367.55697133055622</v>
      </c>
      <c r="BD64" s="444">
        <f>VLOOKUP(B64,'[11]1ST'!B:BP,67,0)</f>
        <v>161</v>
      </c>
      <c r="BE64" s="449"/>
      <c r="BF64" s="446">
        <f t="shared" si="26"/>
        <v>161</v>
      </c>
      <c r="BG64" s="444" t="e">
        <f t="shared" si="11"/>
        <v>#VALUE!</v>
      </c>
      <c r="BH64" s="446">
        <v>0</v>
      </c>
      <c r="BI64" s="446">
        <f>_xlfn.IFNA(VLOOKUP(B64,[11]Union!A:B,2,0),0)</f>
        <v>0</v>
      </c>
      <c r="BJ64" s="446">
        <f>_xlfn.IFNA(VLOOKUP(B64,[11]Union!E:F,2,0),0)</f>
        <v>0</v>
      </c>
      <c r="BK64" s="446">
        <f>_xlfn.IFNA(VLOOKUP(B64,[11]Union!M:N,2,0),0)</f>
        <v>1</v>
      </c>
      <c r="BL64" s="446">
        <f>_xlfn.IFNA(VLOOKUP(B64,[11]Union!I:J,2,0),0)</f>
        <v>0</v>
      </c>
      <c r="BM64" s="449"/>
      <c r="BN64" s="446" t="e">
        <f t="shared" si="12"/>
        <v>#VALUE!</v>
      </c>
      <c r="BO64" s="446">
        <f t="shared" si="27"/>
        <v>17.29</v>
      </c>
      <c r="BP64" s="453" t="e">
        <f t="shared" si="28"/>
        <v>#VALUE!</v>
      </c>
      <c r="BQ64" s="454" t="s">
        <v>539</v>
      </c>
      <c r="BR64" s="313" t="e">
        <f>VLOOKUP(B64,[11]ML!A:A,1,0)</f>
        <v>#N/A</v>
      </c>
      <c r="BS64" s="455" t="str">
        <f t="shared" si="13"/>
        <v>L</v>
      </c>
      <c r="BT64" s="310">
        <f>VLOOKUP(B64,[11]OT!B:AR,43,0)</f>
        <v>21</v>
      </c>
      <c r="BU64" s="311"/>
      <c r="BV64" s="312"/>
      <c r="BW64" s="456">
        <f t="shared" si="29"/>
        <v>7737</v>
      </c>
    </row>
    <row r="65" spans="1:78" s="314" customFormat="1" ht="37.5" customHeight="1">
      <c r="A65" s="434">
        <f t="shared" si="30"/>
        <v>56</v>
      </c>
      <c r="B65" s="471" t="s">
        <v>833</v>
      </c>
      <c r="C65" s="490" t="s">
        <v>834</v>
      </c>
      <c r="D65" s="491" t="s">
        <v>835</v>
      </c>
      <c r="E65" s="492" t="s">
        <v>808</v>
      </c>
      <c r="F65" s="492" t="s">
        <v>785</v>
      </c>
      <c r="G65" s="493" t="s">
        <v>836</v>
      </c>
      <c r="H65" s="493" t="s">
        <v>837</v>
      </c>
      <c r="I65" s="494">
        <f t="shared" si="0"/>
        <v>38</v>
      </c>
      <c r="J65" s="492" t="str">
        <f t="shared" si="1"/>
        <v>01-31 Jan, 2024</v>
      </c>
      <c r="K65" s="494">
        <v>1</v>
      </c>
      <c r="L65" s="494">
        <v>3</v>
      </c>
      <c r="M65" s="494">
        <v>4</v>
      </c>
      <c r="N65" s="495">
        <v>254</v>
      </c>
      <c r="O65" s="445">
        <f t="shared" si="35"/>
        <v>9.7692307692307701</v>
      </c>
      <c r="P65" s="443">
        <f>VLOOKUP(B65,[11]NPW.Avg!B:AD,29,0)</f>
        <v>260.10330634278006</v>
      </c>
      <c r="Q65" s="444">
        <f t="shared" si="14"/>
        <v>10.003973320876156</v>
      </c>
      <c r="R65" s="442">
        <f t="shared" si="15"/>
        <v>26</v>
      </c>
      <c r="S65" s="440">
        <f t="shared" si="16"/>
        <v>1</v>
      </c>
      <c r="T65" s="445">
        <f t="shared" si="17"/>
        <v>25</v>
      </c>
      <c r="U65" s="442">
        <f>VLOOKUP(B65,[11]Att!B:S,18,0)</f>
        <v>0</v>
      </c>
      <c r="V65" s="442">
        <f>VLOOKUP(B65,[11]Att!B:J,9,0)</f>
        <v>0</v>
      </c>
      <c r="W65" s="442">
        <f>VLOOKUP(B65,[11]Att!B:K,10,0)</f>
        <v>0</v>
      </c>
      <c r="X65" s="445">
        <f t="shared" si="2"/>
        <v>0</v>
      </c>
      <c r="Y65" s="442">
        <f>VLOOKUP(B65,[11]OT!B:AU,46,0)</f>
        <v>42</v>
      </c>
      <c r="Z65" s="445"/>
      <c r="AA65" s="445">
        <f t="shared" si="3"/>
        <v>42</v>
      </c>
      <c r="AB65" s="447">
        <f t="shared" si="36"/>
        <v>76.930000000000007</v>
      </c>
      <c r="AC65" s="447">
        <f t="shared" si="37"/>
        <v>0</v>
      </c>
      <c r="AD65" s="447">
        <f t="shared" si="4"/>
        <v>76.930000000000007</v>
      </c>
      <c r="AE65" s="446">
        <f t="shared" si="31"/>
        <v>10.29</v>
      </c>
      <c r="AF65" s="446">
        <f t="shared" si="20"/>
        <v>9.7692307692307701</v>
      </c>
      <c r="AG65" s="446">
        <f>ROUND(Q65*U65,2)</f>
        <v>0</v>
      </c>
      <c r="AH65" s="446">
        <f>ROUND(O65*V65,2)</f>
        <v>0</v>
      </c>
      <c r="AI65" s="446">
        <f>_xlfn.IFNA(VLOOKUP(B65,'[11]Child care'!C:I,7,0),0)</f>
        <v>0</v>
      </c>
      <c r="AJ65" s="444">
        <f>VLOOKUP(B65,[11]Att!B:U,20,0)</f>
        <v>10</v>
      </c>
      <c r="AK65" s="446"/>
      <c r="AL65" s="446">
        <v>7</v>
      </c>
      <c r="AM65" s="446">
        <f>IF(BW65,VLOOKUP(BW65,'[11]Lookup Value'!M:N,2),0)</f>
        <v>11</v>
      </c>
      <c r="AN65" s="447"/>
      <c r="AO65" s="447">
        <f t="shared" si="5"/>
        <v>11</v>
      </c>
      <c r="AP65" s="449">
        <f>_xlfn.IFNA(VLOOKUP(B65,[11]Bonus!A:B,2,0),0)</f>
        <v>0</v>
      </c>
      <c r="AQ65" s="446">
        <f>_xlfn.IFNA(VLOOKUP(B65,'[11]5%'!B:BC,54,0),0)</f>
        <v>0</v>
      </c>
      <c r="AR65" s="450"/>
      <c r="AS65" s="446"/>
      <c r="AT65" s="446"/>
      <c r="AU65" s="446">
        <f t="shared" si="6"/>
        <v>0</v>
      </c>
      <c r="AV65" s="446" t="e">
        <f>SUMIF([11]Reim!B:B,NPW!B:B,[11]Reim!G:G)</f>
        <v>#VALUE!</v>
      </c>
      <c r="AW65" s="446">
        <f t="shared" si="7"/>
        <v>0</v>
      </c>
      <c r="AX65" s="451">
        <f t="shared" si="23"/>
        <v>0</v>
      </c>
      <c r="AY65" s="446">
        <f t="shared" si="24"/>
        <v>244.23</v>
      </c>
      <c r="AZ65" s="446">
        <f t="shared" si="25"/>
        <v>0</v>
      </c>
      <c r="BA65" s="446" t="e">
        <f t="shared" si="8"/>
        <v>#VALUE!</v>
      </c>
      <c r="BB65" s="446" t="e">
        <f t="shared" si="9"/>
        <v>#VALUE!</v>
      </c>
      <c r="BC65" s="452">
        <f t="shared" si="10"/>
        <v>367.55697133055622</v>
      </c>
      <c r="BD65" s="444">
        <f>VLOOKUP(B65,'[11]1ST'!B:BP,67,0)</f>
        <v>117.23</v>
      </c>
      <c r="BE65" s="462"/>
      <c r="BF65" s="446">
        <f t="shared" si="26"/>
        <v>117.23</v>
      </c>
      <c r="BG65" s="444" t="e">
        <f t="shared" si="11"/>
        <v>#VALUE!</v>
      </c>
      <c r="BH65" s="446">
        <v>0</v>
      </c>
      <c r="BI65" s="446">
        <f>_xlfn.IFNA(VLOOKUP(B65,[11]Union!A:B,2,0),0)</f>
        <v>0</v>
      </c>
      <c r="BJ65" s="446">
        <f>_xlfn.IFNA(VLOOKUP(B65,[11]Union!E:F,2,0),0)</f>
        <v>0</v>
      </c>
      <c r="BK65" s="446">
        <f>_xlfn.IFNA(VLOOKUP(B65,[11]Union!M:N,2,0),0)</f>
        <v>0</v>
      </c>
      <c r="BL65" s="446">
        <f>_xlfn.IFNA(VLOOKUP(B65,[11]Union!I:J,2,0),0)</f>
        <v>1</v>
      </c>
      <c r="BM65" s="449"/>
      <c r="BN65" s="447" t="e">
        <f t="shared" si="12"/>
        <v>#VALUE!</v>
      </c>
      <c r="BO65" s="447">
        <f t="shared" si="27"/>
        <v>17.29</v>
      </c>
      <c r="BP65" s="453" t="e">
        <f t="shared" si="28"/>
        <v>#VALUE!</v>
      </c>
      <c r="BQ65" s="454" t="s">
        <v>539</v>
      </c>
      <c r="BR65" s="313" t="e">
        <f>VLOOKUP(B65,[11]ML!A:A,1,0)</f>
        <v>#N/A</v>
      </c>
      <c r="BS65" s="455" t="str">
        <f t="shared" si="13"/>
        <v>L</v>
      </c>
      <c r="BT65" s="310">
        <f>VLOOKUP(B65,[11]OT!B:AR,43,0)</f>
        <v>21</v>
      </c>
      <c r="BU65" s="311"/>
      <c r="BV65" s="312"/>
      <c r="BW65" s="456">
        <f t="shared" si="29"/>
        <v>6526</v>
      </c>
    </row>
    <row r="66" spans="1:78" s="314" customFormat="1" ht="37.5" customHeight="1">
      <c r="A66" s="434">
        <f t="shared" si="30"/>
        <v>57</v>
      </c>
      <c r="B66" s="457" t="s">
        <v>838</v>
      </c>
      <c r="C66" s="458" t="s">
        <v>839</v>
      </c>
      <c r="D66" s="437" t="s">
        <v>840</v>
      </c>
      <c r="E66" s="438" t="s">
        <v>808</v>
      </c>
      <c r="F66" s="438" t="s">
        <v>785</v>
      </c>
      <c r="G66" s="439" t="s">
        <v>841</v>
      </c>
      <c r="H66" s="439" t="s">
        <v>842</v>
      </c>
      <c r="I66" s="440">
        <f t="shared" si="0"/>
        <v>42</v>
      </c>
      <c r="J66" s="438" t="str">
        <f t="shared" si="1"/>
        <v>01-31 Jan, 2024</v>
      </c>
      <c r="K66" s="440">
        <v>0</v>
      </c>
      <c r="L66" s="440">
        <v>0</v>
      </c>
      <c r="M66" s="440">
        <v>0</v>
      </c>
      <c r="N66" s="441">
        <v>237</v>
      </c>
      <c r="O66" s="442">
        <f t="shared" si="35"/>
        <v>9.115384615384615</v>
      </c>
      <c r="P66" s="443">
        <f>VLOOKUP(B66,[11]NPW.Avg!B:AD,29,0)</f>
        <v>310.90198717948721</v>
      </c>
      <c r="Q66" s="444">
        <f t="shared" si="14"/>
        <v>11.957768737672584</v>
      </c>
      <c r="R66" s="442">
        <f t="shared" si="15"/>
        <v>26</v>
      </c>
      <c r="S66" s="440">
        <f t="shared" si="16"/>
        <v>1</v>
      </c>
      <c r="T66" s="442">
        <f t="shared" si="17"/>
        <v>24.526315789473685</v>
      </c>
      <c r="U66" s="442">
        <f>VLOOKUP(B66,[11]Att!B:S,18,0)</f>
        <v>0.26315789473684198</v>
      </c>
      <c r="V66" s="442">
        <f>VLOOKUP(B66,[11]Att!B:J,9,0)</f>
        <v>0.21052631578947401</v>
      </c>
      <c r="W66" s="442">
        <f>VLOOKUP(B66,[11]Att!B:K,10,0)</f>
        <v>0</v>
      </c>
      <c r="X66" s="442">
        <f t="shared" si="2"/>
        <v>0.47368421052631599</v>
      </c>
      <c r="Y66" s="442">
        <f>VLOOKUP(B66,[11]OT!B:AU,46,0)</f>
        <v>52</v>
      </c>
      <c r="Z66" s="445"/>
      <c r="AA66" s="442">
        <f t="shared" si="3"/>
        <v>52</v>
      </c>
      <c r="AB66" s="446">
        <f t="shared" si="36"/>
        <v>88.88</v>
      </c>
      <c r="AC66" s="447">
        <f t="shared" si="37"/>
        <v>0</v>
      </c>
      <c r="AD66" s="446">
        <f t="shared" si="4"/>
        <v>88.88</v>
      </c>
      <c r="AE66" s="446">
        <f t="shared" si="31"/>
        <v>4.41</v>
      </c>
      <c r="AF66" s="446">
        <f t="shared" si="20"/>
        <v>9.115384615384615</v>
      </c>
      <c r="AG66" s="446">
        <f t="shared" ref="AG66:AG98" si="38">ROUND(Q66*U66,2)</f>
        <v>3.15</v>
      </c>
      <c r="AH66" s="446">
        <f t="shared" ref="AH66:AH98" si="39">ROUND(O66*V66,2)</f>
        <v>1.92</v>
      </c>
      <c r="AI66" s="446">
        <f>_xlfn.IFNA(VLOOKUP(B66,'[11]Child care'!C:I,7,0),0)</f>
        <v>0</v>
      </c>
      <c r="AJ66" s="444">
        <f>VLOOKUP(B66,[11]Att!B:U,20,0)</f>
        <v>9.91</v>
      </c>
      <c r="AK66" s="446"/>
      <c r="AL66" s="446">
        <v>7</v>
      </c>
      <c r="AM66" s="446">
        <f>IF(BW66,VLOOKUP(BW66,'[11]Lookup Value'!M:N,2),0)</f>
        <v>11</v>
      </c>
      <c r="AN66" s="448"/>
      <c r="AO66" s="446">
        <f t="shared" si="5"/>
        <v>11</v>
      </c>
      <c r="AP66" s="449">
        <f>_xlfn.IFNA(VLOOKUP(B66,[11]Bonus!A:B,2,0),0)</f>
        <v>0</v>
      </c>
      <c r="AQ66" s="446">
        <f>_xlfn.IFNA(VLOOKUP(B66,'[11]5%'!B:BC,54,0),0)</f>
        <v>0</v>
      </c>
      <c r="AR66" s="450"/>
      <c r="AS66" s="446"/>
      <c r="AT66" s="446"/>
      <c r="AU66" s="446">
        <f t="shared" si="6"/>
        <v>0</v>
      </c>
      <c r="AV66" s="446" t="e">
        <f>SUMIF([11]Reim!B:B,NPW!B:B,[11]Reim!G:G)</f>
        <v>#VALUE!</v>
      </c>
      <c r="AW66" s="446">
        <f t="shared" si="7"/>
        <v>0</v>
      </c>
      <c r="AX66" s="451">
        <f t="shared" si="23"/>
        <v>0</v>
      </c>
      <c r="AY66" s="446">
        <f t="shared" si="24"/>
        <v>223.57</v>
      </c>
      <c r="AZ66" s="446">
        <f t="shared" si="25"/>
        <v>0</v>
      </c>
      <c r="BA66" s="446" t="e">
        <f t="shared" si="8"/>
        <v>#VALUE!</v>
      </c>
      <c r="BB66" s="446" t="e">
        <f t="shared" si="9"/>
        <v>#VALUE!</v>
      </c>
      <c r="BC66" s="452">
        <f t="shared" si="10"/>
        <v>367.55697133055622</v>
      </c>
      <c r="BD66" s="444">
        <f>VLOOKUP(B66,'[11]1ST'!B:BP,67,0)</f>
        <v>118.5</v>
      </c>
      <c r="BE66" s="449"/>
      <c r="BF66" s="446">
        <f t="shared" si="26"/>
        <v>118.5</v>
      </c>
      <c r="BG66" s="444" t="e">
        <f t="shared" si="11"/>
        <v>#VALUE!</v>
      </c>
      <c r="BH66" s="446">
        <v>1.94</v>
      </c>
      <c r="BI66" s="446">
        <f>_xlfn.IFNA(VLOOKUP(B66,[11]Union!A:B,2,0),0)</f>
        <v>0</v>
      </c>
      <c r="BJ66" s="446">
        <f>_xlfn.IFNA(VLOOKUP(B66,[11]Union!E:F,2,0),0)</f>
        <v>0</v>
      </c>
      <c r="BK66" s="446">
        <f>_xlfn.IFNA(VLOOKUP(B66,[11]Union!M:N,2,0),0)</f>
        <v>0</v>
      </c>
      <c r="BL66" s="446">
        <f>_xlfn.IFNA(VLOOKUP(B66,[11]Union!I:J,2,0),0)</f>
        <v>0</v>
      </c>
      <c r="BM66" s="449"/>
      <c r="BN66" s="446" t="e">
        <f t="shared" si="12"/>
        <v>#VALUE!</v>
      </c>
      <c r="BO66" s="446">
        <f t="shared" si="27"/>
        <v>11.41</v>
      </c>
      <c r="BP66" s="453" t="e">
        <f t="shared" si="28"/>
        <v>#VALUE!</v>
      </c>
      <c r="BQ66" s="454" t="s">
        <v>539</v>
      </c>
      <c r="BR66" s="313" t="e">
        <f>VLOOKUP(B66,[11]ML!A:A,1,0)</f>
        <v>#N/A</v>
      </c>
      <c r="BS66" s="455" t="str">
        <f t="shared" si="13"/>
        <v>L</v>
      </c>
      <c r="BT66" s="310">
        <f>VLOOKUP(B66,[11]OT!B:AR,43,0)</f>
        <v>9</v>
      </c>
      <c r="BU66" s="311"/>
      <c r="BV66" s="312"/>
      <c r="BW66" s="456">
        <f t="shared" si="29"/>
        <v>5133</v>
      </c>
      <c r="BY66" s="465"/>
      <c r="BZ66" s="465"/>
    </row>
    <row r="67" spans="1:78" s="465" customFormat="1" ht="37.5" customHeight="1">
      <c r="A67" s="434">
        <f t="shared" si="30"/>
        <v>58</v>
      </c>
      <c r="B67" s="457" t="s">
        <v>843</v>
      </c>
      <c r="C67" s="458" t="s">
        <v>844</v>
      </c>
      <c r="D67" s="437" t="s">
        <v>845</v>
      </c>
      <c r="E67" s="438" t="s">
        <v>808</v>
      </c>
      <c r="F67" s="438" t="s">
        <v>846</v>
      </c>
      <c r="G67" s="439" t="s">
        <v>847</v>
      </c>
      <c r="H67" s="439" t="s">
        <v>848</v>
      </c>
      <c r="I67" s="440">
        <f t="shared" si="0"/>
        <v>32</v>
      </c>
      <c r="J67" s="438" t="str">
        <f t="shared" si="1"/>
        <v>01-31 Jan, 2024</v>
      </c>
      <c r="K67" s="440">
        <v>1</v>
      </c>
      <c r="L67" s="440">
        <v>2</v>
      </c>
      <c r="M67" s="440">
        <v>3</v>
      </c>
      <c r="N67" s="441">
        <v>328</v>
      </c>
      <c r="O67" s="442">
        <f t="shared" si="35"/>
        <v>12.615384615384615</v>
      </c>
      <c r="P67" s="443">
        <f>VLOOKUP(B67,[11]NPW.Avg!B:AD,29,0)</f>
        <v>401.96308479532166</v>
      </c>
      <c r="Q67" s="444">
        <f t="shared" si="14"/>
        <v>15.46011864597391</v>
      </c>
      <c r="R67" s="442">
        <f t="shared" si="15"/>
        <v>26</v>
      </c>
      <c r="S67" s="440">
        <f t="shared" si="16"/>
        <v>1</v>
      </c>
      <c r="T67" s="442">
        <f t="shared" si="17"/>
        <v>25</v>
      </c>
      <c r="U67" s="442">
        <f>VLOOKUP(B67,[11]Att!B:S,18,0)</f>
        <v>0</v>
      </c>
      <c r="V67" s="442">
        <f>VLOOKUP(B67,[11]Att!B:J,9,0)</f>
        <v>0</v>
      </c>
      <c r="W67" s="442">
        <f>VLOOKUP(B67,[11]Att!B:K,10,0)</f>
        <v>0</v>
      </c>
      <c r="X67" s="442">
        <f t="shared" si="2"/>
        <v>0</v>
      </c>
      <c r="Y67" s="442">
        <f>VLOOKUP(B67,[11]OT!B:AU,46,0)</f>
        <v>46</v>
      </c>
      <c r="Z67" s="445"/>
      <c r="AA67" s="442">
        <f t="shared" si="3"/>
        <v>46</v>
      </c>
      <c r="AB67" s="446">
        <f t="shared" si="36"/>
        <v>108.81</v>
      </c>
      <c r="AC67" s="447">
        <f t="shared" si="37"/>
        <v>0</v>
      </c>
      <c r="AD67" s="446">
        <f t="shared" si="4"/>
        <v>108.81</v>
      </c>
      <c r="AE67" s="446">
        <f t="shared" si="31"/>
        <v>11.27</v>
      </c>
      <c r="AF67" s="446">
        <f t="shared" si="20"/>
        <v>12.615384615384615</v>
      </c>
      <c r="AG67" s="446">
        <f t="shared" si="38"/>
        <v>0</v>
      </c>
      <c r="AH67" s="446">
        <f t="shared" si="39"/>
        <v>0</v>
      </c>
      <c r="AI67" s="446">
        <f>_xlfn.IFNA(VLOOKUP(B67,'[11]Child care'!C:I,7,0),0)</f>
        <v>0</v>
      </c>
      <c r="AJ67" s="444">
        <f>VLOOKUP(B67,[11]Att!B:U,20,0)</f>
        <v>10</v>
      </c>
      <c r="AK67" s="446"/>
      <c r="AL67" s="446">
        <v>7</v>
      </c>
      <c r="AM67" s="446">
        <f>IF(BW67,VLOOKUP(BW67,'[11]Lookup Value'!M:N,2),0)</f>
        <v>11</v>
      </c>
      <c r="AN67" s="448"/>
      <c r="AO67" s="446">
        <f t="shared" si="5"/>
        <v>11</v>
      </c>
      <c r="AP67" s="449">
        <f>_xlfn.IFNA(VLOOKUP(B67,[11]Bonus!A:B,2,0),0)</f>
        <v>0</v>
      </c>
      <c r="AQ67" s="446">
        <f>_xlfn.IFNA(VLOOKUP(B67,'[11]5%'!B:BC,54,0),0)</f>
        <v>0</v>
      </c>
      <c r="AR67" s="450"/>
      <c r="AS67" s="446"/>
      <c r="AT67" s="446"/>
      <c r="AU67" s="446">
        <f t="shared" si="6"/>
        <v>0</v>
      </c>
      <c r="AV67" s="446" t="e">
        <f>SUMIF([11]Reim!B:B,NPW!B:B,[11]Reim!G:G)</f>
        <v>#VALUE!</v>
      </c>
      <c r="AW67" s="446">
        <f t="shared" si="7"/>
        <v>0</v>
      </c>
      <c r="AX67" s="451">
        <f t="shared" si="23"/>
        <v>0</v>
      </c>
      <c r="AY67" s="446">
        <f t="shared" si="24"/>
        <v>315.38</v>
      </c>
      <c r="AZ67" s="446">
        <f t="shared" si="25"/>
        <v>0</v>
      </c>
      <c r="BA67" s="446" t="e">
        <f t="shared" si="8"/>
        <v>#VALUE!</v>
      </c>
      <c r="BB67" s="446" t="e">
        <f t="shared" si="9"/>
        <v>#VALUE!</v>
      </c>
      <c r="BC67" s="452">
        <f t="shared" si="10"/>
        <v>367.55697133055622</v>
      </c>
      <c r="BD67" s="444">
        <f>VLOOKUP(B67,'[11]1ST'!B:BP,67,0)</f>
        <v>164</v>
      </c>
      <c r="BE67" s="449"/>
      <c r="BF67" s="446">
        <f t="shared" si="26"/>
        <v>164</v>
      </c>
      <c r="BG67" s="444" t="e">
        <f t="shared" si="11"/>
        <v>#VALUE!</v>
      </c>
      <c r="BH67" s="446">
        <v>0</v>
      </c>
      <c r="BI67" s="446">
        <f>_xlfn.IFNA(VLOOKUP(B67,[11]Union!A:B,2,0),0)</f>
        <v>0</v>
      </c>
      <c r="BJ67" s="446">
        <f>_xlfn.IFNA(VLOOKUP(B67,[11]Union!E:F,2,0),0)</f>
        <v>0</v>
      </c>
      <c r="BK67" s="446">
        <f>_xlfn.IFNA(VLOOKUP(B67,[11]Union!M:N,2,0),0)</f>
        <v>0</v>
      </c>
      <c r="BL67" s="446">
        <f>_xlfn.IFNA(VLOOKUP(B67,[11]Union!I:J,2,0),0)</f>
        <v>0</v>
      </c>
      <c r="BM67" s="449"/>
      <c r="BN67" s="446" t="e">
        <f t="shared" si="12"/>
        <v>#VALUE!</v>
      </c>
      <c r="BO67" s="446">
        <f t="shared" si="27"/>
        <v>18.27</v>
      </c>
      <c r="BP67" s="453" t="e">
        <f t="shared" si="28"/>
        <v>#VALUE!</v>
      </c>
      <c r="BQ67" s="454" t="s">
        <v>539</v>
      </c>
      <c r="BR67" s="313" t="e">
        <f>VLOOKUP(B67,[11]ML!A:A,1,0)</f>
        <v>#N/A</v>
      </c>
      <c r="BS67" s="455" t="str">
        <f t="shared" si="13"/>
        <v>L</v>
      </c>
      <c r="BT67" s="310">
        <f>VLOOKUP(B67,[11]OT!B:AR,43,0)</f>
        <v>23</v>
      </c>
      <c r="BU67" s="311"/>
      <c r="BV67" s="312"/>
      <c r="BW67" s="456">
        <f t="shared" si="29"/>
        <v>4230</v>
      </c>
      <c r="BX67" s="314"/>
      <c r="BY67" s="315"/>
      <c r="BZ67" s="315"/>
    </row>
    <row r="68" spans="1:78" ht="37.5" customHeight="1">
      <c r="A68" s="434">
        <f t="shared" si="30"/>
        <v>59</v>
      </c>
      <c r="B68" s="457" t="s">
        <v>849</v>
      </c>
      <c r="C68" s="458" t="s">
        <v>850</v>
      </c>
      <c r="D68" s="437" t="s">
        <v>851</v>
      </c>
      <c r="E68" s="438" t="s">
        <v>808</v>
      </c>
      <c r="F68" s="438" t="s">
        <v>830</v>
      </c>
      <c r="G68" s="439" t="s">
        <v>852</v>
      </c>
      <c r="H68" s="439" t="s">
        <v>853</v>
      </c>
      <c r="I68" s="440">
        <f t="shared" si="0"/>
        <v>36</v>
      </c>
      <c r="J68" s="438" t="str">
        <f t="shared" si="1"/>
        <v>01-31 Jan, 2024</v>
      </c>
      <c r="K68" s="440">
        <v>1</v>
      </c>
      <c r="L68" s="440">
        <v>2</v>
      </c>
      <c r="M68" s="440">
        <v>3</v>
      </c>
      <c r="N68" s="441">
        <v>388</v>
      </c>
      <c r="O68" s="442">
        <f t="shared" si="35"/>
        <v>14.923076923076923</v>
      </c>
      <c r="P68" s="443">
        <f>VLOOKUP(B68,[11]NPW.Avg!B:AD,29,0)</f>
        <v>427.71918128654971</v>
      </c>
      <c r="Q68" s="444">
        <f t="shared" si="14"/>
        <v>16.450737741790373</v>
      </c>
      <c r="R68" s="442">
        <f t="shared" si="15"/>
        <v>26</v>
      </c>
      <c r="S68" s="440">
        <f t="shared" si="16"/>
        <v>1</v>
      </c>
      <c r="T68" s="442">
        <f t="shared" si="17"/>
        <v>23.192982456140349</v>
      </c>
      <c r="U68" s="442">
        <f>VLOOKUP(B68,[11]Att!B:S,18,0)</f>
        <v>0.38596491228070201</v>
      </c>
      <c r="V68" s="442">
        <f>VLOOKUP(B68,[11]Att!B:J,9,0)</f>
        <v>1.4210526315789469</v>
      </c>
      <c r="W68" s="442">
        <f>VLOOKUP(B68,[11]Att!B:K,10,0)</f>
        <v>0</v>
      </c>
      <c r="X68" s="442">
        <f t="shared" si="2"/>
        <v>1.807017543859649</v>
      </c>
      <c r="Y68" s="442">
        <f>VLOOKUP(B68,[11]OT!B:AU,46,0)</f>
        <v>6</v>
      </c>
      <c r="Z68" s="445"/>
      <c r="AA68" s="442">
        <f t="shared" si="3"/>
        <v>6</v>
      </c>
      <c r="AB68" s="446">
        <f t="shared" si="36"/>
        <v>16.79</v>
      </c>
      <c r="AC68" s="447">
        <f t="shared" si="37"/>
        <v>0</v>
      </c>
      <c r="AD68" s="446">
        <f t="shared" si="4"/>
        <v>16.79</v>
      </c>
      <c r="AE68" s="446">
        <f t="shared" si="31"/>
        <v>1.47</v>
      </c>
      <c r="AF68" s="446">
        <f t="shared" si="20"/>
        <v>14.923076923076923</v>
      </c>
      <c r="AG68" s="446">
        <f t="shared" si="38"/>
        <v>6.35</v>
      </c>
      <c r="AH68" s="446">
        <f t="shared" si="39"/>
        <v>21.21</v>
      </c>
      <c r="AI68" s="446">
        <f>_xlfn.IFNA(VLOOKUP(B68,'[11]Child care'!C:I,7,0),0)</f>
        <v>0</v>
      </c>
      <c r="AJ68" s="444">
        <f>VLOOKUP(B68,[11]Att!B:U,20,0)</f>
        <v>9.3800000000000008</v>
      </c>
      <c r="AK68" s="446"/>
      <c r="AL68" s="446">
        <v>7</v>
      </c>
      <c r="AM68" s="446">
        <f>IF(BW68,VLOOKUP(BW68,'[11]Lookup Value'!M:N,2),0)</f>
        <v>11</v>
      </c>
      <c r="AN68" s="448"/>
      <c r="AO68" s="446">
        <f t="shared" si="5"/>
        <v>11</v>
      </c>
      <c r="AP68" s="449">
        <f>_xlfn.IFNA(VLOOKUP(B68,[11]Bonus!A:B,2,0),0)</f>
        <v>0</v>
      </c>
      <c r="AQ68" s="446">
        <f>_xlfn.IFNA(VLOOKUP(B68,'[11]5%'!B:BC,54,0),0)</f>
        <v>0</v>
      </c>
      <c r="AR68" s="450"/>
      <c r="AS68" s="446"/>
      <c r="AT68" s="446"/>
      <c r="AU68" s="446">
        <f t="shared" si="6"/>
        <v>0</v>
      </c>
      <c r="AV68" s="446" t="e">
        <f>SUMIF([11]Reim!B:B,NPW!B:B,[11]Reim!G:G)</f>
        <v>#VALUE!</v>
      </c>
      <c r="AW68" s="446">
        <f t="shared" si="7"/>
        <v>0</v>
      </c>
      <c r="AX68" s="451">
        <f t="shared" si="23"/>
        <v>0</v>
      </c>
      <c r="AY68" s="446">
        <f t="shared" si="24"/>
        <v>346.11</v>
      </c>
      <c r="AZ68" s="446">
        <f t="shared" si="25"/>
        <v>0</v>
      </c>
      <c r="BA68" s="446" t="e">
        <f t="shared" si="8"/>
        <v>#VALUE!</v>
      </c>
      <c r="BB68" s="446" t="e">
        <f t="shared" si="9"/>
        <v>#VALUE!</v>
      </c>
      <c r="BC68" s="452">
        <f t="shared" si="10"/>
        <v>367.55697133055622</v>
      </c>
      <c r="BD68" s="444">
        <f>VLOOKUP(B68,'[11]1ST'!B:BP,67,0)</f>
        <v>194</v>
      </c>
      <c r="BE68" s="449"/>
      <c r="BF68" s="446">
        <f t="shared" si="26"/>
        <v>194</v>
      </c>
      <c r="BG68" s="444" t="e">
        <f t="shared" si="11"/>
        <v>#VALUE!</v>
      </c>
      <c r="BH68" s="446">
        <v>0</v>
      </c>
      <c r="BI68" s="446">
        <f>_xlfn.IFNA(VLOOKUP(B68,[11]Union!A:B,2,0),0)</f>
        <v>0</v>
      </c>
      <c r="BJ68" s="446">
        <f>_xlfn.IFNA(VLOOKUP(B68,[11]Union!E:F,2,0),0)</f>
        <v>0</v>
      </c>
      <c r="BK68" s="446">
        <f>_xlfn.IFNA(VLOOKUP(B68,[11]Union!M:N,2,0),0)</f>
        <v>1</v>
      </c>
      <c r="BL68" s="446">
        <f>_xlfn.IFNA(VLOOKUP(B68,[11]Union!I:J,2,0),0)</f>
        <v>0</v>
      </c>
      <c r="BM68" s="449"/>
      <c r="BN68" s="446" t="e">
        <f t="shared" si="12"/>
        <v>#VALUE!</v>
      </c>
      <c r="BO68" s="446">
        <f t="shared" si="27"/>
        <v>8.4700000000000006</v>
      </c>
      <c r="BP68" s="453" t="e">
        <f t="shared" si="28"/>
        <v>#VALUE!</v>
      </c>
      <c r="BQ68" s="454">
        <v>35000173141415</v>
      </c>
      <c r="BR68" s="313" t="e">
        <f>VLOOKUP(B68,[11]ML!A:A,1,0)</f>
        <v>#N/A</v>
      </c>
      <c r="BS68" s="455" t="str">
        <f t="shared" si="13"/>
        <v>L</v>
      </c>
      <c r="BT68" s="310">
        <f>VLOOKUP(B68,[11]OT!B:AR,43,0)</f>
        <v>3</v>
      </c>
      <c r="BW68" s="456">
        <f t="shared" si="29"/>
        <v>7471</v>
      </c>
    </row>
    <row r="69" spans="1:78" ht="37.5" customHeight="1">
      <c r="A69" s="434">
        <f t="shared" si="30"/>
        <v>60</v>
      </c>
      <c r="B69" s="457" t="s">
        <v>854</v>
      </c>
      <c r="C69" s="458" t="s">
        <v>855</v>
      </c>
      <c r="D69" s="437" t="s">
        <v>856</v>
      </c>
      <c r="E69" s="438" t="s">
        <v>808</v>
      </c>
      <c r="F69" s="438" t="s">
        <v>785</v>
      </c>
      <c r="G69" s="439" t="s">
        <v>857</v>
      </c>
      <c r="H69" s="439" t="s">
        <v>858</v>
      </c>
      <c r="I69" s="440">
        <f t="shared" si="0"/>
        <v>27</v>
      </c>
      <c r="J69" s="438" t="str">
        <f t="shared" si="1"/>
        <v>01-31 Jan, 2024</v>
      </c>
      <c r="K69" s="440">
        <v>1</v>
      </c>
      <c r="L69" s="440">
        <v>1</v>
      </c>
      <c r="M69" s="440">
        <v>2</v>
      </c>
      <c r="N69" s="441">
        <v>237</v>
      </c>
      <c r="O69" s="442">
        <f t="shared" si="35"/>
        <v>9.115384615384615</v>
      </c>
      <c r="P69" s="443">
        <f>VLOOKUP(B69,[11]NPW.Avg!B:AD,29,0)</f>
        <v>304.7669939271255</v>
      </c>
      <c r="Q69" s="444">
        <f t="shared" si="14"/>
        <v>11.721807458735595</v>
      </c>
      <c r="R69" s="442">
        <f t="shared" si="15"/>
        <v>26</v>
      </c>
      <c r="S69" s="440">
        <f t="shared" si="16"/>
        <v>1</v>
      </c>
      <c r="T69" s="442">
        <f t="shared" si="17"/>
        <v>24</v>
      </c>
      <c r="U69" s="442">
        <f>VLOOKUP(B69,[11]Att!B:S,18,0)</f>
        <v>1</v>
      </c>
      <c r="V69" s="442">
        <f>VLOOKUP(B69,[11]Att!B:J,9,0)</f>
        <v>0</v>
      </c>
      <c r="W69" s="442">
        <f>VLOOKUP(B69,[11]Att!B:K,10,0)</f>
        <v>0</v>
      </c>
      <c r="X69" s="442">
        <f t="shared" si="2"/>
        <v>1</v>
      </c>
      <c r="Y69" s="442">
        <f>VLOOKUP(B69,[11]OT!B:AU,46,0)</f>
        <v>46</v>
      </c>
      <c r="Z69" s="445"/>
      <c r="AA69" s="442">
        <f t="shared" si="3"/>
        <v>46</v>
      </c>
      <c r="AB69" s="446">
        <f t="shared" si="36"/>
        <v>78.62</v>
      </c>
      <c r="AC69" s="447">
        <f t="shared" si="37"/>
        <v>0</v>
      </c>
      <c r="AD69" s="446">
        <f t="shared" si="4"/>
        <v>78.62</v>
      </c>
      <c r="AE69" s="446">
        <f t="shared" si="31"/>
        <v>10.78</v>
      </c>
      <c r="AF69" s="446">
        <f t="shared" si="20"/>
        <v>9.115384615384615</v>
      </c>
      <c r="AG69" s="446">
        <f t="shared" si="38"/>
        <v>11.72</v>
      </c>
      <c r="AH69" s="446">
        <f t="shared" si="39"/>
        <v>0</v>
      </c>
      <c r="AI69" s="446">
        <f>_xlfn.IFNA(VLOOKUP(B69,'[11]Child care'!C:I,7,0),0)</f>
        <v>0</v>
      </c>
      <c r="AJ69" s="444">
        <f>VLOOKUP(B69,[11]Att!B:U,20,0)</f>
        <v>10</v>
      </c>
      <c r="AK69" s="446"/>
      <c r="AL69" s="446">
        <v>7</v>
      </c>
      <c r="AM69" s="446">
        <f>IF(BW69,VLOOKUP(BW69,'[11]Lookup Value'!M:N,2),0)</f>
        <v>11</v>
      </c>
      <c r="AN69" s="448"/>
      <c r="AO69" s="446">
        <f t="shared" si="5"/>
        <v>11</v>
      </c>
      <c r="AP69" s="449">
        <f>_xlfn.IFNA(VLOOKUP(B69,[11]Bonus!A:B,2,0),0)</f>
        <v>0</v>
      </c>
      <c r="AQ69" s="446">
        <f>_xlfn.IFNA(VLOOKUP(B69,'[11]5%'!B:BC,54,0),0)</f>
        <v>0</v>
      </c>
      <c r="AR69" s="450"/>
      <c r="AS69" s="446"/>
      <c r="AT69" s="446"/>
      <c r="AU69" s="446">
        <f t="shared" si="6"/>
        <v>0</v>
      </c>
      <c r="AV69" s="446" t="e">
        <f>SUMIF([11]Reim!B:B,NPW!B:B,[11]Reim!G:G)</f>
        <v>#VALUE!</v>
      </c>
      <c r="AW69" s="446">
        <f t="shared" si="7"/>
        <v>0</v>
      </c>
      <c r="AX69" s="451">
        <f t="shared" si="23"/>
        <v>0</v>
      </c>
      <c r="AY69" s="446">
        <f t="shared" si="24"/>
        <v>218.77</v>
      </c>
      <c r="AZ69" s="446">
        <f t="shared" si="25"/>
        <v>0</v>
      </c>
      <c r="BA69" s="446" t="e">
        <f t="shared" si="8"/>
        <v>#VALUE!</v>
      </c>
      <c r="BB69" s="446" t="e">
        <f t="shared" si="9"/>
        <v>#VALUE!</v>
      </c>
      <c r="BC69" s="452">
        <f t="shared" si="10"/>
        <v>367.55697133055622</v>
      </c>
      <c r="BD69" s="444">
        <f>VLOOKUP(B69,'[11]1ST'!B:BP,67,0)</f>
        <v>118.5</v>
      </c>
      <c r="BE69" s="449"/>
      <c r="BF69" s="446">
        <f t="shared" si="26"/>
        <v>118.5</v>
      </c>
      <c r="BG69" s="444" t="e">
        <f t="shared" si="11"/>
        <v>#VALUE!</v>
      </c>
      <c r="BH69" s="446">
        <v>0</v>
      </c>
      <c r="BI69" s="446">
        <f>_xlfn.IFNA(VLOOKUP(B69,[11]Union!A:B,2,0),0)</f>
        <v>0</v>
      </c>
      <c r="BJ69" s="446">
        <f>_xlfn.IFNA(VLOOKUP(B69,[11]Union!E:F,2,0),0)</f>
        <v>0</v>
      </c>
      <c r="BK69" s="446">
        <f>_xlfn.IFNA(VLOOKUP(B69,[11]Union!M:N,2,0),0)</f>
        <v>0</v>
      </c>
      <c r="BL69" s="446">
        <f>_xlfn.IFNA(VLOOKUP(B69,[11]Union!I:J,2,0),0)</f>
        <v>0</v>
      </c>
      <c r="BM69" s="449"/>
      <c r="BN69" s="446" t="e">
        <f t="shared" si="12"/>
        <v>#VALUE!</v>
      </c>
      <c r="BO69" s="446">
        <f t="shared" si="27"/>
        <v>17.78</v>
      </c>
      <c r="BP69" s="453" t="e">
        <f t="shared" si="28"/>
        <v>#VALUE!</v>
      </c>
      <c r="BQ69" s="454" t="s">
        <v>539</v>
      </c>
      <c r="BR69" s="313" t="e">
        <f>VLOOKUP(B69,[11]ML!A:A,1,0)</f>
        <v>#N/A</v>
      </c>
      <c r="BS69" s="455" t="str">
        <f t="shared" si="13"/>
        <v>L</v>
      </c>
      <c r="BT69" s="310">
        <f>VLOOKUP(B69,[11]OT!B:AR,43,0)</f>
        <v>22</v>
      </c>
      <c r="BW69" s="456">
        <f t="shared" si="29"/>
        <v>4650</v>
      </c>
    </row>
    <row r="70" spans="1:78" ht="37.5" customHeight="1">
      <c r="A70" s="434">
        <f t="shared" si="30"/>
        <v>61</v>
      </c>
      <c r="B70" s="457" t="s">
        <v>859</v>
      </c>
      <c r="C70" s="458" t="s">
        <v>860</v>
      </c>
      <c r="D70" s="437" t="s">
        <v>861</v>
      </c>
      <c r="E70" s="438" t="s">
        <v>808</v>
      </c>
      <c r="F70" s="438" t="s">
        <v>862</v>
      </c>
      <c r="G70" s="439" t="s">
        <v>863</v>
      </c>
      <c r="H70" s="439" t="s">
        <v>864</v>
      </c>
      <c r="I70" s="440">
        <f t="shared" si="0"/>
        <v>35</v>
      </c>
      <c r="J70" s="438" t="str">
        <f t="shared" si="1"/>
        <v>01-31 Jan, 2024</v>
      </c>
      <c r="K70" s="440">
        <v>1</v>
      </c>
      <c r="L70" s="440">
        <v>2</v>
      </c>
      <c r="M70" s="440">
        <v>3</v>
      </c>
      <c r="N70" s="468">
        <v>366</v>
      </c>
      <c r="O70" s="442">
        <f t="shared" si="35"/>
        <v>14.076923076923077</v>
      </c>
      <c r="P70" s="443">
        <f>VLOOKUP(B70,[11]NPW.Avg!B:AD,29,0)</f>
        <v>480.79154183535775</v>
      </c>
      <c r="Q70" s="444">
        <f t="shared" si="14"/>
        <v>18.491982378282991</v>
      </c>
      <c r="R70" s="442">
        <f t="shared" si="15"/>
        <v>26</v>
      </c>
      <c r="S70" s="440">
        <f t="shared" si="16"/>
        <v>1</v>
      </c>
      <c r="T70" s="442">
        <f t="shared" si="17"/>
        <v>24</v>
      </c>
      <c r="U70" s="442">
        <f>VLOOKUP(B70,[11]Att!B:S,18,0)</f>
        <v>1</v>
      </c>
      <c r="V70" s="442">
        <f>VLOOKUP(B70,[11]Att!B:J,9,0)</f>
        <v>0</v>
      </c>
      <c r="W70" s="442">
        <f>VLOOKUP(B70,[11]Att!B:K,10,0)</f>
        <v>0</v>
      </c>
      <c r="X70" s="442">
        <f t="shared" si="2"/>
        <v>1</v>
      </c>
      <c r="Y70" s="442">
        <f>VLOOKUP(B70,[11]OT!B:AU,46,0)</f>
        <v>48</v>
      </c>
      <c r="Z70" s="445"/>
      <c r="AA70" s="442">
        <f t="shared" si="3"/>
        <v>48</v>
      </c>
      <c r="AB70" s="446">
        <f t="shared" si="36"/>
        <v>126.69</v>
      </c>
      <c r="AC70" s="447">
        <f t="shared" si="37"/>
        <v>0</v>
      </c>
      <c r="AD70" s="446">
        <f t="shared" si="4"/>
        <v>126.69</v>
      </c>
      <c r="AE70" s="446">
        <f t="shared" si="31"/>
        <v>3.43</v>
      </c>
      <c r="AF70" s="446">
        <f t="shared" si="20"/>
        <v>14.076923076923077</v>
      </c>
      <c r="AG70" s="446">
        <f t="shared" si="38"/>
        <v>18.489999999999998</v>
      </c>
      <c r="AH70" s="446">
        <f t="shared" si="39"/>
        <v>0</v>
      </c>
      <c r="AI70" s="446">
        <f>_xlfn.IFNA(VLOOKUP(B70,'[11]Child care'!C:I,7,0),0)</f>
        <v>0</v>
      </c>
      <c r="AJ70" s="444">
        <f>VLOOKUP(B70,[11]Att!B:U,20,0)</f>
        <v>10</v>
      </c>
      <c r="AK70" s="446"/>
      <c r="AL70" s="446">
        <v>7</v>
      </c>
      <c r="AM70" s="446">
        <f>IF(BW70,VLOOKUP(BW70,'[11]Lookup Value'!M:N,2),0)</f>
        <v>8</v>
      </c>
      <c r="AN70" s="448"/>
      <c r="AO70" s="446">
        <f t="shared" si="5"/>
        <v>8</v>
      </c>
      <c r="AP70" s="449">
        <f>_xlfn.IFNA(VLOOKUP(B70,[11]Bonus!A:B,2,0),0)</f>
        <v>0</v>
      </c>
      <c r="AQ70" s="446">
        <f>_xlfn.IFNA(VLOOKUP(B70,'[11]5%'!B:BC,54,0),0)</f>
        <v>0</v>
      </c>
      <c r="AR70" s="450"/>
      <c r="AS70" s="446"/>
      <c r="AT70" s="446"/>
      <c r="AU70" s="446">
        <f t="shared" si="6"/>
        <v>0</v>
      </c>
      <c r="AV70" s="446" t="e">
        <f>SUMIF([11]Reim!B:B,NPW!B:B,[11]Reim!G:G)</f>
        <v>#VALUE!</v>
      </c>
      <c r="AW70" s="446">
        <f t="shared" si="7"/>
        <v>0</v>
      </c>
      <c r="AX70" s="451">
        <f t="shared" si="23"/>
        <v>0</v>
      </c>
      <c r="AY70" s="446">
        <f t="shared" si="24"/>
        <v>337.85</v>
      </c>
      <c r="AZ70" s="446">
        <f t="shared" si="25"/>
        <v>0</v>
      </c>
      <c r="BA70" s="446" t="e">
        <f t="shared" si="8"/>
        <v>#VALUE!</v>
      </c>
      <c r="BB70" s="446" t="e">
        <f t="shared" si="9"/>
        <v>#VALUE!</v>
      </c>
      <c r="BC70" s="452">
        <f t="shared" si="10"/>
        <v>367.55697133055622</v>
      </c>
      <c r="BD70" s="444">
        <f>VLOOKUP(B70,'[11]1ST'!B:BP,67,0)</f>
        <v>183</v>
      </c>
      <c r="BE70" s="449"/>
      <c r="BF70" s="446">
        <f t="shared" si="26"/>
        <v>183</v>
      </c>
      <c r="BG70" s="444" t="e">
        <f t="shared" si="11"/>
        <v>#VALUE!</v>
      </c>
      <c r="BH70" s="446">
        <v>6.56</v>
      </c>
      <c r="BI70" s="446">
        <f>_xlfn.IFNA(VLOOKUP(B70,[11]Union!A:B,2,0),0)</f>
        <v>0</v>
      </c>
      <c r="BJ70" s="446">
        <f>_xlfn.IFNA(VLOOKUP(B70,[11]Union!E:F,2,0),0)</f>
        <v>0</v>
      </c>
      <c r="BK70" s="446">
        <f>_xlfn.IFNA(VLOOKUP(B70,[11]Union!M:N,2,0),0)</f>
        <v>0</v>
      </c>
      <c r="BL70" s="446">
        <f>_xlfn.IFNA(VLOOKUP(B70,[11]Union!I:J,2,0),0)</f>
        <v>0</v>
      </c>
      <c r="BM70" s="449"/>
      <c r="BN70" s="446" t="e">
        <f t="shared" si="12"/>
        <v>#VALUE!</v>
      </c>
      <c r="BO70" s="446">
        <f t="shared" si="27"/>
        <v>10.43</v>
      </c>
      <c r="BP70" s="453" t="e">
        <f t="shared" si="28"/>
        <v>#VALUE!</v>
      </c>
      <c r="BQ70" s="454" t="s">
        <v>539</v>
      </c>
      <c r="BR70" s="313" t="e">
        <f>VLOOKUP(B70,[11]ML!A:A,1,0)</f>
        <v>#N/A</v>
      </c>
      <c r="BS70" s="455" t="str">
        <f t="shared" si="13"/>
        <v>L</v>
      </c>
      <c r="BT70" s="310">
        <f>VLOOKUP(B70,[11]OT!B:AR,43,0)</f>
        <v>7</v>
      </c>
      <c r="BW70" s="456">
        <f t="shared" si="29"/>
        <v>2571</v>
      </c>
    </row>
    <row r="71" spans="1:78" ht="37.5" customHeight="1">
      <c r="A71" s="434">
        <f t="shared" si="30"/>
        <v>62</v>
      </c>
      <c r="B71" s="457" t="s">
        <v>865</v>
      </c>
      <c r="C71" s="458" t="s">
        <v>866</v>
      </c>
      <c r="D71" s="437" t="s">
        <v>867</v>
      </c>
      <c r="E71" s="438" t="s">
        <v>808</v>
      </c>
      <c r="F71" s="438" t="s">
        <v>785</v>
      </c>
      <c r="G71" s="439" t="s">
        <v>792</v>
      </c>
      <c r="H71" s="439" t="s">
        <v>868</v>
      </c>
      <c r="I71" s="440">
        <f t="shared" si="0"/>
        <v>35</v>
      </c>
      <c r="J71" s="438" t="str">
        <f t="shared" si="1"/>
        <v>01-31 Jan, 2024</v>
      </c>
      <c r="K71" s="440">
        <v>0</v>
      </c>
      <c r="L71" s="440">
        <v>0</v>
      </c>
      <c r="M71" s="440">
        <v>0</v>
      </c>
      <c r="N71" s="441">
        <v>252</v>
      </c>
      <c r="O71" s="442">
        <f t="shared" si="35"/>
        <v>9.6923076923076916</v>
      </c>
      <c r="P71" s="443">
        <f>VLOOKUP(B71,[11]NPW.Avg!B:AD,29,0)</f>
        <v>305.1280263157895</v>
      </c>
      <c r="Q71" s="444">
        <f t="shared" si="14"/>
        <v>11.735693319838058</v>
      </c>
      <c r="R71" s="442">
        <f t="shared" si="15"/>
        <v>26</v>
      </c>
      <c r="S71" s="440">
        <f t="shared" si="16"/>
        <v>1</v>
      </c>
      <c r="T71" s="442">
        <f t="shared" si="17"/>
        <v>24.794736842105262</v>
      </c>
      <c r="U71" s="442">
        <f>VLOOKUP(B71,[11]Att!B:S,18,0)</f>
        <v>0.20526315789473651</v>
      </c>
      <c r="V71" s="442">
        <f>VLOOKUP(B71,[11]Att!B:J,9,0)</f>
        <v>0</v>
      </c>
      <c r="W71" s="442">
        <f>VLOOKUP(B71,[11]Att!B:K,10,0)</f>
        <v>0</v>
      </c>
      <c r="X71" s="442">
        <f t="shared" si="2"/>
        <v>0.20526315789473651</v>
      </c>
      <c r="Y71" s="442">
        <f>VLOOKUP(B71,[11]OT!B:AU,46,0)</f>
        <v>40</v>
      </c>
      <c r="Z71" s="445"/>
      <c r="AA71" s="442">
        <f t="shared" si="3"/>
        <v>40</v>
      </c>
      <c r="AB71" s="446">
        <f t="shared" si="36"/>
        <v>72.69</v>
      </c>
      <c r="AC71" s="447">
        <f t="shared" si="37"/>
        <v>0</v>
      </c>
      <c r="AD71" s="446">
        <f t="shared" si="4"/>
        <v>72.69</v>
      </c>
      <c r="AE71" s="446">
        <f t="shared" si="31"/>
        <v>9.8000000000000007</v>
      </c>
      <c r="AF71" s="446">
        <f t="shared" si="20"/>
        <v>9.6923076923076916</v>
      </c>
      <c r="AG71" s="446">
        <f t="shared" si="38"/>
        <v>2.41</v>
      </c>
      <c r="AH71" s="446">
        <f t="shared" si="39"/>
        <v>0</v>
      </c>
      <c r="AI71" s="446">
        <f>_xlfn.IFNA(VLOOKUP(B71,'[11]Child care'!C:I,7,0),0)</f>
        <v>0</v>
      </c>
      <c r="AJ71" s="444">
        <f>VLOOKUP(B71,[11]Att!B:U,20,0)</f>
        <v>10</v>
      </c>
      <c r="AK71" s="446"/>
      <c r="AL71" s="446">
        <v>7</v>
      </c>
      <c r="AM71" s="446">
        <f>IF(BW71,VLOOKUP(BW71,'[11]Lookup Value'!M:N,2),0)</f>
        <v>8</v>
      </c>
      <c r="AN71" s="448"/>
      <c r="AO71" s="446">
        <f t="shared" si="5"/>
        <v>8</v>
      </c>
      <c r="AP71" s="449">
        <f>_xlfn.IFNA(VLOOKUP(B71,[11]Bonus!A:B,2,0),0)</f>
        <v>0</v>
      </c>
      <c r="AQ71" s="446">
        <f>_xlfn.IFNA(VLOOKUP(B71,'[11]5%'!B:BC,54,0),0)</f>
        <v>0</v>
      </c>
      <c r="AR71" s="450"/>
      <c r="AS71" s="446"/>
      <c r="AT71" s="446"/>
      <c r="AU71" s="446">
        <f t="shared" si="6"/>
        <v>0</v>
      </c>
      <c r="AV71" s="446" t="e">
        <f>SUMIF([11]Reim!B:B,NPW!B:B,[11]Reim!G:G)</f>
        <v>#VALUE!</v>
      </c>
      <c r="AW71" s="446">
        <f t="shared" si="7"/>
        <v>0</v>
      </c>
      <c r="AX71" s="451">
        <f t="shared" si="23"/>
        <v>0</v>
      </c>
      <c r="AY71" s="446">
        <f t="shared" si="24"/>
        <v>240.32</v>
      </c>
      <c r="AZ71" s="446">
        <f t="shared" si="25"/>
        <v>0</v>
      </c>
      <c r="BA71" s="446" t="e">
        <f t="shared" si="8"/>
        <v>#VALUE!</v>
      </c>
      <c r="BB71" s="446" t="e">
        <f t="shared" si="9"/>
        <v>#VALUE!</v>
      </c>
      <c r="BC71" s="452">
        <f t="shared" si="10"/>
        <v>367.55697133055622</v>
      </c>
      <c r="BD71" s="444">
        <f>VLOOKUP(B71,'[11]1ST'!B:BP,67,0)</f>
        <v>126</v>
      </c>
      <c r="BE71" s="449"/>
      <c r="BF71" s="446">
        <f t="shared" si="26"/>
        <v>126</v>
      </c>
      <c r="BG71" s="444" t="e">
        <f t="shared" si="11"/>
        <v>#VALUE!</v>
      </c>
      <c r="BH71" s="446">
        <v>0</v>
      </c>
      <c r="BI71" s="446">
        <f>_xlfn.IFNA(VLOOKUP(B71,[11]Union!A:B,2,0),0)</f>
        <v>0</v>
      </c>
      <c r="BJ71" s="446">
        <f>_xlfn.IFNA(VLOOKUP(B71,[11]Union!E:F,2,0),0)</f>
        <v>0</v>
      </c>
      <c r="BK71" s="446">
        <f>_xlfn.IFNA(VLOOKUP(B71,[11]Union!M:N,2,0),0)</f>
        <v>1</v>
      </c>
      <c r="BL71" s="446">
        <f>_xlfn.IFNA(VLOOKUP(B71,[11]Union!I:J,2,0),0)</f>
        <v>0</v>
      </c>
      <c r="BM71" s="449"/>
      <c r="BN71" s="446" t="e">
        <f t="shared" si="12"/>
        <v>#VALUE!</v>
      </c>
      <c r="BO71" s="446">
        <f t="shared" si="27"/>
        <v>16.8</v>
      </c>
      <c r="BP71" s="453" t="e">
        <f t="shared" si="28"/>
        <v>#VALUE!</v>
      </c>
      <c r="BQ71" s="454" t="s">
        <v>539</v>
      </c>
      <c r="BR71" s="313" t="e">
        <f>VLOOKUP(B71,[11]ML!A:A,1,0)</f>
        <v>#N/A</v>
      </c>
      <c r="BS71" s="455" t="str">
        <f t="shared" si="13"/>
        <v>L</v>
      </c>
      <c r="BT71" s="310">
        <f>VLOOKUP(B71,[11]OT!B:AR,43,0)</f>
        <v>20</v>
      </c>
      <c r="BW71" s="456">
        <f t="shared" si="29"/>
        <v>2564</v>
      </c>
    </row>
    <row r="72" spans="1:78" ht="37.5" customHeight="1">
      <c r="A72" s="434">
        <f t="shared" si="30"/>
        <v>63</v>
      </c>
      <c r="B72" s="435" t="s">
        <v>869</v>
      </c>
      <c r="C72" s="436" t="s">
        <v>870</v>
      </c>
      <c r="D72" s="437" t="s">
        <v>871</v>
      </c>
      <c r="E72" s="438" t="s">
        <v>808</v>
      </c>
      <c r="F72" s="438" t="s">
        <v>785</v>
      </c>
      <c r="G72" s="439" t="s">
        <v>872</v>
      </c>
      <c r="H72" s="439" t="s">
        <v>873</v>
      </c>
      <c r="I72" s="440">
        <f t="shared" si="0"/>
        <v>30</v>
      </c>
      <c r="J72" s="438" t="str">
        <f t="shared" si="1"/>
        <v>01-31 Jan, 2024</v>
      </c>
      <c r="K72" s="440">
        <v>0</v>
      </c>
      <c r="L72" s="440">
        <v>0</v>
      </c>
      <c r="M72" s="440">
        <v>0</v>
      </c>
      <c r="N72" s="441">
        <v>229</v>
      </c>
      <c r="O72" s="442">
        <f t="shared" si="35"/>
        <v>8.8076923076923084</v>
      </c>
      <c r="P72" s="443">
        <f>VLOOKUP(B72,[11]NPW.Avg!B:AD,29,0)</f>
        <v>289.21852564102568</v>
      </c>
      <c r="Q72" s="444">
        <f t="shared" si="14"/>
        <v>11.123789447731756</v>
      </c>
      <c r="R72" s="442">
        <f t="shared" si="15"/>
        <v>26</v>
      </c>
      <c r="S72" s="440">
        <f t="shared" si="16"/>
        <v>1</v>
      </c>
      <c r="T72" s="442">
        <f t="shared" si="17"/>
        <v>23</v>
      </c>
      <c r="U72" s="442">
        <f>VLOOKUP(B72,[11]Att!B:S,18,0)</f>
        <v>2</v>
      </c>
      <c r="V72" s="442">
        <f>VLOOKUP(B72,[11]Att!B:J,9,0)</f>
        <v>0</v>
      </c>
      <c r="W72" s="442">
        <f>VLOOKUP(B72,[11]Att!B:K,10,0)</f>
        <v>0</v>
      </c>
      <c r="X72" s="442">
        <f t="shared" si="2"/>
        <v>2</v>
      </c>
      <c r="Y72" s="442">
        <f>VLOOKUP(B72,[11]OT!B:AU,46,0)</f>
        <v>46</v>
      </c>
      <c r="Z72" s="445"/>
      <c r="AA72" s="442">
        <f t="shared" si="3"/>
        <v>46</v>
      </c>
      <c r="AB72" s="446">
        <f t="shared" si="36"/>
        <v>75.97</v>
      </c>
      <c r="AC72" s="447">
        <f t="shared" si="37"/>
        <v>0</v>
      </c>
      <c r="AD72" s="446">
        <f t="shared" si="4"/>
        <v>75.97</v>
      </c>
      <c r="AE72" s="446">
        <f t="shared" si="31"/>
        <v>11.27</v>
      </c>
      <c r="AF72" s="446">
        <f t="shared" si="20"/>
        <v>8.8076923076923084</v>
      </c>
      <c r="AG72" s="446">
        <f t="shared" si="38"/>
        <v>22.25</v>
      </c>
      <c r="AH72" s="446">
        <f t="shared" si="39"/>
        <v>0</v>
      </c>
      <c r="AI72" s="446">
        <f>_xlfn.IFNA(VLOOKUP(B72,'[11]Child care'!C:I,7,0),0)</f>
        <v>0</v>
      </c>
      <c r="AJ72" s="444">
        <f>VLOOKUP(B72,[11]Att!B:U,20,0)</f>
        <v>10</v>
      </c>
      <c r="AK72" s="446"/>
      <c r="AL72" s="446">
        <v>7</v>
      </c>
      <c r="AM72" s="446">
        <f>IF(BW72,VLOOKUP(BW72,'[11]Lookup Value'!M:N,2),0)</f>
        <v>7</v>
      </c>
      <c r="AN72" s="448"/>
      <c r="AO72" s="446">
        <f t="shared" si="5"/>
        <v>7</v>
      </c>
      <c r="AP72" s="449">
        <f>_xlfn.IFNA(VLOOKUP(B72,[11]Bonus!A:B,2,0),0)</f>
        <v>0</v>
      </c>
      <c r="AQ72" s="446">
        <f>_xlfn.IFNA(VLOOKUP(B72,'[11]5%'!B:BC,54,0),0)</f>
        <v>0</v>
      </c>
      <c r="AR72" s="450"/>
      <c r="AS72" s="446"/>
      <c r="AT72" s="446"/>
      <c r="AU72" s="446">
        <f t="shared" si="6"/>
        <v>0</v>
      </c>
      <c r="AV72" s="446" t="e">
        <f>SUMIF([11]Reim!B:B,NPW!B:B,[11]Reim!G:G)</f>
        <v>#VALUE!</v>
      </c>
      <c r="AW72" s="446">
        <f t="shared" si="7"/>
        <v>0</v>
      </c>
      <c r="AX72" s="451">
        <f t="shared" si="23"/>
        <v>0</v>
      </c>
      <c r="AY72" s="446">
        <f t="shared" si="24"/>
        <v>202.58</v>
      </c>
      <c r="AZ72" s="446">
        <f t="shared" si="25"/>
        <v>0</v>
      </c>
      <c r="BA72" s="446" t="e">
        <f t="shared" si="8"/>
        <v>#VALUE!</v>
      </c>
      <c r="BB72" s="446" t="e">
        <f t="shared" si="9"/>
        <v>#VALUE!</v>
      </c>
      <c r="BC72" s="452">
        <f t="shared" si="10"/>
        <v>367.55697133055622</v>
      </c>
      <c r="BD72" s="444">
        <f>VLOOKUP(B72,'[11]1ST'!B:BP,67,0)</f>
        <v>114.5</v>
      </c>
      <c r="BE72" s="449"/>
      <c r="BF72" s="446">
        <f t="shared" si="26"/>
        <v>114.5</v>
      </c>
      <c r="BG72" s="444" t="e">
        <f t="shared" si="11"/>
        <v>#VALUE!</v>
      </c>
      <c r="BH72" s="446">
        <v>0</v>
      </c>
      <c r="BI72" s="446">
        <f>_xlfn.IFNA(VLOOKUP(B72,[11]Union!A:B,2,0),0)</f>
        <v>0</v>
      </c>
      <c r="BJ72" s="446">
        <f>_xlfn.IFNA(VLOOKUP(B72,[11]Union!E:F,2,0),0)</f>
        <v>0</v>
      </c>
      <c r="BK72" s="446">
        <f>_xlfn.IFNA(VLOOKUP(B72,[11]Union!M:N,2,0),0)</f>
        <v>0</v>
      </c>
      <c r="BL72" s="446">
        <f>_xlfn.IFNA(VLOOKUP(B72,[11]Union!I:J,2,0),0)</f>
        <v>0</v>
      </c>
      <c r="BM72" s="449"/>
      <c r="BN72" s="446" t="e">
        <f t="shared" si="12"/>
        <v>#VALUE!</v>
      </c>
      <c r="BO72" s="446">
        <f t="shared" si="27"/>
        <v>18.27</v>
      </c>
      <c r="BP72" s="453" t="e">
        <f t="shared" si="28"/>
        <v>#VALUE!</v>
      </c>
      <c r="BQ72" s="454" t="s">
        <v>539</v>
      </c>
      <c r="BR72" s="313" t="e">
        <f>VLOOKUP(B72,[11]ML!A:A,1,0)</f>
        <v>#N/A</v>
      </c>
      <c r="BS72" s="455" t="str">
        <f t="shared" si="13"/>
        <v>L</v>
      </c>
      <c r="BT72" s="310">
        <f>VLOOKUP(B72,[11]OT!B:AR,43,0)</f>
        <v>23</v>
      </c>
      <c r="BW72" s="456">
        <f t="shared" si="29"/>
        <v>2249</v>
      </c>
    </row>
    <row r="73" spans="1:78" ht="37.5" customHeight="1">
      <c r="A73" s="434">
        <f t="shared" si="30"/>
        <v>64</v>
      </c>
      <c r="B73" s="435" t="s">
        <v>874</v>
      </c>
      <c r="C73" s="436" t="s">
        <v>875</v>
      </c>
      <c r="D73" s="437" t="s">
        <v>876</v>
      </c>
      <c r="E73" s="438" t="s">
        <v>808</v>
      </c>
      <c r="F73" s="438" t="s">
        <v>785</v>
      </c>
      <c r="G73" s="439" t="s">
        <v>803</v>
      </c>
      <c r="H73" s="439" t="s">
        <v>877</v>
      </c>
      <c r="I73" s="440">
        <f t="shared" si="0"/>
        <v>23</v>
      </c>
      <c r="J73" s="438" t="str">
        <f t="shared" si="1"/>
        <v>01-31 Jan, 2024</v>
      </c>
      <c r="K73" s="440">
        <v>0</v>
      </c>
      <c r="L73" s="440">
        <v>0</v>
      </c>
      <c r="M73" s="440">
        <v>0</v>
      </c>
      <c r="N73" s="468">
        <v>366</v>
      </c>
      <c r="O73" s="442">
        <f t="shared" si="35"/>
        <v>14.076923076923077</v>
      </c>
      <c r="P73" s="443">
        <f>VLOOKUP(B73,[11]NPW.Avg!B:AD,29,0)</f>
        <v>385.02784412955469</v>
      </c>
      <c r="Q73" s="444">
        <f t="shared" si="14"/>
        <v>14.808763235752103</v>
      </c>
      <c r="R73" s="442">
        <f t="shared" si="15"/>
        <v>26</v>
      </c>
      <c r="S73" s="440">
        <f t="shared" si="16"/>
        <v>1</v>
      </c>
      <c r="T73" s="442">
        <f t="shared" si="17"/>
        <v>22.12280701754386</v>
      </c>
      <c r="U73" s="442">
        <f>VLOOKUP(B73,[11]Att!B:S,18,0)</f>
        <v>1.403508771929824</v>
      </c>
      <c r="V73" s="442">
        <f>VLOOKUP(B73,[11]Att!B:J,9,0)</f>
        <v>1.4736842105263159</v>
      </c>
      <c r="W73" s="442">
        <f>VLOOKUP(B73,[11]Att!B:K,10,0)</f>
        <v>0</v>
      </c>
      <c r="X73" s="442">
        <f t="shared" si="2"/>
        <v>2.87719298245614</v>
      </c>
      <c r="Y73" s="442">
        <f>VLOOKUP(B73,[11]OT!B:AU,46,0)</f>
        <v>14</v>
      </c>
      <c r="Z73" s="445"/>
      <c r="AA73" s="442">
        <f t="shared" si="3"/>
        <v>14</v>
      </c>
      <c r="AB73" s="446">
        <f t="shared" si="36"/>
        <v>36.950000000000003</v>
      </c>
      <c r="AC73" s="447">
        <f t="shared" si="37"/>
        <v>0</v>
      </c>
      <c r="AD73" s="446">
        <f t="shared" si="4"/>
        <v>36.950000000000003</v>
      </c>
      <c r="AE73" s="446">
        <f t="shared" si="31"/>
        <v>3.43</v>
      </c>
      <c r="AF73" s="446">
        <f t="shared" si="20"/>
        <v>14.076923076923077</v>
      </c>
      <c r="AG73" s="446">
        <f t="shared" si="38"/>
        <v>20.78</v>
      </c>
      <c r="AH73" s="446">
        <f t="shared" si="39"/>
        <v>20.74</v>
      </c>
      <c r="AI73" s="446">
        <f>_xlfn.IFNA(VLOOKUP(B73,'[11]Child care'!C:I,7,0),0)</f>
        <v>0</v>
      </c>
      <c r="AJ73" s="444">
        <f>VLOOKUP(B73,[11]Att!B:U,20,0)</f>
        <v>9.36</v>
      </c>
      <c r="AK73" s="446"/>
      <c r="AL73" s="446">
        <v>7</v>
      </c>
      <c r="AM73" s="446">
        <f>IF(BW73,VLOOKUP(BW73,'[11]Lookup Value'!M:N,2),0)</f>
        <v>6</v>
      </c>
      <c r="AN73" s="448"/>
      <c r="AO73" s="446">
        <f t="shared" si="5"/>
        <v>6</v>
      </c>
      <c r="AP73" s="449">
        <f>_xlfn.IFNA(VLOOKUP(B73,[11]Bonus!A:B,2,0),0)</f>
        <v>0</v>
      </c>
      <c r="AQ73" s="446">
        <f>_xlfn.IFNA(VLOOKUP(B73,'[11]5%'!B:BC,54,0),0)</f>
        <v>0</v>
      </c>
      <c r="AR73" s="450"/>
      <c r="AS73" s="446"/>
      <c r="AT73" s="446"/>
      <c r="AU73" s="446">
        <f t="shared" si="6"/>
        <v>0</v>
      </c>
      <c r="AV73" s="446" t="e">
        <f>SUMIF([11]Reim!B:B,NPW!B:B,[11]Reim!G:G)</f>
        <v>#VALUE!</v>
      </c>
      <c r="AW73" s="446">
        <f t="shared" si="7"/>
        <v>0</v>
      </c>
      <c r="AX73" s="451">
        <f t="shared" si="23"/>
        <v>0</v>
      </c>
      <c r="AY73" s="446">
        <f t="shared" si="24"/>
        <v>311.42</v>
      </c>
      <c r="AZ73" s="446">
        <f t="shared" si="25"/>
        <v>0</v>
      </c>
      <c r="BA73" s="446" t="e">
        <f t="shared" si="8"/>
        <v>#VALUE!</v>
      </c>
      <c r="BB73" s="446" t="e">
        <f t="shared" si="9"/>
        <v>#VALUE!</v>
      </c>
      <c r="BC73" s="452">
        <f t="shared" si="10"/>
        <v>367.55697133055622</v>
      </c>
      <c r="BD73" s="444">
        <f>VLOOKUP(B73,'[11]1ST'!B:BP,67,0)</f>
        <v>183</v>
      </c>
      <c r="BE73" s="449"/>
      <c r="BF73" s="446">
        <f t="shared" si="26"/>
        <v>183</v>
      </c>
      <c r="BG73" s="444" t="e">
        <f t="shared" si="11"/>
        <v>#VALUE!</v>
      </c>
      <c r="BH73" s="446">
        <v>2.2999999999999998</v>
      </c>
      <c r="BI73" s="446">
        <f>_xlfn.IFNA(VLOOKUP(B73,[11]Union!A:B,2,0),0)</f>
        <v>0</v>
      </c>
      <c r="BJ73" s="446">
        <f>_xlfn.IFNA(VLOOKUP(B73,[11]Union!E:F,2,0),0)</f>
        <v>0</v>
      </c>
      <c r="BK73" s="446">
        <f>_xlfn.IFNA(VLOOKUP(B73,[11]Union!M:N,2,0),0)</f>
        <v>0</v>
      </c>
      <c r="BL73" s="446">
        <f>_xlfn.IFNA(VLOOKUP(B73,[11]Union!I:J,2,0),0)</f>
        <v>0</v>
      </c>
      <c r="BM73" s="449"/>
      <c r="BN73" s="446" t="e">
        <f t="shared" si="12"/>
        <v>#VALUE!</v>
      </c>
      <c r="BO73" s="446">
        <f t="shared" si="27"/>
        <v>10.43</v>
      </c>
      <c r="BP73" s="453" t="e">
        <f t="shared" si="28"/>
        <v>#VALUE!</v>
      </c>
      <c r="BQ73" s="454" t="s">
        <v>539</v>
      </c>
      <c r="BR73" s="313" t="e">
        <f>VLOOKUP(B73,[11]ML!A:A,1,0)</f>
        <v>#N/A</v>
      </c>
      <c r="BS73" s="455" t="str">
        <f t="shared" si="13"/>
        <v>L</v>
      </c>
      <c r="BT73" s="310">
        <f>VLOOKUP(B73,[11]OT!B:AR,43,0)</f>
        <v>7</v>
      </c>
      <c r="BW73" s="456">
        <f t="shared" si="29"/>
        <v>1931</v>
      </c>
    </row>
    <row r="74" spans="1:78" ht="37.5" customHeight="1">
      <c r="A74" s="434">
        <f t="shared" si="30"/>
        <v>65</v>
      </c>
      <c r="B74" s="457" t="s">
        <v>878</v>
      </c>
      <c r="C74" s="458" t="s">
        <v>879</v>
      </c>
      <c r="D74" s="437" t="s">
        <v>880</v>
      </c>
      <c r="E74" s="438" t="s">
        <v>808</v>
      </c>
      <c r="F74" s="438" t="s">
        <v>830</v>
      </c>
      <c r="G74" s="439" t="s">
        <v>881</v>
      </c>
      <c r="H74" s="439" t="s">
        <v>882</v>
      </c>
      <c r="I74" s="440">
        <f t="shared" ref="I74:I98" si="40">ROUND(($BW$9-H74)/365,0)</f>
        <v>44</v>
      </c>
      <c r="J74" s="438" t="str">
        <f t="shared" ref="J74:J98" si="41">$J$4</f>
        <v>01-31 Jan, 2024</v>
      </c>
      <c r="K74" s="440">
        <v>0</v>
      </c>
      <c r="L74" s="440">
        <v>0</v>
      </c>
      <c r="M74" s="440">
        <v>0</v>
      </c>
      <c r="N74" s="468">
        <v>378</v>
      </c>
      <c r="O74" s="442">
        <f t="shared" si="35"/>
        <v>14.538461538461538</v>
      </c>
      <c r="P74" s="443">
        <f>VLOOKUP(B74,[11]NPW.Avg!B:AD,29,0)</f>
        <v>466.08617408906883</v>
      </c>
      <c r="Q74" s="444">
        <f t="shared" si="14"/>
        <v>17.926391311118032</v>
      </c>
      <c r="R74" s="442">
        <f t="shared" si="15"/>
        <v>26</v>
      </c>
      <c r="S74" s="440">
        <f t="shared" si="16"/>
        <v>1</v>
      </c>
      <c r="T74" s="442">
        <f t="shared" si="17"/>
        <v>23.771929824561404</v>
      </c>
      <c r="U74" s="442">
        <f>VLOOKUP(B74,[11]Att!B:S,18,0)</f>
        <v>1</v>
      </c>
      <c r="V74" s="442">
        <f>VLOOKUP(B74,[11]Att!B:J,9,0)</f>
        <v>0.22807017543859701</v>
      </c>
      <c r="W74" s="442">
        <f>VLOOKUP(B74,[11]Att!B:K,10,0)</f>
        <v>0</v>
      </c>
      <c r="X74" s="442">
        <f t="shared" ref="X74:X98" si="42">U74+W74+V74</f>
        <v>1.228070175438597</v>
      </c>
      <c r="Y74" s="442">
        <f>VLOOKUP(B74,[11]OT!B:AU,46,0)</f>
        <v>48</v>
      </c>
      <c r="Z74" s="445"/>
      <c r="AA74" s="442">
        <f t="shared" ref="AA74:AA98" si="43">Y74+Z74</f>
        <v>48</v>
      </c>
      <c r="AB74" s="446">
        <f t="shared" si="36"/>
        <v>130.85</v>
      </c>
      <c r="AC74" s="447">
        <f t="shared" si="37"/>
        <v>0</v>
      </c>
      <c r="AD74" s="446">
        <f t="shared" ref="AD74:AD98" si="44">AB74+AC74</f>
        <v>130.85</v>
      </c>
      <c r="AE74" s="446">
        <f t="shared" si="31"/>
        <v>8.82</v>
      </c>
      <c r="AF74" s="446">
        <f t="shared" si="20"/>
        <v>14.538461538461538</v>
      </c>
      <c r="AG74" s="446">
        <f t="shared" si="38"/>
        <v>17.93</v>
      </c>
      <c r="AH74" s="446">
        <f t="shared" si="39"/>
        <v>3.32</v>
      </c>
      <c r="AI74" s="446">
        <f>_xlfn.IFNA(VLOOKUP(B74,'[11]Child care'!C:I,7,0),0)</f>
        <v>0</v>
      </c>
      <c r="AJ74" s="444">
        <f>VLOOKUP(B74,[11]Att!B:U,20,0)</f>
        <v>9.9</v>
      </c>
      <c r="AK74" s="446"/>
      <c r="AL74" s="446">
        <v>7</v>
      </c>
      <c r="AM74" s="446">
        <f>IF(BW74,VLOOKUP(BW74,'[11]Lookup Value'!M:N,2),0)</f>
        <v>3</v>
      </c>
      <c r="AN74" s="448"/>
      <c r="AO74" s="446">
        <f t="shared" ref="AO74:AO98" si="45">AN74+AM74</f>
        <v>3</v>
      </c>
      <c r="AP74" s="449">
        <f>_xlfn.IFNA(VLOOKUP(B74,[11]Bonus!A:B,2,0),0)</f>
        <v>0</v>
      </c>
      <c r="AQ74" s="446">
        <f>_xlfn.IFNA(VLOOKUP(B74,'[11]5%'!B:BC,54,0),0)</f>
        <v>0</v>
      </c>
      <c r="AR74" s="450"/>
      <c r="AS74" s="446"/>
      <c r="AT74" s="446"/>
      <c r="AU74" s="446">
        <f t="shared" ref="AU74:AU93" si="46">AS74+AT74</f>
        <v>0</v>
      </c>
      <c r="AV74" s="446" t="e">
        <f>SUMIF([11]Reim!B:B,NPW!B:B,[11]Reim!G:G)</f>
        <v>#VALUE!</v>
      </c>
      <c r="AW74" s="446">
        <f t="shared" ref="AW74:AW98" si="47">ROUND(O74*BU74*0.5,2)</f>
        <v>0</v>
      </c>
      <c r="AX74" s="451">
        <f t="shared" si="23"/>
        <v>0</v>
      </c>
      <c r="AY74" s="446">
        <f t="shared" si="24"/>
        <v>345.61</v>
      </c>
      <c r="AZ74" s="446">
        <f t="shared" si="25"/>
        <v>0</v>
      </c>
      <c r="BA74" s="446" t="e">
        <f t="shared" ref="BA74:BA98" si="48">ROUND((AY74+AD74+AF74+AG74+AH74+AJ74+AK74+AO74+AP74+AX74+AV74+AW74),2)</f>
        <v>#VALUE!</v>
      </c>
      <c r="BB74" s="446" t="e">
        <f t="shared" ref="BB74:BB98" si="49">BA74-BG74</f>
        <v>#VALUE!</v>
      </c>
      <c r="BC74" s="452">
        <f t="shared" ref="BC74:BC98" si="50">1500000/$BP$3</f>
        <v>367.55697133055622</v>
      </c>
      <c r="BD74" s="444">
        <f>VLOOKUP(B74,'[11]1ST'!B:BP,67,0)</f>
        <v>189</v>
      </c>
      <c r="BE74" s="449"/>
      <c r="BF74" s="446">
        <f t="shared" si="26"/>
        <v>189</v>
      </c>
      <c r="BG74" s="444" t="e">
        <f t="shared" ref="BG74:BG98" si="51">IF(I74&gt;60,0,IF(BA74&lt;=0,0,IF((BA74*$BP$2)&gt;1200000,(1200000/$BP$2)*0.02,IF((BA74*$BP$2)&gt;400000,((BA74*$BP$2)/$BP$2)*0.02,IF((BA74*$BP$2)&lt;=400000,(400000/$BP$2)*0.02,0)))))</f>
        <v>#VALUE!</v>
      </c>
      <c r="BH74" s="446">
        <v>12.61</v>
      </c>
      <c r="BI74" s="446">
        <f>_xlfn.IFNA(VLOOKUP(B74,[11]Union!A:B,2,0),0)</f>
        <v>0</v>
      </c>
      <c r="BJ74" s="446">
        <f>_xlfn.IFNA(VLOOKUP(B74,[11]Union!E:F,2,0),0)</f>
        <v>0</v>
      </c>
      <c r="BK74" s="446">
        <f>_xlfn.IFNA(VLOOKUP(B74,[11]Union!M:N,2,0),0)</f>
        <v>1</v>
      </c>
      <c r="BL74" s="446">
        <f>_xlfn.IFNA(VLOOKUP(B74,[11]Union!I:J,2,0),0)</f>
        <v>0</v>
      </c>
      <c r="BM74" s="449"/>
      <c r="BN74" s="446" t="e">
        <f t="shared" ref="BN74:BN98" si="52">SUM(BF74:BM74)</f>
        <v>#VALUE!</v>
      </c>
      <c r="BO74" s="446">
        <f t="shared" si="27"/>
        <v>15.82</v>
      </c>
      <c r="BP74" s="453" t="e">
        <f t="shared" si="28"/>
        <v>#VALUE!</v>
      </c>
      <c r="BQ74" s="454" t="s">
        <v>539</v>
      </c>
      <c r="BR74" s="313" t="e">
        <f>VLOOKUP(B74,[11]ML!A:A,1,0)</f>
        <v>#N/A</v>
      </c>
      <c r="BS74" s="455" t="str">
        <f t="shared" ref="BS74:BS93" si="53">IF(N74-SUM(AY74,AH74,)=0,"J","L")</f>
        <v>L</v>
      </c>
      <c r="BT74" s="310">
        <f>VLOOKUP(B74,[11]OT!B:AR,43,0)</f>
        <v>18</v>
      </c>
      <c r="BW74" s="456">
        <f t="shared" si="29"/>
        <v>1052</v>
      </c>
      <c r="BY74" s="314"/>
      <c r="BZ74" s="314"/>
    </row>
    <row r="75" spans="1:78" s="314" customFormat="1" ht="37.5" customHeight="1">
      <c r="A75" s="434">
        <f t="shared" si="30"/>
        <v>66</v>
      </c>
      <c r="B75" s="435" t="s">
        <v>883</v>
      </c>
      <c r="C75" s="436" t="s">
        <v>884</v>
      </c>
      <c r="D75" s="437" t="s">
        <v>885</v>
      </c>
      <c r="E75" s="438" t="s">
        <v>886</v>
      </c>
      <c r="F75" s="438" t="s">
        <v>887</v>
      </c>
      <c r="G75" s="439" t="s">
        <v>600</v>
      </c>
      <c r="H75" s="439" t="s">
        <v>888</v>
      </c>
      <c r="I75" s="440">
        <f t="shared" si="40"/>
        <v>27</v>
      </c>
      <c r="J75" s="438" t="str">
        <f t="shared" si="41"/>
        <v>01-31 Jan, 2024</v>
      </c>
      <c r="K75" s="440">
        <v>0</v>
      </c>
      <c r="L75" s="440">
        <v>0</v>
      </c>
      <c r="M75" s="440">
        <v>0</v>
      </c>
      <c r="N75" s="468">
        <v>234</v>
      </c>
      <c r="O75" s="442">
        <f t="shared" si="35"/>
        <v>9</v>
      </c>
      <c r="P75" s="443">
        <f>VLOOKUP(B75,[11]NPW.Avg!B:AD,29,0)</f>
        <v>267.83087719298243</v>
      </c>
      <c r="Q75" s="444">
        <f t="shared" ref="Q75:Q98" si="54">P75/R75</f>
        <v>10.301187584345477</v>
      </c>
      <c r="R75" s="442">
        <f t="shared" ref="R75:R84" si="55">$J$3</f>
        <v>26</v>
      </c>
      <c r="S75" s="440">
        <f t="shared" ref="S75:S98" si="56">$J$2</f>
        <v>1</v>
      </c>
      <c r="T75" s="442">
        <f t="shared" ref="T75:T98" si="57">R75-X75-S75</f>
        <v>25</v>
      </c>
      <c r="U75" s="442">
        <f>VLOOKUP(B75,[11]Att!B:S,18,0)</f>
        <v>0</v>
      </c>
      <c r="V75" s="442">
        <f>VLOOKUP(B75,[11]Att!B:J,9,0)</f>
        <v>0</v>
      </c>
      <c r="W75" s="442">
        <f>VLOOKUP(B75,[11]Att!B:K,10,0)</f>
        <v>0</v>
      </c>
      <c r="X75" s="442">
        <f t="shared" si="42"/>
        <v>0</v>
      </c>
      <c r="Y75" s="442">
        <f>VLOOKUP(B75,[11]OT!B:AU,46,0)</f>
        <v>22</v>
      </c>
      <c r="Z75" s="445"/>
      <c r="AA75" s="442">
        <f t="shared" si="43"/>
        <v>22</v>
      </c>
      <c r="AB75" s="446">
        <f t="shared" si="36"/>
        <v>37.130000000000003</v>
      </c>
      <c r="AC75" s="447">
        <f t="shared" si="37"/>
        <v>0</v>
      </c>
      <c r="AD75" s="446">
        <f t="shared" si="44"/>
        <v>37.130000000000003</v>
      </c>
      <c r="AE75" s="446">
        <f t="shared" si="31"/>
        <v>5.39</v>
      </c>
      <c r="AF75" s="446">
        <f t="shared" ref="AF75:AF98" si="58">O75*S75</f>
        <v>9</v>
      </c>
      <c r="AG75" s="446">
        <f t="shared" si="38"/>
        <v>0</v>
      </c>
      <c r="AH75" s="446">
        <f t="shared" si="39"/>
        <v>0</v>
      </c>
      <c r="AI75" s="446">
        <f>_xlfn.IFNA(VLOOKUP(B75,'[11]Child care'!C:I,7,0),0)</f>
        <v>0</v>
      </c>
      <c r="AJ75" s="444">
        <f>VLOOKUP(B75,[11]Att!B:U,20,0)</f>
        <v>10</v>
      </c>
      <c r="AK75" s="446"/>
      <c r="AL75" s="446">
        <v>7</v>
      </c>
      <c r="AM75" s="446">
        <f>IF(BW75,VLOOKUP(BW75,'[11]Lookup Value'!M:N,2),0)</f>
        <v>11</v>
      </c>
      <c r="AN75" s="448"/>
      <c r="AO75" s="446">
        <f t="shared" si="45"/>
        <v>11</v>
      </c>
      <c r="AP75" s="449">
        <f>_xlfn.IFNA(VLOOKUP(B75,[11]Bonus!A:B,2,0),0)</f>
        <v>0</v>
      </c>
      <c r="AQ75" s="446">
        <f>_xlfn.IFNA(VLOOKUP(B75,'[11]5%'!B:BC,54,0),0)</f>
        <v>0</v>
      </c>
      <c r="AR75" s="450"/>
      <c r="AS75" s="446"/>
      <c r="AT75" s="446"/>
      <c r="AU75" s="446">
        <f t="shared" si="46"/>
        <v>0</v>
      </c>
      <c r="AV75" s="446" t="e">
        <f>SUMIF([11]Reim!B:B,NPW!B:B,[11]Reim!G:G)</f>
        <v>#VALUE!</v>
      </c>
      <c r="AW75" s="446">
        <f t="shared" si="47"/>
        <v>0</v>
      </c>
      <c r="AX75" s="451">
        <f t="shared" ref="AX75:AX98" si="59">O75*BV75</f>
        <v>0</v>
      </c>
      <c r="AY75" s="446">
        <f t="shared" ref="AY75:AY98" si="60">_xlfn.IFNA(ROUND(O75*T75,2),0)</f>
        <v>225</v>
      </c>
      <c r="AZ75" s="446">
        <f t="shared" ref="AZ75:AZ98" si="61">ROUND(O75*W75,2)</f>
        <v>0</v>
      </c>
      <c r="BA75" s="446" t="e">
        <f t="shared" si="48"/>
        <v>#VALUE!</v>
      </c>
      <c r="BB75" s="446" t="e">
        <f t="shared" si="49"/>
        <v>#VALUE!</v>
      </c>
      <c r="BC75" s="452">
        <f t="shared" si="50"/>
        <v>367.55697133055622</v>
      </c>
      <c r="BD75" s="444">
        <f>VLOOKUP(B75,'[11]1ST'!B:BP,67,0)</f>
        <v>117</v>
      </c>
      <c r="BE75" s="449"/>
      <c r="BF75" s="446">
        <f t="shared" ref="BF75:BF98" si="62">BD75+BE75</f>
        <v>117</v>
      </c>
      <c r="BG75" s="444" t="e">
        <f t="shared" si="51"/>
        <v>#VALUE!</v>
      </c>
      <c r="BH75" s="446">
        <v>0</v>
      </c>
      <c r="BI75" s="446">
        <f>_xlfn.IFNA(VLOOKUP(B75,[11]Union!A:B,2,0),0)</f>
        <v>0</v>
      </c>
      <c r="BJ75" s="446">
        <f>_xlfn.IFNA(VLOOKUP(B75,[11]Union!E:F,2,0),0)</f>
        <v>0</v>
      </c>
      <c r="BK75" s="446">
        <f>_xlfn.IFNA(VLOOKUP(B75,[11]Union!M:N,2,0),0)</f>
        <v>0</v>
      </c>
      <c r="BL75" s="446">
        <f>_xlfn.IFNA(VLOOKUP(B75,[11]Union!I:J,2,0),0)</f>
        <v>0</v>
      </c>
      <c r="BM75" s="449"/>
      <c r="BN75" s="446" t="e">
        <f t="shared" si="52"/>
        <v>#VALUE!</v>
      </c>
      <c r="BO75" s="446">
        <f t="shared" ref="BO75:BO98" si="63">ROUND((AE75+AI75+AL75+AQ75+AT75+AS75),2)</f>
        <v>12.39</v>
      </c>
      <c r="BP75" s="453" t="e">
        <f t="shared" ref="BP75:BP98" si="64">ROUND((BA75-BN75)+BO75,2)</f>
        <v>#VALUE!</v>
      </c>
      <c r="BQ75" s="454" t="s">
        <v>539</v>
      </c>
      <c r="BR75" s="313" t="e">
        <f>VLOOKUP(B75,[11]ML!A:A,1,0)</f>
        <v>#N/A</v>
      </c>
      <c r="BS75" s="455" t="str">
        <f t="shared" si="53"/>
        <v>L</v>
      </c>
      <c r="BT75" s="310">
        <f>VLOOKUP(B75,[11]OT!B:AR,43,0)</f>
        <v>11</v>
      </c>
      <c r="BU75" s="311"/>
      <c r="BV75" s="312"/>
      <c r="BW75" s="456">
        <f t="shared" ref="BW75:BW98" si="65">$BW$9-G75</f>
        <v>3691</v>
      </c>
    </row>
    <row r="76" spans="1:78" s="314" customFormat="1" ht="37.5" customHeight="1">
      <c r="A76" s="434">
        <f t="shared" ref="A76:A98" si="66">A75+1</f>
        <v>67</v>
      </c>
      <c r="B76" s="435" t="s">
        <v>889</v>
      </c>
      <c r="C76" s="436" t="s">
        <v>890</v>
      </c>
      <c r="D76" s="437" t="s">
        <v>891</v>
      </c>
      <c r="E76" s="438" t="s">
        <v>886</v>
      </c>
      <c r="F76" s="438" t="s">
        <v>892</v>
      </c>
      <c r="G76" s="439" t="s">
        <v>893</v>
      </c>
      <c r="H76" s="439" t="s">
        <v>894</v>
      </c>
      <c r="I76" s="440">
        <f t="shared" si="40"/>
        <v>28</v>
      </c>
      <c r="J76" s="438" t="str">
        <f t="shared" si="41"/>
        <v>01-31 Jan, 2024</v>
      </c>
      <c r="K76" s="440">
        <v>0</v>
      </c>
      <c r="L76" s="440">
        <v>0</v>
      </c>
      <c r="M76" s="440">
        <v>0</v>
      </c>
      <c r="N76" s="468">
        <v>234</v>
      </c>
      <c r="O76" s="442">
        <f t="shared" si="35"/>
        <v>9</v>
      </c>
      <c r="P76" s="443">
        <f>VLOOKUP(B76,[11]NPW.Avg!B:AD,29,0)</f>
        <v>264.27333333333331</v>
      </c>
      <c r="Q76" s="444">
        <f t="shared" si="54"/>
        <v>10.164358974358974</v>
      </c>
      <c r="R76" s="442">
        <f t="shared" si="55"/>
        <v>26</v>
      </c>
      <c r="S76" s="440">
        <f t="shared" si="56"/>
        <v>1</v>
      </c>
      <c r="T76" s="442">
        <f t="shared" si="57"/>
        <v>25</v>
      </c>
      <c r="U76" s="442">
        <f>VLOOKUP(B76,[11]Att!B:S,18,0)</f>
        <v>0</v>
      </c>
      <c r="V76" s="442">
        <f>VLOOKUP(B76,[11]Att!B:J,9,0)</f>
        <v>0</v>
      </c>
      <c r="W76" s="442">
        <f>VLOOKUP(B76,[11]Att!B:K,10,0)</f>
        <v>0</v>
      </c>
      <c r="X76" s="442">
        <f t="shared" si="42"/>
        <v>0</v>
      </c>
      <c r="Y76" s="442">
        <f>VLOOKUP(B76,[11]OT!B:AU,46,0)</f>
        <v>54</v>
      </c>
      <c r="Z76" s="445"/>
      <c r="AA76" s="442">
        <f t="shared" si="43"/>
        <v>54</v>
      </c>
      <c r="AB76" s="446">
        <f t="shared" si="36"/>
        <v>91.13</v>
      </c>
      <c r="AC76" s="447">
        <f t="shared" si="37"/>
        <v>0</v>
      </c>
      <c r="AD76" s="446">
        <f t="shared" si="44"/>
        <v>91.13</v>
      </c>
      <c r="AE76" s="446">
        <f t="shared" ref="AE76:AE98" si="67">ROUND(2000/$BP$3*BT76,2)</f>
        <v>13.23</v>
      </c>
      <c r="AF76" s="446">
        <f t="shared" si="58"/>
        <v>9</v>
      </c>
      <c r="AG76" s="446">
        <f t="shared" si="38"/>
        <v>0</v>
      </c>
      <c r="AH76" s="446">
        <f t="shared" si="39"/>
        <v>0</v>
      </c>
      <c r="AI76" s="446">
        <f>_xlfn.IFNA(VLOOKUP(B76,'[11]Child care'!C:I,7,0),0)</f>
        <v>0</v>
      </c>
      <c r="AJ76" s="444">
        <f>VLOOKUP(B76,[11]Att!B:U,20,0)</f>
        <v>10</v>
      </c>
      <c r="AK76" s="446"/>
      <c r="AL76" s="446">
        <v>7</v>
      </c>
      <c r="AM76" s="446">
        <f>IF(BW76,VLOOKUP(BW76,'[11]Lookup Value'!M:N,2),0)</f>
        <v>7</v>
      </c>
      <c r="AN76" s="448"/>
      <c r="AO76" s="446">
        <f t="shared" si="45"/>
        <v>7</v>
      </c>
      <c r="AP76" s="449">
        <f>_xlfn.IFNA(VLOOKUP(B76,[11]Bonus!A:B,2,0),0)</f>
        <v>0</v>
      </c>
      <c r="AQ76" s="446">
        <f>_xlfn.IFNA(VLOOKUP(B76,'[11]5%'!B:BC,54,0),0)</f>
        <v>0</v>
      </c>
      <c r="AR76" s="450"/>
      <c r="AS76" s="446"/>
      <c r="AT76" s="446"/>
      <c r="AU76" s="446">
        <f t="shared" si="46"/>
        <v>0</v>
      </c>
      <c r="AV76" s="446" t="e">
        <f>SUMIF([11]Reim!B:B,NPW!B:B,[11]Reim!G:G)</f>
        <v>#VALUE!</v>
      </c>
      <c r="AW76" s="446">
        <f t="shared" si="47"/>
        <v>0</v>
      </c>
      <c r="AX76" s="451">
        <f t="shared" si="59"/>
        <v>0</v>
      </c>
      <c r="AY76" s="446">
        <f t="shared" si="60"/>
        <v>225</v>
      </c>
      <c r="AZ76" s="446">
        <f t="shared" si="61"/>
        <v>0</v>
      </c>
      <c r="BA76" s="446" t="e">
        <f t="shared" si="48"/>
        <v>#VALUE!</v>
      </c>
      <c r="BB76" s="446" t="e">
        <f t="shared" si="49"/>
        <v>#VALUE!</v>
      </c>
      <c r="BC76" s="452">
        <f t="shared" si="50"/>
        <v>367.55697133055622</v>
      </c>
      <c r="BD76" s="444">
        <f>VLOOKUP(B76,'[11]1ST'!B:BP,67,0)</f>
        <v>117</v>
      </c>
      <c r="BE76" s="449"/>
      <c r="BF76" s="446">
        <f t="shared" si="62"/>
        <v>117</v>
      </c>
      <c r="BG76" s="444" t="e">
        <f t="shared" si="51"/>
        <v>#VALUE!</v>
      </c>
      <c r="BH76" s="446">
        <v>0</v>
      </c>
      <c r="BI76" s="446">
        <f>_xlfn.IFNA(VLOOKUP(B76,[11]Union!A:B,2,0),0)</f>
        <v>0</v>
      </c>
      <c r="BJ76" s="446">
        <f>_xlfn.IFNA(VLOOKUP(B76,[11]Union!E:F,2,0),0)</f>
        <v>0</v>
      </c>
      <c r="BK76" s="446">
        <f>_xlfn.IFNA(VLOOKUP(B76,[11]Union!M:N,2,0),0)</f>
        <v>0</v>
      </c>
      <c r="BL76" s="446">
        <f>_xlfn.IFNA(VLOOKUP(B76,[11]Union!I:J,2,0),0)</f>
        <v>0</v>
      </c>
      <c r="BM76" s="449"/>
      <c r="BN76" s="446" t="e">
        <f t="shared" si="52"/>
        <v>#VALUE!</v>
      </c>
      <c r="BO76" s="446">
        <f t="shared" si="63"/>
        <v>20.23</v>
      </c>
      <c r="BP76" s="453" t="e">
        <f t="shared" si="64"/>
        <v>#VALUE!</v>
      </c>
      <c r="BQ76" s="454" t="s">
        <v>539</v>
      </c>
      <c r="BR76" s="313" t="e">
        <f>VLOOKUP(B76,[11]ML!A:A,1,0)</f>
        <v>#N/A</v>
      </c>
      <c r="BS76" s="455" t="str">
        <f t="shared" si="53"/>
        <v>L</v>
      </c>
      <c r="BT76" s="310">
        <f>VLOOKUP(B76,[11]OT!B:AR,43,0)</f>
        <v>27</v>
      </c>
      <c r="BU76" s="311"/>
      <c r="BV76" s="312"/>
      <c r="BW76" s="456">
        <f t="shared" si="65"/>
        <v>2333</v>
      </c>
      <c r="BY76" s="518"/>
      <c r="BZ76" s="518"/>
    </row>
    <row r="77" spans="1:78" s="518" customFormat="1" ht="37.5" customHeight="1">
      <c r="A77" s="434">
        <f t="shared" si="66"/>
        <v>68</v>
      </c>
      <c r="B77" s="435" t="s">
        <v>895</v>
      </c>
      <c r="C77" s="436" t="s">
        <v>896</v>
      </c>
      <c r="D77" s="437" t="s">
        <v>897</v>
      </c>
      <c r="E77" s="438" t="s">
        <v>886</v>
      </c>
      <c r="F77" s="438" t="s">
        <v>892</v>
      </c>
      <c r="G77" s="439" t="s">
        <v>898</v>
      </c>
      <c r="H77" s="439" t="s">
        <v>899</v>
      </c>
      <c r="I77" s="440">
        <f t="shared" si="40"/>
        <v>33</v>
      </c>
      <c r="J77" s="438" t="str">
        <f t="shared" si="41"/>
        <v>01-31 Jan, 2024</v>
      </c>
      <c r="K77" s="440">
        <v>0</v>
      </c>
      <c r="L77" s="440">
        <v>0</v>
      </c>
      <c r="M77" s="440">
        <v>0</v>
      </c>
      <c r="N77" s="468">
        <v>214</v>
      </c>
      <c r="O77" s="442">
        <f t="shared" si="35"/>
        <v>8.2307692307692299</v>
      </c>
      <c r="P77" s="443">
        <f>VLOOKUP(B77,[11]NPW.Avg!B:AD,29,0)</f>
        <v>247.7816025641026</v>
      </c>
      <c r="Q77" s="444">
        <f t="shared" si="54"/>
        <v>9.5300616370808697</v>
      </c>
      <c r="R77" s="442">
        <f t="shared" si="55"/>
        <v>26</v>
      </c>
      <c r="S77" s="440">
        <f t="shared" si="56"/>
        <v>1</v>
      </c>
      <c r="T77" s="442">
        <f t="shared" si="57"/>
        <v>25</v>
      </c>
      <c r="U77" s="442">
        <f>VLOOKUP(B77,[11]Att!B:S,18,0)</f>
        <v>0</v>
      </c>
      <c r="V77" s="442">
        <f>VLOOKUP(B77,[11]Att!B:J,9,0)</f>
        <v>0</v>
      </c>
      <c r="W77" s="442">
        <f>VLOOKUP(B77,[11]Att!B:K,10,0)</f>
        <v>0</v>
      </c>
      <c r="X77" s="442">
        <f t="shared" si="42"/>
        <v>0</v>
      </c>
      <c r="Y77" s="442">
        <f>VLOOKUP(B77,[11]OT!B:AU,46,0)</f>
        <v>44</v>
      </c>
      <c r="Z77" s="445"/>
      <c r="AA77" s="442">
        <f t="shared" si="43"/>
        <v>44</v>
      </c>
      <c r="AB77" s="446">
        <f t="shared" si="36"/>
        <v>67.900000000000006</v>
      </c>
      <c r="AC77" s="447">
        <f t="shared" si="37"/>
        <v>0</v>
      </c>
      <c r="AD77" s="446">
        <f t="shared" si="44"/>
        <v>67.900000000000006</v>
      </c>
      <c r="AE77" s="446">
        <f t="shared" si="67"/>
        <v>10.78</v>
      </c>
      <c r="AF77" s="446">
        <f t="shared" si="58"/>
        <v>8.2307692307692299</v>
      </c>
      <c r="AG77" s="446">
        <f t="shared" si="38"/>
        <v>0</v>
      </c>
      <c r="AH77" s="446">
        <f t="shared" si="39"/>
        <v>0</v>
      </c>
      <c r="AI77" s="446">
        <f>_xlfn.IFNA(VLOOKUP(B77,'[11]Child care'!C:I,7,0),0)</f>
        <v>0</v>
      </c>
      <c r="AJ77" s="444">
        <f>VLOOKUP(B77,[11]Att!B:U,20,0)</f>
        <v>10</v>
      </c>
      <c r="AK77" s="446"/>
      <c r="AL77" s="446">
        <v>7</v>
      </c>
      <c r="AM77" s="446">
        <f>IF(BW77,VLOOKUP(BW77,'[11]Lookup Value'!M:N,2),0)</f>
        <v>4</v>
      </c>
      <c r="AN77" s="448"/>
      <c r="AO77" s="446">
        <f t="shared" si="45"/>
        <v>4</v>
      </c>
      <c r="AP77" s="449">
        <f>_xlfn.IFNA(VLOOKUP(B77,[11]Bonus!A:B,2,0),0)</f>
        <v>0</v>
      </c>
      <c r="AQ77" s="446">
        <f>_xlfn.IFNA(VLOOKUP(B77,'[11]5%'!B:BC,54,0),0)</f>
        <v>0</v>
      </c>
      <c r="AR77" s="450"/>
      <c r="AS77" s="446"/>
      <c r="AT77" s="446"/>
      <c r="AU77" s="446">
        <f t="shared" si="46"/>
        <v>0</v>
      </c>
      <c r="AV77" s="446" t="e">
        <f>SUMIF([11]Reim!B:B,NPW!B:B,[11]Reim!G:G)</f>
        <v>#VALUE!</v>
      </c>
      <c r="AW77" s="446">
        <f t="shared" si="47"/>
        <v>0</v>
      </c>
      <c r="AX77" s="451">
        <f t="shared" si="59"/>
        <v>0</v>
      </c>
      <c r="AY77" s="446">
        <f t="shared" si="60"/>
        <v>205.77</v>
      </c>
      <c r="AZ77" s="446">
        <f t="shared" si="61"/>
        <v>0</v>
      </c>
      <c r="BA77" s="446" t="e">
        <f t="shared" si="48"/>
        <v>#VALUE!</v>
      </c>
      <c r="BB77" s="446" t="e">
        <f t="shared" si="49"/>
        <v>#VALUE!</v>
      </c>
      <c r="BC77" s="452">
        <f t="shared" si="50"/>
        <v>367.55697133055622</v>
      </c>
      <c r="BD77" s="444">
        <f>VLOOKUP(B77,'[11]1ST'!B:BP,67,0)</f>
        <v>107</v>
      </c>
      <c r="BE77" s="449"/>
      <c r="BF77" s="446">
        <f t="shared" si="62"/>
        <v>107</v>
      </c>
      <c r="BG77" s="444" t="e">
        <f t="shared" si="51"/>
        <v>#VALUE!</v>
      </c>
      <c r="BH77" s="446">
        <v>0</v>
      </c>
      <c r="BI77" s="446">
        <f>_xlfn.IFNA(VLOOKUP(B77,[11]Union!A:B,2,0),0)</f>
        <v>0</v>
      </c>
      <c r="BJ77" s="446">
        <f>_xlfn.IFNA(VLOOKUP(B77,[11]Union!E:F,2,0),0)</f>
        <v>0</v>
      </c>
      <c r="BK77" s="446">
        <f>_xlfn.IFNA(VLOOKUP(B77,[11]Union!M:N,2,0),0)</f>
        <v>0</v>
      </c>
      <c r="BL77" s="446">
        <f>_xlfn.IFNA(VLOOKUP(B77,[11]Union!I:J,2,0),0)</f>
        <v>0</v>
      </c>
      <c r="BM77" s="449"/>
      <c r="BN77" s="446" t="e">
        <f t="shared" si="52"/>
        <v>#VALUE!</v>
      </c>
      <c r="BO77" s="446">
        <f t="shared" si="63"/>
        <v>17.78</v>
      </c>
      <c r="BP77" s="453" t="e">
        <f t="shared" si="64"/>
        <v>#VALUE!</v>
      </c>
      <c r="BQ77" s="454" t="s">
        <v>539</v>
      </c>
      <c r="BR77" s="313" t="e">
        <f>VLOOKUP(B77,[11]ML!A:A,1,0)</f>
        <v>#N/A</v>
      </c>
      <c r="BS77" s="455" t="str">
        <f t="shared" si="53"/>
        <v>L</v>
      </c>
      <c r="BT77" s="310">
        <f>VLOOKUP(B77,[11]OT!B:AR,43,0)</f>
        <v>22</v>
      </c>
      <c r="BU77" s="311"/>
      <c r="BV77" s="312"/>
      <c r="BW77" s="456">
        <f t="shared" si="65"/>
        <v>1149</v>
      </c>
      <c r="BX77" s="314"/>
      <c r="BY77" s="519"/>
      <c r="BZ77" s="519"/>
    </row>
    <row r="78" spans="1:78" s="519" customFormat="1" ht="37.5" customHeight="1">
      <c r="A78" s="434">
        <f t="shared" si="66"/>
        <v>69</v>
      </c>
      <c r="B78" s="457" t="s">
        <v>900</v>
      </c>
      <c r="C78" s="458" t="s">
        <v>901</v>
      </c>
      <c r="D78" s="437" t="s">
        <v>902</v>
      </c>
      <c r="E78" s="438" t="s">
        <v>886</v>
      </c>
      <c r="F78" s="438" t="s">
        <v>892</v>
      </c>
      <c r="G78" s="439" t="s">
        <v>903</v>
      </c>
      <c r="H78" s="439" t="s">
        <v>904</v>
      </c>
      <c r="I78" s="440">
        <f t="shared" si="40"/>
        <v>32</v>
      </c>
      <c r="J78" s="438" t="str">
        <f t="shared" si="41"/>
        <v>01-31 Jan, 2024</v>
      </c>
      <c r="K78" s="440">
        <v>0</v>
      </c>
      <c r="L78" s="440">
        <v>0</v>
      </c>
      <c r="M78" s="440">
        <v>0</v>
      </c>
      <c r="N78" s="468">
        <v>249</v>
      </c>
      <c r="O78" s="442">
        <f t="shared" si="35"/>
        <v>9.5769230769230766</v>
      </c>
      <c r="P78" s="443">
        <f>VLOOKUP(B78,[11]NPW.Avg!B:AD,29,0)</f>
        <v>294.67519230769233</v>
      </c>
      <c r="Q78" s="444">
        <f t="shared" si="54"/>
        <v>11.333661242603551</v>
      </c>
      <c r="R78" s="442">
        <f t="shared" si="55"/>
        <v>26</v>
      </c>
      <c r="S78" s="440">
        <f t="shared" si="56"/>
        <v>1</v>
      </c>
      <c r="T78" s="442">
        <f t="shared" si="57"/>
        <v>23.947368421052634</v>
      </c>
      <c r="U78" s="442">
        <f>VLOOKUP(B78,[11]Att!B:S,18,0)</f>
        <v>0.52631578947368396</v>
      </c>
      <c r="V78" s="442">
        <f>VLOOKUP(B78,[11]Att!B:J,9,0)</f>
        <v>0.52631578947368396</v>
      </c>
      <c r="W78" s="442">
        <f>VLOOKUP(B78,[11]Att!B:K,10,0)</f>
        <v>0</v>
      </c>
      <c r="X78" s="442">
        <f t="shared" si="42"/>
        <v>1.0526315789473679</v>
      </c>
      <c r="Y78" s="442">
        <f>VLOOKUP(B78,[11]OT!B:AU,46,0)</f>
        <v>42</v>
      </c>
      <c r="Z78" s="445"/>
      <c r="AA78" s="442">
        <f t="shared" si="43"/>
        <v>42</v>
      </c>
      <c r="AB78" s="446">
        <f t="shared" si="36"/>
        <v>75.42</v>
      </c>
      <c r="AC78" s="447">
        <f t="shared" si="37"/>
        <v>0</v>
      </c>
      <c r="AD78" s="446">
        <f t="shared" si="44"/>
        <v>75.42</v>
      </c>
      <c r="AE78" s="446">
        <f t="shared" si="67"/>
        <v>8.82</v>
      </c>
      <c r="AF78" s="446">
        <f t="shared" si="58"/>
        <v>9.5769230769230766</v>
      </c>
      <c r="AG78" s="446">
        <f t="shared" si="38"/>
        <v>5.97</v>
      </c>
      <c r="AH78" s="446">
        <f t="shared" si="39"/>
        <v>5.04</v>
      </c>
      <c r="AI78" s="446">
        <f>_xlfn.IFNA(VLOOKUP(B78,'[11]Child care'!C:I,7,0),0)</f>
        <v>0</v>
      </c>
      <c r="AJ78" s="444">
        <f>VLOOKUP(B78,[11]Att!B:U,20,0)</f>
        <v>9.77</v>
      </c>
      <c r="AK78" s="446"/>
      <c r="AL78" s="446">
        <v>7</v>
      </c>
      <c r="AM78" s="446">
        <f>IF(BW78,VLOOKUP(BW78,'[11]Lookup Value'!M:N,2),0)</f>
        <v>11</v>
      </c>
      <c r="AN78" s="448"/>
      <c r="AO78" s="446">
        <f t="shared" si="45"/>
        <v>11</v>
      </c>
      <c r="AP78" s="449">
        <f>_xlfn.IFNA(VLOOKUP(B78,[11]Bonus!A:B,2,0),0)</f>
        <v>0</v>
      </c>
      <c r="AQ78" s="446">
        <f>_xlfn.IFNA(VLOOKUP(B78,'[11]5%'!B:BC,54,0),0)</f>
        <v>0</v>
      </c>
      <c r="AR78" s="450"/>
      <c r="AS78" s="446"/>
      <c r="AT78" s="446"/>
      <c r="AU78" s="446">
        <f t="shared" si="46"/>
        <v>0</v>
      </c>
      <c r="AV78" s="446" t="e">
        <f>SUMIF([11]Reim!B:B,NPW!B:B,[11]Reim!G:G)</f>
        <v>#VALUE!</v>
      </c>
      <c r="AW78" s="446">
        <f t="shared" si="47"/>
        <v>0</v>
      </c>
      <c r="AX78" s="451">
        <f t="shared" si="59"/>
        <v>0</v>
      </c>
      <c r="AY78" s="446">
        <f t="shared" si="60"/>
        <v>229.34</v>
      </c>
      <c r="AZ78" s="446">
        <f t="shared" si="61"/>
        <v>0</v>
      </c>
      <c r="BA78" s="446" t="e">
        <f t="shared" si="48"/>
        <v>#VALUE!</v>
      </c>
      <c r="BB78" s="446" t="e">
        <f t="shared" si="49"/>
        <v>#VALUE!</v>
      </c>
      <c r="BC78" s="452">
        <f t="shared" si="50"/>
        <v>367.55697133055622</v>
      </c>
      <c r="BD78" s="444">
        <f>VLOOKUP(B78,'[11]1ST'!B:BP,67,0)</f>
        <v>124.5</v>
      </c>
      <c r="BE78" s="449"/>
      <c r="BF78" s="446">
        <f t="shared" si="62"/>
        <v>124.5</v>
      </c>
      <c r="BG78" s="444" t="e">
        <f t="shared" si="51"/>
        <v>#VALUE!</v>
      </c>
      <c r="BH78" s="446">
        <v>0</v>
      </c>
      <c r="BI78" s="446">
        <f>_xlfn.IFNA(VLOOKUP(B78,[11]Union!A:B,2,0),0)</f>
        <v>0</v>
      </c>
      <c r="BJ78" s="446">
        <f>_xlfn.IFNA(VLOOKUP(B78,[11]Union!E:F,2,0),0)</f>
        <v>0</v>
      </c>
      <c r="BK78" s="446">
        <f>_xlfn.IFNA(VLOOKUP(B78,[11]Union!M:N,2,0),0)</f>
        <v>0</v>
      </c>
      <c r="BL78" s="446">
        <f>_xlfn.IFNA(VLOOKUP(B78,[11]Union!I:J,2,0),0)</f>
        <v>1</v>
      </c>
      <c r="BM78" s="449"/>
      <c r="BN78" s="446" t="e">
        <f t="shared" si="52"/>
        <v>#VALUE!</v>
      </c>
      <c r="BO78" s="446">
        <f t="shared" si="63"/>
        <v>15.82</v>
      </c>
      <c r="BP78" s="453" t="e">
        <f t="shared" si="64"/>
        <v>#VALUE!</v>
      </c>
      <c r="BQ78" s="454" t="s">
        <v>539</v>
      </c>
      <c r="BR78" s="313" t="e">
        <f>VLOOKUP(B78,[11]ML!A:A,1,0)</f>
        <v>#N/A</v>
      </c>
      <c r="BS78" s="455" t="str">
        <f t="shared" si="53"/>
        <v>L</v>
      </c>
      <c r="BT78" s="310">
        <f>VLOOKUP(B78,[11]OT!B:AR,43,0)</f>
        <v>18</v>
      </c>
      <c r="BU78" s="311"/>
      <c r="BV78" s="312"/>
      <c r="BW78" s="456">
        <f t="shared" si="65"/>
        <v>5684</v>
      </c>
      <c r="BX78" s="314"/>
      <c r="BY78" s="314"/>
      <c r="BZ78" s="314"/>
    </row>
    <row r="79" spans="1:78" s="314" customFormat="1" ht="37.5" customHeight="1">
      <c r="A79" s="434">
        <f t="shared" si="66"/>
        <v>70</v>
      </c>
      <c r="B79" s="457" t="s">
        <v>905</v>
      </c>
      <c r="C79" s="458" t="s">
        <v>906</v>
      </c>
      <c r="D79" s="437" t="s">
        <v>907</v>
      </c>
      <c r="E79" s="438" t="s">
        <v>886</v>
      </c>
      <c r="F79" s="438" t="s">
        <v>704</v>
      </c>
      <c r="G79" s="439" t="s">
        <v>908</v>
      </c>
      <c r="H79" s="439" t="s">
        <v>909</v>
      </c>
      <c r="I79" s="440">
        <f t="shared" si="40"/>
        <v>42</v>
      </c>
      <c r="J79" s="438" t="str">
        <f t="shared" si="41"/>
        <v>01-31 Jan, 2024</v>
      </c>
      <c r="K79" s="440">
        <v>1</v>
      </c>
      <c r="L79" s="440">
        <v>2</v>
      </c>
      <c r="M79" s="440">
        <v>3</v>
      </c>
      <c r="N79" s="468">
        <v>349</v>
      </c>
      <c r="O79" s="442">
        <f t="shared" si="35"/>
        <v>13.423076923076923</v>
      </c>
      <c r="P79" s="443">
        <f>VLOOKUP(B79,[11]NPW.Avg!B:AD,29,0)</f>
        <v>408.49024179037332</v>
      </c>
      <c r="Q79" s="444">
        <f t="shared" si="54"/>
        <v>15.711163145783589</v>
      </c>
      <c r="R79" s="442">
        <f t="shared" si="55"/>
        <v>26</v>
      </c>
      <c r="S79" s="440">
        <f t="shared" si="56"/>
        <v>1</v>
      </c>
      <c r="T79" s="442">
        <f t="shared" si="57"/>
        <v>24.263157894736842</v>
      </c>
      <c r="U79" s="442">
        <f>VLOOKUP(B79,[11]Att!B:S,18,0)</f>
        <v>0</v>
      </c>
      <c r="V79" s="442">
        <f>VLOOKUP(B79,[11]Att!B:J,9,0)</f>
        <v>0</v>
      </c>
      <c r="W79" s="442">
        <f>VLOOKUP(B79,[11]Att!B:K,10,0)</f>
        <v>0.73684210526315796</v>
      </c>
      <c r="X79" s="442">
        <f t="shared" si="42"/>
        <v>0.73684210526315796</v>
      </c>
      <c r="Y79" s="442">
        <f>VLOOKUP(B79,[11]OT!B:AU,46,0)</f>
        <v>52</v>
      </c>
      <c r="Z79" s="445"/>
      <c r="AA79" s="442">
        <f t="shared" si="43"/>
        <v>52</v>
      </c>
      <c r="AB79" s="446">
        <f t="shared" si="36"/>
        <v>130.88</v>
      </c>
      <c r="AC79" s="447">
        <f t="shared" si="37"/>
        <v>0</v>
      </c>
      <c r="AD79" s="446">
        <f t="shared" si="44"/>
        <v>130.88</v>
      </c>
      <c r="AE79" s="446">
        <f t="shared" si="67"/>
        <v>12.25</v>
      </c>
      <c r="AF79" s="446">
        <f t="shared" si="58"/>
        <v>13.423076923076923</v>
      </c>
      <c r="AG79" s="446">
        <f t="shared" si="38"/>
        <v>0</v>
      </c>
      <c r="AH79" s="446">
        <f t="shared" si="39"/>
        <v>0</v>
      </c>
      <c r="AI79" s="446">
        <f>_xlfn.IFNA(VLOOKUP(B79,'[11]Child care'!C:I,7,0),0)</f>
        <v>0</v>
      </c>
      <c r="AJ79" s="444">
        <f>VLOOKUP(B79,[11]Att!B:U,20,0)</f>
        <v>9.41</v>
      </c>
      <c r="AK79" s="446"/>
      <c r="AL79" s="446">
        <v>7</v>
      </c>
      <c r="AM79" s="446">
        <f>IF(BW79,VLOOKUP(BW79,'[11]Lookup Value'!M:N,2),0)</f>
        <v>11</v>
      </c>
      <c r="AN79" s="448"/>
      <c r="AO79" s="446">
        <f t="shared" si="45"/>
        <v>11</v>
      </c>
      <c r="AP79" s="449">
        <f>_xlfn.IFNA(VLOOKUP(B79,[11]Bonus!A:B,2,0),0)</f>
        <v>0</v>
      </c>
      <c r="AQ79" s="446">
        <f>_xlfn.IFNA(VLOOKUP(B79,'[11]5%'!B:BC,54,0),0)</f>
        <v>0</v>
      </c>
      <c r="AR79" s="450"/>
      <c r="AS79" s="446"/>
      <c r="AT79" s="446"/>
      <c r="AU79" s="446">
        <f t="shared" si="46"/>
        <v>0</v>
      </c>
      <c r="AV79" s="446" t="e">
        <f>SUMIF([11]Reim!B:B,NPW!B:B,[11]Reim!G:G)</f>
        <v>#VALUE!</v>
      </c>
      <c r="AW79" s="446">
        <f t="shared" si="47"/>
        <v>0</v>
      </c>
      <c r="AX79" s="451">
        <f t="shared" si="59"/>
        <v>0</v>
      </c>
      <c r="AY79" s="446">
        <f t="shared" si="60"/>
        <v>325.69</v>
      </c>
      <c r="AZ79" s="446">
        <f t="shared" si="61"/>
        <v>9.89</v>
      </c>
      <c r="BA79" s="446" t="e">
        <f t="shared" si="48"/>
        <v>#VALUE!</v>
      </c>
      <c r="BB79" s="446" t="e">
        <f t="shared" si="49"/>
        <v>#VALUE!</v>
      </c>
      <c r="BC79" s="452">
        <f t="shared" si="50"/>
        <v>367.55697133055622</v>
      </c>
      <c r="BD79" s="444">
        <f>VLOOKUP(B79,'[11]1ST'!B:BP,67,0)</f>
        <v>174.5</v>
      </c>
      <c r="BE79" s="449"/>
      <c r="BF79" s="446">
        <f t="shared" si="62"/>
        <v>174.5</v>
      </c>
      <c r="BG79" s="444" t="e">
        <f t="shared" si="51"/>
        <v>#VALUE!</v>
      </c>
      <c r="BH79" s="446">
        <v>0.49</v>
      </c>
      <c r="BI79" s="446">
        <f>_xlfn.IFNA(VLOOKUP(B79,[11]Union!A:B,2,0),0)</f>
        <v>0</v>
      </c>
      <c r="BJ79" s="446">
        <f>_xlfn.IFNA(VLOOKUP(B79,[11]Union!E:F,2,0),0)</f>
        <v>0</v>
      </c>
      <c r="BK79" s="446">
        <f>_xlfn.IFNA(VLOOKUP(B79,[11]Union!M:N,2,0),0)</f>
        <v>0</v>
      </c>
      <c r="BL79" s="446">
        <f>_xlfn.IFNA(VLOOKUP(B79,[11]Union!I:J,2,0),0)</f>
        <v>0</v>
      </c>
      <c r="BM79" s="449"/>
      <c r="BN79" s="446" t="e">
        <f t="shared" si="52"/>
        <v>#VALUE!</v>
      </c>
      <c r="BO79" s="446">
        <f t="shared" si="63"/>
        <v>19.25</v>
      </c>
      <c r="BP79" s="453" t="e">
        <f t="shared" si="64"/>
        <v>#VALUE!</v>
      </c>
      <c r="BQ79" s="454" t="s">
        <v>539</v>
      </c>
      <c r="BR79" s="313" t="e">
        <f>VLOOKUP(B79,[11]ML!A:A,1,0)</f>
        <v>#N/A</v>
      </c>
      <c r="BS79" s="455" t="str">
        <f t="shared" si="53"/>
        <v>L</v>
      </c>
      <c r="BT79" s="310">
        <f>VLOOKUP(B79,[11]OT!B:AR,43,0)</f>
        <v>25</v>
      </c>
      <c r="BU79" s="311"/>
      <c r="BV79" s="312"/>
      <c r="BW79" s="456">
        <f t="shared" si="65"/>
        <v>5440</v>
      </c>
    </row>
    <row r="80" spans="1:78" s="314" customFormat="1" ht="37.5" customHeight="1">
      <c r="A80" s="434">
        <f t="shared" si="66"/>
        <v>71</v>
      </c>
      <c r="B80" s="457" t="s">
        <v>910</v>
      </c>
      <c r="C80" s="458" t="s">
        <v>911</v>
      </c>
      <c r="D80" s="437" t="s">
        <v>912</v>
      </c>
      <c r="E80" s="438" t="s">
        <v>886</v>
      </c>
      <c r="F80" s="438" t="s">
        <v>892</v>
      </c>
      <c r="G80" s="439" t="s">
        <v>913</v>
      </c>
      <c r="H80" s="439" t="s">
        <v>914</v>
      </c>
      <c r="I80" s="440">
        <f t="shared" si="40"/>
        <v>40</v>
      </c>
      <c r="J80" s="438" t="str">
        <f t="shared" si="41"/>
        <v>01-31 Jan, 2024</v>
      </c>
      <c r="K80" s="440">
        <v>0</v>
      </c>
      <c r="L80" s="440">
        <v>0</v>
      </c>
      <c r="M80" s="440">
        <v>0</v>
      </c>
      <c r="N80" s="468">
        <v>246</v>
      </c>
      <c r="O80" s="442">
        <f t="shared" si="35"/>
        <v>9.4615384615384617</v>
      </c>
      <c r="P80" s="443">
        <f>VLOOKUP(B80,[11]NPW.Avg!B:AD,29,0)</f>
        <v>295.3203205128205</v>
      </c>
      <c r="Q80" s="444">
        <f t="shared" si="54"/>
        <v>11.358473865877711</v>
      </c>
      <c r="R80" s="442">
        <f t="shared" si="55"/>
        <v>26</v>
      </c>
      <c r="S80" s="440">
        <f t="shared" si="56"/>
        <v>1</v>
      </c>
      <c r="T80" s="442">
        <f t="shared" si="57"/>
        <v>25</v>
      </c>
      <c r="U80" s="442">
        <f>VLOOKUP(B80,[11]Att!B:S,18,0)</f>
        <v>0</v>
      </c>
      <c r="V80" s="442">
        <f>VLOOKUP(B80,[11]Att!B:J,9,0)</f>
        <v>0</v>
      </c>
      <c r="W80" s="442">
        <f>VLOOKUP(B80,[11]Att!B:K,10,0)</f>
        <v>0</v>
      </c>
      <c r="X80" s="442">
        <f t="shared" si="42"/>
        <v>0</v>
      </c>
      <c r="Y80" s="442">
        <f>VLOOKUP(B80,[11]OT!B:AU,46,0)</f>
        <v>54</v>
      </c>
      <c r="Z80" s="445"/>
      <c r="AA80" s="442">
        <f t="shared" si="43"/>
        <v>54</v>
      </c>
      <c r="AB80" s="446">
        <f t="shared" si="36"/>
        <v>95.8</v>
      </c>
      <c r="AC80" s="447">
        <f t="shared" si="37"/>
        <v>0</v>
      </c>
      <c r="AD80" s="446">
        <f t="shared" si="44"/>
        <v>95.8</v>
      </c>
      <c r="AE80" s="446">
        <f t="shared" si="67"/>
        <v>11.76</v>
      </c>
      <c r="AF80" s="446">
        <f t="shared" si="58"/>
        <v>9.4615384615384617</v>
      </c>
      <c r="AG80" s="446">
        <f t="shared" si="38"/>
        <v>0</v>
      </c>
      <c r="AH80" s="446">
        <f t="shared" si="39"/>
        <v>0</v>
      </c>
      <c r="AI80" s="446">
        <f>_xlfn.IFNA(VLOOKUP(B80,'[11]Child care'!C:I,7,0),0)</f>
        <v>0</v>
      </c>
      <c r="AJ80" s="444">
        <f>VLOOKUP(B80,[11]Att!B:U,20,0)</f>
        <v>10</v>
      </c>
      <c r="AK80" s="446"/>
      <c r="AL80" s="446">
        <v>7</v>
      </c>
      <c r="AM80" s="446">
        <f>IF(BW80,VLOOKUP(BW80,'[11]Lookup Value'!M:N,2),0)</f>
        <v>11</v>
      </c>
      <c r="AN80" s="448"/>
      <c r="AO80" s="446">
        <f t="shared" si="45"/>
        <v>11</v>
      </c>
      <c r="AP80" s="449">
        <f>_xlfn.IFNA(VLOOKUP(B80,[11]Bonus!A:B,2,0),0)</f>
        <v>0</v>
      </c>
      <c r="AQ80" s="446">
        <f>_xlfn.IFNA(VLOOKUP(B80,'[11]5%'!B:BC,54,0),0)</f>
        <v>0</v>
      </c>
      <c r="AR80" s="450"/>
      <c r="AS80" s="446"/>
      <c r="AT80" s="446"/>
      <c r="AU80" s="446">
        <f t="shared" si="46"/>
        <v>0</v>
      </c>
      <c r="AV80" s="446" t="e">
        <f>SUMIF([11]Reim!B:B,NPW!B:B,[11]Reim!G:G)</f>
        <v>#VALUE!</v>
      </c>
      <c r="AW80" s="446">
        <f t="shared" si="47"/>
        <v>0</v>
      </c>
      <c r="AX80" s="451">
        <f t="shared" si="59"/>
        <v>0</v>
      </c>
      <c r="AY80" s="446">
        <f t="shared" si="60"/>
        <v>236.54</v>
      </c>
      <c r="AZ80" s="446">
        <f t="shared" si="61"/>
        <v>0</v>
      </c>
      <c r="BA80" s="446" t="e">
        <f t="shared" si="48"/>
        <v>#VALUE!</v>
      </c>
      <c r="BB80" s="446" t="e">
        <f t="shared" si="49"/>
        <v>#VALUE!</v>
      </c>
      <c r="BC80" s="452">
        <f t="shared" si="50"/>
        <v>367.55697133055622</v>
      </c>
      <c r="BD80" s="444">
        <f>VLOOKUP(B80,'[11]1ST'!B:BP,67,0)</f>
        <v>123</v>
      </c>
      <c r="BE80" s="449"/>
      <c r="BF80" s="446">
        <f t="shared" si="62"/>
        <v>123</v>
      </c>
      <c r="BG80" s="444" t="e">
        <f t="shared" si="51"/>
        <v>#VALUE!</v>
      </c>
      <c r="BH80" s="446">
        <v>7.0000000000000007E-2</v>
      </c>
      <c r="BI80" s="446">
        <f>_xlfn.IFNA(VLOOKUP(B80,[11]Union!A:B,2,0),0)</f>
        <v>0</v>
      </c>
      <c r="BJ80" s="446">
        <f>_xlfn.IFNA(VLOOKUP(B80,[11]Union!E:F,2,0),0)</f>
        <v>0</v>
      </c>
      <c r="BK80" s="446">
        <f>_xlfn.IFNA(VLOOKUP(B80,[11]Union!M:N,2,0),0)</f>
        <v>0</v>
      </c>
      <c r="BL80" s="446">
        <f>_xlfn.IFNA(VLOOKUP(B80,[11]Union!I:J,2,0),0)</f>
        <v>0</v>
      </c>
      <c r="BM80" s="449"/>
      <c r="BN80" s="446" t="e">
        <f t="shared" si="52"/>
        <v>#VALUE!</v>
      </c>
      <c r="BO80" s="446">
        <f t="shared" si="63"/>
        <v>18.760000000000002</v>
      </c>
      <c r="BP80" s="453" t="e">
        <f t="shared" si="64"/>
        <v>#VALUE!</v>
      </c>
      <c r="BQ80" s="454" t="s">
        <v>539</v>
      </c>
      <c r="BR80" s="313" t="e">
        <f>VLOOKUP(B80,[11]ML!A:A,1,0)</f>
        <v>#N/A</v>
      </c>
      <c r="BS80" s="455" t="str">
        <f t="shared" si="53"/>
        <v>L</v>
      </c>
      <c r="BT80" s="310">
        <f>VLOOKUP(B80,[11]OT!B:AR,43,0)</f>
        <v>24</v>
      </c>
      <c r="BU80" s="311"/>
      <c r="BV80" s="312"/>
      <c r="BW80" s="456">
        <f t="shared" si="65"/>
        <v>4173</v>
      </c>
      <c r="BX80" s="464"/>
    </row>
    <row r="81" spans="1:82" s="314" customFormat="1" ht="37.5" customHeight="1">
      <c r="A81" s="434">
        <f t="shared" si="66"/>
        <v>72</v>
      </c>
      <c r="B81" s="457" t="s">
        <v>915</v>
      </c>
      <c r="C81" s="458" t="s">
        <v>916</v>
      </c>
      <c r="D81" s="437" t="s">
        <v>917</v>
      </c>
      <c r="E81" s="438" t="s">
        <v>886</v>
      </c>
      <c r="F81" s="438" t="s">
        <v>892</v>
      </c>
      <c r="G81" s="439" t="s">
        <v>918</v>
      </c>
      <c r="H81" s="439" t="s">
        <v>919</v>
      </c>
      <c r="I81" s="440">
        <f t="shared" si="40"/>
        <v>26</v>
      </c>
      <c r="J81" s="438" t="str">
        <f t="shared" si="41"/>
        <v>01-31 Jan, 2024</v>
      </c>
      <c r="K81" s="440">
        <v>1</v>
      </c>
      <c r="L81" s="440">
        <v>1</v>
      </c>
      <c r="M81" s="440">
        <v>2</v>
      </c>
      <c r="N81" s="468">
        <v>234</v>
      </c>
      <c r="O81" s="442">
        <f t="shared" si="35"/>
        <v>9</v>
      </c>
      <c r="P81" s="443">
        <f>VLOOKUP(B81,[11]NPW.Avg!B:AD,29,0)</f>
        <v>272.50258771929822</v>
      </c>
      <c r="Q81" s="444">
        <f t="shared" si="54"/>
        <v>10.480868758434546</v>
      </c>
      <c r="R81" s="442">
        <f t="shared" si="55"/>
        <v>26</v>
      </c>
      <c r="S81" s="440">
        <f t="shared" si="56"/>
        <v>1</v>
      </c>
      <c r="T81" s="442">
        <f t="shared" si="57"/>
        <v>25</v>
      </c>
      <c r="U81" s="442">
        <f>VLOOKUP(B81,[11]Att!B:S,18,0)</f>
        <v>0</v>
      </c>
      <c r="V81" s="442">
        <f>VLOOKUP(B81,[11]Att!B:J,9,0)</f>
        <v>0</v>
      </c>
      <c r="W81" s="442">
        <f>VLOOKUP(B81,[11]Att!B:K,10,0)</f>
        <v>0</v>
      </c>
      <c r="X81" s="442">
        <f t="shared" si="42"/>
        <v>0</v>
      </c>
      <c r="Y81" s="442">
        <f>VLOOKUP(B81,[11]OT!B:AU,46,0)</f>
        <v>42</v>
      </c>
      <c r="Z81" s="445"/>
      <c r="AA81" s="442">
        <f t="shared" si="43"/>
        <v>42</v>
      </c>
      <c r="AB81" s="446">
        <f t="shared" si="36"/>
        <v>70.88</v>
      </c>
      <c r="AC81" s="447">
        <f t="shared" si="37"/>
        <v>0</v>
      </c>
      <c r="AD81" s="446">
        <f t="shared" si="44"/>
        <v>70.88</v>
      </c>
      <c r="AE81" s="446">
        <f t="shared" si="67"/>
        <v>8.82</v>
      </c>
      <c r="AF81" s="446">
        <f t="shared" si="58"/>
        <v>9</v>
      </c>
      <c r="AG81" s="446">
        <f t="shared" si="38"/>
        <v>0</v>
      </c>
      <c r="AH81" s="446">
        <f t="shared" si="39"/>
        <v>0</v>
      </c>
      <c r="AI81" s="446">
        <f>_xlfn.IFNA(VLOOKUP(B81,'[11]Child care'!C:I,7,0),0)</f>
        <v>0</v>
      </c>
      <c r="AJ81" s="444">
        <f>VLOOKUP(B81,[11]Att!B:U,20,0)</f>
        <v>10</v>
      </c>
      <c r="AK81" s="446"/>
      <c r="AL81" s="446">
        <v>7</v>
      </c>
      <c r="AM81" s="446">
        <f>IF(BW81,VLOOKUP(BW81,'[11]Lookup Value'!M:N,2),0)</f>
        <v>11</v>
      </c>
      <c r="AN81" s="448"/>
      <c r="AO81" s="446">
        <f t="shared" si="45"/>
        <v>11</v>
      </c>
      <c r="AP81" s="449">
        <f>_xlfn.IFNA(VLOOKUP(B81,[11]Bonus!A:B,2,0),0)</f>
        <v>0</v>
      </c>
      <c r="AQ81" s="446">
        <f>_xlfn.IFNA(VLOOKUP(B81,'[11]5%'!B:BC,54,0),0)</f>
        <v>0</v>
      </c>
      <c r="AR81" s="450"/>
      <c r="AS81" s="446"/>
      <c r="AT81" s="446"/>
      <c r="AU81" s="446">
        <f t="shared" si="46"/>
        <v>0</v>
      </c>
      <c r="AV81" s="446" t="e">
        <f>SUMIF([11]Reim!B:B,NPW!B:B,[11]Reim!G:G)</f>
        <v>#VALUE!</v>
      </c>
      <c r="AW81" s="446">
        <f t="shared" si="47"/>
        <v>0</v>
      </c>
      <c r="AX81" s="451">
        <f t="shared" si="59"/>
        <v>0</v>
      </c>
      <c r="AY81" s="446">
        <f t="shared" si="60"/>
        <v>225</v>
      </c>
      <c r="AZ81" s="446">
        <f t="shared" si="61"/>
        <v>0</v>
      </c>
      <c r="BA81" s="446" t="e">
        <f t="shared" si="48"/>
        <v>#VALUE!</v>
      </c>
      <c r="BB81" s="446" t="e">
        <f t="shared" si="49"/>
        <v>#VALUE!</v>
      </c>
      <c r="BC81" s="452">
        <f t="shared" si="50"/>
        <v>367.55697133055622</v>
      </c>
      <c r="BD81" s="444">
        <f>VLOOKUP(B81,'[11]1ST'!B:BP,67,0)</f>
        <v>117</v>
      </c>
      <c r="BE81" s="449"/>
      <c r="BF81" s="446">
        <f t="shared" si="62"/>
        <v>117</v>
      </c>
      <c r="BG81" s="444" t="e">
        <f t="shared" si="51"/>
        <v>#VALUE!</v>
      </c>
      <c r="BH81" s="446">
        <v>0</v>
      </c>
      <c r="BI81" s="446">
        <f>_xlfn.IFNA(VLOOKUP(B81,[11]Union!A:B,2,0),0)</f>
        <v>0</v>
      </c>
      <c r="BJ81" s="446">
        <f>_xlfn.IFNA(VLOOKUP(B81,[11]Union!E:F,2,0),0)</f>
        <v>0</v>
      </c>
      <c r="BK81" s="446">
        <f>_xlfn.IFNA(VLOOKUP(B81,[11]Union!M:N,2,0),0)</f>
        <v>0</v>
      </c>
      <c r="BL81" s="446">
        <f>_xlfn.IFNA(VLOOKUP(B81,[11]Union!I:J,2,0),0)</f>
        <v>0</v>
      </c>
      <c r="BM81" s="449"/>
      <c r="BN81" s="446" t="e">
        <f t="shared" si="52"/>
        <v>#VALUE!</v>
      </c>
      <c r="BO81" s="446">
        <f t="shared" si="63"/>
        <v>15.82</v>
      </c>
      <c r="BP81" s="453" t="e">
        <f t="shared" si="64"/>
        <v>#VALUE!</v>
      </c>
      <c r="BQ81" s="454" t="s">
        <v>539</v>
      </c>
      <c r="BR81" s="313" t="e">
        <f>VLOOKUP(B81,[11]ML!A:A,1,0)</f>
        <v>#N/A</v>
      </c>
      <c r="BS81" s="455" t="str">
        <f t="shared" si="53"/>
        <v>L</v>
      </c>
      <c r="BT81" s="310">
        <f>VLOOKUP(B81,[11]OT!B:AR,43,0)</f>
        <v>18</v>
      </c>
      <c r="BU81" s="311"/>
      <c r="BV81" s="312"/>
      <c r="BW81" s="456">
        <f t="shared" si="65"/>
        <v>3990</v>
      </c>
      <c r="BY81" s="315"/>
      <c r="BZ81" s="315"/>
    </row>
    <row r="82" spans="1:82" ht="37.5" customHeight="1">
      <c r="A82" s="434">
        <f t="shared" si="66"/>
        <v>73</v>
      </c>
      <c r="B82" s="457" t="s">
        <v>920</v>
      </c>
      <c r="C82" s="458" t="s">
        <v>921</v>
      </c>
      <c r="D82" s="437" t="s">
        <v>922</v>
      </c>
      <c r="E82" s="438" t="s">
        <v>886</v>
      </c>
      <c r="F82" s="438" t="s">
        <v>923</v>
      </c>
      <c r="G82" s="439" t="s">
        <v>595</v>
      </c>
      <c r="H82" s="439" t="s">
        <v>924</v>
      </c>
      <c r="I82" s="440">
        <f t="shared" si="40"/>
        <v>37</v>
      </c>
      <c r="J82" s="438" t="str">
        <f t="shared" si="41"/>
        <v>01-31 Jan, 2024</v>
      </c>
      <c r="K82" s="440">
        <v>1</v>
      </c>
      <c r="L82" s="440">
        <v>1</v>
      </c>
      <c r="M82" s="440">
        <v>2</v>
      </c>
      <c r="N82" s="468">
        <v>374</v>
      </c>
      <c r="O82" s="442">
        <f t="shared" si="35"/>
        <v>14.384615384615385</v>
      </c>
      <c r="P82" s="443">
        <f>VLOOKUP(B82,[11]NPW.Avg!B:AD,29,0)</f>
        <v>435.96008884390466</v>
      </c>
      <c r="Q82" s="444">
        <f t="shared" si="54"/>
        <v>16.767695724765563</v>
      </c>
      <c r="R82" s="442">
        <f t="shared" si="55"/>
        <v>26</v>
      </c>
      <c r="S82" s="440">
        <f t="shared" si="56"/>
        <v>1</v>
      </c>
      <c r="T82" s="442">
        <f t="shared" si="57"/>
        <v>17.073684210526316</v>
      </c>
      <c r="U82" s="442">
        <f>VLOOKUP(B82,[11]Att!B:S,18,0)</f>
        <v>0.55789473684210544</v>
      </c>
      <c r="V82" s="442">
        <f>VLOOKUP(B82,[11]Att!B:J,9,0)</f>
        <v>0.36842105263157898</v>
      </c>
      <c r="W82" s="442">
        <f>VLOOKUP(B82,[11]Att!B:K,10,0)</f>
        <v>7</v>
      </c>
      <c r="X82" s="442">
        <f t="shared" si="42"/>
        <v>7.9263157894736844</v>
      </c>
      <c r="Y82" s="442">
        <f>VLOOKUP(B82,[11]OT!B:AU,46,0)</f>
        <v>32</v>
      </c>
      <c r="Z82" s="445"/>
      <c r="AA82" s="442">
        <f t="shared" si="43"/>
        <v>32</v>
      </c>
      <c r="AB82" s="446">
        <f t="shared" si="36"/>
        <v>86.31</v>
      </c>
      <c r="AC82" s="447">
        <f t="shared" si="37"/>
        <v>0</v>
      </c>
      <c r="AD82" s="446">
        <f t="shared" si="44"/>
        <v>86.31</v>
      </c>
      <c r="AE82" s="446">
        <f t="shared" si="67"/>
        <v>7.84</v>
      </c>
      <c r="AF82" s="446">
        <f t="shared" si="58"/>
        <v>14.384615384615385</v>
      </c>
      <c r="AG82" s="446">
        <f t="shared" si="38"/>
        <v>9.35</v>
      </c>
      <c r="AH82" s="446">
        <f t="shared" si="39"/>
        <v>5.3</v>
      </c>
      <c r="AI82" s="446">
        <f>_xlfn.IFNA(VLOOKUP(B82,'[11]Child care'!C:I,7,0),0)</f>
        <v>0</v>
      </c>
      <c r="AJ82" s="444">
        <f>VLOOKUP(B82,[11]Att!B:U,20,0)</f>
        <v>4.97</v>
      </c>
      <c r="AK82" s="446"/>
      <c r="AL82" s="446">
        <v>7</v>
      </c>
      <c r="AM82" s="446">
        <f>IF(BW82,VLOOKUP(BW82,'[11]Lookup Value'!M:N,2),0)</f>
        <v>11</v>
      </c>
      <c r="AN82" s="448"/>
      <c r="AO82" s="446">
        <f t="shared" si="45"/>
        <v>11</v>
      </c>
      <c r="AP82" s="449">
        <f>_xlfn.IFNA(VLOOKUP(B82,[11]Bonus!A:B,2,0),0)</f>
        <v>0</v>
      </c>
      <c r="AQ82" s="446">
        <f>_xlfn.IFNA(VLOOKUP(B82,'[11]5%'!B:BC,54,0),0)</f>
        <v>0</v>
      </c>
      <c r="AR82" s="450"/>
      <c r="AS82" s="446"/>
      <c r="AT82" s="446"/>
      <c r="AU82" s="446">
        <f t="shared" si="46"/>
        <v>0</v>
      </c>
      <c r="AV82" s="446" t="e">
        <f>SUMIF([11]Reim!B:B,NPW!B:B,[11]Reim!G:G)</f>
        <v>#VALUE!</v>
      </c>
      <c r="AW82" s="446">
        <f t="shared" si="47"/>
        <v>0</v>
      </c>
      <c r="AX82" s="451">
        <f t="shared" si="59"/>
        <v>0</v>
      </c>
      <c r="AY82" s="446">
        <f t="shared" si="60"/>
        <v>245.6</v>
      </c>
      <c r="AZ82" s="446">
        <f t="shared" si="61"/>
        <v>100.69</v>
      </c>
      <c r="BA82" s="446" t="e">
        <f t="shared" si="48"/>
        <v>#VALUE!</v>
      </c>
      <c r="BB82" s="446" t="e">
        <f t="shared" si="49"/>
        <v>#VALUE!</v>
      </c>
      <c r="BC82" s="452">
        <f t="shared" si="50"/>
        <v>367.55697133055622</v>
      </c>
      <c r="BD82" s="444">
        <f>VLOOKUP(B82,'[11]1ST'!B:BP,67,0)</f>
        <v>115.07</v>
      </c>
      <c r="BE82" s="449"/>
      <c r="BF82" s="446">
        <f t="shared" si="62"/>
        <v>115.07</v>
      </c>
      <c r="BG82" s="444" t="e">
        <f t="shared" si="51"/>
        <v>#VALUE!</v>
      </c>
      <c r="BH82" s="446">
        <v>0</v>
      </c>
      <c r="BI82" s="446">
        <f>_xlfn.IFNA(VLOOKUP(B82,[11]Union!A:B,2,0),0)</f>
        <v>0</v>
      </c>
      <c r="BJ82" s="446">
        <f>_xlfn.IFNA(VLOOKUP(B82,[11]Union!E:F,2,0),0)</f>
        <v>0</v>
      </c>
      <c r="BK82" s="446">
        <f>_xlfn.IFNA(VLOOKUP(B82,[11]Union!M:N,2,0),0)</f>
        <v>0</v>
      </c>
      <c r="BL82" s="446">
        <f>_xlfn.IFNA(VLOOKUP(B82,[11]Union!I:J,2,0),0)</f>
        <v>0</v>
      </c>
      <c r="BM82" s="449"/>
      <c r="BN82" s="446" t="e">
        <f t="shared" si="52"/>
        <v>#VALUE!</v>
      </c>
      <c r="BO82" s="446">
        <f t="shared" si="63"/>
        <v>14.84</v>
      </c>
      <c r="BP82" s="453" t="e">
        <f t="shared" si="64"/>
        <v>#VALUE!</v>
      </c>
      <c r="BQ82" s="454" t="s">
        <v>539</v>
      </c>
      <c r="BR82" s="313" t="e">
        <f>VLOOKUP(B82,[11]ML!A:A,1,0)</f>
        <v>#N/A</v>
      </c>
      <c r="BS82" s="455" t="str">
        <f t="shared" si="53"/>
        <v>L</v>
      </c>
      <c r="BT82" s="310">
        <f>VLOOKUP(B82,[11]OT!B:AR,43,0)</f>
        <v>16</v>
      </c>
      <c r="BW82" s="456">
        <f t="shared" si="65"/>
        <v>4291</v>
      </c>
      <c r="BX82" s="464"/>
      <c r="BY82" s="314"/>
      <c r="BZ82" s="314"/>
    </row>
    <row r="83" spans="1:82" s="314" customFormat="1" ht="37.5" customHeight="1">
      <c r="A83" s="434">
        <f t="shared" si="66"/>
        <v>74</v>
      </c>
      <c r="B83" s="520" t="s">
        <v>925</v>
      </c>
      <c r="C83" s="521" t="s">
        <v>926</v>
      </c>
      <c r="D83" s="437" t="s">
        <v>927</v>
      </c>
      <c r="E83" s="438" t="s">
        <v>886</v>
      </c>
      <c r="F83" s="438" t="s">
        <v>928</v>
      </c>
      <c r="G83" s="439" t="s">
        <v>929</v>
      </c>
      <c r="H83" s="439" t="s">
        <v>930</v>
      </c>
      <c r="I83" s="440">
        <f t="shared" si="40"/>
        <v>43</v>
      </c>
      <c r="J83" s="438" t="str">
        <f t="shared" si="41"/>
        <v>01-31 Jan, 2024</v>
      </c>
      <c r="K83" s="522">
        <v>1</v>
      </c>
      <c r="L83" s="522">
        <v>1</v>
      </c>
      <c r="M83" s="522">
        <v>2</v>
      </c>
      <c r="N83" s="523">
        <v>474</v>
      </c>
      <c r="O83" s="442">
        <f t="shared" si="35"/>
        <v>18.23076923076923</v>
      </c>
      <c r="P83" s="443">
        <f>VLOOKUP(B83,[11]NPW.Avg!B:AD,29,0)</f>
        <v>593.17596828609987</v>
      </c>
      <c r="Q83" s="444">
        <f t="shared" si="54"/>
        <v>22.814460318696149</v>
      </c>
      <c r="R83" s="442">
        <f t="shared" si="55"/>
        <v>26</v>
      </c>
      <c r="S83" s="440">
        <f t="shared" si="56"/>
        <v>1</v>
      </c>
      <c r="T83" s="442">
        <f t="shared" si="57"/>
        <v>24</v>
      </c>
      <c r="U83" s="442">
        <f>VLOOKUP(B83,[11]Att!B:S,18,0)</f>
        <v>0</v>
      </c>
      <c r="V83" s="442">
        <f>VLOOKUP(B83,[11]Att!B:J,9,0)</f>
        <v>1</v>
      </c>
      <c r="W83" s="442">
        <f>VLOOKUP(B83,[11]Att!B:K,10,0)</f>
        <v>0</v>
      </c>
      <c r="X83" s="442">
        <f t="shared" si="42"/>
        <v>1</v>
      </c>
      <c r="Y83" s="442">
        <f>VLOOKUP(B83,[11]OT!B:AU,46,0)</f>
        <v>50</v>
      </c>
      <c r="Z83" s="445"/>
      <c r="AA83" s="442">
        <f t="shared" si="43"/>
        <v>50</v>
      </c>
      <c r="AB83" s="446">
        <f t="shared" si="36"/>
        <v>170.91</v>
      </c>
      <c r="AC83" s="447">
        <f t="shared" si="37"/>
        <v>0</v>
      </c>
      <c r="AD83" s="446">
        <f t="shared" si="44"/>
        <v>170.91</v>
      </c>
      <c r="AE83" s="446">
        <f t="shared" si="67"/>
        <v>10.29</v>
      </c>
      <c r="AF83" s="446">
        <f t="shared" si="58"/>
        <v>18.23076923076923</v>
      </c>
      <c r="AG83" s="446">
        <f t="shared" si="38"/>
        <v>0</v>
      </c>
      <c r="AH83" s="446">
        <f t="shared" si="39"/>
        <v>18.23</v>
      </c>
      <c r="AI83" s="446">
        <f>_xlfn.IFNA(VLOOKUP(B83,'[11]Child care'!C:I,7,0),0)</f>
        <v>0</v>
      </c>
      <c r="AJ83" s="444">
        <f>VLOOKUP(B83,[11]Att!B:U,20,0)</f>
        <v>9.57</v>
      </c>
      <c r="AK83" s="446"/>
      <c r="AL83" s="446">
        <v>7</v>
      </c>
      <c r="AM83" s="446">
        <f>IF(BW83,VLOOKUP(BW83,'[11]Lookup Value'!M:N,2),0)</f>
        <v>7</v>
      </c>
      <c r="AN83" s="448"/>
      <c r="AO83" s="446">
        <f t="shared" si="45"/>
        <v>7</v>
      </c>
      <c r="AP83" s="449">
        <f>_xlfn.IFNA(VLOOKUP(B83,[11]Bonus!A:B,2,0),0)</f>
        <v>0</v>
      </c>
      <c r="AQ83" s="446">
        <f>_xlfn.IFNA(VLOOKUP(B83,'[11]5%'!B:BC,54,0),0)</f>
        <v>0</v>
      </c>
      <c r="AR83" s="450"/>
      <c r="AS83" s="446"/>
      <c r="AT83" s="446"/>
      <c r="AU83" s="446">
        <f t="shared" si="46"/>
        <v>0</v>
      </c>
      <c r="AV83" s="446" t="e">
        <f>SUMIF([11]Reim!B:B,NPW!B:B,[11]Reim!G:G)</f>
        <v>#VALUE!</v>
      </c>
      <c r="AW83" s="446">
        <f t="shared" si="47"/>
        <v>0</v>
      </c>
      <c r="AX83" s="451">
        <f t="shared" si="59"/>
        <v>0</v>
      </c>
      <c r="AY83" s="446">
        <f t="shared" si="60"/>
        <v>437.54</v>
      </c>
      <c r="AZ83" s="446">
        <f t="shared" si="61"/>
        <v>0</v>
      </c>
      <c r="BA83" s="446" t="e">
        <f t="shared" si="48"/>
        <v>#VALUE!</v>
      </c>
      <c r="BB83" s="446" t="e">
        <f t="shared" si="49"/>
        <v>#VALUE!</v>
      </c>
      <c r="BC83" s="452">
        <f t="shared" si="50"/>
        <v>367.55697133055622</v>
      </c>
      <c r="BD83" s="444">
        <f>VLOOKUP(B83,'[11]1ST'!B:BP,67,0)</f>
        <v>237</v>
      </c>
      <c r="BE83" s="449"/>
      <c r="BF83" s="446">
        <f t="shared" si="62"/>
        <v>237</v>
      </c>
      <c r="BG83" s="444" t="e">
        <f t="shared" si="51"/>
        <v>#VALUE!</v>
      </c>
      <c r="BH83" s="446">
        <v>18.260000000000002</v>
      </c>
      <c r="BI83" s="446">
        <f>_xlfn.IFNA(VLOOKUP(B83,[11]Union!A:B,2,0),0)</f>
        <v>0</v>
      </c>
      <c r="BJ83" s="446">
        <f>_xlfn.IFNA(VLOOKUP(B83,[11]Union!E:F,2,0),0)</f>
        <v>0</v>
      </c>
      <c r="BK83" s="446">
        <f>_xlfn.IFNA(VLOOKUP(B83,[11]Union!M:N,2,0),0)</f>
        <v>0</v>
      </c>
      <c r="BL83" s="446">
        <f>_xlfn.IFNA(VLOOKUP(B83,[11]Union!I:J,2,0),0)</f>
        <v>0</v>
      </c>
      <c r="BM83" s="449"/>
      <c r="BN83" s="446" t="e">
        <f t="shared" si="52"/>
        <v>#VALUE!</v>
      </c>
      <c r="BO83" s="446">
        <f t="shared" si="63"/>
        <v>17.29</v>
      </c>
      <c r="BP83" s="453" t="e">
        <f t="shared" si="64"/>
        <v>#VALUE!</v>
      </c>
      <c r="BQ83" s="454" t="s">
        <v>539</v>
      </c>
      <c r="BR83" s="313" t="e">
        <f>VLOOKUP(B83,[11]ML!A:A,1,0)</f>
        <v>#N/A</v>
      </c>
      <c r="BS83" s="455" t="str">
        <f t="shared" si="53"/>
        <v>L</v>
      </c>
      <c r="BT83" s="310">
        <f>VLOOKUP(B83,[11]OT!B:AR,43,0)</f>
        <v>21</v>
      </c>
      <c r="BU83" s="311"/>
      <c r="BV83" s="312"/>
      <c r="BW83" s="456">
        <f t="shared" si="65"/>
        <v>2445</v>
      </c>
    </row>
    <row r="84" spans="1:82" s="314" customFormat="1" ht="37.5" customHeight="1">
      <c r="A84" s="434">
        <f t="shared" si="66"/>
        <v>75</v>
      </c>
      <c r="B84" s="520" t="s">
        <v>931</v>
      </c>
      <c r="C84" s="458" t="s">
        <v>932</v>
      </c>
      <c r="D84" s="437" t="s">
        <v>933</v>
      </c>
      <c r="E84" s="438" t="s">
        <v>886</v>
      </c>
      <c r="F84" s="438" t="s">
        <v>928</v>
      </c>
      <c r="G84" s="439" t="s">
        <v>934</v>
      </c>
      <c r="H84" s="439" t="s">
        <v>935</v>
      </c>
      <c r="I84" s="440">
        <f t="shared" si="40"/>
        <v>50</v>
      </c>
      <c r="J84" s="438" t="str">
        <f t="shared" si="41"/>
        <v>01-31 Jan, 2024</v>
      </c>
      <c r="K84" s="440">
        <v>1</v>
      </c>
      <c r="L84" s="440">
        <v>2</v>
      </c>
      <c r="M84" s="440">
        <v>3</v>
      </c>
      <c r="N84" s="468">
        <v>429</v>
      </c>
      <c r="O84" s="442">
        <f t="shared" si="35"/>
        <v>16.5</v>
      </c>
      <c r="P84" s="443">
        <f>VLOOKUP(B84,[11]NPW.Avg!B:AD,29,0)</f>
        <v>478.74903508771928</v>
      </c>
      <c r="Q84" s="444">
        <f t="shared" si="54"/>
        <v>18.413424426450742</v>
      </c>
      <c r="R84" s="442">
        <f t="shared" si="55"/>
        <v>26</v>
      </c>
      <c r="S84" s="440">
        <f t="shared" si="56"/>
        <v>1</v>
      </c>
      <c r="T84" s="442">
        <f t="shared" si="57"/>
        <v>24</v>
      </c>
      <c r="U84" s="442">
        <f>VLOOKUP(B84,[11]Att!B:S,18,0)</f>
        <v>0</v>
      </c>
      <c r="V84" s="442">
        <f>VLOOKUP(B84,[11]Att!B:J,9,0)</f>
        <v>1</v>
      </c>
      <c r="W84" s="442">
        <f>VLOOKUP(B84,[11]Att!B:K,10,0)</f>
        <v>0</v>
      </c>
      <c r="X84" s="442">
        <f t="shared" si="42"/>
        <v>1</v>
      </c>
      <c r="Y84" s="442">
        <f>VLOOKUP(B84,[11]OT!B:AU,46,0)</f>
        <v>14</v>
      </c>
      <c r="Z84" s="445"/>
      <c r="AA84" s="442">
        <f t="shared" si="43"/>
        <v>14</v>
      </c>
      <c r="AB84" s="446">
        <f t="shared" si="36"/>
        <v>43.31</v>
      </c>
      <c r="AC84" s="447">
        <f t="shared" si="37"/>
        <v>0</v>
      </c>
      <c r="AD84" s="446">
        <f t="shared" si="44"/>
        <v>43.31</v>
      </c>
      <c r="AE84" s="446">
        <f t="shared" si="67"/>
        <v>3.43</v>
      </c>
      <c r="AF84" s="446">
        <f t="shared" si="58"/>
        <v>16.5</v>
      </c>
      <c r="AG84" s="446">
        <f t="shared" si="38"/>
        <v>0</v>
      </c>
      <c r="AH84" s="446">
        <f t="shared" si="39"/>
        <v>16.5</v>
      </c>
      <c r="AI84" s="446">
        <f>_xlfn.IFNA(VLOOKUP(B84,'[11]Child care'!C:I,7,0),0)</f>
        <v>0</v>
      </c>
      <c r="AJ84" s="444">
        <f>VLOOKUP(B84,[11]Att!B:U,20,0)</f>
        <v>9.57</v>
      </c>
      <c r="AK84" s="446"/>
      <c r="AL84" s="446">
        <v>7</v>
      </c>
      <c r="AM84" s="446">
        <f>IF(BW84,VLOOKUP(BW84,'[11]Lookup Value'!M:N,2),0)</f>
        <v>11</v>
      </c>
      <c r="AN84" s="448"/>
      <c r="AO84" s="446">
        <f t="shared" si="45"/>
        <v>11</v>
      </c>
      <c r="AP84" s="449">
        <f>_xlfn.IFNA(VLOOKUP(B84,[11]Bonus!A:B,2,0),0)</f>
        <v>0</v>
      </c>
      <c r="AQ84" s="446">
        <f>_xlfn.IFNA(VLOOKUP(B84,'[11]5%'!B:BC,54,0),0)</f>
        <v>0</v>
      </c>
      <c r="AR84" s="450"/>
      <c r="AS84" s="446"/>
      <c r="AT84" s="446"/>
      <c r="AU84" s="446">
        <f t="shared" si="46"/>
        <v>0</v>
      </c>
      <c r="AV84" s="446" t="e">
        <f>SUMIF([11]Reim!B:B,NPW!B:B,[11]Reim!G:G)</f>
        <v>#VALUE!</v>
      </c>
      <c r="AW84" s="446">
        <f t="shared" si="47"/>
        <v>0</v>
      </c>
      <c r="AX84" s="451">
        <f t="shared" si="59"/>
        <v>0</v>
      </c>
      <c r="AY84" s="446">
        <f t="shared" si="60"/>
        <v>396</v>
      </c>
      <c r="AZ84" s="446">
        <f t="shared" si="61"/>
        <v>0</v>
      </c>
      <c r="BA84" s="446" t="e">
        <f t="shared" si="48"/>
        <v>#VALUE!</v>
      </c>
      <c r="BB84" s="446" t="e">
        <f t="shared" si="49"/>
        <v>#VALUE!</v>
      </c>
      <c r="BC84" s="452">
        <f t="shared" si="50"/>
        <v>367.55697133055622</v>
      </c>
      <c r="BD84" s="444">
        <f>VLOOKUP(B84,'[11]1ST'!B:BP,67,0)</f>
        <v>214.5</v>
      </c>
      <c r="BE84" s="449"/>
      <c r="BF84" s="446">
        <f t="shared" si="62"/>
        <v>214.5</v>
      </c>
      <c r="BG84" s="444" t="e">
        <f t="shared" si="51"/>
        <v>#VALUE!</v>
      </c>
      <c r="BH84" s="446">
        <v>0.46</v>
      </c>
      <c r="BI84" s="446">
        <f>_xlfn.IFNA(VLOOKUP(B84,[11]Union!A:B,2,0),0)</f>
        <v>0</v>
      </c>
      <c r="BJ84" s="446">
        <f>_xlfn.IFNA(VLOOKUP(B84,[11]Union!E:F,2,0),0)</f>
        <v>0</v>
      </c>
      <c r="BK84" s="446">
        <f>_xlfn.IFNA(VLOOKUP(B84,[11]Union!M:N,2,0),0)</f>
        <v>0</v>
      </c>
      <c r="BL84" s="446">
        <f>_xlfn.IFNA(VLOOKUP(B84,[11]Union!I:J,2,0),0)</f>
        <v>1</v>
      </c>
      <c r="BM84" s="449"/>
      <c r="BN84" s="446" t="e">
        <f t="shared" si="52"/>
        <v>#VALUE!</v>
      </c>
      <c r="BO84" s="446">
        <f t="shared" si="63"/>
        <v>10.43</v>
      </c>
      <c r="BP84" s="453" t="e">
        <f t="shared" si="64"/>
        <v>#VALUE!</v>
      </c>
      <c r="BQ84" s="454" t="s">
        <v>539</v>
      </c>
      <c r="BR84" s="313" t="e">
        <f>VLOOKUP(B84,[11]ML!A:A,1,0)</f>
        <v>#N/A</v>
      </c>
      <c r="BS84" s="455" t="str">
        <f t="shared" si="53"/>
        <v>L</v>
      </c>
      <c r="BT84" s="310">
        <f>VLOOKUP(B84,[11]OT!B:AR,43,0)</f>
        <v>7</v>
      </c>
      <c r="BU84" s="311"/>
      <c r="BV84" s="312"/>
      <c r="BW84" s="456">
        <f t="shared" si="65"/>
        <v>5119</v>
      </c>
    </row>
    <row r="85" spans="1:82" s="314" customFormat="1" ht="37.5" customHeight="1">
      <c r="A85" s="434">
        <f t="shared" si="66"/>
        <v>76</v>
      </c>
      <c r="B85" s="460" t="s">
        <v>936</v>
      </c>
      <c r="C85" s="521" t="s">
        <v>937</v>
      </c>
      <c r="D85" s="437" t="s">
        <v>938</v>
      </c>
      <c r="E85" s="438" t="s">
        <v>939</v>
      </c>
      <c r="F85" s="438" t="s">
        <v>940</v>
      </c>
      <c r="G85" s="439" t="s">
        <v>941</v>
      </c>
      <c r="H85" s="439" t="s">
        <v>942</v>
      </c>
      <c r="I85" s="440">
        <f t="shared" si="40"/>
        <v>42</v>
      </c>
      <c r="J85" s="438" t="str">
        <f t="shared" si="41"/>
        <v>01-31 Jan, 2024</v>
      </c>
      <c r="K85" s="440">
        <v>1</v>
      </c>
      <c r="L85" s="440">
        <v>3</v>
      </c>
      <c r="M85" s="440">
        <v>4</v>
      </c>
      <c r="N85" s="441">
        <v>319</v>
      </c>
      <c r="O85" s="442">
        <f>N85/R85</f>
        <v>13.869565217391305</v>
      </c>
      <c r="P85" s="443">
        <f>VLOOKUP(B85,[11]NPW.Avg!B:AD,29,0)</f>
        <v>379.10759050403789</v>
      </c>
      <c r="Q85" s="444">
        <f t="shared" si="54"/>
        <v>16.482938717566864</v>
      </c>
      <c r="R85" s="461">
        <v>23</v>
      </c>
      <c r="S85" s="440">
        <f t="shared" si="56"/>
        <v>1</v>
      </c>
      <c r="T85" s="442">
        <f t="shared" si="57"/>
        <v>22</v>
      </c>
      <c r="U85" s="442">
        <f>VLOOKUP(B85,[11]Att!B:S,18,0)</f>
        <v>0</v>
      </c>
      <c r="V85" s="442">
        <f>VLOOKUP(B85,[11]Att!B:J,9,0)</f>
        <v>0</v>
      </c>
      <c r="W85" s="442">
        <f>VLOOKUP(B85,[11]Att!B:K,10,0)</f>
        <v>0</v>
      </c>
      <c r="X85" s="442">
        <f t="shared" si="42"/>
        <v>0</v>
      </c>
      <c r="Y85" s="442">
        <f>VLOOKUP(B85,[11]OT!B:AU,46,0)</f>
        <v>22</v>
      </c>
      <c r="Z85" s="445"/>
      <c r="AA85" s="442">
        <f t="shared" si="43"/>
        <v>22</v>
      </c>
      <c r="AB85" s="449">
        <f>ROUND(((N85*12/52/5/9.5)*1.5)*Y85,2)</f>
        <v>51.14</v>
      </c>
      <c r="AC85" s="462">
        <f>ROUND(((N85*12/52/5/9.5)*2)*Z85,2)</f>
        <v>0</v>
      </c>
      <c r="AD85" s="446">
        <f t="shared" si="44"/>
        <v>51.14</v>
      </c>
      <c r="AE85" s="446">
        <f t="shared" si="67"/>
        <v>10.78</v>
      </c>
      <c r="AF85" s="446">
        <f t="shared" si="58"/>
        <v>13.869565217391305</v>
      </c>
      <c r="AG85" s="446">
        <f t="shared" si="38"/>
        <v>0</v>
      </c>
      <c r="AH85" s="446">
        <f t="shared" si="39"/>
        <v>0</v>
      </c>
      <c r="AI85" s="446">
        <f>_xlfn.IFNA(VLOOKUP(B85,'[11]Child care'!C:I,7,0),0)</f>
        <v>0</v>
      </c>
      <c r="AJ85" s="444">
        <f>VLOOKUP(B85,[11]Att!B:U,20,0)</f>
        <v>10</v>
      </c>
      <c r="AK85" s="446"/>
      <c r="AL85" s="463">
        <v>12</v>
      </c>
      <c r="AM85" s="446">
        <f>IF(BW85,VLOOKUP(BW85,'[11]Lookup Value'!M:N,2),0)</f>
        <v>11</v>
      </c>
      <c r="AN85" s="446">
        <f>IF(BW85,VLOOKUP(BW85,'[11]Lookup Value'!M:O,3),0)</f>
        <v>13.5</v>
      </c>
      <c r="AO85" s="446">
        <f t="shared" si="45"/>
        <v>24.5</v>
      </c>
      <c r="AP85" s="449">
        <f>_xlfn.IFNA(VLOOKUP(B85,[11]Bonus!A:B,2,0),0)</f>
        <v>20</v>
      </c>
      <c r="AQ85" s="446">
        <f>_xlfn.IFNA(VLOOKUP(B85,'[11]5%'!B:BC,54,0),0)</f>
        <v>0</v>
      </c>
      <c r="AR85" s="450"/>
      <c r="AS85" s="446"/>
      <c r="AT85" s="446"/>
      <c r="AU85" s="446">
        <f t="shared" si="46"/>
        <v>0</v>
      </c>
      <c r="AV85" s="446" t="e">
        <f>SUMIF([11]Reim!B:B,NPW!B:B,[11]Reim!G:G)</f>
        <v>#VALUE!</v>
      </c>
      <c r="AW85" s="446">
        <f t="shared" si="47"/>
        <v>0</v>
      </c>
      <c r="AX85" s="451">
        <f t="shared" si="59"/>
        <v>0</v>
      </c>
      <c r="AY85" s="446">
        <f t="shared" si="60"/>
        <v>305.13</v>
      </c>
      <c r="AZ85" s="446">
        <f t="shared" si="61"/>
        <v>0</v>
      </c>
      <c r="BA85" s="446" t="e">
        <f t="shared" si="48"/>
        <v>#VALUE!</v>
      </c>
      <c r="BB85" s="446" t="e">
        <f t="shared" si="49"/>
        <v>#VALUE!</v>
      </c>
      <c r="BC85" s="452">
        <f t="shared" si="50"/>
        <v>367.55697133055622</v>
      </c>
      <c r="BD85" s="444">
        <f>VLOOKUP(B85,'[11]1ST'!B:BP,67,0)</f>
        <v>159.5</v>
      </c>
      <c r="BE85" s="449"/>
      <c r="BF85" s="446">
        <f t="shared" si="62"/>
        <v>159.5</v>
      </c>
      <c r="BG85" s="444" t="e">
        <f t="shared" si="51"/>
        <v>#VALUE!</v>
      </c>
      <c r="BH85" s="446">
        <v>0</v>
      </c>
      <c r="BI85" s="446">
        <f>_xlfn.IFNA(VLOOKUP(B85,[11]Union!A:B,2,0),0)</f>
        <v>0</v>
      </c>
      <c r="BJ85" s="446">
        <f>_xlfn.IFNA(VLOOKUP(B85,[11]Union!E:F,2,0),0)</f>
        <v>0</v>
      </c>
      <c r="BK85" s="446">
        <f>_xlfn.IFNA(VLOOKUP(B85,[11]Union!M:N,2,0),0)</f>
        <v>0</v>
      </c>
      <c r="BL85" s="446">
        <f>_xlfn.IFNA(VLOOKUP(B85,[11]Union!I:J,2,0),0)</f>
        <v>0</v>
      </c>
      <c r="BM85" s="449"/>
      <c r="BN85" s="446" t="e">
        <f t="shared" si="52"/>
        <v>#VALUE!</v>
      </c>
      <c r="BO85" s="446">
        <f t="shared" si="63"/>
        <v>22.78</v>
      </c>
      <c r="BP85" s="453" t="e">
        <f t="shared" si="64"/>
        <v>#VALUE!</v>
      </c>
      <c r="BQ85" s="454" t="s">
        <v>539</v>
      </c>
      <c r="BR85" s="313" t="e">
        <f>VLOOKUP(B85,[11]ML!A:A,1,0)</f>
        <v>#N/A</v>
      </c>
      <c r="BS85" s="455" t="str">
        <f t="shared" si="53"/>
        <v>L</v>
      </c>
      <c r="BT85" s="310">
        <f>VLOOKUP(B85,[11]OT!B:AR,43,0)</f>
        <v>22</v>
      </c>
      <c r="BU85" s="311"/>
      <c r="BV85" s="312"/>
      <c r="BW85" s="456">
        <f t="shared" si="65"/>
        <v>5111</v>
      </c>
    </row>
    <row r="86" spans="1:82" s="314" customFormat="1" ht="37.5" customHeight="1">
      <c r="A86" s="434">
        <f t="shared" si="66"/>
        <v>77</v>
      </c>
      <c r="B86" s="457" t="s">
        <v>943</v>
      </c>
      <c r="C86" s="458" t="s">
        <v>944</v>
      </c>
      <c r="D86" s="437" t="s">
        <v>945</v>
      </c>
      <c r="E86" s="438" t="s">
        <v>946</v>
      </c>
      <c r="F86" s="438" t="s">
        <v>947</v>
      </c>
      <c r="G86" s="439" t="s">
        <v>948</v>
      </c>
      <c r="H86" s="439" t="s">
        <v>949</v>
      </c>
      <c r="I86" s="440">
        <f t="shared" si="40"/>
        <v>36</v>
      </c>
      <c r="J86" s="438" t="str">
        <f t="shared" si="41"/>
        <v>01-31 Jan, 2024</v>
      </c>
      <c r="K86" s="440">
        <v>1</v>
      </c>
      <c r="L86" s="459">
        <v>2</v>
      </c>
      <c r="M86" s="440">
        <v>2</v>
      </c>
      <c r="N86" s="441">
        <v>309</v>
      </c>
      <c r="O86" s="442">
        <f t="shared" ref="O86:O98" si="68">N86/$J$3</f>
        <v>11.884615384615385</v>
      </c>
      <c r="P86" s="443">
        <f>VLOOKUP(B86,[11]NPW.Avg!B:AD,29,0)</f>
        <v>364.31498650472344</v>
      </c>
      <c r="Q86" s="444">
        <f>P86/R86</f>
        <v>14.012114865566286</v>
      </c>
      <c r="R86" s="442">
        <f t="shared" ref="R86:R93" si="69">$J$3</f>
        <v>26</v>
      </c>
      <c r="S86" s="440">
        <f t="shared" si="56"/>
        <v>1</v>
      </c>
      <c r="T86" s="442">
        <f t="shared" si="57"/>
        <v>24</v>
      </c>
      <c r="U86" s="442">
        <f>VLOOKUP(B86,[11]Att!B:S,18,0)</f>
        <v>0</v>
      </c>
      <c r="V86" s="442">
        <f>VLOOKUP(B86,[11]Att!B:J,9,0)</f>
        <v>0</v>
      </c>
      <c r="W86" s="442">
        <f>VLOOKUP(B86,[11]Att!B:K,10,0)</f>
        <v>1</v>
      </c>
      <c r="X86" s="442">
        <f t="shared" si="42"/>
        <v>1</v>
      </c>
      <c r="Y86" s="442">
        <f>VLOOKUP(B86,[11]OT!B:AU,46,0)</f>
        <v>30</v>
      </c>
      <c r="Z86" s="445"/>
      <c r="AA86" s="442">
        <f t="shared" si="43"/>
        <v>30</v>
      </c>
      <c r="AB86" s="446">
        <f t="shared" ref="AB86:AB98" si="70">ROUND(((((N86/26)/8)*1.5)*Y86),2)</f>
        <v>66.849999999999994</v>
      </c>
      <c r="AC86" s="447">
        <f t="shared" ref="AC86:AC98" si="71">ROUND((((N86/26)/8)*2)*Z86,2)</f>
        <v>0</v>
      </c>
      <c r="AD86" s="446">
        <f t="shared" si="44"/>
        <v>66.849999999999994</v>
      </c>
      <c r="AE86" s="446">
        <f t="shared" si="67"/>
        <v>7.35</v>
      </c>
      <c r="AF86" s="446">
        <f t="shared" si="58"/>
        <v>11.884615384615385</v>
      </c>
      <c r="AG86" s="446">
        <f t="shared" si="38"/>
        <v>0</v>
      </c>
      <c r="AH86" s="446">
        <f t="shared" si="39"/>
        <v>0</v>
      </c>
      <c r="AI86" s="446">
        <f>_xlfn.IFNA(VLOOKUP(B86,'[11]Child care'!C:I,7,0),0)</f>
        <v>8</v>
      </c>
      <c r="AJ86" s="444">
        <f>VLOOKUP(B86,[11]Att!B:U,20,0)</f>
        <v>9.1999999999999993</v>
      </c>
      <c r="AK86" s="446"/>
      <c r="AL86" s="446">
        <v>7</v>
      </c>
      <c r="AM86" s="446">
        <f>IF(BW86,VLOOKUP(BW86,'[11]Lookup Value'!M:N,2),0)</f>
        <v>11</v>
      </c>
      <c r="AN86" s="448"/>
      <c r="AO86" s="446">
        <f t="shared" si="45"/>
        <v>11</v>
      </c>
      <c r="AP86" s="449">
        <f>_xlfn.IFNA(VLOOKUP(B86,[11]Bonus!A:B,2,0),0)</f>
        <v>0</v>
      </c>
      <c r="AQ86" s="446">
        <f>_xlfn.IFNA(VLOOKUP(B86,'[11]5%'!B:BC,54,0),0)</f>
        <v>0</v>
      </c>
      <c r="AR86" s="450"/>
      <c r="AS86" s="446"/>
      <c r="AT86" s="446"/>
      <c r="AU86" s="446">
        <f t="shared" si="46"/>
        <v>0</v>
      </c>
      <c r="AV86" s="446" t="e">
        <f>SUMIF([11]Reim!B:B,NPW!B:B,[11]Reim!G:G)</f>
        <v>#VALUE!</v>
      </c>
      <c r="AW86" s="446">
        <f t="shared" si="47"/>
        <v>0</v>
      </c>
      <c r="AX86" s="451">
        <f t="shared" si="59"/>
        <v>0</v>
      </c>
      <c r="AY86" s="446">
        <f t="shared" si="60"/>
        <v>285.23</v>
      </c>
      <c r="AZ86" s="446">
        <f t="shared" si="61"/>
        <v>11.88</v>
      </c>
      <c r="BA86" s="446" t="e">
        <f t="shared" si="48"/>
        <v>#VALUE!</v>
      </c>
      <c r="BB86" s="446" t="e">
        <f t="shared" si="49"/>
        <v>#VALUE!</v>
      </c>
      <c r="BC86" s="452">
        <f t="shared" si="50"/>
        <v>367.55697133055622</v>
      </c>
      <c r="BD86" s="444">
        <f>VLOOKUP(B86,'[11]1ST'!B:BP,67,0)</f>
        <v>154.5</v>
      </c>
      <c r="BE86" s="449"/>
      <c r="BF86" s="446">
        <f t="shared" si="62"/>
        <v>154.5</v>
      </c>
      <c r="BG86" s="444" t="e">
        <f t="shared" si="51"/>
        <v>#VALUE!</v>
      </c>
      <c r="BH86" s="446">
        <v>0</v>
      </c>
      <c r="BI86" s="446">
        <f>_xlfn.IFNA(VLOOKUP(B86,[11]Union!A:B,2,0),0)</f>
        <v>0.5</v>
      </c>
      <c r="BJ86" s="446">
        <f>_xlfn.IFNA(VLOOKUP(B86,[11]Union!E:F,2,0),0)</f>
        <v>0</v>
      </c>
      <c r="BK86" s="446">
        <f>_xlfn.IFNA(VLOOKUP(B86,[11]Union!M:N,2,0),0)</f>
        <v>0</v>
      </c>
      <c r="BL86" s="446">
        <f>_xlfn.IFNA(VLOOKUP(B86,[11]Union!I:J,2,0),0)</f>
        <v>0</v>
      </c>
      <c r="BM86" s="449"/>
      <c r="BN86" s="446" t="e">
        <f t="shared" si="52"/>
        <v>#VALUE!</v>
      </c>
      <c r="BO86" s="446">
        <f t="shared" si="63"/>
        <v>22.35</v>
      </c>
      <c r="BP86" s="453" t="e">
        <f t="shared" si="64"/>
        <v>#VALUE!</v>
      </c>
      <c r="BQ86" s="454" t="s">
        <v>539</v>
      </c>
      <c r="BR86" s="313" t="e">
        <f>VLOOKUP(B86,[11]ML!A:A,1,0)</f>
        <v>#N/A</v>
      </c>
      <c r="BS86" s="455" t="str">
        <f t="shared" si="53"/>
        <v>L</v>
      </c>
      <c r="BT86" s="310">
        <f>VLOOKUP(B86,[11]OT!B:AR,43,0)</f>
        <v>15</v>
      </c>
      <c r="BU86" s="311"/>
      <c r="BV86" s="312"/>
      <c r="BW86" s="456">
        <f t="shared" si="65"/>
        <v>6218</v>
      </c>
    </row>
    <row r="87" spans="1:82" s="314" customFormat="1" ht="37.5" customHeight="1">
      <c r="A87" s="434">
        <f t="shared" si="66"/>
        <v>78</v>
      </c>
      <c r="B87" s="457" t="s">
        <v>950</v>
      </c>
      <c r="C87" s="521" t="s">
        <v>951</v>
      </c>
      <c r="D87" s="437" t="s">
        <v>952</v>
      </c>
      <c r="E87" s="438" t="s">
        <v>946</v>
      </c>
      <c r="F87" s="438" t="s">
        <v>953</v>
      </c>
      <c r="G87" s="439" t="s">
        <v>954</v>
      </c>
      <c r="H87" s="439" t="s">
        <v>955</v>
      </c>
      <c r="I87" s="440">
        <f t="shared" si="40"/>
        <v>40</v>
      </c>
      <c r="J87" s="438" t="str">
        <f t="shared" si="41"/>
        <v>01-31 Jan, 2024</v>
      </c>
      <c r="K87" s="440">
        <v>1</v>
      </c>
      <c r="L87" s="440">
        <v>2</v>
      </c>
      <c r="M87" s="440">
        <v>3</v>
      </c>
      <c r="N87" s="441">
        <v>224</v>
      </c>
      <c r="O87" s="442">
        <f t="shared" si="68"/>
        <v>8.615384615384615</v>
      </c>
      <c r="P87" s="443">
        <f>VLOOKUP(B87,[11]NPW.Avg!B:AD,29,0)</f>
        <v>274.7043960863698</v>
      </c>
      <c r="Q87" s="444">
        <f t="shared" si="54"/>
        <v>10.565553695629607</v>
      </c>
      <c r="R87" s="442">
        <f t="shared" si="69"/>
        <v>26</v>
      </c>
      <c r="S87" s="440">
        <f t="shared" si="56"/>
        <v>1</v>
      </c>
      <c r="T87" s="442">
        <f t="shared" si="57"/>
        <v>24.526315789473685</v>
      </c>
      <c r="U87" s="442">
        <f>VLOOKUP(B87,[11]Att!B:S,18,0)</f>
        <v>0</v>
      </c>
      <c r="V87" s="442">
        <f>VLOOKUP(B87,[11]Att!B:J,9,0)</f>
        <v>0.47368421052631599</v>
      </c>
      <c r="W87" s="442">
        <f>VLOOKUP(B87,[11]Att!B:K,10,0)</f>
        <v>0</v>
      </c>
      <c r="X87" s="442">
        <f t="shared" si="42"/>
        <v>0.47368421052631599</v>
      </c>
      <c r="Y87" s="442">
        <f>VLOOKUP(B87,[11]OT!B:AU,46,0)</f>
        <v>42</v>
      </c>
      <c r="Z87" s="445"/>
      <c r="AA87" s="442">
        <f t="shared" si="43"/>
        <v>42</v>
      </c>
      <c r="AB87" s="446">
        <f t="shared" si="70"/>
        <v>67.849999999999994</v>
      </c>
      <c r="AC87" s="447">
        <f t="shared" si="71"/>
        <v>0</v>
      </c>
      <c r="AD87" s="446">
        <f t="shared" si="44"/>
        <v>67.849999999999994</v>
      </c>
      <c r="AE87" s="446">
        <f t="shared" si="67"/>
        <v>10.29</v>
      </c>
      <c r="AF87" s="446">
        <f t="shared" si="58"/>
        <v>8.615384615384615</v>
      </c>
      <c r="AG87" s="446">
        <f t="shared" si="38"/>
        <v>0</v>
      </c>
      <c r="AH87" s="446">
        <f t="shared" si="39"/>
        <v>4.08</v>
      </c>
      <c r="AI87" s="446">
        <f>_xlfn.IFNA(VLOOKUP(B87,'[11]Child care'!C:I,7,0),0)</f>
        <v>0</v>
      </c>
      <c r="AJ87" s="444">
        <f>VLOOKUP(B87,[11]Att!B:U,20,0)</f>
        <v>9.7899999999999991</v>
      </c>
      <c r="AK87" s="446"/>
      <c r="AL87" s="446">
        <v>7</v>
      </c>
      <c r="AM87" s="446">
        <f>IF(BW87,VLOOKUP(BW87,'[11]Lookup Value'!M:N,2),0)</f>
        <v>11</v>
      </c>
      <c r="AN87" s="448"/>
      <c r="AO87" s="446">
        <f t="shared" si="45"/>
        <v>11</v>
      </c>
      <c r="AP87" s="449">
        <f>_xlfn.IFNA(VLOOKUP(B87,[11]Bonus!A:B,2,0),0)</f>
        <v>0</v>
      </c>
      <c r="AQ87" s="446">
        <f>_xlfn.IFNA(VLOOKUP(B87,'[11]5%'!B:BC,54,0),0)</f>
        <v>0</v>
      </c>
      <c r="AR87" s="450"/>
      <c r="AS87" s="446"/>
      <c r="AT87" s="446"/>
      <c r="AU87" s="446">
        <f t="shared" si="46"/>
        <v>0</v>
      </c>
      <c r="AV87" s="446" t="e">
        <f>SUMIF([11]Reim!B:B,NPW!B:B,[11]Reim!G:G)</f>
        <v>#VALUE!</v>
      </c>
      <c r="AW87" s="446">
        <f t="shared" si="47"/>
        <v>0</v>
      </c>
      <c r="AX87" s="451">
        <f t="shared" si="59"/>
        <v>0</v>
      </c>
      <c r="AY87" s="446">
        <f t="shared" si="60"/>
        <v>211.3</v>
      </c>
      <c r="AZ87" s="446">
        <f t="shared" si="61"/>
        <v>0</v>
      </c>
      <c r="BA87" s="446" t="e">
        <f t="shared" si="48"/>
        <v>#VALUE!</v>
      </c>
      <c r="BB87" s="446" t="e">
        <f t="shared" si="49"/>
        <v>#VALUE!</v>
      </c>
      <c r="BC87" s="452">
        <f t="shared" si="50"/>
        <v>367.55697133055622</v>
      </c>
      <c r="BD87" s="444">
        <f>VLOOKUP(B87,'[11]1ST'!B:BP,67,0)</f>
        <v>112</v>
      </c>
      <c r="BE87" s="449"/>
      <c r="BF87" s="446">
        <f t="shared" si="62"/>
        <v>112</v>
      </c>
      <c r="BG87" s="444" t="e">
        <f t="shared" si="51"/>
        <v>#VALUE!</v>
      </c>
      <c r="BH87" s="446">
        <v>0</v>
      </c>
      <c r="BI87" s="446">
        <f>_xlfn.IFNA(VLOOKUP(B87,[11]Union!A:B,2,0),0)</f>
        <v>0</v>
      </c>
      <c r="BJ87" s="446">
        <f>_xlfn.IFNA(VLOOKUP(B87,[11]Union!E:F,2,0),0)</f>
        <v>0</v>
      </c>
      <c r="BK87" s="446">
        <f>_xlfn.IFNA(VLOOKUP(B87,[11]Union!M:N,2,0),0)</f>
        <v>1</v>
      </c>
      <c r="BL87" s="446">
        <f>_xlfn.IFNA(VLOOKUP(B87,[11]Union!I:J,2,0),0)</f>
        <v>0</v>
      </c>
      <c r="BM87" s="449"/>
      <c r="BN87" s="446" t="e">
        <f t="shared" si="52"/>
        <v>#VALUE!</v>
      </c>
      <c r="BO87" s="446">
        <f t="shared" si="63"/>
        <v>17.29</v>
      </c>
      <c r="BP87" s="453" t="e">
        <f t="shared" si="64"/>
        <v>#VALUE!</v>
      </c>
      <c r="BQ87" s="454" t="s">
        <v>539</v>
      </c>
      <c r="BR87" s="313" t="e">
        <f>VLOOKUP(B87,[11]ML!A:A,1,0)</f>
        <v>#N/A</v>
      </c>
      <c r="BS87" s="455" t="str">
        <f t="shared" si="53"/>
        <v>L</v>
      </c>
      <c r="BT87" s="310">
        <f>VLOOKUP(B87,[11]OT!B:AR,43,0)</f>
        <v>21</v>
      </c>
      <c r="BU87" s="311"/>
      <c r="BV87" s="312"/>
      <c r="BW87" s="456">
        <f t="shared" si="65"/>
        <v>4992</v>
      </c>
    </row>
    <row r="88" spans="1:82" s="314" customFormat="1" ht="37.5" customHeight="1">
      <c r="A88" s="434">
        <f t="shared" si="66"/>
        <v>79</v>
      </c>
      <c r="B88" s="457" t="s">
        <v>956</v>
      </c>
      <c r="C88" s="521" t="s">
        <v>957</v>
      </c>
      <c r="D88" s="437" t="s">
        <v>958</v>
      </c>
      <c r="E88" s="438" t="s">
        <v>946</v>
      </c>
      <c r="F88" s="438" t="s">
        <v>959</v>
      </c>
      <c r="G88" s="439" t="s">
        <v>960</v>
      </c>
      <c r="H88" s="439" t="s">
        <v>961</v>
      </c>
      <c r="I88" s="440">
        <f t="shared" si="40"/>
        <v>34</v>
      </c>
      <c r="J88" s="438" t="str">
        <f t="shared" si="41"/>
        <v>01-31 Jan, 2024</v>
      </c>
      <c r="K88" s="440">
        <v>1</v>
      </c>
      <c r="L88" s="440">
        <v>0</v>
      </c>
      <c r="M88" s="440">
        <v>1</v>
      </c>
      <c r="N88" s="441">
        <v>278</v>
      </c>
      <c r="O88" s="442">
        <f t="shared" si="68"/>
        <v>10.692307692307692</v>
      </c>
      <c r="P88" s="443">
        <f>VLOOKUP(B88,[11]NPW.Avg!B:AD,29,0)</f>
        <v>339.20747300944669</v>
      </c>
      <c r="Q88" s="444">
        <f t="shared" si="54"/>
        <v>13.046441269594103</v>
      </c>
      <c r="R88" s="442">
        <f t="shared" si="69"/>
        <v>26</v>
      </c>
      <c r="S88" s="440">
        <f t="shared" si="56"/>
        <v>1</v>
      </c>
      <c r="T88" s="442">
        <f t="shared" si="57"/>
        <v>23.650877192982456</v>
      </c>
      <c r="U88" s="442">
        <f>VLOOKUP(B88,[11]Att!B:S,18,0)</f>
        <v>0.21754385964912312</v>
      </c>
      <c r="V88" s="442">
        <f>VLOOKUP(B88,[11]Att!B:J,9,0)</f>
        <v>1.131578947368421</v>
      </c>
      <c r="W88" s="442">
        <f>VLOOKUP(B88,[11]Att!B:K,10,0)</f>
        <v>0</v>
      </c>
      <c r="X88" s="442">
        <f t="shared" si="42"/>
        <v>1.3491228070175441</v>
      </c>
      <c r="Y88" s="442">
        <f>VLOOKUP(B88,[11]OT!B:AU,46,0)</f>
        <v>40</v>
      </c>
      <c r="Z88" s="445"/>
      <c r="AA88" s="442">
        <f t="shared" si="43"/>
        <v>40</v>
      </c>
      <c r="AB88" s="446">
        <f t="shared" si="70"/>
        <v>80.19</v>
      </c>
      <c r="AC88" s="447">
        <f t="shared" si="71"/>
        <v>0</v>
      </c>
      <c r="AD88" s="446">
        <f t="shared" si="44"/>
        <v>80.19</v>
      </c>
      <c r="AE88" s="446">
        <f t="shared" si="67"/>
        <v>9.8000000000000007</v>
      </c>
      <c r="AF88" s="446">
        <f t="shared" si="58"/>
        <v>10.692307692307692</v>
      </c>
      <c r="AG88" s="446">
        <f t="shared" si="38"/>
        <v>2.84</v>
      </c>
      <c r="AH88" s="446">
        <f t="shared" si="39"/>
        <v>12.1</v>
      </c>
      <c r="AI88" s="446">
        <f>_xlfn.IFNA(VLOOKUP(B88,'[11]Child care'!C:I,7,0),0)</f>
        <v>0</v>
      </c>
      <c r="AJ88" s="444">
        <f>VLOOKUP(B88,[11]Att!B:U,20,0)</f>
        <v>9.51</v>
      </c>
      <c r="AK88" s="446"/>
      <c r="AL88" s="446">
        <v>7</v>
      </c>
      <c r="AM88" s="446">
        <f>IF(BW88,VLOOKUP(BW88,'[11]Lookup Value'!M:N,2),0)</f>
        <v>11</v>
      </c>
      <c r="AN88" s="448"/>
      <c r="AO88" s="446">
        <f t="shared" si="45"/>
        <v>11</v>
      </c>
      <c r="AP88" s="449">
        <f>_xlfn.IFNA(VLOOKUP(B88,[11]Bonus!A:B,2,0),0)</f>
        <v>0</v>
      </c>
      <c r="AQ88" s="446">
        <f>_xlfn.IFNA(VLOOKUP(B88,'[11]5%'!B:BC,54,0),0)</f>
        <v>0</v>
      </c>
      <c r="AR88" s="450"/>
      <c r="AS88" s="446"/>
      <c r="AT88" s="446"/>
      <c r="AU88" s="446">
        <f t="shared" si="46"/>
        <v>0</v>
      </c>
      <c r="AV88" s="446" t="e">
        <f>SUMIF([11]Reim!B:B,NPW!B:B,[11]Reim!G:G)</f>
        <v>#VALUE!</v>
      </c>
      <c r="AW88" s="446">
        <f t="shared" si="47"/>
        <v>0</v>
      </c>
      <c r="AX88" s="451">
        <f t="shared" si="59"/>
        <v>0</v>
      </c>
      <c r="AY88" s="446">
        <f t="shared" si="60"/>
        <v>252.88</v>
      </c>
      <c r="AZ88" s="446">
        <f t="shared" si="61"/>
        <v>0</v>
      </c>
      <c r="BA88" s="446" t="e">
        <f t="shared" si="48"/>
        <v>#VALUE!</v>
      </c>
      <c r="BB88" s="446" t="e">
        <f t="shared" si="49"/>
        <v>#VALUE!</v>
      </c>
      <c r="BC88" s="452">
        <f t="shared" si="50"/>
        <v>367.55697133055622</v>
      </c>
      <c r="BD88" s="444">
        <f>VLOOKUP(B88,'[11]1ST'!B:BP,67,0)</f>
        <v>139</v>
      </c>
      <c r="BE88" s="449"/>
      <c r="BF88" s="446">
        <f t="shared" si="62"/>
        <v>139</v>
      </c>
      <c r="BG88" s="444" t="e">
        <f t="shared" si="51"/>
        <v>#VALUE!</v>
      </c>
      <c r="BH88" s="446">
        <v>0</v>
      </c>
      <c r="BI88" s="446">
        <f>_xlfn.IFNA(VLOOKUP(B88,[11]Union!A:B,2,0),0)</f>
        <v>0</v>
      </c>
      <c r="BJ88" s="446">
        <f>_xlfn.IFNA(VLOOKUP(B88,[11]Union!E:F,2,0),0)</f>
        <v>0</v>
      </c>
      <c r="BK88" s="446">
        <f>_xlfn.IFNA(VLOOKUP(B88,[11]Union!M:N,2,0),0)</f>
        <v>1</v>
      </c>
      <c r="BL88" s="446">
        <f>_xlfn.IFNA(VLOOKUP(B88,[11]Union!I:J,2,0),0)</f>
        <v>0</v>
      </c>
      <c r="BM88" s="449"/>
      <c r="BN88" s="446" t="e">
        <f t="shared" si="52"/>
        <v>#VALUE!</v>
      </c>
      <c r="BO88" s="446">
        <f t="shared" si="63"/>
        <v>16.8</v>
      </c>
      <c r="BP88" s="453" t="e">
        <f t="shared" si="64"/>
        <v>#VALUE!</v>
      </c>
      <c r="BQ88" s="454" t="s">
        <v>539</v>
      </c>
      <c r="BR88" s="313" t="e">
        <f>VLOOKUP(B88,[11]ML!A:A,1,0)</f>
        <v>#N/A</v>
      </c>
      <c r="BS88" s="455" t="str">
        <f t="shared" si="53"/>
        <v>L</v>
      </c>
      <c r="BT88" s="310">
        <f>VLOOKUP(B88,[11]OT!B:AR,43,0)</f>
        <v>20</v>
      </c>
      <c r="BU88" s="311"/>
      <c r="BV88" s="312"/>
      <c r="BW88" s="456">
        <f t="shared" si="65"/>
        <v>4711</v>
      </c>
    </row>
    <row r="89" spans="1:82" s="314" customFormat="1" ht="37.5" customHeight="1">
      <c r="A89" s="434">
        <f t="shared" si="66"/>
        <v>80</v>
      </c>
      <c r="B89" s="457" t="s">
        <v>962</v>
      </c>
      <c r="C89" s="521" t="s">
        <v>963</v>
      </c>
      <c r="D89" s="437" t="s">
        <v>964</v>
      </c>
      <c r="E89" s="438" t="s">
        <v>946</v>
      </c>
      <c r="F89" s="438" t="s">
        <v>965</v>
      </c>
      <c r="G89" s="439" t="s">
        <v>966</v>
      </c>
      <c r="H89" s="439" t="s">
        <v>967</v>
      </c>
      <c r="I89" s="440">
        <f t="shared" si="40"/>
        <v>35</v>
      </c>
      <c r="J89" s="438" t="str">
        <f t="shared" si="41"/>
        <v>01-31 Jan, 2024</v>
      </c>
      <c r="K89" s="440">
        <v>1</v>
      </c>
      <c r="L89" s="440">
        <v>2</v>
      </c>
      <c r="M89" s="440">
        <v>3</v>
      </c>
      <c r="N89" s="441">
        <v>355</v>
      </c>
      <c r="O89" s="442">
        <f t="shared" si="68"/>
        <v>13.653846153846153</v>
      </c>
      <c r="P89" s="443">
        <f>VLOOKUP(B89,[11]NPW.Avg!B:AD,29,0)</f>
        <v>354.64666666666659</v>
      </c>
      <c r="Q89" s="444">
        <f t="shared" si="54"/>
        <v>13.640256410256407</v>
      </c>
      <c r="R89" s="442">
        <f t="shared" si="69"/>
        <v>26</v>
      </c>
      <c r="S89" s="440">
        <f t="shared" si="56"/>
        <v>1</v>
      </c>
      <c r="T89" s="442">
        <f t="shared" si="57"/>
        <v>23.789473684210527</v>
      </c>
      <c r="U89" s="442">
        <f>VLOOKUP(B89,[11]Att!B:S,18,0)</f>
        <v>0.63157894736842102</v>
      </c>
      <c r="V89" s="442">
        <f>VLOOKUP(B89,[11]Att!B:J,9,0)</f>
        <v>0</v>
      </c>
      <c r="W89" s="442">
        <f>VLOOKUP(B89,[11]Att!B:K,10,0)</f>
        <v>0.57894736842105299</v>
      </c>
      <c r="X89" s="442">
        <f t="shared" si="42"/>
        <v>1.2105263157894739</v>
      </c>
      <c r="Y89" s="442">
        <f>VLOOKUP(B89,[11]OT!B:AU,46,0)</f>
        <v>40</v>
      </c>
      <c r="Z89" s="445"/>
      <c r="AA89" s="442">
        <f t="shared" si="43"/>
        <v>40</v>
      </c>
      <c r="AB89" s="446">
        <f t="shared" si="70"/>
        <v>102.4</v>
      </c>
      <c r="AC89" s="447">
        <f t="shared" si="71"/>
        <v>0</v>
      </c>
      <c r="AD89" s="446">
        <f t="shared" si="44"/>
        <v>102.4</v>
      </c>
      <c r="AE89" s="446">
        <f t="shared" si="67"/>
        <v>9.8000000000000007</v>
      </c>
      <c r="AF89" s="446">
        <f t="shared" si="58"/>
        <v>13.653846153846153</v>
      </c>
      <c r="AG89" s="446">
        <f t="shared" si="38"/>
        <v>8.61</v>
      </c>
      <c r="AH89" s="446">
        <f t="shared" si="39"/>
        <v>0</v>
      </c>
      <c r="AI89" s="446">
        <f>_xlfn.IFNA(VLOOKUP(B89,'[11]Child care'!C:I,7,0),0)</f>
        <v>0</v>
      </c>
      <c r="AJ89" s="444">
        <f>VLOOKUP(B89,[11]Att!B:U,20,0)</f>
        <v>9.5299999999999994</v>
      </c>
      <c r="AK89" s="446"/>
      <c r="AL89" s="446">
        <v>7</v>
      </c>
      <c r="AM89" s="446">
        <f>IF(BW89,VLOOKUP(BW89,'[11]Lookup Value'!M:N,2),0)</f>
        <v>10</v>
      </c>
      <c r="AN89" s="448"/>
      <c r="AO89" s="446">
        <f t="shared" si="45"/>
        <v>10</v>
      </c>
      <c r="AP89" s="449">
        <f>_xlfn.IFNA(VLOOKUP(B89,[11]Bonus!A:B,2,0),0)</f>
        <v>0</v>
      </c>
      <c r="AQ89" s="446">
        <f>_xlfn.IFNA(VLOOKUP(B89,'[11]5%'!B:BC,54,0),0)</f>
        <v>0</v>
      </c>
      <c r="AR89" s="450"/>
      <c r="AS89" s="446"/>
      <c r="AT89" s="446"/>
      <c r="AU89" s="446">
        <f t="shared" si="46"/>
        <v>0</v>
      </c>
      <c r="AV89" s="446" t="e">
        <f>SUMIF([11]Reim!B:B,NPW!B:B,[11]Reim!G:G)</f>
        <v>#VALUE!</v>
      </c>
      <c r="AW89" s="446">
        <f t="shared" si="47"/>
        <v>0</v>
      </c>
      <c r="AX89" s="451">
        <f t="shared" si="59"/>
        <v>0</v>
      </c>
      <c r="AY89" s="446">
        <f t="shared" si="60"/>
        <v>324.82</v>
      </c>
      <c r="AZ89" s="446">
        <f t="shared" si="61"/>
        <v>7.9</v>
      </c>
      <c r="BA89" s="446" t="e">
        <f t="shared" si="48"/>
        <v>#VALUE!</v>
      </c>
      <c r="BB89" s="446" t="e">
        <f t="shared" si="49"/>
        <v>#VALUE!</v>
      </c>
      <c r="BC89" s="452">
        <f t="shared" si="50"/>
        <v>367.55697133055622</v>
      </c>
      <c r="BD89" s="444">
        <f>VLOOKUP(B89,'[11]1ST'!B:BP,67,0)</f>
        <v>154.5</v>
      </c>
      <c r="BE89" s="449"/>
      <c r="BF89" s="446">
        <f t="shared" si="62"/>
        <v>154.5</v>
      </c>
      <c r="BG89" s="444" t="e">
        <f t="shared" si="51"/>
        <v>#VALUE!</v>
      </c>
      <c r="BH89" s="446">
        <v>0</v>
      </c>
      <c r="BI89" s="446">
        <f>_xlfn.IFNA(VLOOKUP(B89,[11]Union!A:B,2,0),0)</f>
        <v>0</v>
      </c>
      <c r="BJ89" s="446">
        <f>_xlfn.IFNA(VLOOKUP(B89,[11]Union!E:F,2,0),0)</f>
        <v>0</v>
      </c>
      <c r="BK89" s="446">
        <f>_xlfn.IFNA(VLOOKUP(B89,[11]Union!M:N,2,0),0)</f>
        <v>0</v>
      </c>
      <c r="BL89" s="446">
        <f>_xlfn.IFNA(VLOOKUP(B89,[11]Union!I:J,2,0),0)</f>
        <v>0</v>
      </c>
      <c r="BM89" s="449"/>
      <c r="BN89" s="446" t="e">
        <f t="shared" si="52"/>
        <v>#VALUE!</v>
      </c>
      <c r="BO89" s="446">
        <f t="shared" si="63"/>
        <v>16.8</v>
      </c>
      <c r="BP89" s="453" t="e">
        <f t="shared" si="64"/>
        <v>#VALUE!</v>
      </c>
      <c r="BQ89" s="454" t="s">
        <v>539</v>
      </c>
      <c r="BR89" s="313" t="e">
        <f>VLOOKUP(B89,[11]ML!A:A,1,0)</f>
        <v>#N/A</v>
      </c>
      <c r="BS89" s="455" t="str">
        <f t="shared" si="53"/>
        <v>L</v>
      </c>
      <c r="BT89" s="310">
        <f>VLOOKUP(B89,[11]OT!B:AR,43,0)</f>
        <v>20</v>
      </c>
      <c r="BU89" s="311"/>
      <c r="BV89" s="312"/>
      <c r="BW89" s="456">
        <f t="shared" si="65"/>
        <v>3368</v>
      </c>
    </row>
    <row r="90" spans="1:82" s="314" customFormat="1" ht="37.5" customHeight="1">
      <c r="A90" s="434">
        <f t="shared" si="66"/>
        <v>81</v>
      </c>
      <c r="B90" s="457" t="s">
        <v>968</v>
      </c>
      <c r="C90" s="521" t="s">
        <v>969</v>
      </c>
      <c r="D90" s="437" t="s">
        <v>970</v>
      </c>
      <c r="E90" s="438" t="s">
        <v>215</v>
      </c>
      <c r="F90" s="438" t="s">
        <v>785</v>
      </c>
      <c r="G90" s="439" t="s">
        <v>971</v>
      </c>
      <c r="H90" s="439" t="s">
        <v>972</v>
      </c>
      <c r="I90" s="440">
        <f t="shared" si="40"/>
        <v>31</v>
      </c>
      <c r="J90" s="438" t="str">
        <f t="shared" si="41"/>
        <v>01-31 Jan, 2024</v>
      </c>
      <c r="K90" s="440">
        <v>1</v>
      </c>
      <c r="L90" s="440">
        <v>2</v>
      </c>
      <c r="M90" s="440">
        <v>3</v>
      </c>
      <c r="N90" s="441">
        <v>234</v>
      </c>
      <c r="O90" s="442">
        <f t="shared" si="68"/>
        <v>9</v>
      </c>
      <c r="P90" s="443">
        <f>VLOOKUP(B90,[11]NPW.Avg!B:AD,29,0)</f>
        <v>247.80916666666667</v>
      </c>
      <c r="Q90" s="444">
        <f t="shared" si="54"/>
        <v>9.5311217948717957</v>
      </c>
      <c r="R90" s="442">
        <f t="shared" si="69"/>
        <v>26</v>
      </c>
      <c r="S90" s="440">
        <f t="shared" si="56"/>
        <v>1</v>
      </c>
      <c r="T90" s="442">
        <f t="shared" si="57"/>
        <v>23.964912280701753</v>
      </c>
      <c r="U90" s="442">
        <f>VLOOKUP(B90,[11]Att!B:S,18,0)</f>
        <v>3.5087719298245598E-2</v>
      </c>
      <c r="V90" s="442">
        <f>VLOOKUP(B90,[11]Att!B:J,9,0)</f>
        <v>1</v>
      </c>
      <c r="W90" s="442">
        <f>VLOOKUP(B90,[11]Att!B:K,10,0)</f>
        <v>0</v>
      </c>
      <c r="X90" s="442">
        <f t="shared" si="42"/>
        <v>1.0350877192982455</v>
      </c>
      <c r="Y90" s="442">
        <f>VLOOKUP(B90,[11]OT!B:AU,46,0)</f>
        <v>40</v>
      </c>
      <c r="Z90" s="445"/>
      <c r="AA90" s="442">
        <f t="shared" si="43"/>
        <v>40</v>
      </c>
      <c r="AB90" s="446">
        <f t="shared" si="70"/>
        <v>67.5</v>
      </c>
      <c r="AC90" s="447">
        <f t="shared" si="71"/>
        <v>0</v>
      </c>
      <c r="AD90" s="446">
        <f t="shared" si="44"/>
        <v>67.5</v>
      </c>
      <c r="AE90" s="446">
        <f t="shared" si="67"/>
        <v>9.8000000000000007</v>
      </c>
      <c r="AF90" s="446">
        <f t="shared" si="58"/>
        <v>9</v>
      </c>
      <c r="AG90" s="446">
        <f t="shared" si="38"/>
        <v>0.33</v>
      </c>
      <c r="AH90" s="446">
        <f t="shared" si="39"/>
        <v>9</v>
      </c>
      <c r="AI90" s="446">
        <f>_xlfn.IFNA(VLOOKUP(B90,'[11]Child care'!C:I,7,0),0)</f>
        <v>0</v>
      </c>
      <c r="AJ90" s="444">
        <f>VLOOKUP(B90,[11]Att!B:U,20,0)</f>
        <v>9.57</v>
      </c>
      <c r="AK90" s="446"/>
      <c r="AL90" s="446">
        <v>7</v>
      </c>
      <c r="AM90" s="446">
        <f>IF(BW90,VLOOKUP(BW90,'[11]Lookup Value'!M:N,2),0)</f>
        <v>2</v>
      </c>
      <c r="AN90" s="448"/>
      <c r="AO90" s="446">
        <f t="shared" si="45"/>
        <v>2</v>
      </c>
      <c r="AP90" s="449">
        <f>_xlfn.IFNA(VLOOKUP(B90,[11]Bonus!A:B,2,0),0)</f>
        <v>0</v>
      </c>
      <c r="AQ90" s="446">
        <f>_xlfn.IFNA(VLOOKUP(B90,'[11]5%'!B:BC,54,0),0)</f>
        <v>0</v>
      </c>
      <c r="AR90" s="450"/>
      <c r="AS90" s="446"/>
      <c r="AT90" s="446"/>
      <c r="AU90" s="446">
        <f t="shared" si="46"/>
        <v>0</v>
      </c>
      <c r="AV90" s="446" t="e">
        <f>SUMIF([11]Reim!B:B,NPW!B:B,[11]Reim!G:G)</f>
        <v>#VALUE!</v>
      </c>
      <c r="AW90" s="446">
        <f t="shared" si="47"/>
        <v>0</v>
      </c>
      <c r="AX90" s="451">
        <f t="shared" si="59"/>
        <v>0</v>
      </c>
      <c r="AY90" s="446">
        <f t="shared" si="60"/>
        <v>215.68</v>
      </c>
      <c r="AZ90" s="446">
        <f t="shared" si="61"/>
        <v>0</v>
      </c>
      <c r="BA90" s="446" t="e">
        <f t="shared" si="48"/>
        <v>#VALUE!</v>
      </c>
      <c r="BB90" s="446" t="e">
        <f t="shared" si="49"/>
        <v>#VALUE!</v>
      </c>
      <c r="BC90" s="452">
        <f t="shared" si="50"/>
        <v>367.55697133055622</v>
      </c>
      <c r="BD90" s="444">
        <f>VLOOKUP(B90,'[11]1ST'!B:BP,67,0)</f>
        <v>117</v>
      </c>
      <c r="BE90" s="449"/>
      <c r="BF90" s="446">
        <f t="shared" si="62"/>
        <v>117</v>
      </c>
      <c r="BG90" s="444" t="e">
        <f t="shared" si="51"/>
        <v>#VALUE!</v>
      </c>
      <c r="BH90" s="446">
        <v>0</v>
      </c>
      <c r="BI90" s="446">
        <f>_xlfn.IFNA(VLOOKUP(B90,[11]Union!A:B,2,0),0)</f>
        <v>0</v>
      </c>
      <c r="BJ90" s="446">
        <f>_xlfn.IFNA(VLOOKUP(B90,[11]Union!E:F,2,0),0)</f>
        <v>0</v>
      </c>
      <c r="BK90" s="446">
        <f>_xlfn.IFNA(VLOOKUP(B90,[11]Union!M:N,2,0),0)</f>
        <v>0</v>
      </c>
      <c r="BL90" s="446">
        <f>_xlfn.IFNA(VLOOKUP(B90,[11]Union!I:J,2,0),0)</f>
        <v>0</v>
      </c>
      <c r="BM90" s="449"/>
      <c r="BN90" s="446" t="e">
        <f t="shared" si="52"/>
        <v>#VALUE!</v>
      </c>
      <c r="BO90" s="446">
        <f t="shared" si="63"/>
        <v>16.8</v>
      </c>
      <c r="BP90" s="453" t="e">
        <f t="shared" si="64"/>
        <v>#VALUE!</v>
      </c>
      <c r="BQ90" s="454" t="s">
        <v>539</v>
      </c>
      <c r="BR90" s="313" t="e">
        <f>VLOOKUP(B90,[11]ML!A:A,1,0)</f>
        <v>#N/A</v>
      </c>
      <c r="BS90" s="455" t="str">
        <f t="shared" si="53"/>
        <v>L</v>
      </c>
      <c r="BT90" s="310">
        <f>VLOOKUP(B90,[11]OT!B:AR,43,0)</f>
        <v>20</v>
      </c>
      <c r="BU90" s="311"/>
      <c r="BV90" s="312"/>
      <c r="BW90" s="456">
        <f t="shared" si="65"/>
        <v>504</v>
      </c>
      <c r="BX90" s="464"/>
    </row>
    <row r="91" spans="1:82" s="487" customFormat="1" ht="37.5" customHeight="1">
      <c r="A91" s="470">
        <f t="shared" si="66"/>
        <v>82</v>
      </c>
      <c r="B91" s="471" t="s">
        <v>973</v>
      </c>
      <c r="C91" s="497" t="s">
        <v>974</v>
      </c>
      <c r="D91" s="473" t="s">
        <v>975</v>
      </c>
      <c r="E91" s="474" t="s">
        <v>808</v>
      </c>
      <c r="F91" s="474" t="s">
        <v>976</v>
      </c>
      <c r="G91" s="476" t="s">
        <v>977</v>
      </c>
      <c r="H91" s="476" t="s">
        <v>978</v>
      </c>
      <c r="I91" s="477">
        <f t="shared" si="40"/>
        <v>37</v>
      </c>
      <c r="J91" s="474" t="str">
        <f t="shared" si="41"/>
        <v>01-31 Jan, 2024</v>
      </c>
      <c r="K91" s="477">
        <v>1</v>
      </c>
      <c r="L91" s="477">
        <v>0</v>
      </c>
      <c r="M91" s="477">
        <f>K91+L91</f>
        <v>1</v>
      </c>
      <c r="N91" s="478">
        <v>254</v>
      </c>
      <c r="O91" s="479">
        <f t="shared" si="68"/>
        <v>9.7692307692307701</v>
      </c>
      <c r="P91" s="443">
        <f>VLOOKUP(B91,[11]NPW.Avg!B:AD,29,0)</f>
        <v>267.58953711201082</v>
      </c>
      <c r="Q91" s="483">
        <f t="shared" si="54"/>
        <v>10.291905273538877</v>
      </c>
      <c r="R91" s="479">
        <f t="shared" si="69"/>
        <v>26</v>
      </c>
      <c r="S91" s="440"/>
      <c r="T91" s="479">
        <f t="shared" si="57"/>
        <v>13</v>
      </c>
      <c r="U91" s="442">
        <f>VLOOKUP(B91,[11]Att!B:S,18,0)</f>
        <v>1</v>
      </c>
      <c r="V91" s="442">
        <f>VLOOKUP(B91,[11]Att!B:J,9,0)</f>
        <v>0</v>
      </c>
      <c r="W91" s="442">
        <v>12</v>
      </c>
      <c r="X91" s="479">
        <f t="shared" si="42"/>
        <v>13</v>
      </c>
      <c r="Y91" s="442">
        <v>0</v>
      </c>
      <c r="Z91" s="479"/>
      <c r="AA91" s="479">
        <f t="shared" si="43"/>
        <v>0</v>
      </c>
      <c r="AB91" s="480">
        <f t="shared" si="70"/>
        <v>0</v>
      </c>
      <c r="AC91" s="480">
        <f t="shared" si="71"/>
        <v>0</v>
      </c>
      <c r="AD91" s="480">
        <f>AB91+AC91</f>
        <v>0</v>
      </c>
      <c r="AE91" s="480">
        <f t="shared" si="67"/>
        <v>0</v>
      </c>
      <c r="AF91" s="480">
        <f t="shared" si="58"/>
        <v>0</v>
      </c>
      <c r="AG91" s="480">
        <f t="shared" si="38"/>
        <v>10.29</v>
      </c>
      <c r="AH91" s="480">
        <f t="shared" si="39"/>
        <v>0</v>
      </c>
      <c r="AI91" s="480">
        <f>_xlfn.IFNA(VLOOKUP(B91,'[11]Child care'!C:I,7,0),0)</f>
        <v>0</v>
      </c>
      <c r="AJ91" s="444">
        <f>VLOOKUP(B91,[11]Att!B:U,20,0)</f>
        <v>0</v>
      </c>
      <c r="AK91" s="446"/>
      <c r="AL91" s="480">
        <v>7</v>
      </c>
      <c r="AM91" s="480">
        <v>2</v>
      </c>
      <c r="AN91" s="480"/>
      <c r="AO91" s="480">
        <f t="shared" si="45"/>
        <v>2</v>
      </c>
      <c r="AP91" s="482">
        <f>_xlfn.IFNA(VLOOKUP(B91,[11]Bonus!A:B,2,0),0)</f>
        <v>0</v>
      </c>
      <c r="AQ91" s="446">
        <f>_xlfn.IFNA(VLOOKUP(B91,'[11]5%'!B:BC,54,0),0)</f>
        <v>0</v>
      </c>
      <c r="AR91" s="481"/>
      <c r="AS91" s="480"/>
      <c r="AT91" s="480"/>
      <c r="AU91" s="480">
        <f t="shared" si="46"/>
        <v>0</v>
      </c>
      <c r="AV91" s="446" t="e">
        <f>SUMIF([11]Reim!B:B,NPW!B:B,[11]Reim!G:G)</f>
        <v>#VALUE!</v>
      </c>
      <c r="AW91" s="480">
        <f t="shared" si="47"/>
        <v>0</v>
      </c>
      <c r="AX91" s="480">
        <f t="shared" si="59"/>
        <v>0</v>
      </c>
      <c r="AY91" s="480">
        <f t="shared" si="60"/>
        <v>127</v>
      </c>
      <c r="AZ91" s="480">
        <f t="shared" si="61"/>
        <v>117.23</v>
      </c>
      <c r="BA91" s="480" t="e">
        <f t="shared" si="48"/>
        <v>#VALUE!</v>
      </c>
      <c r="BB91" s="480" t="e">
        <f t="shared" si="49"/>
        <v>#VALUE!</v>
      </c>
      <c r="BC91" s="452">
        <f t="shared" si="50"/>
        <v>367.55697133055622</v>
      </c>
      <c r="BD91" s="444">
        <f>VLOOKUP(B91,'[11]1ST'!B:BP,67,0)</f>
        <v>0</v>
      </c>
      <c r="BE91" s="482"/>
      <c r="BF91" s="480">
        <f t="shared" si="62"/>
        <v>0</v>
      </c>
      <c r="BG91" s="444" t="e">
        <f t="shared" si="51"/>
        <v>#VALUE!</v>
      </c>
      <c r="BH91" s="446">
        <v>0</v>
      </c>
      <c r="BI91" s="480">
        <f>_xlfn.IFNA(VLOOKUP(B91,[11]Union!A:B,2,0),0)</f>
        <v>0</v>
      </c>
      <c r="BJ91" s="480">
        <f>_xlfn.IFNA(VLOOKUP(B91,[11]Union!E:F,2,0),0)</f>
        <v>0</v>
      </c>
      <c r="BK91" s="480">
        <f>_xlfn.IFNA(VLOOKUP(B91,[11]Union!M:N,2,0),0)</f>
        <v>0</v>
      </c>
      <c r="BL91" s="480">
        <f>_xlfn.IFNA(VLOOKUP(B91,[11]Union!I:J,2,0),0)</f>
        <v>0</v>
      </c>
      <c r="BM91" s="482"/>
      <c r="BN91" s="480" t="e">
        <f t="shared" si="52"/>
        <v>#VALUE!</v>
      </c>
      <c r="BO91" s="480">
        <f t="shared" si="63"/>
        <v>7</v>
      </c>
      <c r="BP91" s="484" t="e">
        <f t="shared" si="64"/>
        <v>#VALUE!</v>
      </c>
      <c r="BQ91" s="485" t="s">
        <v>539</v>
      </c>
      <c r="BR91" s="313" t="e">
        <f>VLOOKUP(B91,[11]ML!A:A,1,0)</f>
        <v>#N/A</v>
      </c>
      <c r="BS91" s="486" t="str">
        <f t="shared" si="53"/>
        <v>L</v>
      </c>
      <c r="BT91" s="310"/>
      <c r="BU91" s="311"/>
      <c r="BV91" s="524"/>
      <c r="BW91" s="525">
        <f t="shared" si="65"/>
        <v>499</v>
      </c>
    </row>
    <row r="92" spans="1:82" s="314" customFormat="1" ht="37.5" customHeight="1">
      <c r="A92" s="434">
        <f t="shared" si="66"/>
        <v>83</v>
      </c>
      <c r="B92" s="457" t="s">
        <v>979</v>
      </c>
      <c r="C92" s="458" t="s">
        <v>980</v>
      </c>
      <c r="D92" s="437" t="s">
        <v>981</v>
      </c>
      <c r="E92" s="438" t="s">
        <v>332</v>
      </c>
      <c r="F92" s="438" t="s">
        <v>654</v>
      </c>
      <c r="G92" s="439" t="s">
        <v>982</v>
      </c>
      <c r="H92" s="439" t="s">
        <v>983</v>
      </c>
      <c r="I92" s="440">
        <f t="shared" si="40"/>
        <v>29</v>
      </c>
      <c r="J92" s="438" t="str">
        <f t="shared" si="41"/>
        <v>01-31 Jan, 2024</v>
      </c>
      <c r="K92" s="440">
        <v>1</v>
      </c>
      <c r="L92" s="440">
        <v>1</v>
      </c>
      <c r="M92" s="440">
        <f t="shared" ref="M92:M94" si="72">K92+L92</f>
        <v>2</v>
      </c>
      <c r="N92" s="441">
        <v>267</v>
      </c>
      <c r="O92" s="442">
        <f t="shared" si="68"/>
        <v>10.26923076923077</v>
      </c>
      <c r="P92" s="443">
        <f>VLOOKUP(B92,[11]NPW.Avg!B:AD,29,0)</f>
        <v>335.0432051282051</v>
      </c>
      <c r="Q92" s="444">
        <f t="shared" si="54"/>
        <v>12.886277120315581</v>
      </c>
      <c r="R92" s="442">
        <f t="shared" si="69"/>
        <v>26</v>
      </c>
      <c r="S92" s="440">
        <f t="shared" si="56"/>
        <v>1</v>
      </c>
      <c r="T92" s="442">
        <f t="shared" si="57"/>
        <v>24.684210526315788</v>
      </c>
      <c r="U92" s="442">
        <f>VLOOKUP(B92,[11]Att!B:S,18,0)</f>
        <v>0.31578947368421101</v>
      </c>
      <c r="V92" s="442">
        <f>VLOOKUP(B92,[11]Att!B:J,9,0)</f>
        <v>0</v>
      </c>
      <c r="W92" s="442">
        <f>VLOOKUP(B92,[11]Att!B:K,10,0)</f>
        <v>0</v>
      </c>
      <c r="X92" s="442">
        <f t="shared" si="42"/>
        <v>0.31578947368421101</v>
      </c>
      <c r="Y92" s="442">
        <f>VLOOKUP(B92,[11]OT!B:AU,46,0)</f>
        <v>44</v>
      </c>
      <c r="Z92" s="445"/>
      <c r="AA92" s="442">
        <f t="shared" si="43"/>
        <v>44</v>
      </c>
      <c r="AB92" s="446">
        <f t="shared" si="70"/>
        <v>84.72</v>
      </c>
      <c r="AC92" s="447">
        <f t="shared" si="71"/>
        <v>0</v>
      </c>
      <c r="AD92" s="446">
        <f t="shared" si="44"/>
        <v>84.72</v>
      </c>
      <c r="AE92" s="446">
        <f t="shared" si="67"/>
        <v>10.78</v>
      </c>
      <c r="AF92" s="446">
        <f t="shared" si="58"/>
        <v>10.26923076923077</v>
      </c>
      <c r="AG92" s="446">
        <f t="shared" si="38"/>
        <v>4.07</v>
      </c>
      <c r="AH92" s="446">
        <f t="shared" si="39"/>
        <v>0</v>
      </c>
      <c r="AI92" s="446">
        <f>_xlfn.IFNA(VLOOKUP(B92,'[11]Child care'!C:I,7,0),0)</f>
        <v>8</v>
      </c>
      <c r="AJ92" s="444">
        <f>VLOOKUP(B92,[11]Att!B:U,20,0)</f>
        <v>10</v>
      </c>
      <c r="AK92" s="446"/>
      <c r="AL92" s="446">
        <v>7</v>
      </c>
      <c r="AM92" s="446">
        <f>IF(BW92,VLOOKUP(BW92,'[11]Lookup Value'!M:N,2),0)</f>
        <v>2</v>
      </c>
      <c r="AN92" s="448"/>
      <c r="AO92" s="446">
        <f t="shared" si="45"/>
        <v>2</v>
      </c>
      <c r="AP92" s="449">
        <f>_xlfn.IFNA(VLOOKUP(B92,[11]Bonus!A:B,2,0),0)</f>
        <v>0</v>
      </c>
      <c r="AQ92" s="446">
        <f>_xlfn.IFNA(VLOOKUP(B92,'[11]5%'!B:BC,54,0),0)</f>
        <v>0</v>
      </c>
      <c r="AR92" s="450"/>
      <c r="AS92" s="446"/>
      <c r="AT92" s="446"/>
      <c r="AU92" s="446">
        <f t="shared" si="46"/>
        <v>0</v>
      </c>
      <c r="AV92" s="446" t="e">
        <f>SUMIF([11]Reim!B:B,NPW!B:B,[11]Reim!G:G)</f>
        <v>#VALUE!</v>
      </c>
      <c r="AW92" s="446">
        <f t="shared" si="47"/>
        <v>0</v>
      </c>
      <c r="AX92" s="451">
        <f t="shared" si="59"/>
        <v>0</v>
      </c>
      <c r="AY92" s="446">
        <f t="shared" si="60"/>
        <v>253.49</v>
      </c>
      <c r="AZ92" s="446">
        <f t="shared" si="61"/>
        <v>0</v>
      </c>
      <c r="BA92" s="446" t="e">
        <f t="shared" si="48"/>
        <v>#VALUE!</v>
      </c>
      <c r="BB92" s="446" t="e">
        <f t="shared" si="49"/>
        <v>#VALUE!</v>
      </c>
      <c r="BC92" s="452">
        <f t="shared" si="50"/>
        <v>367.55697133055622</v>
      </c>
      <c r="BD92" s="444">
        <f>VLOOKUP(B92,'[11]1ST'!B:BP,67,0)</f>
        <v>133.5</v>
      </c>
      <c r="BE92" s="449"/>
      <c r="BF92" s="446">
        <f t="shared" si="62"/>
        <v>133.5</v>
      </c>
      <c r="BG92" s="444" t="e">
        <f t="shared" si="51"/>
        <v>#VALUE!</v>
      </c>
      <c r="BH92" s="446">
        <v>0</v>
      </c>
      <c r="BI92" s="446">
        <f>_xlfn.IFNA(VLOOKUP(B92,[11]Union!A:B,2,0),0)</f>
        <v>0</v>
      </c>
      <c r="BJ92" s="446">
        <f>_xlfn.IFNA(VLOOKUP(B92,[11]Union!E:F,2,0),0)</f>
        <v>0</v>
      </c>
      <c r="BK92" s="446">
        <f>_xlfn.IFNA(VLOOKUP(B92,[11]Union!M:N,2,0),0)</f>
        <v>0</v>
      </c>
      <c r="BL92" s="446">
        <f>_xlfn.IFNA(VLOOKUP(B92,[11]Union!I:J,2,0),0)</f>
        <v>0</v>
      </c>
      <c r="BM92" s="449"/>
      <c r="BN92" s="446" t="e">
        <f t="shared" si="52"/>
        <v>#VALUE!</v>
      </c>
      <c r="BO92" s="446">
        <f t="shared" si="63"/>
        <v>25.78</v>
      </c>
      <c r="BP92" s="453" t="e">
        <f t="shared" si="64"/>
        <v>#VALUE!</v>
      </c>
      <c r="BQ92" s="454" t="s">
        <v>539</v>
      </c>
      <c r="BR92" s="313" t="e">
        <f>VLOOKUP(B92,[11]ML!A:A,1,0)</f>
        <v>#N/A</v>
      </c>
      <c r="BS92" s="455" t="str">
        <f t="shared" si="53"/>
        <v>L</v>
      </c>
      <c r="BT92" s="310">
        <f>VLOOKUP(B92,[11]OT!B:AR,43,0)</f>
        <v>22</v>
      </c>
      <c r="BU92" s="311"/>
      <c r="BV92" s="312"/>
      <c r="BW92" s="456">
        <f t="shared" si="65"/>
        <v>426</v>
      </c>
    </row>
    <row r="93" spans="1:82" s="314" customFormat="1" ht="37.5" customHeight="1">
      <c r="A93" s="434">
        <f t="shared" si="66"/>
        <v>84</v>
      </c>
      <c r="B93" s="457" t="s">
        <v>984</v>
      </c>
      <c r="C93" s="458" t="s">
        <v>985</v>
      </c>
      <c r="D93" s="437" t="s">
        <v>986</v>
      </c>
      <c r="E93" s="438" t="s">
        <v>191</v>
      </c>
      <c r="F93" s="438" t="s">
        <v>704</v>
      </c>
      <c r="G93" s="526">
        <v>44896</v>
      </c>
      <c r="H93" s="439" t="s">
        <v>987</v>
      </c>
      <c r="I93" s="440">
        <f t="shared" si="40"/>
        <v>25</v>
      </c>
      <c r="J93" s="438" t="str">
        <f t="shared" si="41"/>
        <v>01-31 Jan, 2024</v>
      </c>
      <c r="K93" s="440">
        <v>1</v>
      </c>
      <c r="L93" s="440">
        <v>0</v>
      </c>
      <c r="M93" s="440">
        <f t="shared" si="72"/>
        <v>1</v>
      </c>
      <c r="N93" s="441">
        <v>204</v>
      </c>
      <c r="O93" s="442">
        <f t="shared" si="68"/>
        <v>7.8461538461538458</v>
      </c>
      <c r="P93" s="443">
        <f>VLOOKUP(B93,[11]NPW.Avg!B:AD,29,0)</f>
        <v>210.27800000000002</v>
      </c>
      <c r="Q93" s="444">
        <f t="shared" si="54"/>
        <v>8.0876153846153862</v>
      </c>
      <c r="R93" s="442">
        <f t="shared" si="69"/>
        <v>26</v>
      </c>
      <c r="S93" s="440">
        <f t="shared" si="56"/>
        <v>1</v>
      </c>
      <c r="T93" s="442">
        <f t="shared" si="57"/>
        <v>19.566666666666666</v>
      </c>
      <c r="U93" s="442">
        <f>VLOOKUP(B93,[11]Att!B:S,18,0)</f>
        <v>1.4333333333333333</v>
      </c>
      <c r="V93" s="442">
        <f>VLOOKUP(B93,[11]Att!B:J,9,0)</f>
        <v>0</v>
      </c>
      <c r="W93" s="442">
        <f>VLOOKUP(B93,[11]Att!B:K,10,0)</f>
        <v>4</v>
      </c>
      <c r="X93" s="442">
        <f t="shared" si="42"/>
        <v>5.4333333333333336</v>
      </c>
      <c r="Y93" s="442">
        <f>VLOOKUP(B93,[11]OT!B:AU,46,0)</f>
        <v>16</v>
      </c>
      <c r="Z93" s="445"/>
      <c r="AA93" s="442">
        <f t="shared" si="43"/>
        <v>16</v>
      </c>
      <c r="AB93" s="446">
        <f t="shared" si="70"/>
        <v>23.54</v>
      </c>
      <c r="AC93" s="447">
        <f t="shared" si="71"/>
        <v>0</v>
      </c>
      <c r="AD93" s="446">
        <f t="shared" si="44"/>
        <v>23.54</v>
      </c>
      <c r="AE93" s="446">
        <f t="shared" si="67"/>
        <v>3.92</v>
      </c>
      <c r="AF93" s="446">
        <f t="shared" si="58"/>
        <v>7.8461538461538458</v>
      </c>
      <c r="AG93" s="446">
        <f t="shared" si="38"/>
        <v>11.59</v>
      </c>
      <c r="AH93" s="446">
        <f t="shared" si="39"/>
        <v>0</v>
      </c>
      <c r="AI93" s="446">
        <f>_xlfn.IFNA(VLOOKUP(B93,'[11]Child care'!C:I,7,0),0)</f>
        <v>0</v>
      </c>
      <c r="AJ93" s="444">
        <f>VLOOKUP(B93,[11]Att!B:U,20,0)</f>
        <v>6.99</v>
      </c>
      <c r="AK93" s="446"/>
      <c r="AL93" s="446">
        <v>7</v>
      </c>
      <c r="AM93" s="446">
        <f>IF(BW93,VLOOKUP(BW93,'[11]Lookup Value'!M:N,2),0)</f>
        <v>2</v>
      </c>
      <c r="AN93" s="448"/>
      <c r="AO93" s="446">
        <f t="shared" si="45"/>
        <v>2</v>
      </c>
      <c r="AP93" s="449">
        <f>_xlfn.IFNA(VLOOKUP(B93,[11]Bonus!A:B,2,0),0)</f>
        <v>0</v>
      </c>
      <c r="AQ93" s="446">
        <f>_xlfn.IFNA(VLOOKUP(B93,'[11]5%'!B:BC,54,0),0)</f>
        <v>0</v>
      </c>
      <c r="AR93" s="450"/>
      <c r="AS93" s="446"/>
      <c r="AT93" s="446"/>
      <c r="AU93" s="446">
        <f t="shared" si="46"/>
        <v>0</v>
      </c>
      <c r="AV93" s="446" t="e">
        <f>SUMIF([11]Reim!B:B,NPW!B:B,[11]Reim!G:G)</f>
        <v>#VALUE!</v>
      </c>
      <c r="AW93" s="446">
        <f t="shared" si="47"/>
        <v>0</v>
      </c>
      <c r="AX93" s="451">
        <f t="shared" si="59"/>
        <v>0</v>
      </c>
      <c r="AY93" s="446">
        <f t="shared" si="60"/>
        <v>153.52000000000001</v>
      </c>
      <c r="AZ93" s="446">
        <f t="shared" si="61"/>
        <v>31.38</v>
      </c>
      <c r="BA93" s="446" t="e">
        <f t="shared" si="48"/>
        <v>#VALUE!</v>
      </c>
      <c r="BB93" s="446" t="e">
        <f t="shared" si="49"/>
        <v>#VALUE!</v>
      </c>
      <c r="BC93" s="452">
        <f t="shared" si="50"/>
        <v>367.55697133055622</v>
      </c>
      <c r="BD93" s="444">
        <f>VLOOKUP(B93,'[11]1ST'!B:BP,67,0)</f>
        <v>102</v>
      </c>
      <c r="BE93" s="449"/>
      <c r="BF93" s="446">
        <f t="shared" si="62"/>
        <v>102</v>
      </c>
      <c r="BG93" s="444" t="e">
        <f t="shared" si="51"/>
        <v>#VALUE!</v>
      </c>
      <c r="BH93" s="446">
        <v>0</v>
      </c>
      <c r="BI93" s="446">
        <f>_xlfn.IFNA(VLOOKUP(B93,[11]Union!A:B,2,0),0)</f>
        <v>0</v>
      </c>
      <c r="BJ93" s="446">
        <f>_xlfn.IFNA(VLOOKUP(B93,[11]Union!E:F,2,0),0)</f>
        <v>0</v>
      </c>
      <c r="BK93" s="446">
        <f>_xlfn.IFNA(VLOOKUP(B93,[11]Union!M:N,2,0),0)</f>
        <v>0</v>
      </c>
      <c r="BL93" s="446">
        <f>_xlfn.IFNA(VLOOKUP(B93,[11]Union!I:J,2,0),0)</f>
        <v>0</v>
      </c>
      <c r="BM93" s="449"/>
      <c r="BN93" s="446" t="e">
        <f t="shared" si="52"/>
        <v>#VALUE!</v>
      </c>
      <c r="BO93" s="446">
        <f t="shared" si="63"/>
        <v>10.92</v>
      </c>
      <c r="BP93" s="453" t="e">
        <f t="shared" si="64"/>
        <v>#VALUE!</v>
      </c>
      <c r="BQ93" s="454">
        <v>38800469392315</v>
      </c>
      <c r="BR93" s="313" t="e">
        <f>VLOOKUP(B93,[11]ML!A:A,1,0)</f>
        <v>#N/A</v>
      </c>
      <c r="BS93" s="455" t="str">
        <f t="shared" si="53"/>
        <v>L</v>
      </c>
      <c r="BT93" s="310">
        <f>VLOOKUP(B93,[11]OT!B:AR,43,0)</f>
        <v>8</v>
      </c>
      <c r="BU93" s="311"/>
      <c r="BV93" s="312"/>
      <c r="BW93" s="456">
        <f t="shared" si="65"/>
        <v>426</v>
      </c>
    </row>
    <row r="94" spans="1:82" s="314" customFormat="1" ht="37.5" customHeight="1">
      <c r="A94" s="434">
        <f t="shared" si="66"/>
        <v>85</v>
      </c>
      <c r="B94" s="457" t="s">
        <v>988</v>
      </c>
      <c r="C94" s="527" t="s">
        <v>989</v>
      </c>
      <c r="D94" s="528" t="s">
        <v>990</v>
      </c>
      <c r="E94" s="438" t="s">
        <v>308</v>
      </c>
      <c r="F94" s="527" t="s">
        <v>991</v>
      </c>
      <c r="G94" s="526">
        <v>38796</v>
      </c>
      <c r="H94" s="529" t="s">
        <v>992</v>
      </c>
      <c r="I94" s="440">
        <f t="shared" si="40"/>
        <v>40</v>
      </c>
      <c r="J94" s="438" t="str">
        <f t="shared" si="41"/>
        <v>01-31 Jan, 2024</v>
      </c>
      <c r="K94" s="440">
        <v>1</v>
      </c>
      <c r="L94" s="440">
        <v>1</v>
      </c>
      <c r="M94" s="440">
        <f t="shared" si="72"/>
        <v>2</v>
      </c>
      <c r="N94" s="530">
        <v>252</v>
      </c>
      <c r="O94" s="442">
        <f t="shared" si="68"/>
        <v>9.6923076923076916</v>
      </c>
      <c r="P94" s="443">
        <f>VLOOKUP(B94,[11]NPW.Avg!B:AD,29,0)</f>
        <v>280.98458375362696</v>
      </c>
      <c r="Q94" s="444">
        <f t="shared" si="54"/>
        <v>10.807099375139499</v>
      </c>
      <c r="R94" s="442">
        <v>26</v>
      </c>
      <c r="S94" s="440">
        <f t="shared" si="56"/>
        <v>1</v>
      </c>
      <c r="T94" s="442">
        <f t="shared" si="57"/>
        <v>24</v>
      </c>
      <c r="U94" s="442">
        <f>VLOOKUP(B94,[11]Att!B:S,18,0)</f>
        <v>1</v>
      </c>
      <c r="V94" s="442">
        <f>VLOOKUP(B94,[11]Att!B:J,9,0)</f>
        <v>0</v>
      </c>
      <c r="W94" s="442">
        <f>VLOOKUP(B94,[11]Att!B:K,10,0)</f>
        <v>0</v>
      </c>
      <c r="X94" s="442">
        <f t="shared" si="42"/>
        <v>1</v>
      </c>
      <c r="Y94" s="442">
        <f>VLOOKUP(B94,[11]OT!B:AU,46,0)</f>
        <v>44</v>
      </c>
      <c r="Z94" s="445"/>
      <c r="AA94" s="442">
        <f t="shared" si="43"/>
        <v>44</v>
      </c>
      <c r="AB94" s="446">
        <f t="shared" si="70"/>
        <v>79.959999999999994</v>
      </c>
      <c r="AC94" s="447">
        <f t="shared" si="71"/>
        <v>0</v>
      </c>
      <c r="AD94" s="446">
        <f t="shared" si="44"/>
        <v>79.959999999999994</v>
      </c>
      <c r="AE94" s="446">
        <f t="shared" si="67"/>
        <v>10.78</v>
      </c>
      <c r="AF94" s="446">
        <f t="shared" si="58"/>
        <v>9.6923076923076916</v>
      </c>
      <c r="AG94" s="446">
        <f t="shared" si="38"/>
        <v>10.81</v>
      </c>
      <c r="AH94" s="446">
        <f t="shared" si="39"/>
        <v>0</v>
      </c>
      <c r="AI94" s="446">
        <f>_xlfn.IFNA(VLOOKUP(B94,'[11]Child care'!C:I,7,0),0)</f>
        <v>0</v>
      </c>
      <c r="AJ94" s="444">
        <f>VLOOKUP(B94,[11]Att!B:U,20,0)</f>
        <v>10</v>
      </c>
      <c r="AK94" s="446"/>
      <c r="AL94" s="446">
        <v>7</v>
      </c>
      <c r="AM94" s="446">
        <v>11</v>
      </c>
      <c r="AN94" s="448"/>
      <c r="AO94" s="446">
        <f t="shared" si="45"/>
        <v>11</v>
      </c>
      <c r="AP94" s="449">
        <f>_xlfn.IFNA(VLOOKUP(B94,[11]Bonus!A:B,2,0),0)</f>
        <v>0</v>
      </c>
      <c r="AQ94" s="446">
        <f>_xlfn.IFNA(VLOOKUP(B94,'[11]5%'!B:BC,54,0),0)</f>
        <v>0</v>
      </c>
      <c r="AR94" s="450"/>
      <c r="AS94" s="446"/>
      <c r="AT94" s="446"/>
      <c r="AU94" s="446"/>
      <c r="AV94" s="446" t="e">
        <f>SUMIF([11]Reim!B:B,NPW!B:B,[11]Reim!G:G)</f>
        <v>#VALUE!</v>
      </c>
      <c r="AW94" s="446">
        <f t="shared" si="47"/>
        <v>0</v>
      </c>
      <c r="AX94" s="451">
        <f t="shared" si="59"/>
        <v>0</v>
      </c>
      <c r="AY94" s="446">
        <f t="shared" si="60"/>
        <v>232.62</v>
      </c>
      <c r="AZ94" s="446">
        <f t="shared" si="61"/>
        <v>0</v>
      </c>
      <c r="BA94" s="446" t="e">
        <f t="shared" si="48"/>
        <v>#VALUE!</v>
      </c>
      <c r="BB94" s="446" t="e">
        <f t="shared" si="49"/>
        <v>#VALUE!</v>
      </c>
      <c r="BC94" s="452">
        <f t="shared" si="50"/>
        <v>367.55697133055622</v>
      </c>
      <c r="BD94" s="444">
        <f>VLOOKUP(B94,'[11]1ST'!B:BP,67,0)</f>
        <v>126</v>
      </c>
      <c r="BE94" s="449"/>
      <c r="BF94" s="446">
        <f t="shared" si="62"/>
        <v>126</v>
      </c>
      <c r="BG94" s="444" t="e">
        <f t="shared" si="51"/>
        <v>#VALUE!</v>
      </c>
      <c r="BH94" s="446">
        <v>0</v>
      </c>
      <c r="BI94" s="446">
        <f>_xlfn.IFNA(VLOOKUP(B94,[11]Union!A:B,2,0),0)</f>
        <v>0</v>
      </c>
      <c r="BJ94" s="446">
        <f>_xlfn.IFNA(VLOOKUP(B94,[11]Union!E:F,2,0),0)</f>
        <v>0</v>
      </c>
      <c r="BK94" s="446">
        <f>_xlfn.IFNA(VLOOKUP(B94,[11]Union!M:N,2,0),0)</f>
        <v>0</v>
      </c>
      <c r="BL94" s="446">
        <f>_xlfn.IFNA(VLOOKUP(B94,[11]Union!I:J,2,0),0)</f>
        <v>0</v>
      </c>
      <c r="BM94" s="449"/>
      <c r="BN94" s="446" t="e">
        <f t="shared" si="52"/>
        <v>#VALUE!</v>
      </c>
      <c r="BO94" s="446">
        <f t="shared" si="63"/>
        <v>17.78</v>
      </c>
      <c r="BP94" s="453" t="e">
        <f t="shared" si="64"/>
        <v>#VALUE!</v>
      </c>
      <c r="BQ94" s="454" t="s">
        <v>539</v>
      </c>
      <c r="BR94" s="313" t="e">
        <f>VLOOKUP(B94,[11]ML!A:A,1,0)</f>
        <v>#N/A</v>
      </c>
      <c r="BS94" s="455"/>
      <c r="BT94" s="310">
        <f>VLOOKUP(B94,[11]OT!B:AR,43,0)</f>
        <v>22</v>
      </c>
      <c r="BU94" s="311"/>
      <c r="BV94" s="312"/>
      <c r="BW94" s="456">
        <f t="shared" si="65"/>
        <v>6526</v>
      </c>
    </row>
    <row r="95" spans="1:82" s="314" customFormat="1" ht="37.5" customHeight="1">
      <c r="A95" s="434">
        <f t="shared" si="66"/>
        <v>86</v>
      </c>
      <c r="B95" s="531" t="s">
        <v>993</v>
      </c>
      <c r="C95" s="532" t="s">
        <v>994</v>
      </c>
      <c r="D95" s="533" t="s">
        <v>995</v>
      </c>
      <c r="E95" s="438" t="s">
        <v>618</v>
      </c>
      <c r="F95" s="534" t="s">
        <v>996</v>
      </c>
      <c r="G95" s="534">
        <v>45293</v>
      </c>
      <c r="H95" s="439">
        <v>36288</v>
      </c>
      <c r="I95" s="440">
        <f t="shared" si="40"/>
        <v>25</v>
      </c>
      <c r="J95" s="438" t="str">
        <f t="shared" si="41"/>
        <v>01-31 Jan, 2024</v>
      </c>
      <c r="K95" s="440">
        <v>1</v>
      </c>
      <c r="L95" s="440"/>
      <c r="M95" s="440">
        <v>1</v>
      </c>
      <c r="N95" s="441">
        <v>202</v>
      </c>
      <c r="O95" s="442">
        <f t="shared" si="68"/>
        <v>7.7692307692307692</v>
      </c>
      <c r="P95" s="443"/>
      <c r="Q95" s="444"/>
      <c r="R95" s="442">
        <f t="shared" ref="R95:R98" si="73">$J$3</f>
        <v>26</v>
      </c>
      <c r="S95" s="440">
        <v>0</v>
      </c>
      <c r="T95" s="442">
        <f t="shared" si="57"/>
        <v>24.973684210526315</v>
      </c>
      <c r="U95" s="442">
        <f>VLOOKUP(B95,[11]Att!B:S,18,0)</f>
        <v>2.6315789473684199E-2</v>
      </c>
      <c r="V95" s="442">
        <f>VLOOKUP(B95,[11]Att!B:J,9,0)</f>
        <v>0</v>
      </c>
      <c r="W95" s="442">
        <f>VLOOKUP(B95,[11]Att!B:K,10,0)</f>
        <v>1</v>
      </c>
      <c r="X95" s="442">
        <f t="shared" si="42"/>
        <v>1.0263157894736843</v>
      </c>
      <c r="Y95" s="442">
        <f>VLOOKUP(B95,[11]OT!B:AU,46,0)</f>
        <v>30</v>
      </c>
      <c r="Z95" s="442"/>
      <c r="AA95" s="442">
        <f t="shared" si="43"/>
        <v>30</v>
      </c>
      <c r="AB95" s="446">
        <f t="shared" si="70"/>
        <v>43.7</v>
      </c>
      <c r="AC95" s="446">
        <f t="shared" si="71"/>
        <v>0</v>
      </c>
      <c r="AD95" s="446">
        <f t="shared" si="44"/>
        <v>43.7</v>
      </c>
      <c r="AE95" s="446">
        <f t="shared" si="67"/>
        <v>4.9000000000000004</v>
      </c>
      <c r="AF95" s="446">
        <f t="shared" si="58"/>
        <v>0</v>
      </c>
      <c r="AG95" s="446">
        <f t="shared" si="38"/>
        <v>0</v>
      </c>
      <c r="AH95" s="446">
        <f t="shared" si="39"/>
        <v>0</v>
      </c>
      <c r="AI95" s="446">
        <f>_xlfn.IFNA(VLOOKUP(B95,'[11]Child care'!C:I,7,0),0)</f>
        <v>0</v>
      </c>
      <c r="AJ95" s="444">
        <f>VLOOKUP(B95,[11]Att!B:U,20,0)</f>
        <v>8.7799999999999994</v>
      </c>
      <c r="AK95" s="446">
        <f>VLOOKUP(B95,'[11]Health Check'!D:H,5,0)</f>
        <v>5</v>
      </c>
      <c r="AL95" s="446">
        <v>7</v>
      </c>
      <c r="AM95" s="446"/>
      <c r="AN95" s="448"/>
      <c r="AO95" s="446">
        <f t="shared" si="45"/>
        <v>0</v>
      </c>
      <c r="AP95" s="449">
        <f>_xlfn.IFNA(VLOOKUP(B95,[11]Bonus!A:B,2,0),0)</f>
        <v>0</v>
      </c>
      <c r="AQ95" s="446">
        <f>_xlfn.IFNA(VLOOKUP(B95,'[11]5%'!B:BC,54,0),0)</f>
        <v>0</v>
      </c>
      <c r="AR95" s="450"/>
      <c r="AS95" s="446"/>
      <c r="AT95" s="446"/>
      <c r="AU95" s="446"/>
      <c r="AV95" s="446" t="e">
        <f>SUMIF([11]Reim!B:B,NPW!B:B,[11]Reim!G:G)</f>
        <v>#VALUE!</v>
      </c>
      <c r="AW95" s="446">
        <f t="shared" si="47"/>
        <v>0</v>
      </c>
      <c r="AX95" s="451">
        <f t="shared" si="59"/>
        <v>0</v>
      </c>
      <c r="AY95" s="446">
        <f t="shared" si="60"/>
        <v>194.03</v>
      </c>
      <c r="AZ95" s="446">
        <f t="shared" si="61"/>
        <v>7.77</v>
      </c>
      <c r="BA95" s="446" t="e">
        <f t="shared" si="48"/>
        <v>#VALUE!</v>
      </c>
      <c r="BB95" s="446" t="e">
        <f t="shared" si="49"/>
        <v>#VALUE!</v>
      </c>
      <c r="BC95" s="452">
        <f t="shared" si="50"/>
        <v>367.55697133055622</v>
      </c>
      <c r="BD95" s="444">
        <f>VLOOKUP(B95,'[11]1ST'!B:BP,67,0)</f>
        <v>93.23</v>
      </c>
      <c r="BE95" s="449"/>
      <c r="BF95" s="446">
        <f t="shared" si="62"/>
        <v>93.23</v>
      </c>
      <c r="BG95" s="444" t="e">
        <f t="shared" si="51"/>
        <v>#VALUE!</v>
      </c>
      <c r="BH95" s="446">
        <v>0</v>
      </c>
      <c r="BI95" s="446">
        <f>_xlfn.IFNA(VLOOKUP(B95,[11]Union!A:B,2,0),0)</f>
        <v>0</v>
      </c>
      <c r="BJ95" s="446">
        <f>_xlfn.IFNA(VLOOKUP(B95,[11]Union!E:F,2,0),0)</f>
        <v>0</v>
      </c>
      <c r="BK95" s="446">
        <f>_xlfn.IFNA(VLOOKUP(B95,[11]Union!M:N,2,0),0)</f>
        <v>0</v>
      </c>
      <c r="BL95" s="446">
        <f>_xlfn.IFNA(VLOOKUP(B95,[11]Union!I:J,2,0),0)</f>
        <v>0</v>
      </c>
      <c r="BM95" s="449"/>
      <c r="BN95" s="446" t="e">
        <f t="shared" si="52"/>
        <v>#VALUE!</v>
      </c>
      <c r="BO95" s="446">
        <f t="shared" si="63"/>
        <v>11.9</v>
      </c>
      <c r="BP95" s="453" t="e">
        <f t="shared" si="64"/>
        <v>#VALUE!</v>
      </c>
      <c r="BQ95" s="511" t="s">
        <v>539</v>
      </c>
      <c r="BR95" s="313" t="e">
        <f>VLOOKUP(B95,[11]ML!A:A,1,0)</f>
        <v>#N/A</v>
      </c>
      <c r="BS95" s="455"/>
      <c r="BT95" s="310">
        <f>VLOOKUP(B95,[11]OT!B:AR,43,0)</f>
        <v>10</v>
      </c>
      <c r="BU95" s="311"/>
      <c r="BV95" s="312"/>
      <c r="BW95" s="456"/>
      <c r="CA95" s="535" t="e">
        <f>VLOOKUP(B95,[12]ML!B:B,1,0)</f>
        <v>#N/A</v>
      </c>
      <c r="CB95" s="315"/>
      <c r="CC95" s="441">
        <v>202</v>
      </c>
      <c r="CD95" s="536"/>
    </row>
    <row r="96" spans="1:82" s="314" customFormat="1" ht="37.5" customHeight="1">
      <c r="A96" s="434">
        <f t="shared" si="66"/>
        <v>87</v>
      </c>
      <c r="B96" s="537" t="s">
        <v>997</v>
      </c>
      <c r="C96" s="532" t="s">
        <v>998</v>
      </c>
      <c r="D96" s="533" t="s">
        <v>999</v>
      </c>
      <c r="E96" s="438" t="s">
        <v>618</v>
      </c>
      <c r="F96" s="534" t="s">
        <v>996</v>
      </c>
      <c r="G96" s="534">
        <v>45294</v>
      </c>
      <c r="H96" s="439">
        <v>32877</v>
      </c>
      <c r="I96" s="440">
        <f t="shared" si="40"/>
        <v>34</v>
      </c>
      <c r="J96" s="438" t="str">
        <f t="shared" si="41"/>
        <v>01-31 Jan, 2024</v>
      </c>
      <c r="K96" s="440">
        <v>1</v>
      </c>
      <c r="L96" s="440"/>
      <c r="M96" s="440">
        <v>1</v>
      </c>
      <c r="N96" s="441">
        <v>202</v>
      </c>
      <c r="O96" s="442">
        <f t="shared" si="68"/>
        <v>7.7692307692307692</v>
      </c>
      <c r="P96" s="443"/>
      <c r="Q96" s="444"/>
      <c r="R96" s="442">
        <f t="shared" si="73"/>
        <v>26</v>
      </c>
      <c r="S96" s="440">
        <v>0</v>
      </c>
      <c r="T96" s="442">
        <f t="shared" si="57"/>
        <v>22.989473684210527</v>
      </c>
      <c r="U96" s="442">
        <f>VLOOKUP(B96,[11]Att!B:S,18,0)</f>
        <v>1.0105263157894737</v>
      </c>
      <c r="V96" s="442">
        <f>VLOOKUP(B96,[11]Att!B:J,9,0)</f>
        <v>0</v>
      </c>
      <c r="W96" s="442">
        <v>2</v>
      </c>
      <c r="X96" s="442">
        <f t="shared" si="42"/>
        <v>3.0105263157894737</v>
      </c>
      <c r="Y96" s="442">
        <f>VLOOKUP(B96,[11]OT!B:AU,46,0)</f>
        <v>36</v>
      </c>
      <c r="Z96" s="442"/>
      <c r="AA96" s="442">
        <f t="shared" si="43"/>
        <v>36</v>
      </c>
      <c r="AB96" s="446">
        <f t="shared" si="70"/>
        <v>52.44</v>
      </c>
      <c r="AC96" s="446">
        <f t="shared" si="71"/>
        <v>0</v>
      </c>
      <c r="AD96" s="446">
        <f t="shared" si="44"/>
        <v>52.44</v>
      </c>
      <c r="AE96" s="446">
        <f t="shared" si="67"/>
        <v>6.37</v>
      </c>
      <c r="AF96" s="446">
        <f t="shared" si="58"/>
        <v>0</v>
      </c>
      <c r="AG96" s="446">
        <f t="shared" si="38"/>
        <v>0</v>
      </c>
      <c r="AH96" s="446">
        <f t="shared" si="39"/>
        <v>0</v>
      </c>
      <c r="AI96" s="446">
        <f>_xlfn.IFNA(VLOOKUP(B96,'[11]Child care'!C:I,7,0),0)</f>
        <v>0</v>
      </c>
      <c r="AJ96" s="444">
        <f>VLOOKUP(B96,[11]Att!B:U,20,0)</f>
        <v>9.1300000000000008</v>
      </c>
      <c r="AK96" s="446">
        <f>VLOOKUP(B96,'[11]Health Check'!D:H,5,0)</f>
        <v>5</v>
      </c>
      <c r="AL96" s="446">
        <v>7</v>
      </c>
      <c r="AM96" s="446"/>
      <c r="AN96" s="448"/>
      <c r="AO96" s="446">
        <f t="shared" si="45"/>
        <v>0</v>
      </c>
      <c r="AP96" s="449">
        <f>_xlfn.IFNA(VLOOKUP(B96,[11]Bonus!A:B,2,0),0)</f>
        <v>0</v>
      </c>
      <c r="AQ96" s="446">
        <f>_xlfn.IFNA(VLOOKUP(B96,'[11]5%'!B:BC,54,0),0)</f>
        <v>0</v>
      </c>
      <c r="AR96" s="450"/>
      <c r="AS96" s="446"/>
      <c r="AT96" s="446"/>
      <c r="AU96" s="446"/>
      <c r="AV96" s="446" t="e">
        <f>SUMIF([11]Reim!B:B,NPW!B:B,[11]Reim!G:G)</f>
        <v>#VALUE!</v>
      </c>
      <c r="AW96" s="446">
        <f t="shared" si="47"/>
        <v>0</v>
      </c>
      <c r="AX96" s="451">
        <f t="shared" si="59"/>
        <v>0</v>
      </c>
      <c r="AY96" s="446">
        <f t="shared" si="60"/>
        <v>178.61</v>
      </c>
      <c r="AZ96" s="446">
        <f t="shared" si="61"/>
        <v>15.54</v>
      </c>
      <c r="BA96" s="446" t="e">
        <f t="shared" si="48"/>
        <v>#VALUE!</v>
      </c>
      <c r="BB96" s="446" t="e">
        <f t="shared" si="49"/>
        <v>#VALUE!</v>
      </c>
      <c r="BC96" s="452">
        <f t="shared" si="50"/>
        <v>367.55697133055622</v>
      </c>
      <c r="BD96" s="444">
        <f>VLOOKUP(B96,'[11]1ST'!B:BP,67,0)</f>
        <v>85.46</v>
      </c>
      <c r="BE96" s="449"/>
      <c r="BF96" s="446">
        <f t="shared" si="62"/>
        <v>85.46</v>
      </c>
      <c r="BG96" s="444" t="e">
        <f t="shared" si="51"/>
        <v>#VALUE!</v>
      </c>
      <c r="BH96" s="446">
        <v>0</v>
      </c>
      <c r="BI96" s="446">
        <f>_xlfn.IFNA(VLOOKUP(B96,[11]Union!A:B,2,0),0)</f>
        <v>0</v>
      </c>
      <c r="BJ96" s="446">
        <f>_xlfn.IFNA(VLOOKUP(B96,[11]Union!E:F,2,0),0)</f>
        <v>0</v>
      </c>
      <c r="BK96" s="446">
        <f>_xlfn.IFNA(VLOOKUP(B96,[11]Union!M:N,2,0),0)</f>
        <v>0</v>
      </c>
      <c r="BL96" s="446">
        <f>_xlfn.IFNA(VLOOKUP(B96,[11]Union!I:J,2,0),0)</f>
        <v>0</v>
      </c>
      <c r="BM96" s="449"/>
      <c r="BN96" s="446" t="e">
        <f t="shared" si="52"/>
        <v>#VALUE!</v>
      </c>
      <c r="BO96" s="446">
        <f t="shared" si="63"/>
        <v>13.37</v>
      </c>
      <c r="BP96" s="453" t="e">
        <f t="shared" si="64"/>
        <v>#VALUE!</v>
      </c>
      <c r="BQ96" s="511" t="s">
        <v>539</v>
      </c>
      <c r="BR96" s="313" t="e">
        <f>VLOOKUP(B96,[11]ML!A:A,1,0)</f>
        <v>#N/A</v>
      </c>
      <c r="BS96" s="455"/>
      <c r="BT96" s="310">
        <f>VLOOKUP(B96,[11]OT!B:AR,43,0)</f>
        <v>13</v>
      </c>
      <c r="BU96" s="311"/>
      <c r="BV96" s="312"/>
      <c r="BW96" s="456"/>
      <c r="CA96" s="535" t="e">
        <f>VLOOKUP(B96,[12]ML!B:B,1,0)</f>
        <v>#N/A</v>
      </c>
      <c r="CB96" s="315"/>
      <c r="CC96" s="441">
        <v>202</v>
      </c>
      <c r="CD96" s="536"/>
    </row>
    <row r="97" spans="1:82" s="314" customFormat="1" ht="37.5" customHeight="1">
      <c r="A97" s="434">
        <f t="shared" si="66"/>
        <v>88</v>
      </c>
      <c r="B97" s="537" t="s">
        <v>1000</v>
      </c>
      <c r="C97" s="532" t="s">
        <v>1001</v>
      </c>
      <c r="D97" s="533" t="s">
        <v>1002</v>
      </c>
      <c r="E97" s="438" t="s">
        <v>946</v>
      </c>
      <c r="F97" s="534" t="s">
        <v>1003</v>
      </c>
      <c r="G97" s="534">
        <v>45295</v>
      </c>
      <c r="H97" s="439">
        <v>34627</v>
      </c>
      <c r="I97" s="440">
        <f t="shared" si="40"/>
        <v>29</v>
      </c>
      <c r="J97" s="438" t="str">
        <f t="shared" si="41"/>
        <v>01-31 Jan, 2024</v>
      </c>
      <c r="K97" s="440">
        <v>1</v>
      </c>
      <c r="L97" s="440"/>
      <c r="M97" s="440">
        <v>1</v>
      </c>
      <c r="N97" s="441">
        <v>280</v>
      </c>
      <c r="O97" s="442">
        <f t="shared" si="68"/>
        <v>10.76923076923077</v>
      </c>
      <c r="P97" s="443"/>
      <c r="Q97" s="444"/>
      <c r="R97" s="442">
        <f t="shared" si="73"/>
        <v>26</v>
      </c>
      <c r="S97" s="440">
        <v>0</v>
      </c>
      <c r="T97" s="442">
        <f t="shared" si="57"/>
        <v>22.963157894736842</v>
      </c>
      <c r="U97" s="442">
        <f>VLOOKUP(B97,[11]Att!B:S,18,0)</f>
        <v>3.6842105263157898E-2</v>
      </c>
      <c r="V97" s="442">
        <f>VLOOKUP(B97,[11]Att!B:J,9,0)</f>
        <v>0</v>
      </c>
      <c r="W97" s="442">
        <v>3</v>
      </c>
      <c r="X97" s="442">
        <f t="shared" si="42"/>
        <v>3.0368421052631578</v>
      </c>
      <c r="Y97" s="442">
        <f>VLOOKUP(B97,[11]OT!B:AU,46,0)</f>
        <v>14</v>
      </c>
      <c r="Z97" s="442"/>
      <c r="AA97" s="442">
        <f t="shared" si="43"/>
        <v>14</v>
      </c>
      <c r="AB97" s="446">
        <f t="shared" si="70"/>
        <v>28.27</v>
      </c>
      <c r="AC97" s="446">
        <f t="shared" si="71"/>
        <v>0</v>
      </c>
      <c r="AD97" s="446">
        <f t="shared" si="44"/>
        <v>28.27</v>
      </c>
      <c r="AE97" s="446">
        <f t="shared" si="67"/>
        <v>3.43</v>
      </c>
      <c r="AF97" s="446">
        <f t="shared" si="58"/>
        <v>0</v>
      </c>
      <c r="AG97" s="446">
        <f t="shared" si="38"/>
        <v>0</v>
      </c>
      <c r="AH97" s="446">
        <f t="shared" si="39"/>
        <v>0</v>
      </c>
      <c r="AI97" s="446">
        <f>_xlfn.IFNA(VLOOKUP(B97,'[11]Child care'!C:I,7,0),0)</f>
        <v>0</v>
      </c>
      <c r="AJ97" s="444">
        <f>VLOOKUP(B97,[11]Att!B:U,20,0)</f>
        <v>7.94</v>
      </c>
      <c r="AK97" s="446">
        <f>VLOOKUP(B97,'[11]Health Check'!D:H,5,0)</f>
        <v>5</v>
      </c>
      <c r="AL97" s="446">
        <v>7</v>
      </c>
      <c r="AM97" s="446"/>
      <c r="AN97" s="448"/>
      <c r="AO97" s="446">
        <f t="shared" si="45"/>
        <v>0</v>
      </c>
      <c r="AP97" s="449">
        <f>_xlfn.IFNA(VLOOKUP(B97,[11]Bonus!A:B,2,0),0)</f>
        <v>0</v>
      </c>
      <c r="AQ97" s="446">
        <f>_xlfn.IFNA(VLOOKUP(B97,'[11]5%'!B:BC,54,0),0)</f>
        <v>0</v>
      </c>
      <c r="AR97" s="450"/>
      <c r="AS97" s="446"/>
      <c r="AT97" s="446"/>
      <c r="AU97" s="446"/>
      <c r="AV97" s="446" t="e">
        <f>SUMIF([11]Reim!B:B,NPW!B:B,[11]Reim!G:G)</f>
        <v>#VALUE!</v>
      </c>
      <c r="AW97" s="446">
        <f t="shared" si="47"/>
        <v>0</v>
      </c>
      <c r="AX97" s="451">
        <f t="shared" si="59"/>
        <v>0</v>
      </c>
      <c r="AY97" s="446">
        <f t="shared" si="60"/>
        <v>247.3</v>
      </c>
      <c r="AZ97" s="446">
        <f t="shared" si="61"/>
        <v>32.31</v>
      </c>
      <c r="BA97" s="446" t="e">
        <f t="shared" si="48"/>
        <v>#VALUE!</v>
      </c>
      <c r="BB97" s="446" t="e">
        <f t="shared" si="49"/>
        <v>#VALUE!</v>
      </c>
      <c r="BC97" s="452">
        <f t="shared" si="50"/>
        <v>367.55697133055622</v>
      </c>
      <c r="BD97" s="444">
        <f>VLOOKUP(B97,'[11]1ST'!B:BP,67,0)</f>
        <v>107.69</v>
      </c>
      <c r="BE97" s="449"/>
      <c r="BF97" s="446">
        <f t="shared" si="62"/>
        <v>107.69</v>
      </c>
      <c r="BG97" s="444" t="e">
        <f t="shared" si="51"/>
        <v>#VALUE!</v>
      </c>
      <c r="BH97" s="446">
        <v>0</v>
      </c>
      <c r="BI97" s="446">
        <f>_xlfn.IFNA(VLOOKUP(B97,[11]Union!A:B,2,0),0)</f>
        <v>0</v>
      </c>
      <c r="BJ97" s="446">
        <f>_xlfn.IFNA(VLOOKUP(B97,[11]Union!E:F,2,0),0)</f>
        <v>0</v>
      </c>
      <c r="BK97" s="446">
        <f>_xlfn.IFNA(VLOOKUP(B97,[11]Union!M:N,2,0),0)</f>
        <v>0</v>
      </c>
      <c r="BL97" s="446">
        <f>_xlfn.IFNA(VLOOKUP(B97,[11]Union!I:J,2,0),0)</f>
        <v>0</v>
      </c>
      <c r="BM97" s="449"/>
      <c r="BN97" s="446" t="e">
        <f t="shared" si="52"/>
        <v>#VALUE!</v>
      </c>
      <c r="BO97" s="446">
        <f t="shared" si="63"/>
        <v>10.43</v>
      </c>
      <c r="BP97" s="453" t="e">
        <f t="shared" si="64"/>
        <v>#VALUE!</v>
      </c>
      <c r="BQ97" s="511" t="s">
        <v>539</v>
      </c>
      <c r="BR97" s="313" t="e">
        <f>VLOOKUP(B97,[11]ML!A:A,1,0)</f>
        <v>#N/A</v>
      </c>
      <c r="BS97" s="455"/>
      <c r="BT97" s="310">
        <f>VLOOKUP(B97,[11]OT!B:AR,43,0)</f>
        <v>7</v>
      </c>
      <c r="BU97" s="311"/>
      <c r="BV97" s="312"/>
      <c r="BW97" s="456"/>
      <c r="CA97" s="535" t="e">
        <f>VLOOKUP(B97,[12]ML!B:B,1,0)</f>
        <v>#N/A</v>
      </c>
      <c r="CB97" s="315"/>
      <c r="CC97" s="441">
        <v>280</v>
      </c>
      <c r="CD97" s="536"/>
    </row>
    <row r="98" spans="1:82" s="314" customFormat="1" ht="37.5" customHeight="1" thickBot="1">
      <c r="A98" s="434">
        <f t="shared" si="66"/>
        <v>89</v>
      </c>
      <c r="B98" s="538" t="s">
        <v>1004</v>
      </c>
      <c r="C98" s="539" t="s">
        <v>1005</v>
      </c>
      <c r="D98" s="437" t="s">
        <v>1006</v>
      </c>
      <c r="E98" s="438" t="s">
        <v>593</v>
      </c>
      <c r="F98" s="438" t="s">
        <v>1007</v>
      </c>
      <c r="G98" s="540" t="s">
        <v>1008</v>
      </c>
      <c r="H98" s="541" t="s">
        <v>1009</v>
      </c>
      <c r="I98" s="440">
        <f t="shared" si="40"/>
        <v>36</v>
      </c>
      <c r="J98" s="438" t="str">
        <f t="shared" si="41"/>
        <v>01-31 Jan, 2024</v>
      </c>
      <c r="K98" s="440">
        <v>1</v>
      </c>
      <c r="L98" s="440">
        <v>1</v>
      </c>
      <c r="M98" s="440">
        <v>2</v>
      </c>
      <c r="N98" s="441">
        <v>204</v>
      </c>
      <c r="O98" s="442">
        <f t="shared" si="68"/>
        <v>7.8461538461538458</v>
      </c>
      <c r="P98" s="443">
        <f>VLOOKUP(B98,[11]NPW.Avg!B:AD,29,0)</f>
        <v>298.64957025835037</v>
      </c>
      <c r="Q98" s="444">
        <f t="shared" si="54"/>
        <v>11.486521933013476</v>
      </c>
      <c r="R98" s="442">
        <f t="shared" si="73"/>
        <v>26</v>
      </c>
      <c r="S98" s="440">
        <f t="shared" si="56"/>
        <v>1</v>
      </c>
      <c r="T98" s="442">
        <f t="shared" si="57"/>
        <v>24.659649122807018</v>
      </c>
      <c r="U98" s="442">
        <f>VLOOKUP(B98,[11]Att!B:S,18,0)</f>
        <v>0.34035087719298318</v>
      </c>
      <c r="V98" s="442">
        <f>VLOOKUP(B98,[11]Att!B:J,9,0)</f>
        <v>0</v>
      </c>
      <c r="W98" s="442">
        <f>VLOOKUP(B98,[11]Att!B:K,10,0)</f>
        <v>0</v>
      </c>
      <c r="X98" s="442">
        <f t="shared" si="42"/>
        <v>0.34035087719298318</v>
      </c>
      <c r="Y98" s="442">
        <f>VLOOKUP(B98,[11]OT!B:AU,46,0)</f>
        <v>40</v>
      </c>
      <c r="Z98" s="442"/>
      <c r="AA98" s="442">
        <f t="shared" si="43"/>
        <v>40</v>
      </c>
      <c r="AB98" s="446">
        <f t="shared" si="70"/>
        <v>58.85</v>
      </c>
      <c r="AC98" s="446">
        <f t="shared" si="71"/>
        <v>0</v>
      </c>
      <c r="AD98" s="446">
        <f t="shared" si="44"/>
        <v>58.85</v>
      </c>
      <c r="AE98" s="446">
        <f t="shared" si="67"/>
        <v>9.8000000000000007</v>
      </c>
      <c r="AF98" s="446">
        <f t="shared" si="58"/>
        <v>7.8461538461538458</v>
      </c>
      <c r="AG98" s="446">
        <f t="shared" si="38"/>
        <v>3.91</v>
      </c>
      <c r="AH98" s="446">
        <f t="shared" si="39"/>
        <v>0</v>
      </c>
      <c r="AI98" s="446">
        <f>_xlfn.IFNA(VLOOKUP(B98,'[11]Child care'!C:I,7,0),0)</f>
        <v>0</v>
      </c>
      <c r="AJ98" s="444">
        <f>VLOOKUP(B98,[11]Att!B:U,20,0)</f>
        <v>10</v>
      </c>
      <c r="AK98" s="446"/>
      <c r="AL98" s="446">
        <v>7</v>
      </c>
      <c r="AM98" s="446">
        <f>IF(BW98,VLOOKUP(BW98,'[11]Lookup Value'!M:N,2),0)</f>
        <v>11</v>
      </c>
      <c r="AN98" s="448"/>
      <c r="AO98" s="446">
        <f t="shared" si="45"/>
        <v>11</v>
      </c>
      <c r="AP98" s="449">
        <f>_xlfn.IFNA(VLOOKUP(B98,[11]Bonus!A:B,2,0),0)</f>
        <v>30</v>
      </c>
      <c r="AQ98" s="446">
        <f>_xlfn.IFNA(VLOOKUP(B98,'[11]5%'!B:BC,54,0),0)</f>
        <v>0</v>
      </c>
      <c r="AR98" s="450"/>
      <c r="AS98" s="446"/>
      <c r="AT98" s="446"/>
      <c r="AU98" s="446"/>
      <c r="AV98" s="446" t="e">
        <f>SUMIF([11]Reim!B:B,NPW!B:B,[11]Reim!G:G)</f>
        <v>#VALUE!</v>
      </c>
      <c r="AW98" s="446">
        <f t="shared" si="47"/>
        <v>0</v>
      </c>
      <c r="AX98" s="451">
        <f t="shared" si="59"/>
        <v>0</v>
      </c>
      <c r="AY98" s="446">
        <f t="shared" si="60"/>
        <v>193.48</v>
      </c>
      <c r="AZ98" s="446">
        <f t="shared" si="61"/>
        <v>0</v>
      </c>
      <c r="BA98" s="446" t="e">
        <f t="shared" si="48"/>
        <v>#VALUE!</v>
      </c>
      <c r="BB98" s="446" t="e">
        <f t="shared" si="49"/>
        <v>#VALUE!</v>
      </c>
      <c r="BC98" s="452">
        <f t="shared" si="50"/>
        <v>367.55697133055622</v>
      </c>
      <c r="BD98" s="444">
        <f>VLOOKUP(B98,'[11]1ST'!B:BP,67,0)</f>
        <v>102</v>
      </c>
      <c r="BE98" s="449"/>
      <c r="BF98" s="446">
        <f t="shared" si="62"/>
        <v>102</v>
      </c>
      <c r="BG98" s="444" t="e">
        <f t="shared" si="51"/>
        <v>#VALUE!</v>
      </c>
      <c r="BH98" s="446">
        <v>0</v>
      </c>
      <c r="BI98" s="446">
        <f>_xlfn.IFNA(VLOOKUP(B98,[11]Union!A:B,2,0),0)</f>
        <v>0</v>
      </c>
      <c r="BJ98" s="446">
        <f>_xlfn.IFNA(VLOOKUP(B98,[11]Union!E:F,2,0),0)</f>
        <v>0</v>
      </c>
      <c r="BK98" s="446">
        <f>_xlfn.IFNA(VLOOKUP(B98,[11]Union!M:N,2,0),0)</f>
        <v>1</v>
      </c>
      <c r="BL98" s="446">
        <f>_xlfn.IFNA(VLOOKUP(B98,[11]Union!I:J,2,0),0)</f>
        <v>0</v>
      </c>
      <c r="BM98" s="449"/>
      <c r="BN98" s="446" t="e">
        <f t="shared" si="52"/>
        <v>#VALUE!</v>
      </c>
      <c r="BO98" s="446">
        <f t="shared" si="63"/>
        <v>16.8</v>
      </c>
      <c r="BP98" s="453" t="e">
        <f t="shared" si="64"/>
        <v>#VALUE!</v>
      </c>
      <c r="BQ98" s="454" t="s">
        <v>539</v>
      </c>
      <c r="BR98" s="313" t="e">
        <f>VLOOKUP(B98,[11]ML!A:A,1,0)</f>
        <v>#N/A</v>
      </c>
      <c r="BS98" s="455"/>
      <c r="BT98" s="310">
        <f>VLOOKUP(B98,[11]OT!B:AR,43,0)</f>
        <v>20</v>
      </c>
      <c r="BU98" s="311"/>
      <c r="BV98" s="312">
        <v>0</v>
      </c>
      <c r="BW98" s="456">
        <f t="shared" si="65"/>
        <v>5935</v>
      </c>
    </row>
    <row r="99" spans="1:82" s="551" customFormat="1" ht="33.75" customHeight="1" thickBot="1">
      <c r="A99" s="542"/>
      <c r="B99" s="543"/>
      <c r="C99" s="542"/>
      <c r="D99" s="544"/>
      <c r="E99" s="545"/>
      <c r="F99" s="546"/>
      <c r="G99" s="546"/>
      <c r="H99" s="547"/>
      <c r="I99" s="546"/>
      <c r="J99" s="545"/>
      <c r="K99" s="546"/>
      <c r="L99" s="546"/>
      <c r="M99" s="548">
        <f t="shared" ref="M99:AV99" si="74">SUM(M10:M98)</f>
        <v>169</v>
      </c>
      <c r="N99" s="548">
        <f t="shared" si="74"/>
        <v>28263</v>
      </c>
      <c r="O99" s="548">
        <f t="shared" si="74"/>
        <v>1095.8678929765886</v>
      </c>
      <c r="P99" s="548">
        <f t="shared" si="74"/>
        <v>32773.561648797709</v>
      </c>
      <c r="Q99" s="548">
        <f t="shared" si="74"/>
        <v>1253.1440669143642</v>
      </c>
      <c r="R99" s="548">
        <f t="shared" si="74"/>
        <v>2276</v>
      </c>
      <c r="S99" s="548">
        <f t="shared" si="74"/>
        <v>83</v>
      </c>
      <c r="T99" s="548">
        <f t="shared" si="74"/>
        <v>2062.3807017543863</v>
      </c>
      <c r="U99" s="548">
        <f t="shared" si="74"/>
        <v>40.014035087719307</v>
      </c>
      <c r="V99" s="548">
        <f t="shared" si="74"/>
        <v>20.936842105263157</v>
      </c>
      <c r="W99" s="548">
        <f t="shared" si="74"/>
        <v>69.668421052631572</v>
      </c>
      <c r="X99" s="548">
        <f t="shared" si="74"/>
        <v>130.61929824561403</v>
      </c>
      <c r="Y99" s="548">
        <f t="shared" si="74"/>
        <v>3134</v>
      </c>
      <c r="Z99" s="548">
        <f t="shared" si="74"/>
        <v>0</v>
      </c>
      <c r="AA99" s="548">
        <f t="shared" si="74"/>
        <v>3134</v>
      </c>
      <c r="AB99" s="548">
        <f t="shared" si="74"/>
        <v>7157.3900000000021</v>
      </c>
      <c r="AC99" s="548">
        <f t="shared" si="74"/>
        <v>0</v>
      </c>
      <c r="AD99" s="548">
        <f t="shared" si="74"/>
        <v>7157.3900000000021</v>
      </c>
      <c r="AE99" s="548">
        <f t="shared" si="74"/>
        <v>697.75999999999954</v>
      </c>
      <c r="AF99" s="548">
        <f t="shared" si="74"/>
        <v>1032.252508361204</v>
      </c>
      <c r="AG99" s="548">
        <f t="shared" si="74"/>
        <v>549.54000000000008</v>
      </c>
      <c r="AH99" s="548">
        <f t="shared" si="74"/>
        <v>302.68</v>
      </c>
      <c r="AI99" s="548">
        <f t="shared" si="74"/>
        <v>32</v>
      </c>
      <c r="AJ99" s="548">
        <f t="shared" si="74"/>
        <v>827.43999999999994</v>
      </c>
      <c r="AK99" s="548">
        <f t="shared" si="74"/>
        <v>15</v>
      </c>
      <c r="AL99" s="548">
        <f t="shared" si="74"/>
        <v>629</v>
      </c>
      <c r="AM99" s="548">
        <f t="shared" si="74"/>
        <v>744</v>
      </c>
      <c r="AN99" s="548">
        <f t="shared" si="74"/>
        <v>58</v>
      </c>
      <c r="AO99" s="548">
        <f t="shared" si="74"/>
        <v>802</v>
      </c>
      <c r="AP99" s="548">
        <f t="shared" si="74"/>
        <v>374</v>
      </c>
      <c r="AQ99" s="548">
        <f t="shared" si="74"/>
        <v>0</v>
      </c>
      <c r="AR99" s="548">
        <f t="shared" si="74"/>
        <v>0</v>
      </c>
      <c r="AS99" s="548">
        <f t="shared" si="74"/>
        <v>0</v>
      </c>
      <c r="AT99" s="548">
        <f t="shared" si="74"/>
        <v>0</v>
      </c>
      <c r="AU99" s="548">
        <f t="shared" si="74"/>
        <v>0</v>
      </c>
      <c r="AV99" s="548" t="e">
        <f t="shared" si="74"/>
        <v>#VALUE!</v>
      </c>
      <c r="AW99" s="548">
        <f t="shared" ref="AW99:BP99" si="75">SUM(AW10:AW98)</f>
        <v>0</v>
      </c>
      <c r="AX99" s="548">
        <f t="shared" si="75"/>
        <v>0</v>
      </c>
      <c r="AY99" s="548">
        <f t="shared" si="75"/>
        <v>25272.170000000002</v>
      </c>
      <c r="AZ99" s="548">
        <f t="shared" si="75"/>
        <v>771.42999999999984</v>
      </c>
      <c r="BA99" s="548" t="e">
        <f t="shared" si="75"/>
        <v>#VALUE!</v>
      </c>
      <c r="BB99" s="548" t="e">
        <f t="shared" si="75"/>
        <v>#VALUE!</v>
      </c>
      <c r="BC99" s="548">
        <f t="shared" si="75"/>
        <v>32712.570448419476</v>
      </c>
      <c r="BD99" s="548">
        <f t="shared" si="75"/>
        <v>13470.019999999999</v>
      </c>
      <c r="BE99" s="548">
        <f t="shared" si="75"/>
        <v>0</v>
      </c>
      <c r="BF99" s="548">
        <f t="shared" si="75"/>
        <v>13470.019999999999</v>
      </c>
      <c r="BG99" s="548" t="e">
        <f t="shared" si="75"/>
        <v>#VALUE!</v>
      </c>
      <c r="BH99" s="548">
        <f t="shared" si="75"/>
        <v>350.65999999999997</v>
      </c>
      <c r="BI99" s="548">
        <f t="shared" si="75"/>
        <v>2</v>
      </c>
      <c r="BJ99" s="548">
        <f t="shared" si="75"/>
        <v>0.5</v>
      </c>
      <c r="BK99" s="548">
        <f t="shared" si="75"/>
        <v>15</v>
      </c>
      <c r="BL99" s="548">
        <f t="shared" si="75"/>
        <v>10</v>
      </c>
      <c r="BM99" s="548">
        <f t="shared" si="75"/>
        <v>0</v>
      </c>
      <c r="BN99" s="548" t="e">
        <f t="shared" si="75"/>
        <v>#VALUE!</v>
      </c>
      <c r="BO99" s="548">
        <f t="shared" si="75"/>
        <v>1358.7599999999991</v>
      </c>
      <c r="BP99" s="549" t="e">
        <f t="shared" si="75"/>
        <v>#VALUE!</v>
      </c>
      <c r="BQ99" s="550"/>
      <c r="BT99" s="310"/>
      <c r="BU99" s="311"/>
      <c r="BV99" s="312"/>
      <c r="BW99" s="456"/>
    </row>
    <row r="100" spans="1:82" s="314" customFormat="1" ht="33" customHeight="1">
      <c r="A100" s="552"/>
      <c r="B100" s="553"/>
      <c r="C100" s="554"/>
      <c r="D100" s="555"/>
      <c r="E100" s="556"/>
      <c r="F100" s="557"/>
      <c r="G100" s="558"/>
      <c r="H100" s="558"/>
      <c r="I100" s="558"/>
      <c r="J100" s="556"/>
      <c r="K100" s="557"/>
      <c r="L100" s="557"/>
      <c r="M100" s="557"/>
      <c r="N100" s="559" t="s">
        <v>1010</v>
      </c>
      <c r="O100" s="557"/>
      <c r="P100" s="558"/>
      <c r="Q100" s="557"/>
      <c r="R100" s="557"/>
      <c r="S100" s="557"/>
      <c r="T100" s="557"/>
      <c r="U100" s="560"/>
      <c r="V100" s="560"/>
      <c r="W100" s="560"/>
      <c r="X100" s="561"/>
      <c r="Y100" s="562"/>
      <c r="Z100" s="562"/>
      <c r="AA100" s="562"/>
      <c r="AB100" s="563"/>
      <c r="AC100" s="563"/>
      <c r="AD100" s="564"/>
      <c r="AE100" s="564"/>
      <c r="AF100" s="564"/>
      <c r="AG100" s="564"/>
      <c r="AH100" s="564"/>
      <c r="AI100" s="304"/>
      <c r="AJ100" s="565">
        <f>[11]Att!X3</f>
        <v>0</v>
      </c>
      <c r="AK100" s="564"/>
      <c r="AL100" s="564"/>
      <c r="AM100" s="564"/>
      <c r="AN100" s="563"/>
      <c r="AO100" s="566" t="s">
        <v>1011</v>
      </c>
      <c r="AP100" s="565">
        <f>[11]Bonus!B16</f>
        <v>374</v>
      </c>
      <c r="AQ100" s="565">
        <f>'[11]5%'!BC3</f>
        <v>0</v>
      </c>
      <c r="AR100" s="565"/>
      <c r="AS100" s="565"/>
      <c r="AT100" s="565" t="s">
        <v>1012</v>
      </c>
      <c r="AU100" s="565"/>
      <c r="AV100" s="304"/>
      <c r="AW100" s="564"/>
      <c r="AX100" s="319"/>
      <c r="AY100" s="564"/>
      <c r="AZ100" s="564"/>
      <c r="BA100" s="564"/>
      <c r="BB100" s="564"/>
      <c r="BC100" s="566" t="s">
        <v>1013</v>
      </c>
      <c r="BD100" s="567"/>
      <c r="BE100" s="314">
        <f>AU99</f>
        <v>0</v>
      </c>
      <c r="BF100" s="564"/>
      <c r="BG100" s="325"/>
      <c r="BH100" s="564"/>
      <c r="BI100" s="565">
        <f>[11]Union!D1</f>
        <v>2</v>
      </c>
      <c r="BJ100" s="565">
        <f>[11]Union!H1</f>
        <v>0.5</v>
      </c>
      <c r="BK100" s="568">
        <f>[11]Union!P1</f>
        <v>15</v>
      </c>
      <c r="BL100" s="446">
        <f>[11]Union!L1</f>
        <v>10</v>
      </c>
      <c r="BM100" s="565"/>
      <c r="BN100" s="564"/>
      <c r="BO100" s="564"/>
      <c r="BP100" s="569"/>
      <c r="BQ100" s="570"/>
      <c r="BR100" s="313"/>
      <c r="BS100" s="309"/>
      <c r="BT100" s="310"/>
      <c r="BU100" s="311"/>
      <c r="BV100" s="312"/>
      <c r="BW100" s="456"/>
    </row>
    <row r="101" spans="1:82" s="314" customFormat="1" ht="33" customHeight="1">
      <c r="A101" s="552"/>
      <c r="B101" s="553"/>
      <c r="C101" s="554"/>
      <c r="D101" s="555"/>
      <c r="E101" s="556"/>
      <c r="F101" s="557"/>
      <c r="G101" s="558"/>
      <c r="H101" s="558"/>
      <c r="I101" s="558"/>
      <c r="J101" s="556"/>
      <c r="K101" s="557"/>
      <c r="L101" s="557"/>
      <c r="M101" s="557"/>
      <c r="N101" s="563"/>
      <c r="O101" s="557"/>
      <c r="P101" s="558"/>
      <c r="Q101" s="557"/>
      <c r="R101" s="557"/>
      <c r="S101" s="557"/>
      <c r="T101" s="557"/>
      <c r="U101" s="557"/>
      <c r="V101" s="557"/>
      <c r="W101" s="557"/>
      <c r="X101" s="557"/>
      <c r="Y101" s="557"/>
      <c r="Z101" s="557"/>
      <c r="AA101" s="557"/>
      <c r="AB101" s="563"/>
      <c r="AC101" s="563"/>
      <c r="AD101" s="564"/>
      <c r="AE101" s="564"/>
      <c r="AF101" s="564"/>
      <c r="AG101" s="564"/>
      <c r="AH101" s="564" t="s">
        <v>1014</v>
      </c>
      <c r="AI101" s="335"/>
      <c r="AJ101" s="564"/>
      <c r="AK101" s="564"/>
      <c r="AL101" s="564"/>
      <c r="AM101" s="564"/>
      <c r="AO101" s="566" t="s">
        <v>1015</v>
      </c>
      <c r="AP101" s="565">
        <v>0</v>
      </c>
      <c r="AQ101" s="565">
        <f>AQ99-AQ100</f>
        <v>0</v>
      </c>
      <c r="AR101" s="565"/>
      <c r="AS101" s="565"/>
      <c r="AT101" s="565" t="s">
        <v>476</v>
      </c>
      <c r="AU101" s="565"/>
      <c r="AV101" s="335"/>
      <c r="AW101" s="564"/>
      <c r="AX101" s="564"/>
      <c r="AY101" s="564"/>
      <c r="AZ101" s="564"/>
      <c r="BA101" s="564"/>
      <c r="BB101" s="571"/>
      <c r="BC101" s="566" t="s">
        <v>1014</v>
      </c>
      <c r="BD101" s="572"/>
      <c r="BF101" s="571"/>
      <c r="BG101" s="325"/>
      <c r="BH101" s="573"/>
      <c r="BI101" s="574">
        <f>BI99-BI100</f>
        <v>0</v>
      </c>
      <c r="BJ101" s="574">
        <f>BJ99-BJ100</f>
        <v>0</v>
      </c>
      <c r="BK101" s="574">
        <f t="shared" ref="BK101:BL101" si="76">BK99-BK100</f>
        <v>0</v>
      </c>
      <c r="BL101" s="574">
        <f t="shared" si="76"/>
        <v>0</v>
      </c>
      <c r="BM101" s="574"/>
      <c r="BN101" s="564"/>
      <c r="BO101" s="564"/>
      <c r="BP101" s="575"/>
      <c r="BQ101" s="576"/>
      <c r="BR101" s="313"/>
      <c r="BS101" s="309"/>
      <c r="BT101" s="310"/>
      <c r="BU101" s="311"/>
      <c r="BV101" s="312"/>
      <c r="BW101" s="456"/>
    </row>
    <row r="102" spans="1:82" s="314" customFormat="1" ht="38.25" customHeight="1">
      <c r="A102" s="552"/>
      <c r="B102" s="553"/>
      <c r="C102" s="554"/>
      <c r="D102" s="555"/>
      <c r="E102" s="556"/>
      <c r="F102" s="557"/>
      <c r="G102" s="558"/>
      <c r="H102" s="558"/>
      <c r="I102" s="558"/>
      <c r="J102" s="556"/>
      <c r="K102" s="557"/>
      <c r="L102" s="557"/>
      <c r="M102" s="557"/>
      <c r="N102" s="563"/>
      <c r="O102" s="557"/>
      <c r="P102" s="558"/>
      <c r="Q102" s="557"/>
      <c r="R102" s="557"/>
      <c r="S102" s="557"/>
      <c r="T102" s="557"/>
      <c r="U102" s="557"/>
      <c r="V102" s="557"/>
      <c r="W102" s="557"/>
      <c r="X102" s="557"/>
      <c r="Y102" s="557"/>
      <c r="Z102" s="557"/>
      <c r="AA102" s="557"/>
      <c r="AB102" s="563"/>
      <c r="AC102" s="563"/>
      <c r="AD102" s="564"/>
      <c r="AE102" s="564"/>
      <c r="AF102" s="564"/>
      <c r="AG102" s="564"/>
      <c r="AH102" s="564"/>
      <c r="AI102" s="335"/>
      <c r="AJ102" s="564"/>
      <c r="AK102" s="564"/>
      <c r="AL102" s="564"/>
      <c r="AM102" s="564"/>
      <c r="AO102" s="566"/>
      <c r="AP102" s="565"/>
      <c r="AQ102" s="565"/>
      <c r="AR102" s="565"/>
      <c r="AS102" s="565"/>
      <c r="AT102" s="565"/>
      <c r="AU102" s="565"/>
      <c r="AV102" s="335"/>
      <c r="AW102" s="564"/>
      <c r="AX102" s="564"/>
      <c r="AY102" s="564"/>
      <c r="AZ102" s="564"/>
      <c r="BA102" s="564"/>
      <c r="BB102" s="571"/>
      <c r="BC102" s="566"/>
      <c r="BD102" s="572"/>
      <c r="BF102" s="571"/>
      <c r="BG102" s="325"/>
      <c r="BH102" s="573"/>
      <c r="BI102" s="574"/>
      <c r="BJ102" s="574"/>
      <c r="BK102" s="574"/>
      <c r="BL102" s="574"/>
      <c r="BM102" s="574"/>
      <c r="BN102" s="564"/>
      <c r="BO102" s="564"/>
      <c r="BP102" s="575"/>
      <c r="BQ102" s="576"/>
      <c r="BR102" s="313"/>
      <c r="BS102" s="309"/>
      <c r="BT102" s="310"/>
      <c r="BU102" s="311"/>
      <c r="BV102" s="312"/>
      <c r="BW102" s="456"/>
    </row>
    <row r="103" spans="1:82" s="314" customFormat="1" ht="38.25" customHeight="1">
      <c r="A103" s="552"/>
      <c r="B103" s="553"/>
      <c r="C103" s="554"/>
      <c r="D103" s="555"/>
      <c r="E103" s="556"/>
      <c r="F103" s="557"/>
      <c r="G103" s="558"/>
      <c r="H103" s="558"/>
      <c r="I103" s="558"/>
      <c r="J103" s="556"/>
      <c r="K103" s="557"/>
      <c r="L103" s="557"/>
      <c r="M103" s="557"/>
      <c r="N103" s="563"/>
      <c r="O103" s="557"/>
      <c r="P103" s="558"/>
      <c r="Q103" s="557"/>
      <c r="R103" s="557"/>
      <c r="S103" s="557"/>
      <c r="T103" s="557"/>
      <c r="U103" s="557"/>
      <c r="V103" s="557"/>
      <c r="W103" s="557"/>
      <c r="X103" s="557"/>
      <c r="Y103" s="557"/>
      <c r="Z103" s="557"/>
      <c r="AA103" s="557"/>
      <c r="AB103" s="563"/>
      <c r="AC103" s="563"/>
      <c r="AD103" s="564"/>
      <c r="AE103" s="564"/>
      <c r="AF103" s="564"/>
      <c r="AG103" s="564"/>
      <c r="AH103" s="564"/>
      <c r="AI103" s="335"/>
      <c r="AJ103" s="564"/>
      <c r="AK103" s="564"/>
      <c r="AL103" s="564"/>
      <c r="AM103" s="564"/>
      <c r="AO103" s="566"/>
      <c r="AP103" s="565"/>
      <c r="AQ103" s="565"/>
      <c r="AR103" s="565"/>
      <c r="AS103" s="565"/>
      <c r="AT103" s="565"/>
      <c r="AU103" s="565"/>
      <c r="AV103" s="335"/>
      <c r="AW103" s="564"/>
      <c r="AX103" s="564"/>
      <c r="AY103" s="564"/>
      <c r="AZ103" s="564"/>
      <c r="BA103" s="564"/>
      <c r="BB103" s="571"/>
      <c r="BC103" s="566"/>
      <c r="BD103" s="572"/>
      <c r="BF103" s="571"/>
      <c r="BG103" s="325"/>
      <c r="BH103" s="573"/>
      <c r="BI103" s="574"/>
      <c r="BJ103" s="574"/>
      <c r="BK103" s="574"/>
      <c r="BL103" s="574"/>
      <c r="BM103" s="574"/>
      <c r="BN103" s="564"/>
      <c r="BO103" s="564"/>
      <c r="BP103" s="575"/>
      <c r="BQ103" s="576"/>
      <c r="BR103" s="313"/>
      <c r="BS103" s="309"/>
      <c r="BT103" s="310"/>
      <c r="BU103" s="311"/>
      <c r="BV103" s="312"/>
      <c r="BW103" s="456"/>
    </row>
    <row r="104" spans="1:82" s="314" customFormat="1" ht="38.25" customHeight="1">
      <c r="A104" s="552"/>
      <c r="B104" s="553"/>
      <c r="C104" s="554"/>
      <c r="D104" s="555"/>
      <c r="E104" s="556"/>
      <c r="F104" s="557"/>
      <c r="G104" s="558"/>
      <c r="H104" s="558"/>
      <c r="I104" s="558"/>
      <c r="J104" s="556"/>
      <c r="K104" s="557"/>
      <c r="L104" s="557"/>
      <c r="M104" s="557"/>
      <c r="N104" s="563"/>
      <c r="O104" s="557"/>
      <c r="P104" s="558"/>
      <c r="Q104" s="557"/>
      <c r="R104" s="557"/>
      <c r="S104" s="557"/>
      <c r="T104" s="557"/>
      <c r="U104" s="557"/>
      <c r="V104" s="557"/>
      <c r="W104" s="557"/>
      <c r="X104" s="557"/>
      <c r="Y104" s="557"/>
      <c r="Z104" s="557"/>
      <c r="AA104" s="557"/>
      <c r="AB104" s="563"/>
      <c r="AC104" s="563"/>
      <c r="AD104" s="564"/>
      <c r="AE104" s="564"/>
      <c r="AF104" s="564"/>
      <c r="AG104" s="564"/>
      <c r="AH104" s="564"/>
      <c r="AI104" s="335"/>
      <c r="AJ104" s="564"/>
      <c r="AK104" s="564"/>
      <c r="AL104" s="564"/>
      <c r="AM104" s="564"/>
      <c r="AO104" s="566"/>
      <c r="AP104" s="565"/>
      <c r="AQ104" s="565"/>
      <c r="AR104" s="565"/>
      <c r="AS104" s="565"/>
      <c r="AT104" s="565"/>
      <c r="AU104" s="565"/>
      <c r="AV104" s="335"/>
      <c r="AW104" s="564"/>
      <c r="AX104" s="564"/>
      <c r="AY104" s="564"/>
      <c r="AZ104" s="564"/>
      <c r="BA104" s="564"/>
      <c r="BB104" s="571"/>
      <c r="BC104" s="566"/>
      <c r="BD104" s="572"/>
      <c r="BF104" s="571"/>
      <c r="BG104" s="325"/>
      <c r="BH104" s="573"/>
      <c r="BI104" s="574"/>
      <c r="BJ104" s="574"/>
      <c r="BK104" s="574"/>
      <c r="BL104" s="574"/>
      <c r="BM104" s="574"/>
      <c r="BN104" s="564"/>
      <c r="BO104" s="564"/>
      <c r="BP104" s="575"/>
      <c r="BQ104" s="576"/>
      <c r="BR104" s="313"/>
      <c r="BS104" s="309"/>
      <c r="BT104" s="310"/>
      <c r="BU104" s="311"/>
      <c r="BV104" s="312"/>
      <c r="BW104" s="456"/>
    </row>
    <row r="105" spans="1:82" s="326" customFormat="1" ht="38.25" customHeight="1">
      <c r="A105" s="577"/>
      <c r="B105" s="578"/>
      <c r="C105" s="579"/>
      <c r="D105" s="580"/>
      <c r="E105" s="322"/>
      <c r="F105" s="319"/>
      <c r="G105" s="323"/>
      <c r="H105" s="323"/>
      <c r="I105" s="323"/>
      <c r="J105" s="322"/>
      <c r="K105" s="319"/>
      <c r="L105" s="319"/>
      <c r="M105" s="319"/>
      <c r="N105" s="335"/>
      <c r="O105" s="319"/>
      <c r="P105" s="323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319"/>
      <c r="AC105" s="319"/>
      <c r="AD105" s="581"/>
      <c r="AE105" s="319"/>
      <c r="AF105" s="319"/>
      <c r="AG105" s="319"/>
      <c r="AH105" s="319"/>
      <c r="AI105" s="319"/>
      <c r="AJ105" s="319"/>
      <c r="AK105" s="319"/>
      <c r="AL105" s="319"/>
      <c r="AM105" s="319"/>
      <c r="AP105" s="326">
        <f>AP99-AP100-AP101</f>
        <v>0</v>
      </c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25"/>
      <c r="BB105" s="335"/>
      <c r="BF105" s="335"/>
      <c r="BG105" s="325"/>
      <c r="BH105" s="325"/>
      <c r="BI105" s="325"/>
      <c r="BJ105" s="325"/>
      <c r="BK105" s="325"/>
      <c r="BL105" s="325"/>
      <c r="BM105" s="325"/>
      <c r="BN105" s="325"/>
      <c r="BO105" s="325"/>
      <c r="BP105" s="335"/>
      <c r="BR105" s="309"/>
      <c r="BS105" s="309"/>
      <c r="BT105" s="310"/>
      <c r="BU105" s="311"/>
      <c r="BV105" s="312"/>
      <c r="BW105" s="313"/>
      <c r="BX105" s="314"/>
    </row>
    <row r="106" spans="1:82" s="326" customFormat="1" ht="38.25" customHeight="1">
      <c r="A106" s="577"/>
      <c r="B106" s="578"/>
      <c r="C106" s="579"/>
      <c r="D106" s="580"/>
      <c r="E106" s="322"/>
      <c r="F106" s="319"/>
      <c r="G106" s="323"/>
      <c r="H106" s="323"/>
      <c r="I106" s="323"/>
      <c r="J106" s="322"/>
      <c r="K106" s="319"/>
      <c r="L106" s="319"/>
      <c r="M106" s="319"/>
      <c r="N106" s="335"/>
      <c r="O106" s="319"/>
      <c r="P106" s="323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319"/>
      <c r="AC106" s="319"/>
      <c r="AD106" s="581"/>
      <c r="AE106" s="319"/>
      <c r="AF106" s="319"/>
      <c r="AG106" s="319"/>
      <c r="AH106" s="319"/>
      <c r="AI106" s="319"/>
      <c r="AJ106" s="319"/>
      <c r="AK106" s="319"/>
      <c r="AL106" s="319"/>
      <c r="AM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25"/>
      <c r="BB106" s="335"/>
      <c r="BF106" s="335"/>
      <c r="BG106" s="325"/>
      <c r="BH106" s="325"/>
      <c r="BI106" s="325"/>
      <c r="BJ106" s="325"/>
      <c r="BK106" s="325"/>
      <c r="BL106" s="325"/>
      <c r="BM106" s="325"/>
      <c r="BN106" s="325"/>
      <c r="BO106" s="325"/>
      <c r="BP106" s="335"/>
      <c r="BR106" s="309"/>
      <c r="BS106" s="309"/>
      <c r="BT106" s="310"/>
      <c r="BU106" s="311"/>
      <c r="BV106" s="312"/>
      <c r="BW106" s="313"/>
      <c r="BX106" s="314"/>
    </row>
    <row r="107" spans="1:82" s="326" customFormat="1">
      <c r="A107" s="577"/>
      <c r="B107" s="578"/>
      <c r="C107" s="579"/>
      <c r="D107" s="580"/>
      <c r="E107" s="322"/>
      <c r="F107" s="319"/>
      <c r="G107" s="323"/>
      <c r="H107" s="323"/>
      <c r="I107" s="323"/>
      <c r="J107" s="322"/>
      <c r="K107" s="319"/>
      <c r="L107" s="319"/>
      <c r="M107" s="319"/>
      <c r="N107" s="335"/>
      <c r="O107" s="319"/>
      <c r="P107" s="323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319"/>
      <c r="AC107" s="319"/>
      <c r="AD107" s="581"/>
      <c r="AE107" s="319"/>
      <c r="AF107" s="319"/>
      <c r="AG107" s="319"/>
      <c r="AH107" s="319"/>
      <c r="AI107" s="319"/>
      <c r="AJ107" s="319"/>
      <c r="AK107" s="319"/>
      <c r="AL107" s="319"/>
      <c r="AM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25"/>
      <c r="BB107" s="335"/>
      <c r="BF107" s="335"/>
      <c r="BG107" s="325"/>
      <c r="BH107" s="325"/>
      <c r="BI107" s="325"/>
      <c r="BJ107" s="325"/>
      <c r="BK107" s="325"/>
      <c r="BL107" s="325"/>
      <c r="BM107" s="325"/>
      <c r="BN107" s="325"/>
      <c r="BO107" s="325"/>
      <c r="BP107" s="335"/>
      <c r="BR107" s="309"/>
      <c r="BS107" s="309"/>
      <c r="BT107" s="310"/>
      <c r="BU107" s="311"/>
      <c r="BV107" s="312"/>
      <c r="BW107" s="313"/>
      <c r="BX107" s="314"/>
    </row>
    <row r="108" spans="1:82" s="326" customFormat="1" ht="51.6">
      <c r="A108" s="577"/>
      <c r="B108" s="578"/>
      <c r="C108" s="582" t="s">
        <v>1016</v>
      </c>
      <c r="D108" s="580"/>
      <c r="E108" s="322"/>
      <c r="L108" s="582" t="s">
        <v>1017</v>
      </c>
      <c r="P108" s="583"/>
      <c r="X108" s="319"/>
      <c r="AA108" s="582"/>
      <c r="AB108" s="319"/>
      <c r="AC108" s="319"/>
      <c r="AD108" s="319"/>
      <c r="AK108" s="584"/>
      <c r="AL108" s="319"/>
      <c r="AM108" s="325"/>
      <c r="AN108" s="584" t="s">
        <v>1018</v>
      </c>
      <c r="AO108" s="325"/>
      <c r="AR108" s="319"/>
      <c r="AS108" s="319"/>
      <c r="BA108" s="325"/>
      <c r="BB108" s="584"/>
      <c r="BE108" s="325"/>
      <c r="BF108" s="584" t="s">
        <v>1019</v>
      </c>
      <c r="BG108" s="325"/>
      <c r="BH108" s="325"/>
      <c r="BI108" s="325"/>
      <c r="BJ108" s="325"/>
      <c r="BR108" s="309"/>
      <c r="BS108" s="309"/>
      <c r="BT108" s="310"/>
      <c r="BU108" s="311"/>
      <c r="BV108" s="312"/>
      <c r="BW108" s="313"/>
      <c r="BX108" s="314"/>
    </row>
    <row r="109" spans="1:82" s="326" customFormat="1" ht="40.5" customHeight="1">
      <c r="A109" s="577"/>
      <c r="B109" s="578"/>
      <c r="C109" s="585" t="s">
        <v>1020</v>
      </c>
      <c r="D109" s="580"/>
      <c r="E109" s="322"/>
      <c r="L109" s="585" t="s">
        <v>371</v>
      </c>
      <c r="P109" s="583"/>
      <c r="X109" s="319"/>
      <c r="AA109" s="585"/>
      <c r="AB109" s="319"/>
      <c r="AC109" s="319"/>
      <c r="AD109" s="319"/>
      <c r="AK109" s="586"/>
      <c r="AL109" s="319"/>
      <c r="AM109" s="325"/>
      <c r="AN109" s="586" t="s">
        <v>1021</v>
      </c>
      <c r="AO109" s="325"/>
      <c r="AS109" s="319"/>
      <c r="BA109" s="325"/>
      <c r="BB109" s="586"/>
      <c r="BE109" s="325"/>
      <c r="BF109" s="586" t="s">
        <v>1022</v>
      </c>
      <c r="BG109" s="325"/>
      <c r="BH109" s="325"/>
      <c r="BI109" s="325"/>
      <c r="BJ109" s="325"/>
      <c r="BR109" s="309"/>
      <c r="BS109" s="309"/>
      <c r="BT109" s="310"/>
      <c r="BU109" s="311"/>
      <c r="BV109" s="312"/>
      <c r="BW109" s="313"/>
      <c r="BX109" s="314"/>
    </row>
    <row r="110" spans="1:82" s="326" customFormat="1" ht="40.5" customHeight="1">
      <c r="A110" s="577"/>
      <c r="B110" s="578"/>
      <c r="C110" s="585" t="s">
        <v>1023</v>
      </c>
      <c r="D110" s="580"/>
      <c r="E110" s="322"/>
      <c r="L110" s="585" t="s">
        <v>1024</v>
      </c>
      <c r="P110" s="583"/>
      <c r="X110" s="319"/>
      <c r="AA110" s="585"/>
      <c r="AB110" s="319"/>
      <c r="AC110" s="319"/>
      <c r="AD110" s="319"/>
      <c r="AK110" s="586"/>
      <c r="AL110" s="319"/>
      <c r="AM110" s="325"/>
      <c r="AN110" s="586" t="s">
        <v>1025</v>
      </c>
      <c r="AO110" s="325"/>
      <c r="AS110" s="319"/>
      <c r="BA110" s="325"/>
      <c r="BB110" s="586"/>
      <c r="BE110" s="325"/>
      <c r="BF110" s="586" t="s">
        <v>1026</v>
      </c>
      <c r="BG110" s="325"/>
      <c r="BH110" s="325"/>
      <c r="BI110" s="325"/>
      <c r="BJ110" s="325"/>
      <c r="BR110" s="309"/>
      <c r="BS110" s="309"/>
      <c r="BT110" s="310"/>
      <c r="BU110" s="311"/>
      <c r="BV110" s="312"/>
      <c r="BW110" s="313"/>
      <c r="BX110" s="314"/>
    </row>
    <row r="111" spans="1:82" s="326" customFormat="1" ht="28.5" customHeight="1">
      <c r="A111" s="577"/>
      <c r="B111" s="578"/>
      <c r="C111" s="582"/>
      <c r="D111" s="580"/>
      <c r="E111" s="322"/>
      <c r="F111" s="319"/>
      <c r="G111" s="323"/>
      <c r="H111" s="323"/>
      <c r="I111" s="323"/>
      <c r="J111" s="322"/>
      <c r="K111" s="319"/>
      <c r="L111" s="319"/>
      <c r="M111" s="319"/>
      <c r="N111" s="335"/>
      <c r="O111" s="322"/>
      <c r="P111" s="587"/>
      <c r="Q111" s="322"/>
      <c r="R111" s="319"/>
      <c r="S111" s="319"/>
      <c r="T111" s="319"/>
      <c r="U111" s="322"/>
      <c r="V111" s="322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19"/>
      <c r="AH111" s="319"/>
      <c r="AI111" s="319"/>
      <c r="AJ111" s="319"/>
      <c r="AK111" s="319"/>
      <c r="AL111" s="319"/>
      <c r="AM111" s="335"/>
      <c r="AN111" s="322"/>
      <c r="AO111" s="319"/>
      <c r="AP111" s="319"/>
      <c r="AR111" s="319"/>
      <c r="AS111" s="319"/>
      <c r="AT111" s="319"/>
      <c r="AU111" s="319"/>
      <c r="BA111" s="325"/>
      <c r="BB111" s="325"/>
      <c r="BC111" s="325"/>
      <c r="BD111" s="325"/>
      <c r="BE111" s="325"/>
      <c r="BF111" s="325"/>
      <c r="BG111" s="325"/>
      <c r="BH111" s="325"/>
      <c r="BI111" s="325"/>
      <c r="BJ111" s="325"/>
      <c r="BR111" s="309"/>
      <c r="BS111" s="309"/>
      <c r="BT111" s="310"/>
      <c r="BU111" s="311"/>
      <c r="BV111" s="312"/>
      <c r="BW111" s="313"/>
      <c r="BX111" s="314"/>
    </row>
    <row r="112" spans="1:82" s="326" customFormat="1">
      <c r="A112" s="577"/>
      <c r="B112" s="578"/>
      <c r="C112" s="579"/>
      <c r="D112" s="580"/>
      <c r="E112" s="322"/>
      <c r="F112" s="319"/>
      <c r="G112" s="323"/>
      <c r="H112" s="323"/>
      <c r="I112" s="323"/>
      <c r="J112" s="322"/>
      <c r="K112" s="319"/>
      <c r="L112" s="319"/>
      <c r="M112" s="319"/>
      <c r="N112" s="335"/>
      <c r="O112" s="319"/>
      <c r="P112" s="323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19"/>
      <c r="AB112" s="319"/>
      <c r="AC112" s="319"/>
      <c r="AD112" s="581"/>
      <c r="AE112" s="319"/>
      <c r="AF112" s="319"/>
      <c r="AG112" s="319"/>
      <c r="AH112" s="319"/>
      <c r="AI112" s="319"/>
      <c r="AJ112" s="319"/>
      <c r="AK112" s="319"/>
      <c r="AL112" s="319"/>
      <c r="AM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25"/>
      <c r="BB112" s="335"/>
      <c r="BF112" s="335"/>
      <c r="BG112" s="325"/>
      <c r="BH112" s="325"/>
      <c r="BI112" s="325"/>
      <c r="BJ112" s="325"/>
      <c r="BK112" s="325"/>
      <c r="BL112" s="325"/>
      <c r="BM112" s="325"/>
      <c r="BN112" s="325"/>
      <c r="BO112" s="325"/>
      <c r="BP112" s="335"/>
      <c r="BR112" s="309"/>
      <c r="BS112" s="309"/>
      <c r="BT112" s="310"/>
      <c r="BU112" s="311"/>
      <c r="BV112" s="312"/>
      <c r="BW112" s="313"/>
      <c r="BX112" s="314"/>
    </row>
    <row r="113" spans="1:76" s="326" customFormat="1" ht="35.25" customHeight="1">
      <c r="A113" s="577"/>
      <c r="B113" s="578"/>
      <c r="C113" s="588"/>
      <c r="D113" s="588"/>
      <c r="E113" s="588"/>
      <c r="F113" s="588"/>
      <c r="G113" s="588"/>
      <c r="H113" s="588"/>
      <c r="I113" s="588"/>
      <c r="J113" s="589"/>
      <c r="K113" s="588"/>
      <c r="L113" s="588"/>
      <c r="M113" s="588"/>
      <c r="N113" s="590"/>
      <c r="O113" s="591"/>
      <c r="P113" s="592"/>
      <c r="Q113" s="591"/>
      <c r="R113" s="591"/>
      <c r="S113" s="591"/>
      <c r="T113" s="591"/>
      <c r="U113" s="591"/>
      <c r="V113" s="591"/>
      <c r="W113" s="319"/>
      <c r="X113" s="319"/>
      <c r="Y113" s="319"/>
      <c r="Z113" s="319"/>
      <c r="AA113" s="319"/>
      <c r="AB113" s="319"/>
      <c r="AC113" s="319"/>
      <c r="AD113" s="319"/>
      <c r="AE113" s="319"/>
      <c r="AF113" s="319"/>
      <c r="AG113" s="319"/>
      <c r="AH113" s="319"/>
      <c r="AI113" s="319"/>
      <c r="AJ113" s="319"/>
      <c r="AK113" s="319"/>
      <c r="AL113" s="319"/>
      <c r="AM113" s="319"/>
      <c r="AN113" s="319"/>
      <c r="AO113" s="319"/>
      <c r="AP113" s="319"/>
      <c r="AQ113" s="319"/>
      <c r="AR113" s="319"/>
      <c r="AS113" s="319"/>
      <c r="AT113" s="319"/>
      <c r="AU113" s="319"/>
      <c r="AV113" s="319"/>
      <c r="AW113" s="319"/>
      <c r="AX113" s="319"/>
      <c r="AY113" s="593"/>
      <c r="AZ113" s="584"/>
      <c r="BA113" s="325"/>
      <c r="BB113" s="325"/>
      <c r="BF113" s="325"/>
      <c r="BG113" s="325"/>
      <c r="BH113" s="325"/>
      <c r="BI113" s="325"/>
      <c r="BJ113" s="325"/>
      <c r="BK113" s="325"/>
      <c r="BL113" s="325"/>
      <c r="BM113" s="325"/>
      <c r="BN113" s="325"/>
      <c r="BO113" s="325"/>
      <c r="BP113" s="325"/>
      <c r="BR113" s="309"/>
      <c r="BS113" s="309"/>
      <c r="BT113" s="310"/>
      <c r="BU113" s="311"/>
      <c r="BV113" s="312"/>
      <c r="BW113" s="313"/>
      <c r="BX113" s="314"/>
    </row>
    <row r="114" spans="1:76" s="326" customFormat="1" ht="35.25" customHeight="1">
      <c r="A114" s="577"/>
      <c r="B114" s="594"/>
      <c r="C114" s="595"/>
      <c r="D114" s="595"/>
      <c r="E114" s="595"/>
      <c r="F114" s="595"/>
      <c r="G114" s="595"/>
      <c r="H114" s="595"/>
      <c r="I114" s="595"/>
      <c r="J114" s="596"/>
      <c r="K114" s="597"/>
      <c r="L114" s="597"/>
      <c r="M114" s="597"/>
      <c r="N114" s="598"/>
      <c r="O114" s="591"/>
      <c r="P114" s="592"/>
      <c r="Q114" s="591"/>
      <c r="R114" s="591"/>
      <c r="S114" s="591"/>
      <c r="T114" s="591"/>
      <c r="U114" s="591"/>
      <c r="V114" s="591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19"/>
      <c r="AI114" s="319"/>
      <c r="AJ114" s="319"/>
      <c r="AK114" s="319"/>
      <c r="AL114" s="319"/>
      <c r="AM114" s="319"/>
      <c r="AN114" s="319"/>
      <c r="AO114" s="319"/>
      <c r="AP114" s="319"/>
      <c r="AQ114" s="319"/>
      <c r="AR114" s="319"/>
      <c r="AS114" s="319"/>
      <c r="AT114" s="319"/>
      <c r="AU114" s="319"/>
      <c r="AV114" s="319"/>
      <c r="AW114" s="319"/>
      <c r="AX114" s="319"/>
      <c r="AY114" s="593"/>
      <c r="AZ114" s="584"/>
      <c r="BA114" s="325"/>
      <c r="BB114" s="325"/>
      <c r="BF114" s="325"/>
      <c r="BG114" s="325"/>
      <c r="BH114" s="325"/>
      <c r="BI114" s="325"/>
      <c r="BJ114" s="325"/>
      <c r="BK114" s="325"/>
      <c r="BL114" s="325"/>
      <c r="BM114" s="325"/>
      <c r="BN114" s="325"/>
      <c r="BO114" s="325"/>
      <c r="BP114" s="325"/>
      <c r="BR114" s="309"/>
      <c r="BS114" s="309"/>
      <c r="BT114" s="310"/>
      <c r="BU114" s="311"/>
      <c r="BV114" s="312"/>
      <c r="BW114" s="313"/>
      <c r="BX114" s="314"/>
    </row>
    <row r="115" spans="1:76" s="326" customFormat="1" ht="35.25" customHeight="1">
      <c r="A115" s="577"/>
      <c r="B115" s="578"/>
      <c r="C115" s="599"/>
      <c r="D115" s="600"/>
      <c r="E115" s="581"/>
      <c r="F115" s="581"/>
      <c r="G115" s="592"/>
      <c r="H115" s="592"/>
      <c r="I115" s="592"/>
      <c r="J115" s="601"/>
      <c r="K115" s="581"/>
      <c r="L115" s="581"/>
      <c r="M115" s="592"/>
      <c r="N115" s="598"/>
      <c r="O115" s="581"/>
      <c r="P115" s="592"/>
      <c r="Q115" s="581"/>
      <c r="R115" s="581"/>
      <c r="S115" s="581"/>
      <c r="T115" s="581"/>
      <c r="U115" s="581"/>
      <c r="V115" s="581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19"/>
      <c r="AI115" s="319"/>
      <c r="AJ115" s="319"/>
      <c r="AK115" s="319"/>
      <c r="AL115" s="319"/>
      <c r="AM115" s="319"/>
      <c r="AN115" s="319"/>
      <c r="AO115" s="319"/>
      <c r="AP115" s="319"/>
      <c r="AQ115" s="319"/>
      <c r="AR115" s="319"/>
      <c r="AS115" s="319"/>
      <c r="AT115" s="319"/>
      <c r="AU115" s="319"/>
      <c r="AV115" s="319"/>
      <c r="AW115" s="319"/>
      <c r="AX115" s="319"/>
      <c r="AY115" s="593"/>
      <c r="AZ115" s="584"/>
      <c r="BA115" s="325"/>
      <c r="BB115" s="325"/>
      <c r="BF115" s="325"/>
      <c r="BG115" s="325"/>
      <c r="BH115" s="325"/>
      <c r="BI115" s="325"/>
      <c r="BJ115" s="325"/>
      <c r="BK115" s="325"/>
      <c r="BL115" s="325"/>
      <c r="BM115" s="325"/>
      <c r="BN115" s="325"/>
      <c r="BO115" s="325"/>
      <c r="BP115" s="325"/>
      <c r="BR115" s="309"/>
      <c r="BS115" s="309"/>
      <c r="BT115" s="310"/>
      <c r="BU115" s="311"/>
      <c r="BV115" s="312"/>
      <c r="BW115" s="313"/>
      <c r="BX115" s="314"/>
    </row>
    <row r="116" spans="1:76" s="326" customFormat="1" ht="51.6">
      <c r="A116" s="577"/>
      <c r="B116" s="578"/>
      <c r="C116" s="582"/>
      <c r="D116" s="580"/>
      <c r="E116" s="322"/>
      <c r="F116" s="319"/>
      <c r="G116" s="323"/>
      <c r="H116" s="323"/>
      <c r="I116" s="323"/>
      <c r="J116" s="322"/>
      <c r="K116" s="319"/>
      <c r="L116" s="319"/>
      <c r="M116" s="319"/>
      <c r="N116" s="335"/>
      <c r="O116" s="319"/>
      <c r="P116" s="323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19"/>
      <c r="AI116" s="319"/>
      <c r="AJ116" s="319"/>
      <c r="AK116" s="319"/>
      <c r="AL116" s="319"/>
      <c r="AM116" s="319"/>
      <c r="AN116" s="319"/>
      <c r="AO116" s="319"/>
      <c r="AP116" s="319"/>
      <c r="AQ116" s="319"/>
      <c r="AR116" s="319"/>
      <c r="AS116" s="319"/>
      <c r="AT116" s="319"/>
      <c r="AU116" s="319"/>
      <c r="AV116" s="319"/>
      <c r="AW116" s="319"/>
      <c r="AX116" s="319"/>
      <c r="AY116" s="593"/>
      <c r="AZ116" s="584"/>
      <c r="BA116" s="325"/>
      <c r="BB116" s="325"/>
      <c r="BF116" s="325"/>
      <c r="BG116" s="325"/>
      <c r="BH116" s="325"/>
      <c r="BI116" s="325"/>
      <c r="BJ116" s="325"/>
      <c r="BK116" s="325"/>
      <c r="BL116" s="325"/>
      <c r="BM116" s="325"/>
      <c r="BN116" s="325"/>
      <c r="BO116" s="325"/>
      <c r="BP116" s="325"/>
      <c r="BR116" s="309"/>
      <c r="BS116" s="309"/>
      <c r="BT116" s="310"/>
      <c r="BU116" s="311"/>
      <c r="BV116" s="312"/>
      <c r="BW116" s="313"/>
      <c r="BX116" s="314"/>
    </row>
    <row r="117" spans="1:76" s="326" customFormat="1" ht="51.6">
      <c r="A117" s="577"/>
      <c r="B117" s="578"/>
      <c r="C117" s="582"/>
      <c r="D117" s="580"/>
      <c r="E117" s="322"/>
      <c r="F117" s="319"/>
      <c r="G117" s="323"/>
      <c r="H117" s="323"/>
      <c r="I117" s="323"/>
      <c r="J117" s="322"/>
      <c r="K117" s="319"/>
      <c r="L117" s="319"/>
      <c r="M117" s="319"/>
      <c r="N117" s="335"/>
      <c r="O117" s="319"/>
      <c r="P117" s="323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19"/>
      <c r="AU117" s="319"/>
      <c r="AV117" s="319"/>
      <c r="AW117" s="319"/>
      <c r="AX117" s="319"/>
      <c r="AY117" s="593"/>
      <c r="AZ117" s="584"/>
      <c r="BA117" s="325"/>
      <c r="BB117" s="325"/>
      <c r="BF117" s="325"/>
      <c r="BG117" s="325"/>
      <c r="BH117" s="325"/>
      <c r="BI117" s="325"/>
      <c r="BJ117" s="325"/>
      <c r="BK117" s="325"/>
      <c r="BL117" s="325"/>
      <c r="BM117" s="325"/>
      <c r="BN117" s="325"/>
      <c r="BO117" s="325"/>
      <c r="BP117" s="325"/>
      <c r="BR117" s="309"/>
      <c r="BS117" s="309"/>
      <c r="BT117" s="310"/>
      <c r="BU117" s="311"/>
      <c r="BV117" s="312"/>
      <c r="BW117" s="313"/>
      <c r="BX117" s="314"/>
    </row>
    <row r="118" spans="1:76" s="326" customFormat="1" ht="51.6">
      <c r="A118" s="577"/>
      <c r="B118" s="578"/>
      <c r="C118" s="582"/>
      <c r="D118" s="580"/>
      <c r="E118" s="322"/>
      <c r="F118" s="319"/>
      <c r="G118" s="323"/>
      <c r="H118" s="323"/>
      <c r="I118" s="323"/>
      <c r="J118" s="322"/>
      <c r="K118" s="319"/>
      <c r="L118" s="319"/>
      <c r="M118" s="319"/>
      <c r="N118" s="335"/>
      <c r="O118" s="319"/>
      <c r="P118" s="323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19"/>
      <c r="AI118" s="319"/>
      <c r="AJ118" s="319"/>
      <c r="AK118" s="319"/>
      <c r="AL118" s="319"/>
      <c r="AM118" s="319"/>
      <c r="AN118" s="319"/>
      <c r="AO118" s="319"/>
      <c r="AP118" s="319"/>
      <c r="AQ118" s="319"/>
      <c r="AR118" s="319"/>
      <c r="AS118" s="319"/>
      <c r="AT118" s="319"/>
      <c r="AU118" s="319"/>
      <c r="AV118" s="319"/>
      <c r="AW118" s="319"/>
      <c r="AX118" s="319"/>
      <c r="AY118" s="593"/>
      <c r="AZ118" s="584"/>
      <c r="BA118" s="325"/>
      <c r="BB118" s="325"/>
      <c r="BF118" s="325"/>
      <c r="BG118" s="325"/>
      <c r="BH118" s="325"/>
      <c r="BI118" s="325"/>
      <c r="BJ118" s="325"/>
      <c r="BK118" s="325"/>
      <c r="BL118" s="325"/>
      <c r="BM118" s="325"/>
      <c r="BN118" s="325"/>
      <c r="BO118" s="325"/>
      <c r="BP118" s="325"/>
      <c r="BR118" s="309"/>
      <c r="BS118" s="309"/>
      <c r="BT118" s="310"/>
      <c r="BU118" s="311"/>
      <c r="BV118" s="312"/>
      <c r="BW118" s="313"/>
      <c r="BX118" s="314"/>
    </row>
    <row r="119" spans="1:76" s="326" customFormat="1" ht="51.6">
      <c r="A119" s="577"/>
      <c r="B119" s="578"/>
      <c r="C119" s="582"/>
      <c r="D119" s="580"/>
      <c r="E119" s="322"/>
      <c r="F119" s="319"/>
      <c r="G119" s="323"/>
      <c r="H119" s="323"/>
      <c r="I119" s="323"/>
      <c r="J119" s="322"/>
      <c r="K119" s="319"/>
      <c r="L119" s="319"/>
      <c r="M119" s="319"/>
      <c r="N119" s="335"/>
      <c r="O119" s="319"/>
      <c r="P119" s="323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9"/>
      <c r="AD119" s="319"/>
      <c r="AE119" s="319"/>
      <c r="AF119" s="319"/>
      <c r="AG119" s="319"/>
      <c r="AH119" s="319"/>
      <c r="AI119" s="319"/>
      <c r="AJ119" s="319"/>
      <c r="AK119" s="319"/>
      <c r="AL119" s="319"/>
      <c r="AM119" s="319"/>
      <c r="AN119" s="319"/>
      <c r="AO119" s="319"/>
      <c r="AP119" s="319"/>
      <c r="AQ119" s="319"/>
      <c r="AR119" s="319"/>
      <c r="AS119" s="319"/>
      <c r="AT119" s="319"/>
      <c r="AU119" s="319"/>
      <c r="AV119" s="319"/>
      <c r="AW119" s="319"/>
      <c r="AX119" s="319"/>
      <c r="AY119" s="593"/>
      <c r="AZ119" s="584"/>
      <c r="BA119" s="325"/>
      <c r="BB119" s="325"/>
      <c r="BF119" s="325"/>
      <c r="BG119" s="325"/>
      <c r="BH119" s="325"/>
      <c r="BI119" s="325"/>
      <c r="BJ119" s="325"/>
      <c r="BK119" s="325"/>
      <c r="BL119" s="325"/>
      <c r="BM119" s="325"/>
      <c r="BN119" s="325"/>
      <c r="BO119" s="325"/>
      <c r="BP119" s="325"/>
      <c r="BR119" s="309"/>
      <c r="BS119" s="309"/>
      <c r="BT119" s="310"/>
      <c r="BU119" s="311"/>
      <c r="BV119" s="312"/>
      <c r="BW119" s="313"/>
      <c r="BX119" s="314"/>
    </row>
    <row r="120" spans="1:76" s="326" customFormat="1" ht="51.6">
      <c r="A120" s="577"/>
      <c r="B120" s="578"/>
      <c r="C120" s="582"/>
      <c r="D120" s="580"/>
      <c r="E120" s="322"/>
      <c r="F120" s="319"/>
      <c r="G120" s="323"/>
      <c r="H120" s="323"/>
      <c r="I120" s="323"/>
      <c r="J120" s="322"/>
      <c r="K120" s="319"/>
      <c r="L120" s="319"/>
      <c r="M120" s="319"/>
      <c r="N120" s="335"/>
      <c r="O120" s="319"/>
      <c r="P120" s="323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19"/>
      <c r="AI120" s="319"/>
      <c r="AJ120" s="319"/>
      <c r="AK120" s="319"/>
      <c r="AL120" s="319"/>
      <c r="AM120" s="319"/>
      <c r="AN120" s="319"/>
      <c r="AO120" s="319"/>
      <c r="AP120" s="319"/>
      <c r="AQ120" s="319"/>
      <c r="AR120" s="319"/>
      <c r="AS120" s="319"/>
      <c r="AT120" s="319"/>
      <c r="AU120" s="319"/>
      <c r="AV120" s="319"/>
      <c r="AW120" s="319"/>
      <c r="AX120" s="319"/>
      <c r="AY120" s="593"/>
      <c r="AZ120" s="584"/>
      <c r="BA120" s="325"/>
      <c r="BB120" s="325"/>
      <c r="BF120" s="325"/>
      <c r="BG120" s="325"/>
      <c r="BH120" s="325"/>
      <c r="BI120" s="325"/>
      <c r="BJ120" s="325"/>
      <c r="BK120" s="325"/>
      <c r="BL120" s="325"/>
      <c r="BM120" s="325"/>
      <c r="BN120" s="325"/>
      <c r="BO120" s="325"/>
      <c r="BP120" s="325"/>
      <c r="BR120" s="309"/>
      <c r="BS120" s="309"/>
      <c r="BT120" s="310"/>
      <c r="BU120" s="311"/>
      <c r="BV120" s="312"/>
      <c r="BW120" s="313"/>
      <c r="BX120" s="314"/>
    </row>
    <row r="121" spans="1:76">
      <c r="B121" s="602"/>
      <c r="C121" s="603"/>
    </row>
    <row r="122" spans="1:76">
      <c r="B122" s="604"/>
      <c r="C122" s="603"/>
    </row>
  </sheetData>
  <autoFilter ref="A9:BX105"/>
  <mergeCells count="5">
    <mergeCell ref="K7:M7"/>
    <mergeCell ref="U7:X7"/>
    <mergeCell ref="Y7:AA7"/>
    <mergeCell ref="AB7:AD7"/>
    <mergeCell ref="AF7:AH7"/>
  </mergeCells>
  <conditionalFormatting sqref="C115 B113:B114">
    <cfRule type="duplicateValues" dxfId="171" priority="169"/>
  </conditionalFormatting>
  <conditionalFormatting sqref="C52">
    <cfRule type="duplicateValues" dxfId="170" priority="168"/>
  </conditionalFormatting>
  <conditionalFormatting sqref="C52">
    <cfRule type="duplicateValues" dxfId="169" priority="167"/>
  </conditionalFormatting>
  <conditionalFormatting sqref="C52">
    <cfRule type="duplicateValues" dxfId="168" priority="166"/>
  </conditionalFormatting>
  <conditionalFormatting sqref="C83">
    <cfRule type="duplicateValues" dxfId="167" priority="165"/>
  </conditionalFormatting>
  <conditionalFormatting sqref="C83">
    <cfRule type="duplicateValues" dxfId="166" priority="164"/>
  </conditionalFormatting>
  <conditionalFormatting sqref="C83">
    <cfRule type="duplicateValues" dxfId="165" priority="163"/>
  </conditionalFormatting>
  <conditionalFormatting sqref="C67 C45:C47">
    <cfRule type="duplicateValues" dxfId="164" priority="162"/>
  </conditionalFormatting>
  <conditionalFormatting sqref="C116:C1048576 C5:C8 C99:C107 C66 C76 C68:C73 C80:C81 C42:C44 C53:C64 C10 C22 C27:C29 C34:C37 C20 C78 C24 C13:C18 C112 C39">
    <cfRule type="duplicateValues" dxfId="163" priority="161"/>
  </conditionalFormatting>
  <conditionalFormatting sqref="C115:C1048576 B113:B114 C42:C48 C75:C76 C80:C82 C53:C73 C5:C8 C22 C34:C37 C20 C78 C24:C29 C13:C18 C112 C99:C107 C10 C39">
    <cfRule type="duplicateValues" dxfId="162" priority="160"/>
  </conditionalFormatting>
  <conditionalFormatting sqref="C115:C1048576 B113:B114 C42:C48 C75:C76 C53:C73 C80:C82 C5:C8 C22 C34:C37 C20 C78 C24:C29 C13:C18 C112 C99:C107 C10 C39">
    <cfRule type="duplicateValues" dxfId="161" priority="159"/>
  </conditionalFormatting>
  <conditionalFormatting sqref="C65 C48">
    <cfRule type="duplicateValues" dxfId="160" priority="158"/>
  </conditionalFormatting>
  <conditionalFormatting sqref="C40">
    <cfRule type="duplicateValues" dxfId="159" priority="157"/>
  </conditionalFormatting>
  <conditionalFormatting sqref="C40">
    <cfRule type="duplicateValues" dxfId="158" priority="156"/>
  </conditionalFormatting>
  <conditionalFormatting sqref="C40">
    <cfRule type="duplicateValues" dxfId="157" priority="155"/>
  </conditionalFormatting>
  <conditionalFormatting sqref="C41">
    <cfRule type="duplicateValues" dxfId="156" priority="154"/>
  </conditionalFormatting>
  <conditionalFormatting sqref="C41">
    <cfRule type="duplicateValues" dxfId="155" priority="153"/>
  </conditionalFormatting>
  <conditionalFormatting sqref="C41">
    <cfRule type="duplicateValues" dxfId="154" priority="152"/>
  </conditionalFormatting>
  <conditionalFormatting sqref="C79">
    <cfRule type="duplicateValues" dxfId="153" priority="151"/>
  </conditionalFormatting>
  <conditionalFormatting sqref="C79">
    <cfRule type="duplicateValues" dxfId="152" priority="150"/>
  </conditionalFormatting>
  <conditionalFormatting sqref="C79">
    <cfRule type="duplicateValues" dxfId="151" priority="149"/>
  </conditionalFormatting>
  <conditionalFormatting sqref="C74">
    <cfRule type="duplicateValues" dxfId="150" priority="148"/>
  </conditionalFormatting>
  <conditionalFormatting sqref="C74">
    <cfRule type="duplicateValues" dxfId="149" priority="147"/>
  </conditionalFormatting>
  <conditionalFormatting sqref="C74">
    <cfRule type="duplicateValues" dxfId="148" priority="146"/>
  </conditionalFormatting>
  <conditionalFormatting sqref="C75">
    <cfRule type="duplicateValues" dxfId="147" priority="145"/>
  </conditionalFormatting>
  <conditionalFormatting sqref="C21">
    <cfRule type="duplicateValues" dxfId="146" priority="144"/>
  </conditionalFormatting>
  <conditionalFormatting sqref="C21">
    <cfRule type="duplicateValues" dxfId="145" priority="143"/>
  </conditionalFormatting>
  <conditionalFormatting sqref="C21">
    <cfRule type="duplicateValues" dxfId="144" priority="142"/>
  </conditionalFormatting>
  <conditionalFormatting sqref="C77">
    <cfRule type="duplicateValues" dxfId="143" priority="141"/>
  </conditionalFormatting>
  <conditionalFormatting sqref="C77">
    <cfRule type="duplicateValues" dxfId="142" priority="140"/>
  </conditionalFormatting>
  <conditionalFormatting sqref="C77">
    <cfRule type="duplicateValues" dxfId="141" priority="139"/>
  </conditionalFormatting>
  <conditionalFormatting sqref="C30">
    <cfRule type="duplicateValues" dxfId="140" priority="138"/>
  </conditionalFormatting>
  <conditionalFormatting sqref="C30">
    <cfRule type="duplicateValues" dxfId="139" priority="137"/>
  </conditionalFormatting>
  <conditionalFormatting sqref="C30">
    <cfRule type="duplicateValues" dxfId="138" priority="136"/>
  </conditionalFormatting>
  <conditionalFormatting sqref="C31">
    <cfRule type="duplicateValues" dxfId="137" priority="135"/>
  </conditionalFormatting>
  <conditionalFormatting sqref="C31">
    <cfRule type="duplicateValues" dxfId="136" priority="134"/>
  </conditionalFormatting>
  <conditionalFormatting sqref="C31">
    <cfRule type="duplicateValues" dxfId="135" priority="133"/>
  </conditionalFormatting>
  <conditionalFormatting sqref="C32">
    <cfRule type="duplicateValues" dxfId="134" priority="132"/>
  </conditionalFormatting>
  <conditionalFormatting sqref="C32">
    <cfRule type="duplicateValues" dxfId="133" priority="131"/>
  </conditionalFormatting>
  <conditionalFormatting sqref="C32">
    <cfRule type="duplicateValues" dxfId="132" priority="130"/>
  </conditionalFormatting>
  <conditionalFormatting sqref="C49">
    <cfRule type="duplicateValues" dxfId="131" priority="129"/>
  </conditionalFormatting>
  <conditionalFormatting sqref="C49">
    <cfRule type="duplicateValues" dxfId="130" priority="128"/>
  </conditionalFormatting>
  <conditionalFormatting sqref="C49">
    <cfRule type="duplicateValues" dxfId="129" priority="127"/>
  </conditionalFormatting>
  <conditionalFormatting sqref="C84">
    <cfRule type="duplicateValues" dxfId="128" priority="126"/>
  </conditionalFormatting>
  <conditionalFormatting sqref="C84">
    <cfRule type="duplicateValues" dxfId="127" priority="125"/>
  </conditionalFormatting>
  <conditionalFormatting sqref="C84">
    <cfRule type="duplicateValues" dxfId="126" priority="124"/>
  </conditionalFormatting>
  <conditionalFormatting sqref="C1:C4">
    <cfRule type="duplicateValues" dxfId="125" priority="123"/>
  </conditionalFormatting>
  <conditionalFormatting sqref="C1:C4">
    <cfRule type="duplicateValues" dxfId="124" priority="122"/>
  </conditionalFormatting>
  <conditionalFormatting sqref="C1:C4">
    <cfRule type="duplicateValues" dxfId="123" priority="121"/>
  </conditionalFormatting>
  <conditionalFormatting sqref="BQ1:BQ4">
    <cfRule type="duplicateValues" dxfId="122" priority="120"/>
  </conditionalFormatting>
  <conditionalFormatting sqref="C50">
    <cfRule type="duplicateValues" dxfId="121" priority="119"/>
  </conditionalFormatting>
  <conditionalFormatting sqref="C50">
    <cfRule type="duplicateValues" dxfId="120" priority="118"/>
  </conditionalFormatting>
  <conditionalFormatting sqref="C50">
    <cfRule type="duplicateValues" dxfId="119" priority="117"/>
  </conditionalFormatting>
  <conditionalFormatting sqref="C51">
    <cfRule type="duplicateValues" dxfId="118" priority="116"/>
  </conditionalFormatting>
  <conditionalFormatting sqref="C51">
    <cfRule type="duplicateValues" dxfId="117" priority="115"/>
  </conditionalFormatting>
  <conditionalFormatting sqref="C51">
    <cfRule type="duplicateValues" dxfId="116" priority="114"/>
  </conditionalFormatting>
  <conditionalFormatting sqref="C11">
    <cfRule type="duplicateValues" dxfId="115" priority="113"/>
  </conditionalFormatting>
  <conditionalFormatting sqref="C11">
    <cfRule type="duplicateValues" dxfId="114" priority="112"/>
  </conditionalFormatting>
  <conditionalFormatting sqref="C11">
    <cfRule type="duplicateValues" dxfId="113" priority="111"/>
  </conditionalFormatting>
  <conditionalFormatting sqref="BQ11">
    <cfRule type="duplicateValues" dxfId="112" priority="110"/>
  </conditionalFormatting>
  <conditionalFormatting sqref="C12">
    <cfRule type="duplicateValues" dxfId="111" priority="109"/>
  </conditionalFormatting>
  <conditionalFormatting sqref="C12">
    <cfRule type="duplicateValues" dxfId="110" priority="108"/>
  </conditionalFormatting>
  <conditionalFormatting sqref="C19">
    <cfRule type="duplicateValues" dxfId="109" priority="107"/>
  </conditionalFormatting>
  <conditionalFormatting sqref="C19">
    <cfRule type="duplicateValues" dxfId="108" priority="106"/>
  </conditionalFormatting>
  <conditionalFormatting sqref="C19">
    <cfRule type="duplicateValues" dxfId="107" priority="105"/>
  </conditionalFormatting>
  <conditionalFormatting sqref="BQ19">
    <cfRule type="duplicateValues" dxfId="106" priority="104"/>
  </conditionalFormatting>
  <conditionalFormatting sqref="C33">
    <cfRule type="duplicateValues" dxfId="105" priority="103"/>
  </conditionalFormatting>
  <conditionalFormatting sqref="C33">
    <cfRule type="duplicateValues" dxfId="104" priority="102"/>
  </conditionalFormatting>
  <conditionalFormatting sqref="C33">
    <cfRule type="duplicateValues" dxfId="103" priority="101"/>
  </conditionalFormatting>
  <conditionalFormatting sqref="BQ33">
    <cfRule type="duplicateValues" dxfId="102" priority="100"/>
  </conditionalFormatting>
  <conditionalFormatting sqref="C23">
    <cfRule type="duplicateValues" dxfId="101" priority="99"/>
  </conditionalFormatting>
  <conditionalFormatting sqref="C23">
    <cfRule type="duplicateValues" dxfId="100" priority="98"/>
  </conditionalFormatting>
  <conditionalFormatting sqref="BQ23">
    <cfRule type="duplicateValues" dxfId="99" priority="97"/>
  </conditionalFormatting>
  <conditionalFormatting sqref="C111">
    <cfRule type="duplicateValues" dxfId="98" priority="96"/>
  </conditionalFormatting>
  <conditionalFormatting sqref="C111">
    <cfRule type="duplicateValues" dxfId="97" priority="95"/>
  </conditionalFormatting>
  <conditionalFormatting sqref="BQ111">
    <cfRule type="duplicateValues" dxfId="96" priority="94"/>
  </conditionalFormatting>
  <conditionalFormatting sqref="C108:C110">
    <cfRule type="duplicateValues" dxfId="95" priority="93"/>
  </conditionalFormatting>
  <conditionalFormatting sqref="C108:C110">
    <cfRule type="duplicateValues" dxfId="94" priority="92"/>
  </conditionalFormatting>
  <conditionalFormatting sqref="BQ108:BQ110">
    <cfRule type="duplicateValues" dxfId="93" priority="91"/>
  </conditionalFormatting>
  <conditionalFormatting sqref="L108:L110">
    <cfRule type="duplicateValues" dxfId="92" priority="90"/>
  </conditionalFormatting>
  <conditionalFormatting sqref="AA108:AA109">
    <cfRule type="duplicateValues" dxfId="91" priority="89"/>
  </conditionalFormatting>
  <conditionalFormatting sqref="AA110">
    <cfRule type="duplicateValues" dxfId="90" priority="88"/>
  </conditionalFormatting>
  <conditionalFormatting sqref="AA110">
    <cfRule type="duplicateValues" dxfId="89" priority="87"/>
  </conditionalFormatting>
  <conditionalFormatting sqref="BQ112:BQ1048576 BQ99:BQ107 BQ5:BQ8">
    <cfRule type="duplicateValues" dxfId="88" priority="86"/>
  </conditionalFormatting>
  <conditionalFormatting sqref="BF101:BF104 BB101:BB104">
    <cfRule type="duplicateValues" dxfId="87" priority="85"/>
  </conditionalFormatting>
  <conditionalFormatting sqref="BH101:BH104">
    <cfRule type="duplicateValues" dxfId="86" priority="84"/>
  </conditionalFormatting>
  <conditionalFormatting sqref="BH101:BH104">
    <cfRule type="duplicateValues" dxfId="85" priority="83"/>
  </conditionalFormatting>
  <conditionalFormatting sqref="BH101:BH104">
    <cfRule type="duplicateValues" dxfId="84" priority="82"/>
  </conditionalFormatting>
  <conditionalFormatting sqref="BH101:BH104">
    <cfRule type="duplicateValues" dxfId="83" priority="81"/>
  </conditionalFormatting>
  <conditionalFormatting sqref="BH101:BH104">
    <cfRule type="duplicateValues" dxfId="82" priority="80"/>
  </conditionalFormatting>
  <conditionalFormatting sqref="BH101:BH104">
    <cfRule type="duplicateValues" dxfId="81" priority="79"/>
  </conditionalFormatting>
  <conditionalFormatting sqref="BH101:BH104">
    <cfRule type="duplicateValues" dxfId="80" priority="78"/>
  </conditionalFormatting>
  <conditionalFormatting sqref="C86">
    <cfRule type="duplicateValues" dxfId="79" priority="77"/>
  </conditionalFormatting>
  <conditionalFormatting sqref="C86">
    <cfRule type="duplicateValues" dxfId="78" priority="76"/>
  </conditionalFormatting>
  <conditionalFormatting sqref="C86">
    <cfRule type="duplicateValues" dxfId="77" priority="75"/>
  </conditionalFormatting>
  <conditionalFormatting sqref="BQ86">
    <cfRule type="duplicateValues" dxfId="76" priority="74"/>
  </conditionalFormatting>
  <conditionalFormatting sqref="C87">
    <cfRule type="duplicateValues" dxfId="75" priority="73"/>
  </conditionalFormatting>
  <conditionalFormatting sqref="BQ87">
    <cfRule type="duplicateValues" dxfId="74" priority="72"/>
  </conditionalFormatting>
  <conditionalFormatting sqref="C88">
    <cfRule type="duplicateValues" dxfId="73" priority="71"/>
  </conditionalFormatting>
  <conditionalFormatting sqref="BQ88">
    <cfRule type="duplicateValues" dxfId="72" priority="70"/>
  </conditionalFormatting>
  <conditionalFormatting sqref="C25:C26">
    <cfRule type="duplicateValues" dxfId="71" priority="69"/>
  </conditionalFormatting>
  <conditionalFormatting sqref="C89">
    <cfRule type="duplicateValues" dxfId="70" priority="68"/>
  </conditionalFormatting>
  <conditionalFormatting sqref="BQ89">
    <cfRule type="duplicateValues" dxfId="69" priority="67"/>
  </conditionalFormatting>
  <conditionalFormatting sqref="C90">
    <cfRule type="duplicateValues" dxfId="68" priority="66"/>
  </conditionalFormatting>
  <conditionalFormatting sqref="BQ90">
    <cfRule type="duplicateValues" dxfId="67" priority="65"/>
  </conditionalFormatting>
  <conditionalFormatting sqref="C91">
    <cfRule type="duplicateValues" dxfId="66" priority="64"/>
  </conditionalFormatting>
  <conditionalFormatting sqref="BQ91">
    <cfRule type="duplicateValues" dxfId="65" priority="63"/>
  </conditionalFormatting>
  <conditionalFormatting sqref="C92">
    <cfRule type="duplicateValues" dxfId="64" priority="62"/>
  </conditionalFormatting>
  <conditionalFormatting sqref="BQ92">
    <cfRule type="duplicateValues" dxfId="63" priority="61"/>
  </conditionalFormatting>
  <conditionalFormatting sqref="C82">
    <cfRule type="duplicateValues" dxfId="62" priority="60"/>
  </conditionalFormatting>
  <conditionalFormatting sqref="C85">
    <cfRule type="duplicateValues" dxfId="61" priority="59"/>
  </conditionalFormatting>
  <conditionalFormatting sqref="BQ85">
    <cfRule type="duplicateValues" dxfId="60" priority="58"/>
  </conditionalFormatting>
  <conditionalFormatting sqref="C93">
    <cfRule type="duplicateValues" dxfId="59" priority="57"/>
  </conditionalFormatting>
  <conditionalFormatting sqref="BQ93">
    <cfRule type="duplicateValues" dxfId="58" priority="56"/>
  </conditionalFormatting>
  <conditionalFormatting sqref="BQ98">
    <cfRule type="duplicateValues" dxfId="57" priority="55"/>
  </conditionalFormatting>
  <conditionalFormatting sqref="BQ10 BQ12:BQ18 BQ20:BQ22 BQ24:BQ32 BQ34:BQ84">
    <cfRule type="duplicateValues" dxfId="56" priority="54"/>
  </conditionalFormatting>
  <conditionalFormatting sqref="B86">
    <cfRule type="duplicateValues" dxfId="55" priority="53"/>
  </conditionalFormatting>
  <conditionalFormatting sqref="B52">
    <cfRule type="duplicateValues" dxfId="54" priority="52"/>
  </conditionalFormatting>
  <conditionalFormatting sqref="B83">
    <cfRule type="duplicateValues" dxfId="53" priority="51"/>
  </conditionalFormatting>
  <conditionalFormatting sqref="B75">
    <cfRule type="duplicateValues" dxfId="52" priority="50"/>
  </conditionalFormatting>
  <conditionalFormatting sqref="B40">
    <cfRule type="duplicateValues" dxfId="51" priority="49"/>
  </conditionalFormatting>
  <conditionalFormatting sqref="B79">
    <cfRule type="duplicateValues" dxfId="50" priority="48"/>
  </conditionalFormatting>
  <conditionalFormatting sqref="B74">
    <cfRule type="duplicateValues" dxfId="49" priority="47"/>
  </conditionalFormatting>
  <conditionalFormatting sqref="B21">
    <cfRule type="duplicateValues" dxfId="48" priority="46"/>
  </conditionalFormatting>
  <conditionalFormatting sqref="B77">
    <cfRule type="duplicateValues" dxfId="47" priority="45"/>
  </conditionalFormatting>
  <conditionalFormatting sqref="B30">
    <cfRule type="duplicateValues" dxfId="46" priority="44"/>
  </conditionalFormatting>
  <conditionalFormatting sqref="B31">
    <cfRule type="duplicateValues" dxfId="45" priority="43"/>
  </conditionalFormatting>
  <conditionalFormatting sqref="B32">
    <cfRule type="duplicateValues" dxfId="44" priority="42"/>
  </conditionalFormatting>
  <conditionalFormatting sqref="B49">
    <cfRule type="duplicateValues" dxfId="43" priority="41"/>
  </conditionalFormatting>
  <conditionalFormatting sqref="B84">
    <cfRule type="duplicateValues" dxfId="42" priority="40"/>
  </conditionalFormatting>
  <conditionalFormatting sqref="B50">
    <cfRule type="duplicateValues" dxfId="41" priority="39"/>
  </conditionalFormatting>
  <conditionalFormatting sqref="B51">
    <cfRule type="duplicateValues" dxfId="40" priority="38"/>
  </conditionalFormatting>
  <conditionalFormatting sqref="B67 B45:B47">
    <cfRule type="duplicateValues" dxfId="39" priority="37"/>
  </conditionalFormatting>
  <conditionalFormatting sqref="B41">
    <cfRule type="duplicateValues" dxfId="38" priority="36"/>
  </conditionalFormatting>
  <conditionalFormatting sqref="B11">
    <cfRule type="duplicateValues" dxfId="37" priority="35"/>
  </conditionalFormatting>
  <conditionalFormatting sqref="B12">
    <cfRule type="duplicateValues" dxfId="36" priority="34"/>
  </conditionalFormatting>
  <conditionalFormatting sqref="B19">
    <cfRule type="duplicateValues" dxfId="35" priority="33"/>
  </conditionalFormatting>
  <conditionalFormatting sqref="B33">
    <cfRule type="duplicateValues" dxfId="34" priority="32"/>
  </conditionalFormatting>
  <conditionalFormatting sqref="B23">
    <cfRule type="duplicateValues" dxfId="33" priority="31"/>
  </conditionalFormatting>
  <conditionalFormatting sqref="B25:B26">
    <cfRule type="duplicateValues" dxfId="32" priority="30"/>
  </conditionalFormatting>
  <conditionalFormatting sqref="B87">
    <cfRule type="duplicateValues" dxfId="31" priority="29"/>
  </conditionalFormatting>
  <conditionalFormatting sqref="B88">
    <cfRule type="duplicateValues" dxfId="30" priority="28"/>
  </conditionalFormatting>
  <conditionalFormatting sqref="B89">
    <cfRule type="duplicateValues" dxfId="29" priority="27"/>
  </conditionalFormatting>
  <conditionalFormatting sqref="B90">
    <cfRule type="duplicateValues" dxfId="28" priority="26"/>
  </conditionalFormatting>
  <conditionalFormatting sqref="B91">
    <cfRule type="duplicateValues" dxfId="27" priority="25"/>
  </conditionalFormatting>
  <conditionalFormatting sqref="B92">
    <cfRule type="duplicateValues" dxfId="26" priority="24"/>
  </conditionalFormatting>
  <conditionalFormatting sqref="B82">
    <cfRule type="duplicateValues" dxfId="25" priority="23"/>
  </conditionalFormatting>
  <conditionalFormatting sqref="B85">
    <cfRule type="duplicateValues" dxfId="24" priority="22"/>
  </conditionalFormatting>
  <conditionalFormatting sqref="B93">
    <cfRule type="duplicateValues" dxfId="23" priority="21"/>
  </conditionalFormatting>
  <conditionalFormatting sqref="B115:B1048576">
    <cfRule type="duplicateValues" dxfId="22" priority="20"/>
  </conditionalFormatting>
  <conditionalFormatting sqref="B1:B4">
    <cfRule type="duplicateValues" dxfId="21" priority="19"/>
  </conditionalFormatting>
  <conditionalFormatting sqref="B111">
    <cfRule type="duplicateValues" dxfId="20" priority="18"/>
  </conditionalFormatting>
  <conditionalFormatting sqref="B108:B110">
    <cfRule type="duplicateValues" dxfId="19" priority="17"/>
  </conditionalFormatting>
  <conditionalFormatting sqref="B99:B1048576 B1:B8 B10:B90">
    <cfRule type="duplicateValues" dxfId="18" priority="16"/>
  </conditionalFormatting>
  <conditionalFormatting sqref="B115:B1048576 B80 B66 B76 B5:B8 B27:B29 B20 B78 B22 B24 B42:B44 B61:B64 B14:B18 B112 B99:B107 B34:B39">
    <cfRule type="duplicateValues" dxfId="17" priority="15"/>
  </conditionalFormatting>
  <conditionalFormatting sqref="B115:B1048576 B75:B76 B80:B82 B20 B78 B22 B24:B29 B42:B48 B53:B73 B13:B18 B112 B5:B8 B99:B107 B10 B34:B39">
    <cfRule type="duplicateValues" dxfId="16" priority="14"/>
  </conditionalFormatting>
  <conditionalFormatting sqref="B115:B1048576 B76 B68:B73 B80:B81 B48 B20 B78 B22 B24:B29 B42:B44 B53:B66 B13:B18 B112 B5:B8 B99:B107 B10 B34:B39">
    <cfRule type="duplicateValues" dxfId="15" priority="13"/>
  </conditionalFormatting>
  <conditionalFormatting sqref="B112:B1048576 B75:B76 B80:B82 B20 B78 B22 B24:B29 B42:B48 B53:B73 B13:B18 B5:B8 B99:B107 B10 B34:B39">
    <cfRule type="duplicateValues" dxfId="14" priority="12"/>
  </conditionalFormatting>
  <conditionalFormatting sqref="B112:B1048576">
    <cfRule type="duplicateValues" dxfId="13" priority="11"/>
  </conditionalFormatting>
  <conditionalFormatting sqref="B99:B1048576 B1:B8 B10:B85">
    <cfRule type="duplicateValues" dxfId="12" priority="10"/>
  </conditionalFormatting>
  <conditionalFormatting sqref="B80:B81 B76 B68:B73 B48 B27:B29 B20 B78 B22 B24 B42:B44 B53:B66 B13:B18 B10 B34:B39">
    <cfRule type="duplicateValues" dxfId="11" priority="9"/>
  </conditionalFormatting>
  <conditionalFormatting sqref="B98:B1048576 B1:B93">
    <cfRule type="duplicateValues" dxfId="10" priority="8"/>
  </conditionalFormatting>
  <conditionalFormatting sqref="C98">
    <cfRule type="duplicateValues" dxfId="9" priority="170"/>
  </conditionalFormatting>
  <conditionalFormatting sqref="A10:A94">
    <cfRule type="duplicateValues" dxfId="8" priority="171"/>
  </conditionalFormatting>
  <conditionalFormatting sqref="B98">
    <cfRule type="duplicateValues" dxfId="7" priority="172"/>
  </conditionalFormatting>
  <conditionalFormatting sqref="BQ94">
    <cfRule type="duplicateValues" dxfId="6" priority="7"/>
  </conditionalFormatting>
  <conditionalFormatting sqref="B94">
    <cfRule type="duplicateValues" dxfId="5" priority="6"/>
  </conditionalFormatting>
  <conditionalFormatting sqref="B94">
    <cfRule type="duplicateValues" dxfId="4" priority="5"/>
  </conditionalFormatting>
  <conditionalFormatting sqref="BQ95:BQ97">
    <cfRule type="duplicateValues" dxfId="3" priority="4"/>
  </conditionalFormatting>
  <conditionalFormatting sqref="A95:A98">
    <cfRule type="duplicateValues" dxfId="2" priority="3"/>
  </conditionalFormatting>
  <conditionalFormatting sqref="B95:B97">
    <cfRule type="duplicateValues" dxfId="1" priority="2"/>
  </conditionalFormatting>
  <conditionalFormatting sqref="B95:B97">
    <cfRule type="duplicateValues" dxfId="0" priority="1"/>
  </conditionalFormatting>
  <printOptions horizontalCentered="1"/>
  <pageMargins left="0" right="0" top="0.30118110199999998" bottom="0.25" header="0.39370078740157499" footer="0.15748031496063"/>
  <pageSetup paperSize="9" scale="13" fitToHeight="100" orientation="landscape" r:id="rId1"/>
  <headerFooter alignWithMargins="0">
    <oddHeader>&amp;L&amp;P&amp;C&amp;"Arial,Bold"&amp;16Non Piecework Payroll Sep 2019&amp;R&amp;"Arial,Bold Italic"Strictly Confidential</oddHeader>
    <oddFooter>&amp;CPage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Y89"/>
  <sheetViews>
    <sheetView view="pageBreakPreview" zoomScale="85" zoomScaleNormal="115" zoomScaleSheetLayoutView="85" workbookViewId="0">
      <pane xSplit="2" ySplit="4" topLeftCell="AU5" activePane="bottomRight" state="frozen"/>
      <selection activeCell="E36" sqref="E36"/>
      <selection pane="topRight" activeCell="E36" sqref="E36"/>
      <selection pane="bottomLeft" activeCell="E36" sqref="E36"/>
      <selection pane="bottomRight" activeCell="AM1" sqref="AM1:AM1048576"/>
    </sheetView>
  </sheetViews>
  <sheetFormatPr defaultColWidth="9.109375" defaultRowHeight="13.2" outlineLevelCol="1"/>
  <cols>
    <col min="1" max="1" width="5.5546875" style="114" customWidth="1"/>
    <col min="2" max="2" width="18.6640625" style="27" customWidth="1"/>
    <col min="3" max="3" width="14" style="258" customWidth="1"/>
    <col min="4" max="4" width="13.44140625" style="27" customWidth="1"/>
    <col min="5" max="5" width="5.5546875" style="259" customWidth="1"/>
    <col min="6" max="6" width="3.6640625" style="176" customWidth="1"/>
    <col min="7" max="7" width="16.6640625" style="27" customWidth="1"/>
    <col min="8" max="9" width="8.88671875" style="294" customWidth="1"/>
    <col min="10" max="10" width="9.44140625" style="294" customWidth="1"/>
    <col min="11" max="11" width="12.5546875" style="8" customWidth="1"/>
    <col min="12" max="12" width="8.109375" style="8" customWidth="1"/>
    <col min="13" max="13" width="7.44140625" style="295" customWidth="1"/>
    <col min="14" max="14" width="9.88671875" style="295" customWidth="1"/>
    <col min="15" max="15" width="12" style="295" customWidth="1"/>
    <col min="16" max="17" width="11.109375" style="296" customWidth="1"/>
    <col min="18" max="18" width="9.33203125" style="29" customWidth="1"/>
    <col min="19" max="19" width="11.109375" style="29" customWidth="1"/>
    <col min="20" max="20" width="8.33203125" style="29" customWidth="1"/>
    <col min="21" max="21" width="6.6640625" style="255" customWidth="1"/>
    <col min="22" max="22" width="10.33203125" style="29" customWidth="1"/>
    <col min="23" max="23" width="9.6640625" style="29" customWidth="1"/>
    <col min="24" max="24" width="9" style="205" customWidth="1" outlineLevel="1"/>
    <col min="25" max="25" width="7.5546875" style="188" customWidth="1" outlineLevel="1"/>
    <col min="26" max="26" width="9.109375" style="188" customWidth="1" outlineLevel="1"/>
    <col min="27" max="27" width="8.5546875" style="188" customWidth="1" outlineLevel="1"/>
    <col min="28" max="29" width="8" style="188" customWidth="1" outlineLevel="1"/>
    <col min="30" max="30" width="7" style="188" customWidth="1" outlineLevel="1"/>
    <col min="31" max="31" width="7.33203125" style="190" customWidth="1" outlineLevel="1"/>
    <col min="32" max="32" width="8.109375" style="188" customWidth="1" outlineLevel="1"/>
    <col min="33" max="33" width="8.88671875" style="205" customWidth="1" outlineLevel="1"/>
    <col min="34" max="34" width="9.6640625" style="297" customWidth="1" outlineLevel="1"/>
    <col min="35" max="35" width="9.6640625" style="205" customWidth="1" outlineLevel="1"/>
    <col min="36" max="36" width="7" style="212" customWidth="1" outlineLevel="1"/>
    <col min="37" max="37" width="9.109375" style="293" customWidth="1" outlineLevel="1"/>
    <col min="38" max="38" width="9.88671875" style="188" customWidth="1" outlineLevel="1"/>
    <col min="39" max="39" width="11.109375" style="205" customWidth="1" outlineLevel="1"/>
    <col min="40" max="40" width="16.88671875" style="212" customWidth="1" outlineLevel="1"/>
    <col min="41" max="41" width="11.88671875" style="212" customWidth="1" outlineLevel="1"/>
    <col min="42" max="42" width="10" style="212" customWidth="1" outlineLevel="1"/>
    <col min="43" max="43" width="7.33203125" style="190" customWidth="1" outlineLevel="1"/>
    <col min="44" max="44" width="8.44140625" style="190" customWidth="1" outlineLevel="1"/>
    <col min="45" max="45" width="6.88671875" style="188" customWidth="1" outlineLevel="1"/>
    <col min="46" max="46" width="13.33203125" style="250" customWidth="1" outlineLevel="1"/>
    <col min="47" max="47" width="10.88671875" style="250" customWidth="1" outlineLevel="1"/>
    <col min="48" max="48" width="9.88671875" style="250" customWidth="1" outlineLevel="1"/>
    <col min="49" max="49" width="8.44140625" style="190" customWidth="1" outlineLevel="1"/>
    <col min="50" max="51" width="8.5546875" style="188" customWidth="1" outlineLevel="1"/>
    <col min="52" max="52" width="8.6640625" style="269" customWidth="1" outlineLevel="1"/>
    <col min="53" max="53" width="12.109375" style="188" customWidth="1" outlineLevel="1"/>
    <col min="54" max="54" width="7" style="188" customWidth="1" outlineLevel="1"/>
    <col min="55" max="55" width="8.5546875" style="188" customWidth="1" outlineLevel="1"/>
    <col min="56" max="56" width="7.6640625" style="190" customWidth="1" outlineLevel="1"/>
    <col min="57" max="57" width="8.88671875" style="221" customWidth="1" outlineLevel="1"/>
    <col min="58" max="58" width="9.88671875" style="212" customWidth="1" outlineLevel="1"/>
    <col min="59" max="59" width="9.88671875" style="218" customWidth="1" outlineLevel="1"/>
    <col min="60" max="60" width="10.5546875" style="161" customWidth="1" outlineLevel="1"/>
    <col min="61" max="61" width="13.44140625" style="205" customWidth="1" outlineLevel="1"/>
    <col min="62" max="62" width="11" style="205" customWidth="1" outlineLevel="1"/>
    <col min="63" max="63" width="11.6640625" style="205" customWidth="1" outlineLevel="1"/>
    <col min="64" max="64" width="9.109375" style="205" customWidth="1" outlineLevel="1"/>
    <col min="65" max="65" width="11.5546875" style="205" customWidth="1" outlineLevel="1"/>
    <col min="66" max="66" width="9.109375" style="27" customWidth="1"/>
    <col min="67" max="67" width="11" style="27" customWidth="1"/>
    <col min="68" max="68" width="10.5546875" style="176" customWidth="1"/>
    <col min="69" max="69" width="8.5546875" style="29" customWidth="1"/>
    <col min="70" max="70" width="13.33203125" style="27" customWidth="1"/>
    <col min="71" max="71" width="9.44140625" style="27" customWidth="1"/>
    <col min="72" max="72" width="9.109375" style="27" customWidth="1"/>
    <col min="73" max="73" width="9.109375" style="30" customWidth="1"/>
    <col min="74" max="85" width="9.109375" style="27" customWidth="1"/>
    <col min="86" max="16384" width="9.109375" style="27"/>
  </cols>
  <sheetData>
    <row r="1" spans="1:77" ht="18.600000000000001" thickBot="1">
      <c r="A1" s="1"/>
      <c r="B1" s="2"/>
      <c r="C1" s="3"/>
      <c r="D1" s="2"/>
      <c r="E1" s="4"/>
      <c r="F1" s="5"/>
      <c r="G1" s="2"/>
      <c r="H1" s="6"/>
      <c r="I1" s="6"/>
      <c r="J1" s="6"/>
      <c r="K1" s="7"/>
      <c r="M1" s="9"/>
      <c r="N1" s="9"/>
      <c r="O1" s="9"/>
      <c r="P1" s="10"/>
      <c r="Q1" s="10"/>
      <c r="R1" s="10"/>
      <c r="S1" s="10"/>
      <c r="T1" s="11"/>
      <c r="U1" s="12"/>
      <c r="V1" s="11"/>
      <c r="W1" s="11"/>
      <c r="X1" s="13"/>
      <c r="Y1" s="14"/>
      <c r="Z1" s="14"/>
      <c r="AA1" s="14"/>
      <c r="AB1" s="14"/>
      <c r="AC1" s="14"/>
      <c r="AD1" s="14"/>
      <c r="AE1" s="10"/>
      <c r="AF1" s="14"/>
      <c r="AG1" s="15"/>
      <c r="AH1" s="16"/>
      <c r="AI1" s="15"/>
      <c r="AJ1" s="17"/>
      <c r="AK1" s="18"/>
      <c r="AL1" s="19"/>
      <c r="AM1" s="15"/>
      <c r="AN1" s="17"/>
      <c r="AO1" s="17"/>
      <c r="AP1" s="17"/>
      <c r="AQ1" s="10"/>
      <c r="AR1" s="10"/>
      <c r="AS1" s="14"/>
      <c r="AT1" s="20"/>
      <c r="AU1" s="20"/>
      <c r="AV1" s="20"/>
      <c r="AW1" s="21" t="s">
        <v>0</v>
      </c>
      <c r="AX1" s="14"/>
      <c r="AY1" s="14"/>
      <c r="AZ1" s="22" t="s">
        <v>1</v>
      </c>
      <c r="BA1" s="22" t="s">
        <v>2</v>
      </c>
      <c r="BB1" s="14">
        <f>2000000/$BG$2</f>
        <v>490.07596177407498</v>
      </c>
      <c r="BC1" s="14"/>
      <c r="BD1" s="10"/>
      <c r="BE1" s="23" t="s">
        <v>3</v>
      </c>
      <c r="BF1" s="24"/>
      <c r="BG1" s="25">
        <v>4088</v>
      </c>
      <c r="BH1" s="26"/>
      <c r="BI1" s="15"/>
      <c r="BJ1" s="15"/>
      <c r="BK1" s="15"/>
      <c r="BL1" s="15"/>
      <c r="BM1" s="15"/>
      <c r="BP1" s="28">
        <v>45322</v>
      </c>
    </row>
    <row r="2" spans="1:77" s="44" customFormat="1" ht="20.399999999999999" customHeight="1" thickBot="1">
      <c r="A2" s="31" t="s">
        <v>4</v>
      </c>
      <c r="B2" s="32"/>
      <c r="C2" s="32"/>
      <c r="D2" s="32"/>
      <c r="E2" s="32"/>
      <c r="F2" s="32"/>
      <c r="G2" s="32"/>
      <c r="H2" s="33">
        <v>45292</v>
      </c>
      <c r="I2" s="33"/>
      <c r="J2" s="33"/>
      <c r="K2" s="33">
        <v>45322</v>
      </c>
      <c r="L2" s="32"/>
      <c r="M2" s="34"/>
      <c r="N2" s="34"/>
      <c r="O2" s="34"/>
      <c r="P2" s="35"/>
      <c r="Q2" s="35"/>
      <c r="R2" s="35"/>
      <c r="S2" s="35"/>
      <c r="T2" s="36"/>
      <c r="U2" s="37"/>
      <c r="V2" s="813" t="s">
        <v>5</v>
      </c>
      <c r="W2" s="813"/>
      <c r="X2" s="813"/>
      <c r="Y2" s="38">
        <v>0</v>
      </c>
      <c r="Z2" s="38"/>
      <c r="AA2" s="32"/>
      <c r="AB2" s="32"/>
      <c r="AC2" s="32"/>
      <c r="AD2" s="32"/>
      <c r="AE2" s="32"/>
      <c r="AF2" s="32"/>
      <c r="AG2" s="35"/>
      <c r="AH2" s="39"/>
      <c r="AI2" s="35"/>
      <c r="AJ2" s="35"/>
      <c r="AK2" s="36"/>
      <c r="AL2" s="35"/>
      <c r="AM2" s="35" t="s">
        <v>6</v>
      </c>
      <c r="AN2" s="33">
        <v>45413</v>
      </c>
      <c r="AO2" s="35"/>
      <c r="AP2" s="35"/>
      <c r="AQ2" s="35"/>
      <c r="AR2" s="32"/>
      <c r="AS2" s="32"/>
      <c r="AT2" s="40"/>
      <c r="AU2" s="40"/>
      <c r="AV2" s="40"/>
      <c r="AW2" s="35"/>
      <c r="AX2" s="36">
        <v>26</v>
      </c>
      <c r="AY2" s="36">
        <v>26</v>
      </c>
      <c r="AZ2" s="41"/>
      <c r="BA2" s="35"/>
      <c r="BB2" s="35"/>
      <c r="BC2" s="35"/>
      <c r="BD2" s="35"/>
      <c r="BE2" s="35" t="s">
        <v>7</v>
      </c>
      <c r="BF2" s="35"/>
      <c r="BG2" s="36">
        <v>4081</v>
      </c>
      <c r="BH2" s="42"/>
      <c r="BI2" s="43"/>
      <c r="BJ2" s="43"/>
      <c r="BK2" s="43"/>
      <c r="BL2" s="43"/>
      <c r="BM2" s="43"/>
      <c r="BQ2" s="45"/>
      <c r="BU2" s="46"/>
    </row>
    <row r="3" spans="1:77" s="61" customFormat="1" ht="409.6" hidden="1" customHeight="1">
      <c r="A3" s="47" t="s">
        <v>8</v>
      </c>
      <c r="B3" s="48" t="s">
        <v>9</v>
      </c>
      <c r="C3" s="49" t="s">
        <v>10</v>
      </c>
      <c r="D3" s="48" t="s">
        <v>11</v>
      </c>
      <c r="E3" s="50" t="s">
        <v>12</v>
      </c>
      <c r="F3" s="48" t="s">
        <v>13</v>
      </c>
      <c r="G3" s="48" t="s">
        <v>14</v>
      </c>
      <c r="H3" s="48" t="s">
        <v>15</v>
      </c>
      <c r="I3" s="51"/>
      <c r="J3" s="51"/>
      <c r="K3" s="52" t="s">
        <v>16</v>
      </c>
      <c r="L3" s="53"/>
      <c r="M3" s="54" t="s">
        <v>17</v>
      </c>
      <c r="N3" s="54"/>
      <c r="O3" s="54"/>
      <c r="P3" s="55" t="s">
        <v>18</v>
      </c>
      <c r="Q3" s="55" t="s">
        <v>18</v>
      </c>
      <c r="R3" s="56" t="s">
        <v>19</v>
      </c>
      <c r="S3" s="56"/>
      <c r="T3" s="56" t="s">
        <v>20</v>
      </c>
      <c r="U3" s="57" t="s">
        <v>21</v>
      </c>
      <c r="V3" s="56" t="s">
        <v>22</v>
      </c>
      <c r="W3" s="56" t="s">
        <v>23</v>
      </c>
      <c r="X3" s="56" t="s">
        <v>24</v>
      </c>
      <c r="Y3" s="56" t="s">
        <v>25</v>
      </c>
      <c r="Z3" s="56"/>
      <c r="AA3" s="56" t="s">
        <v>26</v>
      </c>
      <c r="AB3" s="56" t="s">
        <v>27</v>
      </c>
      <c r="AC3" s="56" t="s">
        <v>27</v>
      </c>
      <c r="AD3" s="56" t="s">
        <v>28</v>
      </c>
      <c r="AE3" s="56" t="s">
        <v>29</v>
      </c>
      <c r="AF3" s="55" t="s">
        <v>30</v>
      </c>
      <c r="AG3" s="56" t="s">
        <v>31</v>
      </c>
      <c r="AH3" s="58" t="s">
        <v>32</v>
      </c>
      <c r="AI3" s="56" t="s">
        <v>33</v>
      </c>
      <c r="AJ3" s="56" t="s">
        <v>34</v>
      </c>
      <c r="AK3" s="56" t="s">
        <v>35</v>
      </c>
      <c r="AL3" s="56" t="s">
        <v>36</v>
      </c>
      <c r="AM3" s="56" t="s">
        <v>31</v>
      </c>
      <c r="AN3" s="56" t="s">
        <v>37</v>
      </c>
      <c r="AO3" s="56"/>
      <c r="AP3" s="56" t="s">
        <v>38</v>
      </c>
      <c r="AQ3" s="56" t="s">
        <v>39</v>
      </c>
      <c r="AR3" s="56" t="s">
        <v>40</v>
      </c>
      <c r="AS3" s="56" t="s">
        <v>41</v>
      </c>
      <c r="AT3" s="58" t="s">
        <v>42</v>
      </c>
      <c r="AU3" s="58" t="s">
        <v>42</v>
      </c>
      <c r="AV3" s="58" t="s">
        <v>43</v>
      </c>
      <c r="AW3" s="56" t="s">
        <v>44</v>
      </c>
      <c r="AX3" s="56" t="s">
        <v>45</v>
      </c>
      <c r="AY3" s="56" t="s">
        <v>45</v>
      </c>
      <c r="AZ3" s="56" t="s">
        <v>46</v>
      </c>
      <c r="BA3" s="56" t="s">
        <v>47</v>
      </c>
      <c r="BB3" s="56" t="s">
        <v>48</v>
      </c>
      <c r="BC3" s="56" t="s">
        <v>49</v>
      </c>
      <c r="BD3" s="56" t="s">
        <v>50</v>
      </c>
      <c r="BE3" s="56" t="s">
        <v>51</v>
      </c>
      <c r="BF3" s="56" t="s">
        <v>52</v>
      </c>
      <c r="BG3" s="59" t="s">
        <v>53</v>
      </c>
      <c r="BH3" s="60"/>
      <c r="BI3" s="60"/>
      <c r="BJ3" s="60"/>
      <c r="BK3" s="60"/>
      <c r="BL3" s="60"/>
      <c r="BM3" s="60"/>
      <c r="BQ3" s="62"/>
      <c r="BU3" s="63"/>
    </row>
    <row r="4" spans="1:77" s="87" customFormat="1" ht="52.8">
      <c r="A4" s="64" t="s">
        <v>54</v>
      </c>
      <c r="B4" s="65" t="s">
        <v>55</v>
      </c>
      <c r="C4" s="66" t="s">
        <v>56</v>
      </c>
      <c r="D4" s="65" t="s">
        <v>57</v>
      </c>
      <c r="E4" s="65" t="s">
        <v>58</v>
      </c>
      <c r="F4" s="65" t="s">
        <v>59</v>
      </c>
      <c r="G4" s="65" t="s">
        <v>60</v>
      </c>
      <c r="H4" s="67" t="s">
        <v>61</v>
      </c>
      <c r="I4" s="68" t="s">
        <v>62</v>
      </c>
      <c r="J4" s="68" t="s">
        <v>63</v>
      </c>
      <c r="K4" s="69" t="s">
        <v>64</v>
      </c>
      <c r="L4" s="69" t="s">
        <v>65</v>
      </c>
      <c r="M4" s="67" t="s">
        <v>66</v>
      </c>
      <c r="N4" s="70" t="s">
        <v>67</v>
      </c>
      <c r="O4" s="70" t="s">
        <v>68</v>
      </c>
      <c r="P4" s="71" t="s">
        <v>69</v>
      </c>
      <c r="Q4" s="71" t="s">
        <v>70</v>
      </c>
      <c r="R4" s="72" t="s">
        <v>71</v>
      </c>
      <c r="S4" s="73" t="s">
        <v>72</v>
      </c>
      <c r="T4" s="74" t="s">
        <v>73</v>
      </c>
      <c r="U4" s="75" t="s">
        <v>74</v>
      </c>
      <c r="V4" s="70" t="s">
        <v>75</v>
      </c>
      <c r="W4" s="70" t="s">
        <v>76</v>
      </c>
      <c r="X4" s="76" t="s">
        <v>77</v>
      </c>
      <c r="Y4" s="67" t="s">
        <v>78</v>
      </c>
      <c r="Z4" s="67" t="s">
        <v>79</v>
      </c>
      <c r="AA4" s="76" t="s">
        <v>80</v>
      </c>
      <c r="AB4" s="76" t="s">
        <v>81</v>
      </c>
      <c r="AC4" s="76" t="s">
        <v>82</v>
      </c>
      <c r="AD4" s="76" t="s">
        <v>83</v>
      </c>
      <c r="AE4" s="76" t="s">
        <v>84</v>
      </c>
      <c r="AF4" s="77" t="s">
        <v>85</v>
      </c>
      <c r="AG4" s="77" t="s">
        <v>86</v>
      </c>
      <c r="AH4" s="78" t="s">
        <v>87</v>
      </c>
      <c r="AI4" s="77" t="s">
        <v>88</v>
      </c>
      <c r="AJ4" s="77" t="s">
        <v>89</v>
      </c>
      <c r="AK4" s="73" t="s">
        <v>90</v>
      </c>
      <c r="AL4" s="77" t="s">
        <v>91</v>
      </c>
      <c r="AM4" s="77" t="s">
        <v>92</v>
      </c>
      <c r="AN4" s="79" t="s">
        <v>93</v>
      </c>
      <c r="AO4" s="77" t="s">
        <v>94</v>
      </c>
      <c r="AP4" s="77" t="s">
        <v>95</v>
      </c>
      <c r="AQ4" s="76" t="s">
        <v>96</v>
      </c>
      <c r="AR4" s="77" t="s">
        <v>97</v>
      </c>
      <c r="AS4" s="77" t="s">
        <v>98</v>
      </c>
      <c r="AT4" s="80" t="s">
        <v>99</v>
      </c>
      <c r="AU4" s="80" t="s">
        <v>100</v>
      </c>
      <c r="AV4" s="80" t="s">
        <v>101</v>
      </c>
      <c r="AW4" s="77" t="s">
        <v>102</v>
      </c>
      <c r="AX4" s="81" t="s">
        <v>103</v>
      </c>
      <c r="AY4" s="82" t="s">
        <v>104</v>
      </c>
      <c r="AZ4" s="76" t="s">
        <v>105</v>
      </c>
      <c r="BA4" s="76" t="s">
        <v>106</v>
      </c>
      <c r="BB4" s="76" t="s">
        <v>107</v>
      </c>
      <c r="BC4" s="77" t="s">
        <v>108</v>
      </c>
      <c r="BD4" s="77" t="s">
        <v>109</v>
      </c>
      <c r="BE4" s="77" t="s">
        <v>110</v>
      </c>
      <c r="BF4" s="83" t="s">
        <v>111</v>
      </c>
      <c r="BG4" s="77" t="s">
        <v>112</v>
      </c>
      <c r="BH4" s="84" t="s">
        <v>113</v>
      </c>
      <c r="BI4" s="85" t="s">
        <v>114</v>
      </c>
      <c r="BJ4" s="86"/>
      <c r="BK4" s="87" t="s">
        <v>115</v>
      </c>
      <c r="BQ4" s="88"/>
      <c r="BT4" s="87" t="s">
        <v>116</v>
      </c>
      <c r="BU4" s="89"/>
    </row>
    <row r="5" spans="1:77" s="114" customFormat="1">
      <c r="A5" s="90">
        <v>1</v>
      </c>
      <c r="B5" s="91" t="s">
        <v>117</v>
      </c>
      <c r="C5" s="92" t="s">
        <v>118</v>
      </c>
      <c r="D5" s="91" t="s">
        <v>119</v>
      </c>
      <c r="E5" s="93" t="s">
        <v>120</v>
      </c>
      <c r="F5" s="94" t="s">
        <v>121</v>
      </c>
      <c r="G5" s="90">
        <v>35000453288017</v>
      </c>
      <c r="H5" s="95" t="s">
        <v>122</v>
      </c>
      <c r="I5" s="96" t="s">
        <v>123</v>
      </c>
      <c r="J5" s="90">
        <f>($K$2-I5)/365</f>
        <v>38.167123287671231</v>
      </c>
      <c r="K5" s="97">
        <f>$H$2</f>
        <v>45292</v>
      </c>
      <c r="L5" s="97">
        <f>K$2</f>
        <v>45322</v>
      </c>
      <c r="M5" s="90">
        <v>0</v>
      </c>
      <c r="N5" s="90">
        <v>0</v>
      </c>
      <c r="O5" s="90">
        <f>M5+N5</f>
        <v>0</v>
      </c>
      <c r="P5" s="98">
        <f>VLOOKUP(C5,'[13]Absent '!B:L,11,0)</f>
        <v>0</v>
      </c>
      <c r="Q5" s="98">
        <f>VLOOKUP(C5,'[13]Absent '!B:Y,22,0)</f>
        <v>0</v>
      </c>
      <c r="R5" s="98">
        <f>$AX$2-Q5-U5-$Y$2-P5</f>
        <v>26</v>
      </c>
      <c r="S5" s="99"/>
      <c r="T5" s="98"/>
      <c r="U5" s="100">
        <f>VLOOKUP(C5,'[13]Absent '!B:Z,25,0)</f>
        <v>0</v>
      </c>
      <c r="V5" s="101"/>
      <c r="W5" s="101"/>
      <c r="X5" s="102">
        <v>2405</v>
      </c>
      <c r="Y5" s="103">
        <f>X5/$AX$2</f>
        <v>92.5</v>
      </c>
      <c r="Z5" s="103"/>
      <c r="AA5" s="104">
        <f>Y5*$Y$2</f>
        <v>0</v>
      </c>
      <c r="AB5" s="103"/>
      <c r="AC5" s="103">
        <f>Y5*Q5</f>
        <v>0</v>
      </c>
      <c r="AD5" s="103"/>
      <c r="AE5" s="104"/>
      <c r="AF5" s="103">
        <f t="shared" ref="AF5:AF13" si="0">Y5*T5</f>
        <v>0</v>
      </c>
      <c r="AG5" s="103"/>
      <c r="AH5" s="105"/>
      <c r="AI5" s="106"/>
      <c r="AJ5" s="104"/>
      <c r="AK5" s="98">
        <f>BP5+BQ5</f>
        <v>30</v>
      </c>
      <c r="AL5" s="103">
        <f t="shared" ref="AL5:AL48" si="1">(Y5*R5)</f>
        <v>2405</v>
      </c>
      <c r="AM5" s="104">
        <f t="shared" ref="AM5:AM13" si="2">ROUND(SUM(AA5:AF5)+AH5+AI5+AJ5+AK5+AL5,2)</f>
        <v>2435</v>
      </c>
      <c r="AN5" s="104">
        <v>218.39</v>
      </c>
      <c r="AO5" s="103"/>
      <c r="AP5" s="103"/>
      <c r="AQ5" s="104"/>
      <c r="AR5" s="104"/>
      <c r="AS5" s="103"/>
      <c r="AT5" s="104"/>
      <c r="AU5" s="104"/>
      <c r="AV5" s="104"/>
      <c r="AW5" s="104"/>
      <c r="AX5" s="104">
        <f>SUM(AM5+AN5)</f>
        <v>2653.39</v>
      </c>
      <c r="AY5" s="104">
        <f>AM5-BD5</f>
        <v>2429.1291585127201</v>
      </c>
      <c r="AZ5" s="105">
        <f>1500000/BG$2</f>
        <v>367.55697133055622</v>
      </c>
      <c r="BA5" s="104">
        <f>BO5</f>
        <v>217.35</v>
      </c>
      <c r="BB5" s="104"/>
      <c r="BC5" s="104"/>
      <c r="BD5" s="102">
        <f t="shared" ref="BD5:BD48" si="3">IF(J5&gt;60,0,IF(AX5&lt;=0,0,IF((AX5*$BG$1)&gt;1200000,(1200000/$BG$1)*0.02,IF((AX5*$BG$1)&gt;400000,((AX5*$BG$1)/$BG$1)*0.02,IF((AX5*$BG$1)&lt;=400000,(400000/$BG$1)*0.02,0)))))</f>
        <v>5.8708414872798436</v>
      </c>
      <c r="BE5" s="105"/>
      <c r="BF5" s="104">
        <f>BA5+BB5+BC5+BD5+BE5</f>
        <v>223.22084148727984</v>
      </c>
      <c r="BG5" s="104">
        <f>+AT5+AP5+AG5+AQ5+AR5+AS5+AW5</f>
        <v>0</v>
      </c>
      <c r="BH5" s="107">
        <f>ROUND((AX5+BG5-BF5),2)</f>
        <v>2430.17</v>
      </c>
      <c r="BI5" s="108">
        <f t="shared" ref="BI5:BI48" si="4">AM5</f>
        <v>2435</v>
      </c>
      <c r="BJ5" s="108">
        <f>BI5-BH5</f>
        <v>4.8299999999999272</v>
      </c>
      <c r="BK5" s="108" t="str">
        <f>VLOOKUP(C5,'[13]ACTIVE '!E:E,1,0)</f>
        <v>M451</v>
      </c>
      <c r="BL5" s="109">
        <f>BI5/BR5</f>
        <v>0.90743425294124225</v>
      </c>
      <c r="BM5" s="91" t="str">
        <f t="shared" ref="BM5:BM12" si="5">B5</f>
        <v>Wu Ning</v>
      </c>
      <c r="BN5" s="104">
        <f t="shared" ref="BN5:BN48" si="6">AX5</f>
        <v>2653.39</v>
      </c>
      <c r="BO5" s="104">
        <f>ROUND([14]!Tax(AY5,O5,$BG$2),2)</f>
        <v>217.35</v>
      </c>
      <c r="BP5" s="110">
        <f>60-30</f>
        <v>30</v>
      </c>
      <c r="BQ5" s="101"/>
      <c r="BR5" s="111">
        <f>BN5+BP5+BQ5</f>
        <v>2683.39</v>
      </c>
      <c r="BS5" s="110">
        <f>BR5-BH5</f>
        <v>253.2199999999998</v>
      </c>
      <c r="BT5" s="112">
        <f t="shared" ref="BT5:BT52" si="7">AX5-AF5</f>
        <v>2653.39</v>
      </c>
      <c r="BU5" s="113"/>
      <c r="BX5" s="115"/>
      <c r="BY5" s="116"/>
    </row>
    <row r="6" spans="1:77" s="119" customFormat="1">
      <c r="A6" s="90">
        <f>A5+1</f>
        <v>2</v>
      </c>
      <c r="B6" s="117" t="s">
        <v>124</v>
      </c>
      <c r="C6" s="92" t="s">
        <v>125</v>
      </c>
      <c r="D6" s="91" t="s">
        <v>126</v>
      </c>
      <c r="E6" s="93" t="s">
        <v>127</v>
      </c>
      <c r="F6" s="94" t="s">
        <v>121</v>
      </c>
      <c r="G6" s="90">
        <v>35000453169116</v>
      </c>
      <c r="H6" s="95" t="s">
        <v>128</v>
      </c>
      <c r="I6" s="96" t="s">
        <v>129</v>
      </c>
      <c r="J6" s="90">
        <f t="shared" ref="J6:J48" si="8">($K$2-I6)/365</f>
        <v>27.301369863013697</v>
      </c>
      <c r="K6" s="97">
        <f t="shared" ref="K6:K48" si="9">$H$2</f>
        <v>45292</v>
      </c>
      <c r="L6" s="97">
        <f t="shared" ref="L6:L48" si="10">K$2</f>
        <v>45322</v>
      </c>
      <c r="M6" s="90">
        <v>0</v>
      </c>
      <c r="N6" s="90">
        <v>0</v>
      </c>
      <c r="O6" s="90">
        <f t="shared" ref="O6:O48" si="11">M6+N6</f>
        <v>0</v>
      </c>
      <c r="P6" s="98">
        <f>VLOOKUP(C6,'[13]Absent '!B:L,11,0)</f>
        <v>0</v>
      </c>
      <c r="Q6" s="98">
        <f>VLOOKUP(C6,'[13]Absent '!B:Y,22,0)</f>
        <v>0</v>
      </c>
      <c r="R6" s="98">
        <f t="shared" ref="R6:R48" si="12">$AX$2-Q6-U6-$Y$2-P6</f>
        <v>26</v>
      </c>
      <c r="S6" s="99"/>
      <c r="T6" s="98"/>
      <c r="U6" s="100">
        <f>VLOOKUP(C6,'[13]Absent '!B:Z,25,0)</f>
        <v>0</v>
      </c>
      <c r="V6" s="101"/>
      <c r="W6" s="101"/>
      <c r="X6" s="102">
        <f>1000+600</f>
        <v>1600</v>
      </c>
      <c r="Y6" s="103">
        <f t="shared" ref="Y6:Y48" si="13">X6/$AX$2</f>
        <v>61.53846153846154</v>
      </c>
      <c r="Z6" s="103"/>
      <c r="AA6" s="104">
        <f t="shared" ref="AA6:AA47" si="14">Y6*$Y$2</f>
        <v>0</v>
      </c>
      <c r="AB6" s="103"/>
      <c r="AC6" s="103">
        <f>Y6*Q6</f>
        <v>0</v>
      </c>
      <c r="AD6" s="104"/>
      <c r="AE6" s="104"/>
      <c r="AF6" s="103">
        <f t="shared" si="0"/>
        <v>0</v>
      </c>
      <c r="AG6" s="103"/>
      <c r="AH6" s="105"/>
      <c r="AI6" s="104"/>
      <c r="AJ6" s="104"/>
      <c r="AK6" s="98">
        <f t="shared" ref="AK6:AK7" si="15">BP6+BQ6</f>
        <v>30</v>
      </c>
      <c r="AL6" s="103">
        <f t="shared" si="1"/>
        <v>1600</v>
      </c>
      <c r="AM6" s="104">
        <f t="shared" si="2"/>
        <v>1630</v>
      </c>
      <c r="AN6" s="104">
        <v>114.48</v>
      </c>
      <c r="AO6" s="103"/>
      <c r="AP6" s="103"/>
      <c r="AQ6" s="104"/>
      <c r="AR6" s="104"/>
      <c r="AS6" s="103"/>
      <c r="AT6" s="104"/>
      <c r="AU6" s="104"/>
      <c r="AV6" s="104"/>
      <c r="AW6" s="104"/>
      <c r="AX6" s="104">
        <f t="shared" ref="AX6:AX48" si="16">SUM(AM6+AN6)</f>
        <v>1744.48</v>
      </c>
      <c r="AY6" s="104">
        <f t="shared" ref="AY6:AY13" si="17">AM6-BD6</f>
        <v>1624.1291585127201</v>
      </c>
      <c r="AZ6" s="105">
        <f t="shared" ref="AZ6:AZ48" si="18">1500000/BG$2</f>
        <v>367.55697133055622</v>
      </c>
      <c r="BA6" s="104">
        <f t="shared" ref="BA6:BA48" si="19">BO6</f>
        <v>119.53</v>
      </c>
      <c r="BB6" s="104"/>
      <c r="BC6" s="104"/>
      <c r="BD6" s="102">
        <f t="shared" si="3"/>
        <v>5.8708414872798436</v>
      </c>
      <c r="BE6" s="105"/>
      <c r="BF6" s="104">
        <f t="shared" ref="BF6:BF48" si="20">BA6+BB6+BC6+BD6+BE6</f>
        <v>125.40084148727985</v>
      </c>
      <c r="BG6" s="104">
        <f t="shared" ref="BG6:BG48" si="21">+AT6+AP6+AG6+AQ6+AR6+AS6+AW6</f>
        <v>0</v>
      </c>
      <c r="BH6" s="107">
        <f t="shared" ref="BH6:BH7" si="22">ROUND((AX6+BG6-BF6),2)</f>
        <v>1619.08</v>
      </c>
      <c r="BI6" s="108">
        <f t="shared" si="4"/>
        <v>1630</v>
      </c>
      <c r="BJ6" s="108">
        <f t="shared" ref="BJ6:BJ19" si="23">BI6-BH6</f>
        <v>10.920000000000073</v>
      </c>
      <c r="BK6" s="108" t="str">
        <f>VLOOKUP(C6,'[13]ACTIVE '!E:E,1,0)</f>
        <v>M485</v>
      </c>
      <c r="BL6" s="109">
        <f t="shared" ref="BL6:BL48" si="24">BI6/BR6</f>
        <v>0.91857896397817951</v>
      </c>
      <c r="BM6" s="91" t="str">
        <f t="shared" si="5"/>
        <v>Yang Ji</v>
      </c>
      <c r="BN6" s="104">
        <f t="shared" si="6"/>
        <v>1744.48</v>
      </c>
      <c r="BO6" s="104">
        <f>ROUND([14]!Tax(AY6,O6,$BG$2),2)</f>
        <v>119.53</v>
      </c>
      <c r="BP6" s="110">
        <f>60-30</f>
        <v>30</v>
      </c>
      <c r="BQ6" s="101"/>
      <c r="BR6" s="111">
        <f t="shared" ref="BR6:BR19" si="25">BN6+BP6+BQ6</f>
        <v>1774.48</v>
      </c>
      <c r="BS6" s="110">
        <f t="shared" ref="BS6:BS48" si="26">BR6-BH6</f>
        <v>155.40000000000009</v>
      </c>
      <c r="BT6" s="112">
        <f t="shared" si="7"/>
        <v>1744.48</v>
      </c>
      <c r="BU6" s="118"/>
      <c r="BW6" s="114"/>
      <c r="BX6" s="115"/>
      <c r="BY6" s="116"/>
    </row>
    <row r="7" spans="1:77" s="119" customFormat="1">
      <c r="A7" s="90">
        <f t="shared" ref="A7:A48" si="27">A6+1</f>
        <v>3</v>
      </c>
      <c r="B7" s="117" t="s">
        <v>130</v>
      </c>
      <c r="C7" s="92" t="s">
        <v>131</v>
      </c>
      <c r="D7" s="91" t="s">
        <v>132</v>
      </c>
      <c r="E7" s="93" t="s">
        <v>127</v>
      </c>
      <c r="F7" s="94" t="s">
        <v>121</v>
      </c>
      <c r="G7" s="90">
        <v>35000453358114</v>
      </c>
      <c r="H7" s="95" t="s">
        <v>133</v>
      </c>
      <c r="I7" s="96" t="s">
        <v>134</v>
      </c>
      <c r="J7" s="90">
        <f t="shared" si="8"/>
        <v>34.290410958904111</v>
      </c>
      <c r="K7" s="97">
        <f t="shared" si="9"/>
        <v>45292</v>
      </c>
      <c r="L7" s="97">
        <f t="shared" si="10"/>
        <v>45322</v>
      </c>
      <c r="M7" s="90">
        <v>0</v>
      </c>
      <c r="N7" s="90">
        <v>0</v>
      </c>
      <c r="O7" s="90">
        <f t="shared" si="11"/>
        <v>0</v>
      </c>
      <c r="P7" s="98">
        <f>VLOOKUP(C7,'[13]Absent '!B:L,11,0)</f>
        <v>0</v>
      </c>
      <c r="Q7" s="98">
        <f>VLOOKUP(C7,'[13]Absent '!B:Y,22,0)</f>
        <v>0</v>
      </c>
      <c r="R7" s="98">
        <f t="shared" si="12"/>
        <v>26</v>
      </c>
      <c r="S7" s="99"/>
      <c r="T7" s="98"/>
      <c r="U7" s="100">
        <f>VLOOKUP(C7,'[13]Absent '!B:Z,25,0)</f>
        <v>0</v>
      </c>
      <c r="V7" s="101"/>
      <c r="W7" s="101"/>
      <c r="X7" s="102">
        <v>1600</v>
      </c>
      <c r="Y7" s="103">
        <f t="shared" si="13"/>
        <v>61.53846153846154</v>
      </c>
      <c r="Z7" s="103"/>
      <c r="AA7" s="104">
        <f t="shared" si="14"/>
        <v>0</v>
      </c>
      <c r="AB7" s="103"/>
      <c r="AC7" s="103">
        <f t="shared" ref="AC7:AC13" si="28">Y7*Q7</f>
        <v>0</v>
      </c>
      <c r="AD7" s="104"/>
      <c r="AE7" s="104"/>
      <c r="AF7" s="103">
        <f t="shared" si="0"/>
        <v>0</v>
      </c>
      <c r="AG7" s="103"/>
      <c r="AH7" s="105"/>
      <c r="AI7" s="104"/>
      <c r="AJ7" s="104"/>
      <c r="AK7" s="98">
        <f t="shared" si="15"/>
        <v>30</v>
      </c>
      <c r="AL7" s="103">
        <f t="shared" si="1"/>
        <v>1600</v>
      </c>
      <c r="AM7" s="104">
        <f t="shared" si="2"/>
        <v>1630</v>
      </c>
      <c r="AN7" s="104">
        <v>138.04</v>
      </c>
      <c r="AO7" s="103"/>
      <c r="AP7" s="103"/>
      <c r="AQ7" s="104"/>
      <c r="AR7" s="104"/>
      <c r="AS7" s="103"/>
      <c r="AT7" s="104"/>
      <c r="AU7" s="104"/>
      <c r="AV7" s="104"/>
      <c r="AW7" s="104"/>
      <c r="AX7" s="104">
        <f t="shared" si="16"/>
        <v>1768.04</v>
      </c>
      <c r="AY7" s="104">
        <f t="shared" si="17"/>
        <v>1624.1291585127201</v>
      </c>
      <c r="AZ7" s="105">
        <f t="shared" si="18"/>
        <v>367.55697133055622</v>
      </c>
      <c r="BA7" s="104">
        <f t="shared" si="19"/>
        <v>119.53</v>
      </c>
      <c r="BB7" s="104"/>
      <c r="BC7" s="104"/>
      <c r="BD7" s="102">
        <f t="shared" si="3"/>
        <v>5.8708414872798436</v>
      </c>
      <c r="BE7" s="105"/>
      <c r="BF7" s="104">
        <f t="shared" si="20"/>
        <v>125.40084148727985</v>
      </c>
      <c r="BG7" s="104">
        <f t="shared" si="21"/>
        <v>0</v>
      </c>
      <c r="BH7" s="107">
        <f t="shared" si="22"/>
        <v>1642.64</v>
      </c>
      <c r="BI7" s="108">
        <f t="shared" si="4"/>
        <v>1630</v>
      </c>
      <c r="BJ7" s="108">
        <f t="shared" si="23"/>
        <v>-12.6400000000001</v>
      </c>
      <c r="BK7" s="108" t="str">
        <f>VLOOKUP(C7,'[13]ACTIVE '!E:E,1,0)</f>
        <v>M490</v>
      </c>
      <c r="BL7" s="109">
        <f t="shared" si="24"/>
        <v>0.90654267980690084</v>
      </c>
      <c r="BM7" s="91" t="str">
        <f t="shared" si="5"/>
        <v xml:space="preserve">Priyankara </v>
      </c>
      <c r="BN7" s="104">
        <f t="shared" si="6"/>
        <v>1768.04</v>
      </c>
      <c r="BO7" s="104">
        <f>ROUND([14]!Tax(AY7,O7,$BG$2),2)</f>
        <v>119.53</v>
      </c>
      <c r="BP7" s="110">
        <f>60-30</f>
        <v>30</v>
      </c>
      <c r="BQ7" s="101"/>
      <c r="BR7" s="111">
        <f t="shared" si="25"/>
        <v>1798.04</v>
      </c>
      <c r="BS7" s="110">
        <f t="shared" si="26"/>
        <v>155.39999999999986</v>
      </c>
      <c r="BT7" s="112">
        <f t="shared" si="7"/>
        <v>1768.04</v>
      </c>
      <c r="BU7" s="118"/>
      <c r="BW7" s="114"/>
      <c r="BX7" s="115"/>
      <c r="BY7" s="116"/>
    </row>
    <row r="8" spans="1:77" s="119" customFormat="1">
      <c r="A8" s="90">
        <f t="shared" si="27"/>
        <v>4</v>
      </c>
      <c r="B8" s="117" t="s">
        <v>135</v>
      </c>
      <c r="C8" s="92" t="s">
        <v>136</v>
      </c>
      <c r="D8" s="91" t="s">
        <v>132</v>
      </c>
      <c r="E8" s="93" t="s">
        <v>137</v>
      </c>
      <c r="F8" s="94" t="s">
        <v>121</v>
      </c>
      <c r="G8" s="90">
        <v>35000155157813</v>
      </c>
      <c r="H8" s="95" t="s">
        <v>138</v>
      </c>
      <c r="I8" s="96" t="s">
        <v>139</v>
      </c>
      <c r="J8" s="90">
        <f t="shared" si="8"/>
        <v>38.323287671232876</v>
      </c>
      <c r="K8" s="97">
        <f t="shared" si="9"/>
        <v>45292</v>
      </c>
      <c r="L8" s="97">
        <f t="shared" si="10"/>
        <v>45322</v>
      </c>
      <c r="M8" s="90">
        <v>0</v>
      </c>
      <c r="N8" s="90">
        <v>0</v>
      </c>
      <c r="O8" s="90">
        <f t="shared" si="11"/>
        <v>0</v>
      </c>
      <c r="P8" s="98">
        <f>VLOOKUP(C8,'[13]Absent '!B:L,11,0)</f>
        <v>0</v>
      </c>
      <c r="Q8" s="98">
        <f>VLOOKUP(C8,'[13]Absent '!B:Y,22,0)</f>
        <v>0</v>
      </c>
      <c r="R8" s="98">
        <f t="shared" si="12"/>
        <v>26</v>
      </c>
      <c r="S8" s="99"/>
      <c r="T8" s="98"/>
      <c r="U8" s="100">
        <f>VLOOKUP(C8,'[13]Absent '!B:Z,25,0)</f>
        <v>0</v>
      </c>
      <c r="V8" s="101"/>
      <c r="W8" s="101"/>
      <c r="X8" s="102">
        <v>1200</v>
      </c>
      <c r="Y8" s="103">
        <f t="shared" si="13"/>
        <v>46.153846153846153</v>
      </c>
      <c r="Z8" s="103"/>
      <c r="AA8" s="104">
        <f t="shared" si="14"/>
        <v>0</v>
      </c>
      <c r="AB8" s="103"/>
      <c r="AC8" s="103">
        <f t="shared" si="28"/>
        <v>0</v>
      </c>
      <c r="AD8" s="104"/>
      <c r="AE8" s="104"/>
      <c r="AF8" s="103">
        <f t="shared" si="0"/>
        <v>0</v>
      </c>
      <c r="AG8" s="103"/>
      <c r="AH8" s="105"/>
      <c r="AI8" s="104"/>
      <c r="AJ8" s="104"/>
      <c r="AK8" s="98">
        <v>150</v>
      </c>
      <c r="AL8" s="103">
        <f t="shared" si="1"/>
        <v>1200</v>
      </c>
      <c r="AM8" s="104">
        <f t="shared" si="2"/>
        <v>1350</v>
      </c>
      <c r="AN8" s="104">
        <v>91.84</v>
      </c>
      <c r="AO8" s="103"/>
      <c r="AP8" s="103"/>
      <c r="AQ8" s="104"/>
      <c r="AR8" s="104"/>
      <c r="AS8" s="103"/>
      <c r="AT8" s="104"/>
      <c r="AU8" s="104"/>
      <c r="AV8" s="104"/>
      <c r="AW8" s="104"/>
      <c r="AX8" s="104">
        <f t="shared" si="16"/>
        <v>1441.84</v>
      </c>
      <c r="AY8" s="104">
        <f t="shared" si="17"/>
        <v>1344.1291585127201</v>
      </c>
      <c r="AZ8" s="105">
        <f t="shared" si="18"/>
        <v>367.55697133055622</v>
      </c>
      <c r="BA8" s="104">
        <f t="shared" si="19"/>
        <v>91.53</v>
      </c>
      <c r="BB8" s="104"/>
      <c r="BC8" s="104"/>
      <c r="BD8" s="102">
        <f t="shared" si="3"/>
        <v>5.8708414872798436</v>
      </c>
      <c r="BE8" s="105"/>
      <c r="BF8" s="104">
        <f t="shared" si="20"/>
        <v>97.400841487279848</v>
      </c>
      <c r="BG8" s="104">
        <f t="shared" si="21"/>
        <v>0</v>
      </c>
      <c r="BH8" s="107">
        <f>ROUND((AX8+BG8-BF8),2)</f>
        <v>1344.44</v>
      </c>
      <c r="BI8" s="108">
        <f t="shared" si="4"/>
        <v>1350</v>
      </c>
      <c r="BJ8" s="108">
        <f t="shared" si="23"/>
        <v>5.5599999999999454</v>
      </c>
      <c r="BK8" s="108" t="str">
        <f>VLOOKUP(C8,'[13]ACTIVE '!E:E,1,0)</f>
        <v>M508</v>
      </c>
      <c r="BL8" s="109">
        <f t="shared" si="24"/>
        <v>0.85614266507698944</v>
      </c>
      <c r="BM8" s="91" t="str">
        <f t="shared" si="5"/>
        <v>Ocampo Santos Joan Cyril</v>
      </c>
      <c r="BN8" s="104">
        <f t="shared" si="6"/>
        <v>1441.84</v>
      </c>
      <c r="BO8" s="104">
        <f>ROUND([14]!Tax(AY8,O8,$BG$2),2)</f>
        <v>91.53</v>
      </c>
      <c r="BP8" s="103">
        <f>30*4.5</f>
        <v>135</v>
      </c>
      <c r="BQ8" s="101"/>
      <c r="BR8" s="111">
        <f t="shared" si="25"/>
        <v>1576.84</v>
      </c>
      <c r="BS8" s="110">
        <f t="shared" si="26"/>
        <v>232.39999999999986</v>
      </c>
      <c r="BT8" s="112">
        <f t="shared" si="7"/>
        <v>1441.84</v>
      </c>
      <c r="BU8" s="118"/>
      <c r="BW8" s="114"/>
      <c r="BX8" s="115"/>
      <c r="BY8" s="116"/>
    </row>
    <row r="9" spans="1:77" s="119" customFormat="1">
      <c r="A9" s="90">
        <f t="shared" si="27"/>
        <v>5</v>
      </c>
      <c r="B9" s="117" t="s">
        <v>140</v>
      </c>
      <c r="C9" s="92" t="s">
        <v>141</v>
      </c>
      <c r="D9" s="91" t="s">
        <v>132</v>
      </c>
      <c r="E9" s="93" t="s">
        <v>142</v>
      </c>
      <c r="F9" s="94" t="s">
        <v>121</v>
      </c>
      <c r="G9" s="90" t="s">
        <v>143</v>
      </c>
      <c r="H9" s="95" t="s">
        <v>144</v>
      </c>
      <c r="I9" s="96" t="s">
        <v>145</v>
      </c>
      <c r="J9" s="90">
        <f t="shared" si="8"/>
        <v>27.832876712328765</v>
      </c>
      <c r="K9" s="97">
        <f t="shared" si="9"/>
        <v>45292</v>
      </c>
      <c r="L9" s="97">
        <f t="shared" si="10"/>
        <v>45322</v>
      </c>
      <c r="M9" s="90">
        <v>0</v>
      </c>
      <c r="N9" s="90">
        <v>0</v>
      </c>
      <c r="O9" s="90">
        <f t="shared" si="11"/>
        <v>0</v>
      </c>
      <c r="P9" s="98">
        <f>VLOOKUP(C9,'[13]Absent '!B:L,11,0)</f>
        <v>0</v>
      </c>
      <c r="Q9" s="98">
        <f>VLOOKUP(C9,'[13]Absent '!B:Y,22,0)</f>
        <v>0</v>
      </c>
      <c r="R9" s="98">
        <f t="shared" si="12"/>
        <v>26</v>
      </c>
      <c r="S9" s="99"/>
      <c r="T9" s="98"/>
      <c r="U9" s="100">
        <f>VLOOKUP(C9,'[13]Absent '!B:Z,25,0)</f>
        <v>0</v>
      </c>
      <c r="V9" s="101"/>
      <c r="W9" s="101"/>
      <c r="X9" s="102">
        <v>1000</v>
      </c>
      <c r="Y9" s="103">
        <f t="shared" si="13"/>
        <v>38.46153846153846</v>
      </c>
      <c r="Z9" s="103"/>
      <c r="AA9" s="104">
        <f t="shared" si="14"/>
        <v>0</v>
      </c>
      <c r="AB9" s="103"/>
      <c r="AC9" s="103">
        <f t="shared" si="28"/>
        <v>0</v>
      </c>
      <c r="AD9" s="104"/>
      <c r="AE9" s="104"/>
      <c r="AF9" s="103">
        <f t="shared" si="0"/>
        <v>0</v>
      </c>
      <c r="AG9" s="103"/>
      <c r="AH9" s="105"/>
      <c r="AI9" s="104"/>
      <c r="AJ9" s="104"/>
      <c r="AK9" s="98">
        <f t="shared" ref="AK9" si="29">BP9+BQ9</f>
        <v>30</v>
      </c>
      <c r="AL9" s="103">
        <f t="shared" si="1"/>
        <v>1000</v>
      </c>
      <c r="AM9" s="104">
        <f t="shared" si="2"/>
        <v>1030</v>
      </c>
      <c r="AN9" s="104">
        <v>65.98</v>
      </c>
      <c r="AO9" s="103"/>
      <c r="AP9" s="103"/>
      <c r="AQ9" s="104"/>
      <c r="AR9" s="104"/>
      <c r="AS9" s="103"/>
      <c r="AT9" s="104"/>
      <c r="AU9" s="104"/>
      <c r="AV9" s="104"/>
      <c r="AW9" s="104"/>
      <c r="AX9" s="104">
        <f t="shared" si="16"/>
        <v>1095.98</v>
      </c>
      <c r="AY9" s="104">
        <f t="shared" si="17"/>
        <v>1024.1291585127201</v>
      </c>
      <c r="AZ9" s="105">
        <f t="shared" si="18"/>
        <v>367.55697133055622</v>
      </c>
      <c r="BA9" s="104">
        <f t="shared" si="19"/>
        <v>59.53</v>
      </c>
      <c r="BB9" s="104"/>
      <c r="BC9" s="104"/>
      <c r="BD9" s="102">
        <f t="shared" si="3"/>
        <v>5.8708414872798436</v>
      </c>
      <c r="BE9" s="105"/>
      <c r="BF9" s="104">
        <f t="shared" si="20"/>
        <v>65.400841487279848</v>
      </c>
      <c r="BG9" s="104">
        <f t="shared" si="21"/>
        <v>0</v>
      </c>
      <c r="BH9" s="107">
        <f t="shared" ref="BH9:BH44" si="30">ROUND((AX9+BG9-BF9),2)</f>
        <v>1030.58</v>
      </c>
      <c r="BI9" s="108">
        <f t="shared" si="4"/>
        <v>1030</v>
      </c>
      <c r="BJ9" s="108">
        <f t="shared" si="23"/>
        <v>-0.57999999999992724</v>
      </c>
      <c r="BK9" s="108" t="str">
        <f>VLOOKUP(C9,'[13]ACTIVE '!E:E,1,0)</f>
        <v>M516</v>
      </c>
      <c r="BL9" s="109">
        <f t="shared" si="24"/>
        <v>0.9147586990887937</v>
      </c>
      <c r="BM9" s="91" t="str">
        <f t="shared" si="5"/>
        <v>Khin Thazin aye</v>
      </c>
      <c r="BN9" s="104">
        <f t="shared" si="6"/>
        <v>1095.98</v>
      </c>
      <c r="BO9" s="104">
        <f>ROUND([14]!Tax(AY9,O9,$BG$2),2)</f>
        <v>59.53</v>
      </c>
      <c r="BP9" s="110">
        <v>30</v>
      </c>
      <c r="BQ9" s="101"/>
      <c r="BR9" s="111">
        <f t="shared" si="25"/>
        <v>1125.98</v>
      </c>
      <c r="BS9" s="110">
        <f t="shared" si="26"/>
        <v>95.400000000000091</v>
      </c>
      <c r="BT9" s="112">
        <f t="shared" si="7"/>
        <v>1095.98</v>
      </c>
      <c r="BU9" s="118"/>
      <c r="BW9" s="114"/>
      <c r="BX9" s="115"/>
      <c r="BY9" s="116"/>
    </row>
    <row r="10" spans="1:77" s="119" customFormat="1" ht="15" customHeight="1">
      <c r="A10" s="90">
        <f t="shared" si="27"/>
        <v>6</v>
      </c>
      <c r="B10" s="117" t="s">
        <v>146</v>
      </c>
      <c r="C10" s="92" t="s">
        <v>147</v>
      </c>
      <c r="D10" s="120" t="s">
        <v>148</v>
      </c>
      <c r="E10" s="93" t="s">
        <v>149</v>
      </c>
      <c r="F10" s="94" t="s">
        <v>121</v>
      </c>
      <c r="G10" s="90">
        <v>35000515205817</v>
      </c>
      <c r="H10" s="95" t="s">
        <v>150</v>
      </c>
      <c r="I10" s="96" t="s">
        <v>151</v>
      </c>
      <c r="J10" s="90">
        <f t="shared" si="8"/>
        <v>30.419178082191781</v>
      </c>
      <c r="K10" s="97">
        <f t="shared" si="9"/>
        <v>45292</v>
      </c>
      <c r="L10" s="97">
        <f t="shared" si="10"/>
        <v>45322</v>
      </c>
      <c r="M10" s="90">
        <v>0</v>
      </c>
      <c r="N10" s="90">
        <v>0</v>
      </c>
      <c r="O10" s="90">
        <f t="shared" si="11"/>
        <v>0</v>
      </c>
      <c r="P10" s="98">
        <f>VLOOKUP(C10,'[13]Absent '!B:L,11,0)</f>
        <v>0</v>
      </c>
      <c r="Q10" s="98">
        <f>VLOOKUP(C10,'[13]Absent '!B:Y,22,0)</f>
        <v>0</v>
      </c>
      <c r="R10" s="98">
        <f t="shared" si="12"/>
        <v>26</v>
      </c>
      <c r="S10" s="99"/>
      <c r="T10" s="98"/>
      <c r="U10" s="100">
        <f>VLOOKUP(C10,'[13]Absent '!B:Z,25,0)</f>
        <v>0</v>
      </c>
      <c r="V10" s="101"/>
      <c r="W10" s="101"/>
      <c r="X10" s="102">
        <v>1440</v>
      </c>
      <c r="Y10" s="103">
        <f t="shared" si="13"/>
        <v>55.384615384615387</v>
      </c>
      <c r="Z10" s="103"/>
      <c r="AA10" s="104">
        <f t="shared" si="14"/>
        <v>0</v>
      </c>
      <c r="AB10" s="103"/>
      <c r="AC10" s="103">
        <f t="shared" si="28"/>
        <v>0</v>
      </c>
      <c r="AD10" s="104"/>
      <c r="AE10" s="104"/>
      <c r="AF10" s="103">
        <f t="shared" si="0"/>
        <v>0</v>
      </c>
      <c r="AG10" s="103"/>
      <c r="AH10" s="105"/>
      <c r="AI10" s="104"/>
      <c r="AJ10" s="104"/>
      <c r="AK10" s="98">
        <f>BP10+BQ10</f>
        <v>30</v>
      </c>
      <c r="AL10" s="103">
        <f t="shared" si="1"/>
        <v>1440</v>
      </c>
      <c r="AM10" s="104">
        <f>ROUND(SUM(AA10:AF10)+AH10+AI10+AJ10+AK10+AL10,2)</f>
        <v>1470</v>
      </c>
      <c r="AN10" s="104"/>
      <c r="AO10" s="103"/>
      <c r="AP10" s="103"/>
      <c r="AQ10" s="104"/>
      <c r="AR10" s="104"/>
      <c r="AS10" s="103"/>
      <c r="AT10" s="104"/>
      <c r="AU10" s="104"/>
      <c r="AV10" s="104"/>
      <c r="AW10" s="104"/>
      <c r="AX10" s="104">
        <f t="shared" si="16"/>
        <v>1470</v>
      </c>
      <c r="AY10" s="104">
        <f t="shared" si="17"/>
        <v>1464.1291585127201</v>
      </c>
      <c r="AZ10" s="105">
        <f t="shared" si="18"/>
        <v>367.55697133055622</v>
      </c>
      <c r="BA10" s="104">
        <f t="shared" si="19"/>
        <v>103.53</v>
      </c>
      <c r="BB10" s="104"/>
      <c r="BC10" s="104"/>
      <c r="BD10" s="102">
        <f t="shared" si="3"/>
        <v>5.8708414872798436</v>
      </c>
      <c r="BE10" s="105"/>
      <c r="BF10" s="104">
        <f t="shared" si="20"/>
        <v>109.40084148727985</v>
      </c>
      <c r="BG10" s="104">
        <f t="shared" si="21"/>
        <v>0</v>
      </c>
      <c r="BH10" s="107">
        <f t="shared" si="30"/>
        <v>1360.6</v>
      </c>
      <c r="BI10" s="108">
        <f t="shared" si="4"/>
        <v>1470</v>
      </c>
      <c r="BJ10" s="108">
        <f t="shared" si="23"/>
        <v>109.40000000000009</v>
      </c>
      <c r="BK10" s="108" t="str">
        <f>VLOOKUP(C10,'[13]ACTIVE '!E:E,1,0)</f>
        <v>M570</v>
      </c>
      <c r="BL10" s="109">
        <f t="shared" si="24"/>
        <v>0.98</v>
      </c>
      <c r="BM10" s="91" t="str">
        <f t="shared" si="5"/>
        <v>Luong DinhLong</v>
      </c>
      <c r="BN10" s="104">
        <f t="shared" si="6"/>
        <v>1470</v>
      </c>
      <c r="BO10" s="104">
        <f>ROUND([14]!Tax(AY10,O10,$BG$2),2)</f>
        <v>103.53</v>
      </c>
      <c r="BP10" s="110">
        <v>30</v>
      </c>
      <c r="BQ10" s="101"/>
      <c r="BR10" s="111">
        <f t="shared" si="25"/>
        <v>1500</v>
      </c>
      <c r="BS10" s="110">
        <f t="shared" si="26"/>
        <v>139.40000000000009</v>
      </c>
      <c r="BT10" s="112">
        <f t="shared" si="7"/>
        <v>1470</v>
      </c>
      <c r="BU10" s="118"/>
      <c r="BW10" s="114"/>
      <c r="BX10" s="115"/>
      <c r="BY10" s="116"/>
    </row>
    <row r="11" spans="1:77" s="124" customFormat="1">
      <c r="A11" s="90">
        <f t="shared" si="27"/>
        <v>7</v>
      </c>
      <c r="B11" s="91" t="s">
        <v>152</v>
      </c>
      <c r="C11" s="92" t="s">
        <v>153</v>
      </c>
      <c r="D11" s="121" t="s">
        <v>154</v>
      </c>
      <c r="E11" s="93" t="s">
        <v>155</v>
      </c>
      <c r="F11" s="94" t="s">
        <v>121</v>
      </c>
      <c r="G11" s="90">
        <v>38800467883515</v>
      </c>
      <c r="H11" s="95" t="s">
        <v>156</v>
      </c>
      <c r="I11" s="96" t="s">
        <v>157</v>
      </c>
      <c r="J11" s="90">
        <f t="shared" si="8"/>
        <v>44.178082191780824</v>
      </c>
      <c r="K11" s="97">
        <f t="shared" si="9"/>
        <v>45292</v>
      </c>
      <c r="L11" s="97">
        <f t="shared" si="10"/>
        <v>45322</v>
      </c>
      <c r="M11" s="90">
        <v>0</v>
      </c>
      <c r="N11" s="90">
        <v>0</v>
      </c>
      <c r="O11" s="90">
        <f t="shared" si="11"/>
        <v>0</v>
      </c>
      <c r="P11" s="98">
        <f>VLOOKUP(C11,'[13]Absent '!B:L,11,0)</f>
        <v>0</v>
      </c>
      <c r="Q11" s="98">
        <f>VLOOKUP(C11,'[13]Absent '!B:Y,22,0)</f>
        <v>0</v>
      </c>
      <c r="R11" s="98">
        <f t="shared" si="12"/>
        <v>26</v>
      </c>
      <c r="S11" s="99"/>
      <c r="T11" s="98"/>
      <c r="U11" s="100">
        <f>VLOOKUP(C11,'[13]Absent '!B:Z,25,0)</f>
        <v>0</v>
      </c>
      <c r="V11" s="101"/>
      <c r="W11" s="101"/>
      <c r="X11" s="102">
        <v>2600</v>
      </c>
      <c r="Y11" s="103">
        <f t="shared" si="13"/>
        <v>100</v>
      </c>
      <c r="Z11" s="103"/>
      <c r="AA11" s="104">
        <f t="shared" si="14"/>
        <v>0</v>
      </c>
      <c r="AB11" s="103"/>
      <c r="AC11" s="103">
        <f t="shared" si="28"/>
        <v>0</v>
      </c>
      <c r="AD11" s="103"/>
      <c r="AE11" s="104"/>
      <c r="AF11" s="103">
        <f t="shared" si="0"/>
        <v>0</v>
      </c>
      <c r="AG11" s="122"/>
      <c r="AH11" s="105"/>
      <c r="AI11" s="104"/>
      <c r="AJ11" s="104"/>
      <c r="AK11" s="98"/>
      <c r="AL11" s="103">
        <f t="shared" si="1"/>
        <v>2600</v>
      </c>
      <c r="AM11" s="104">
        <f>ROUND(SUM(AA11:AF11)+AH11+AI11+AJ11+AK11+AL11,2)</f>
        <v>2600</v>
      </c>
      <c r="AN11" s="104"/>
      <c r="AO11" s="103"/>
      <c r="AP11" s="103"/>
      <c r="AQ11" s="104"/>
      <c r="AR11" s="104"/>
      <c r="AS11" s="103"/>
      <c r="AT11" s="104"/>
      <c r="AU11" s="104"/>
      <c r="AV11" s="104"/>
      <c r="AW11" s="104"/>
      <c r="AX11" s="104">
        <f>SUM(AM11+AN11)</f>
        <v>2600</v>
      </c>
      <c r="AY11" s="104">
        <f t="shared" si="17"/>
        <v>2594.1291585127201</v>
      </c>
      <c r="AZ11" s="105">
        <f t="shared" si="18"/>
        <v>367.55697133055622</v>
      </c>
      <c r="BA11" s="104">
        <f t="shared" si="19"/>
        <v>242.1</v>
      </c>
      <c r="BB11" s="103"/>
      <c r="BC11" s="104"/>
      <c r="BD11" s="102">
        <f t="shared" si="3"/>
        <v>5.8708414872798436</v>
      </c>
      <c r="BE11" s="105"/>
      <c r="BF11" s="104">
        <f t="shared" si="20"/>
        <v>247.97084148727984</v>
      </c>
      <c r="BG11" s="104">
        <f t="shared" si="21"/>
        <v>0</v>
      </c>
      <c r="BH11" s="107">
        <f t="shared" si="30"/>
        <v>2352.0300000000002</v>
      </c>
      <c r="BI11" s="108">
        <f t="shared" si="4"/>
        <v>2600</v>
      </c>
      <c r="BJ11" s="108">
        <f t="shared" si="23"/>
        <v>247.9699999999998</v>
      </c>
      <c r="BK11" s="108" t="str">
        <f>VLOOKUP(C11,'[13]ACTIVE '!E:E,1,0)</f>
        <v>M560</v>
      </c>
      <c r="BL11" s="109">
        <f t="shared" si="24"/>
        <v>0.99964606840992032</v>
      </c>
      <c r="BM11" s="91" t="str">
        <f t="shared" si="5"/>
        <v>Lyu Youbo</v>
      </c>
      <c r="BN11" s="104">
        <f t="shared" si="6"/>
        <v>2600</v>
      </c>
      <c r="BO11" s="104">
        <f>ROUND([14]!Tax(AY11,O11,$BG$2),2)</f>
        <v>242.1</v>
      </c>
      <c r="BP11" s="110">
        <f>($BP$1-H11)/365</f>
        <v>0.92054794520547945</v>
      </c>
      <c r="BQ11" s="123"/>
      <c r="BR11" s="111">
        <f t="shared" si="25"/>
        <v>2600.9205479452053</v>
      </c>
      <c r="BS11" s="110">
        <f t="shared" si="26"/>
        <v>248.89054794520507</v>
      </c>
      <c r="BT11" s="112">
        <f t="shared" si="7"/>
        <v>2600</v>
      </c>
      <c r="BU11" s="113"/>
    </row>
    <row r="12" spans="1:77" s="124" customFormat="1">
      <c r="A12" s="90">
        <f t="shared" si="27"/>
        <v>8</v>
      </c>
      <c r="B12" s="91" t="s">
        <v>158</v>
      </c>
      <c r="C12" s="94" t="s">
        <v>159</v>
      </c>
      <c r="D12" s="125" t="s">
        <v>160</v>
      </c>
      <c r="E12" s="93" t="s">
        <v>149</v>
      </c>
      <c r="F12" s="94" t="s">
        <v>121</v>
      </c>
      <c r="G12" s="90">
        <v>35000503944319</v>
      </c>
      <c r="H12" s="95" t="s">
        <v>161</v>
      </c>
      <c r="I12" s="96" t="s">
        <v>162</v>
      </c>
      <c r="J12" s="90">
        <f t="shared" si="8"/>
        <v>43.57260273972603</v>
      </c>
      <c r="K12" s="97">
        <f t="shared" si="9"/>
        <v>45292</v>
      </c>
      <c r="L12" s="97">
        <f t="shared" si="10"/>
        <v>45322</v>
      </c>
      <c r="M12" s="90">
        <v>0</v>
      </c>
      <c r="N12" s="90">
        <v>0</v>
      </c>
      <c r="O12" s="90">
        <f t="shared" si="11"/>
        <v>0</v>
      </c>
      <c r="P12" s="98">
        <f>VLOOKUP(C12,'[13]Absent '!B:L,11,0)</f>
        <v>0</v>
      </c>
      <c r="Q12" s="98">
        <f>VLOOKUP(C12,'[13]Absent '!B:Y,22,0)</f>
        <v>0</v>
      </c>
      <c r="R12" s="98">
        <f t="shared" si="12"/>
        <v>26</v>
      </c>
      <c r="S12" s="99"/>
      <c r="T12" s="98"/>
      <c r="U12" s="100">
        <f>VLOOKUP(C12,'[13]Absent '!B:Z,25,0)</f>
        <v>0</v>
      </c>
      <c r="V12" s="101"/>
      <c r="W12" s="101"/>
      <c r="X12" s="102">
        <v>4695</v>
      </c>
      <c r="Y12" s="103">
        <f t="shared" si="13"/>
        <v>180.57692307692307</v>
      </c>
      <c r="Z12" s="103"/>
      <c r="AA12" s="104">
        <f t="shared" si="14"/>
        <v>0</v>
      </c>
      <c r="AB12" s="103"/>
      <c r="AC12" s="103">
        <f t="shared" si="28"/>
        <v>0</v>
      </c>
      <c r="AD12" s="103"/>
      <c r="AE12" s="104"/>
      <c r="AF12" s="103">
        <f t="shared" si="0"/>
        <v>0</v>
      </c>
      <c r="AG12" s="122"/>
      <c r="AH12" s="105"/>
      <c r="AI12" s="104"/>
      <c r="AJ12" s="104"/>
      <c r="AK12" s="98">
        <v>30</v>
      </c>
      <c r="AL12" s="103">
        <f t="shared" si="1"/>
        <v>4695</v>
      </c>
      <c r="AM12" s="104">
        <f t="shared" si="2"/>
        <v>4725</v>
      </c>
      <c r="AN12" s="104"/>
      <c r="AO12" s="103"/>
      <c r="AP12" s="103"/>
      <c r="AQ12" s="104"/>
      <c r="AR12" s="104"/>
      <c r="AS12" s="103"/>
      <c r="AT12" s="104"/>
      <c r="AU12" s="104"/>
      <c r="AV12" s="104"/>
      <c r="AW12" s="104"/>
      <c r="AX12" s="104">
        <f t="shared" si="16"/>
        <v>4725</v>
      </c>
      <c r="AY12" s="104">
        <f t="shared" si="17"/>
        <v>4719.1291585127201</v>
      </c>
      <c r="AZ12" s="105">
        <f t="shared" si="18"/>
        <v>367.55697133055622</v>
      </c>
      <c r="BA12" s="104">
        <f t="shared" si="19"/>
        <v>643.65</v>
      </c>
      <c r="BB12" s="103"/>
      <c r="BC12" s="104"/>
      <c r="BD12" s="102">
        <f t="shared" si="3"/>
        <v>5.8708414872798436</v>
      </c>
      <c r="BE12" s="105"/>
      <c r="BF12" s="104">
        <f t="shared" si="20"/>
        <v>649.52084148727977</v>
      </c>
      <c r="BG12" s="104">
        <f t="shared" si="21"/>
        <v>0</v>
      </c>
      <c r="BH12" s="107">
        <f>ROUND((AX12+BG12-BF12),2)</f>
        <v>4075.48</v>
      </c>
      <c r="BI12" s="108">
        <f t="shared" si="4"/>
        <v>4725</v>
      </c>
      <c r="BJ12" s="108">
        <f t="shared" si="23"/>
        <v>649.52</v>
      </c>
      <c r="BK12" s="108" t="str">
        <f>VLOOKUP(C12,'[13]ACTIVE '!E:E,1,0)</f>
        <v>M566</v>
      </c>
      <c r="BL12" s="109">
        <f t="shared" si="24"/>
        <v>0.99990375645512997</v>
      </c>
      <c r="BM12" s="91" t="str">
        <f t="shared" si="5"/>
        <v>Wu Wende</v>
      </c>
      <c r="BN12" s="104">
        <f t="shared" si="6"/>
        <v>4725</v>
      </c>
      <c r="BO12" s="104">
        <f>ROUND([14]!Tax(AY12,O12,$BG$2),2)</f>
        <v>643.65</v>
      </c>
      <c r="BP12" s="110">
        <f t="shared" ref="BP12:BP13" si="31">($BP$1-H12)/365</f>
        <v>0.45479452054794522</v>
      </c>
      <c r="BQ12" s="123"/>
      <c r="BR12" s="111">
        <f t="shared" si="25"/>
        <v>4725.4547945205477</v>
      </c>
      <c r="BS12" s="110">
        <f t="shared" si="26"/>
        <v>649.97479452054768</v>
      </c>
      <c r="BT12" s="112">
        <f t="shared" si="7"/>
        <v>4725</v>
      </c>
      <c r="BU12" s="113"/>
    </row>
    <row r="13" spans="1:77" s="124" customFormat="1">
      <c r="A13" s="90">
        <f t="shared" si="27"/>
        <v>9</v>
      </c>
      <c r="B13" s="91" t="s">
        <v>163</v>
      </c>
      <c r="C13" s="94" t="s">
        <v>164</v>
      </c>
      <c r="D13" s="125" t="s">
        <v>165</v>
      </c>
      <c r="E13" s="93" t="s">
        <v>142</v>
      </c>
      <c r="F13" s="94" t="s">
        <v>121</v>
      </c>
      <c r="G13" s="90">
        <v>34520416240413</v>
      </c>
      <c r="H13" s="95" t="s">
        <v>156</v>
      </c>
      <c r="I13" s="96" t="s">
        <v>166</v>
      </c>
      <c r="J13" s="90">
        <f t="shared" si="8"/>
        <v>35.545205479452058</v>
      </c>
      <c r="K13" s="97">
        <v>45017</v>
      </c>
      <c r="L13" s="97">
        <v>45046</v>
      </c>
      <c r="M13" s="90">
        <v>0</v>
      </c>
      <c r="N13" s="90">
        <v>0</v>
      </c>
      <c r="O13" s="90">
        <f t="shared" si="11"/>
        <v>0</v>
      </c>
      <c r="P13" s="98">
        <f>VLOOKUP(C13,'[13]Absent '!B:L,11,0)</f>
        <v>0</v>
      </c>
      <c r="Q13" s="98">
        <f>VLOOKUP(C13,'[13]Absent '!B:Y,22,0)</f>
        <v>0</v>
      </c>
      <c r="R13" s="98">
        <f t="shared" si="12"/>
        <v>26</v>
      </c>
      <c r="S13" s="99"/>
      <c r="T13" s="98"/>
      <c r="U13" s="100">
        <f>VLOOKUP(C13,'[13]Absent '!B:Z,25,0)</f>
        <v>0</v>
      </c>
      <c r="V13" s="101"/>
      <c r="W13" s="101"/>
      <c r="X13" s="102">
        <v>2105</v>
      </c>
      <c r="Y13" s="103">
        <f t="shared" si="13"/>
        <v>80.961538461538467</v>
      </c>
      <c r="Z13" s="103"/>
      <c r="AA13" s="104">
        <f>Y13*$Y$2</f>
        <v>0</v>
      </c>
      <c r="AB13" s="103"/>
      <c r="AC13" s="103">
        <f t="shared" si="28"/>
        <v>0</v>
      </c>
      <c r="AD13" s="103"/>
      <c r="AE13" s="104"/>
      <c r="AF13" s="103">
        <f t="shared" si="0"/>
        <v>0</v>
      </c>
      <c r="AG13" s="122"/>
      <c r="AH13" s="105"/>
      <c r="AI13" s="104"/>
      <c r="AJ13" s="104"/>
      <c r="AK13" s="98"/>
      <c r="AL13" s="103">
        <f t="shared" si="1"/>
        <v>2105</v>
      </c>
      <c r="AM13" s="104">
        <f t="shared" si="2"/>
        <v>2105</v>
      </c>
      <c r="AN13" s="104"/>
      <c r="AO13" s="103"/>
      <c r="AP13" s="103"/>
      <c r="AQ13" s="104"/>
      <c r="AR13" s="104"/>
      <c r="AS13" s="103"/>
      <c r="AT13" s="104"/>
      <c r="AU13" s="104"/>
      <c r="AV13" s="126"/>
      <c r="AW13" s="104"/>
      <c r="AX13" s="104">
        <f t="shared" ref="AX13" si="32">SUM(AM13+AN13)</f>
        <v>2105</v>
      </c>
      <c r="AY13" s="104">
        <f t="shared" si="17"/>
        <v>2099.1291585127201</v>
      </c>
      <c r="AZ13" s="105">
        <f t="shared" si="18"/>
        <v>367.55697133055622</v>
      </c>
      <c r="BA13" s="104">
        <f t="shared" si="19"/>
        <v>167.85</v>
      </c>
      <c r="BB13" s="103"/>
      <c r="BC13" s="104"/>
      <c r="BD13" s="102">
        <f t="shared" si="3"/>
        <v>5.8708414872798436</v>
      </c>
      <c r="BE13" s="105"/>
      <c r="BF13" s="104">
        <f t="shared" si="20"/>
        <v>173.72084148727984</v>
      </c>
      <c r="BG13" s="104">
        <f t="shared" si="21"/>
        <v>0</v>
      </c>
      <c r="BH13" s="107">
        <f t="shared" ref="BH13" si="33">ROUND((AX13+BG13-BF13),2)</f>
        <v>1931.28</v>
      </c>
      <c r="BI13" s="108">
        <f t="shared" si="4"/>
        <v>2105</v>
      </c>
      <c r="BJ13" s="108">
        <f t="shared" si="23"/>
        <v>173.72000000000003</v>
      </c>
      <c r="BK13" s="108" t="str">
        <f>VLOOKUP(C13,'[13]ACTIVE '!E:E,1,0)</f>
        <v>M568</v>
      </c>
      <c r="BL13" s="109">
        <f t="shared" si="24"/>
        <v>0.99956287622241802</v>
      </c>
      <c r="BM13" s="91" t="s">
        <v>167</v>
      </c>
      <c r="BN13" s="104">
        <f t="shared" si="6"/>
        <v>2105</v>
      </c>
      <c r="BO13" s="104">
        <f>ROUND([14]!Tax(AY13,O13,$BG$2),2)</f>
        <v>167.85</v>
      </c>
      <c r="BP13" s="110">
        <f t="shared" si="31"/>
        <v>0.92054794520547945</v>
      </c>
      <c r="BQ13" s="123"/>
      <c r="BR13" s="111">
        <f t="shared" si="25"/>
        <v>2105.9205479452053</v>
      </c>
      <c r="BS13" s="110">
        <f t="shared" si="26"/>
        <v>174.6405479452053</v>
      </c>
      <c r="BT13" s="112">
        <f t="shared" si="7"/>
        <v>2105</v>
      </c>
      <c r="BU13" s="113"/>
    </row>
    <row r="14" spans="1:77" s="114" customFormat="1">
      <c r="A14" s="90">
        <f t="shared" si="27"/>
        <v>10</v>
      </c>
      <c r="B14" s="91" t="s">
        <v>168</v>
      </c>
      <c r="C14" s="92" t="s">
        <v>169</v>
      </c>
      <c r="D14" s="91" t="s">
        <v>170</v>
      </c>
      <c r="E14" s="93" t="s">
        <v>171</v>
      </c>
      <c r="F14" s="94" t="s">
        <v>172</v>
      </c>
      <c r="G14" s="90" t="s">
        <v>173</v>
      </c>
      <c r="H14" s="95" t="s">
        <v>174</v>
      </c>
      <c r="I14" s="96" t="s">
        <v>175</v>
      </c>
      <c r="J14" s="90">
        <f t="shared" si="8"/>
        <v>32.476712328767121</v>
      </c>
      <c r="K14" s="97">
        <f t="shared" si="9"/>
        <v>45292</v>
      </c>
      <c r="L14" s="97">
        <f t="shared" si="10"/>
        <v>45322</v>
      </c>
      <c r="M14" s="90">
        <v>1</v>
      </c>
      <c r="N14" s="90">
        <v>1</v>
      </c>
      <c r="O14" s="90">
        <f t="shared" si="11"/>
        <v>2</v>
      </c>
      <c r="P14" s="98">
        <f>VLOOKUP(C14,'[13]Absent '!B:L,11,0)</f>
        <v>0</v>
      </c>
      <c r="Q14" s="98">
        <f>VLOOKUP(C14,'[13]Absent '!B:Y,22,0)</f>
        <v>0</v>
      </c>
      <c r="R14" s="98">
        <f t="shared" si="12"/>
        <v>26</v>
      </c>
      <c r="S14" s="99"/>
      <c r="T14" s="98"/>
      <c r="U14" s="100">
        <f>VLOOKUP(C14,'[13]Absent '!B:Z,25,0)</f>
        <v>0</v>
      </c>
      <c r="V14" s="101"/>
      <c r="W14" s="101"/>
      <c r="X14" s="102">
        <f>1605+2+4</f>
        <v>1611</v>
      </c>
      <c r="Y14" s="103">
        <f t="shared" si="13"/>
        <v>61.96153846153846</v>
      </c>
      <c r="Z14" s="103">
        <f>VLOOKUP(C14,'[13]average  (2)'!B:AI,34,0)</f>
        <v>80.877820512820506</v>
      </c>
      <c r="AA14" s="104">
        <f>Y14*$Y$2</f>
        <v>0</v>
      </c>
      <c r="AB14" s="103">
        <f>Y14*P14</f>
        <v>0</v>
      </c>
      <c r="AC14" s="103">
        <f>Z14*Q14</f>
        <v>0</v>
      </c>
      <c r="AD14" s="103">
        <f>(Y14/8)*V14*1.5</f>
        <v>0</v>
      </c>
      <c r="AE14" s="104">
        <f>(Y14/8)*W14*2</f>
        <v>0</v>
      </c>
      <c r="AF14" s="103">
        <f>Y14*T14</f>
        <v>0</v>
      </c>
      <c r="AG14" s="122"/>
      <c r="AH14" s="105"/>
      <c r="AI14" s="104">
        <f>VLOOKUP(C14,'[13]Absent '!B:U,20,0)</f>
        <v>10</v>
      </c>
      <c r="AJ14" s="104">
        <f>BQ14</f>
        <v>7</v>
      </c>
      <c r="AK14" s="98">
        <v>210</v>
      </c>
      <c r="AL14" s="103">
        <f>(Y14*R14)</f>
        <v>1611</v>
      </c>
      <c r="AM14" s="104">
        <f>ROUND(SUM(AA14:AF14)+AH14+AI14+AJ14+AK14+AL14,2)</f>
        <v>1838</v>
      </c>
      <c r="AN14" s="104">
        <v>132.97999999999999</v>
      </c>
      <c r="AO14" s="103"/>
      <c r="AP14" s="103"/>
      <c r="AQ14" s="104"/>
      <c r="AR14" s="104">
        <f>VLOOKUP(C14,'[13]child care '!C:J,8,0)</f>
        <v>8</v>
      </c>
      <c r="AS14" s="103">
        <v>7</v>
      </c>
      <c r="AT14" s="104"/>
      <c r="AU14" s="104"/>
      <c r="AV14" s="127"/>
      <c r="AW14" s="104"/>
      <c r="AX14" s="104">
        <f>SUM(AM14+AN14+AV14)</f>
        <v>1970.98</v>
      </c>
      <c r="AY14" s="104">
        <f>AM14-BD14+AV14</f>
        <v>1832.1291585127201</v>
      </c>
      <c r="AZ14" s="105">
        <f t="shared" si="18"/>
        <v>367.55697133055622</v>
      </c>
      <c r="BA14" s="104">
        <f t="shared" si="19"/>
        <v>132.97999999999999</v>
      </c>
      <c r="BB14" s="104"/>
      <c r="BC14" s="104">
        <f>VLOOKUP(C14,'[13]adjustment '!C:AV,46,0)</f>
        <v>105.01645040114067</v>
      </c>
      <c r="BD14" s="102">
        <f t="shared" si="3"/>
        <v>5.8708414872798436</v>
      </c>
      <c r="BE14" s="105">
        <f>VLOOKUP(C14,'[13]1st payment '!C:BH,58,0)</f>
        <v>803.5</v>
      </c>
      <c r="BF14" s="104">
        <f t="shared" si="20"/>
        <v>1047.3672918884206</v>
      </c>
      <c r="BG14" s="104">
        <f t="shared" si="21"/>
        <v>15</v>
      </c>
      <c r="BH14" s="107">
        <f>ROUND((AX14+BG14-BF14),2)</f>
        <v>938.61</v>
      </c>
      <c r="BI14" s="108">
        <f>AM14</f>
        <v>1838</v>
      </c>
      <c r="BJ14" s="128">
        <f>BI14-BH14</f>
        <v>899.39</v>
      </c>
      <c r="BK14" s="108" t="str">
        <f>VLOOKUP(C14,'[13]ACTIVE '!E:E,1,0)</f>
        <v>M355</v>
      </c>
      <c r="BL14" s="109">
        <f t="shared" si="24"/>
        <v>0.92599609073870026</v>
      </c>
      <c r="BM14" s="91" t="str">
        <f t="shared" ref="BM14:BM48" si="34">B14</f>
        <v>Seavminh Ly</v>
      </c>
      <c r="BN14" s="104">
        <f t="shared" si="6"/>
        <v>1970.98</v>
      </c>
      <c r="BO14" s="104">
        <f>ROUND([14]!Tax(AY14,O14,$BG$2),2)</f>
        <v>132.97999999999999</v>
      </c>
      <c r="BP14" s="110">
        <f>($BP$1-H14)/365</f>
        <v>6.9095890410958907</v>
      </c>
      <c r="BQ14" s="98">
        <f>IF(BU14,VLOOKUP(BU14,[15]Seniority!$B$2:$C$27,2),0)</f>
        <v>7</v>
      </c>
      <c r="BR14" s="111">
        <f t="shared" si="25"/>
        <v>1984.8895890410959</v>
      </c>
      <c r="BS14" s="110">
        <f t="shared" si="26"/>
        <v>1046.2795890410957</v>
      </c>
      <c r="BT14" s="112">
        <f t="shared" si="7"/>
        <v>1970.98</v>
      </c>
      <c r="BU14" s="113">
        <f>($BP$1-H14)</f>
        <v>2522</v>
      </c>
    </row>
    <row r="15" spans="1:77" s="114" customFormat="1">
      <c r="A15" s="90">
        <f t="shared" si="27"/>
        <v>11</v>
      </c>
      <c r="B15" s="91" t="s">
        <v>176</v>
      </c>
      <c r="C15" s="92" t="s">
        <v>177</v>
      </c>
      <c r="D15" s="91" t="s">
        <v>178</v>
      </c>
      <c r="E15" s="93" t="s">
        <v>120</v>
      </c>
      <c r="F15" s="94" t="s">
        <v>172</v>
      </c>
      <c r="G15" s="90" t="s">
        <v>179</v>
      </c>
      <c r="H15" s="95" t="s">
        <v>180</v>
      </c>
      <c r="I15" s="96" t="s">
        <v>181</v>
      </c>
      <c r="J15" s="90">
        <f t="shared" si="8"/>
        <v>44.435616438356163</v>
      </c>
      <c r="K15" s="97">
        <f t="shared" si="9"/>
        <v>45292</v>
      </c>
      <c r="L15" s="97">
        <f t="shared" si="10"/>
        <v>45322</v>
      </c>
      <c r="M15" s="90">
        <v>1</v>
      </c>
      <c r="N15" s="90">
        <v>0</v>
      </c>
      <c r="O15" s="90">
        <f t="shared" si="11"/>
        <v>1</v>
      </c>
      <c r="P15" s="98">
        <f>VLOOKUP(C15,'[13]Absent '!B:L,11,0)</f>
        <v>0</v>
      </c>
      <c r="Q15" s="98">
        <f>VLOOKUP(C15,'[13]Absent '!B:Y,22,0)</f>
        <v>0</v>
      </c>
      <c r="R15" s="98">
        <f t="shared" si="12"/>
        <v>26</v>
      </c>
      <c r="S15" s="99"/>
      <c r="T15" s="98"/>
      <c r="U15" s="100">
        <f>VLOOKUP(C15,'[13]Absent '!B:Z,25,0)</f>
        <v>0</v>
      </c>
      <c r="V15" s="101"/>
      <c r="W15" s="101"/>
      <c r="X15" s="102">
        <f>2389.23+2+200+4</f>
        <v>2595.23</v>
      </c>
      <c r="Y15" s="103">
        <f t="shared" si="13"/>
        <v>99.816538461538457</v>
      </c>
      <c r="Z15" s="103">
        <f>VLOOKUP(C15,'[13]average  (2)'!B:AI,34,0)</f>
        <v>116.24092702169627</v>
      </c>
      <c r="AA15" s="104">
        <f t="shared" si="14"/>
        <v>0</v>
      </c>
      <c r="AB15" s="103">
        <f t="shared" ref="AB15:AC48" si="35">Y15*P15</f>
        <v>0</v>
      </c>
      <c r="AC15" s="103">
        <f t="shared" si="35"/>
        <v>0</v>
      </c>
      <c r="AD15" s="103">
        <f t="shared" ref="AD15:AD48" si="36">(Y15/8)*V15*1.5</f>
        <v>0</v>
      </c>
      <c r="AE15" s="104">
        <f t="shared" ref="AE15:AE48" si="37">(Y15/8)*W15*2</f>
        <v>0</v>
      </c>
      <c r="AF15" s="103">
        <f t="shared" ref="AF15:AF48" si="38">Y15*T15</f>
        <v>0</v>
      </c>
      <c r="AG15" s="122"/>
      <c r="AH15" s="105"/>
      <c r="AI15" s="104">
        <f>VLOOKUP(C15,'[13]Absent '!B:U,20,0)</f>
        <v>10</v>
      </c>
      <c r="AJ15" s="104">
        <f t="shared" ref="AJ15:AJ48" si="39">BQ15</f>
        <v>11</v>
      </c>
      <c r="AK15" s="98">
        <v>200</v>
      </c>
      <c r="AL15" s="103">
        <f t="shared" si="1"/>
        <v>2595.23</v>
      </c>
      <c r="AM15" s="104">
        <f t="shared" ref="AM15:AM48" si="40">ROUND(SUM(AA15:AF15)+AH15+AI15+AJ15+AK15+AL15,2)</f>
        <v>2816.23</v>
      </c>
      <c r="AN15" s="104"/>
      <c r="AO15" s="103"/>
      <c r="AP15" s="103"/>
      <c r="AQ15" s="104"/>
      <c r="AR15" s="104"/>
      <c r="AS15" s="103">
        <v>7</v>
      </c>
      <c r="AT15" s="104"/>
      <c r="AU15" s="104"/>
      <c r="AV15" s="127"/>
      <c r="AW15" s="104"/>
      <c r="AX15" s="127">
        <f t="shared" ref="AX15:AX17" si="41">SUM(AM15+AN15+AV15)</f>
        <v>2816.23</v>
      </c>
      <c r="AY15" s="104">
        <f t="shared" ref="AY15:AY48" si="42">AM15-BD15+AV15</f>
        <v>2810.3591585127201</v>
      </c>
      <c r="AZ15" s="105">
        <f t="shared" si="18"/>
        <v>367.55697133055622</v>
      </c>
      <c r="BA15" s="104">
        <f t="shared" si="19"/>
        <v>269.02</v>
      </c>
      <c r="BB15" s="104"/>
      <c r="BC15" s="104">
        <f>VLOOKUP(C15,'[13]adjustment '!C:AV,46,0)</f>
        <v>362.65798284495349</v>
      </c>
      <c r="BD15" s="102">
        <f t="shared" si="3"/>
        <v>5.8708414872798436</v>
      </c>
      <c r="BE15" s="105">
        <f>VLOOKUP(C15,'[13]1st payment '!C:BH,58,0)</f>
        <v>1295.6199999999999</v>
      </c>
      <c r="BF15" s="104">
        <f t="shared" si="20"/>
        <v>1933.1688243322333</v>
      </c>
      <c r="BG15" s="104">
        <f t="shared" si="21"/>
        <v>7</v>
      </c>
      <c r="BH15" s="107">
        <f t="shared" si="30"/>
        <v>890.06</v>
      </c>
      <c r="BI15" s="108">
        <f t="shared" si="4"/>
        <v>2816.23</v>
      </c>
      <c r="BJ15" s="108">
        <f t="shared" si="23"/>
        <v>1926.17</v>
      </c>
      <c r="BK15" s="108" t="str">
        <f>VLOOKUP(C15,'[13]ACTIVE '!E:E,1,0)</f>
        <v>M076</v>
      </c>
      <c r="BL15" s="109">
        <f t="shared" si="24"/>
        <v>0.98793154261978555</v>
      </c>
      <c r="BM15" s="91" t="str">
        <f t="shared" si="34"/>
        <v>Senghun To</v>
      </c>
      <c r="BN15" s="104">
        <f t="shared" si="6"/>
        <v>2816.23</v>
      </c>
      <c r="BO15" s="104">
        <f>ROUND([14]!Tax(AY15,O15,$BG$2),2)</f>
        <v>269.02</v>
      </c>
      <c r="BP15" s="110">
        <f t="shared" ref="BP15:BP47" si="43">($BP$1-H15)/365</f>
        <v>23.402739726027399</v>
      </c>
      <c r="BQ15" s="98">
        <f>IF(BU15,VLOOKUP(BU15,[15]Seniority!$B$2:$C$27,2),0)</f>
        <v>11</v>
      </c>
      <c r="BR15" s="111">
        <f t="shared" si="25"/>
        <v>2850.6327397260275</v>
      </c>
      <c r="BS15" s="110">
        <f t="shared" si="26"/>
        <v>1960.5727397260275</v>
      </c>
      <c r="BT15" s="112">
        <f t="shared" si="7"/>
        <v>2816.23</v>
      </c>
      <c r="BU15" s="113">
        <f t="shared" ref="BU15:BU52" si="44">($BP$1-H15)</f>
        <v>8542</v>
      </c>
    </row>
    <row r="16" spans="1:77" s="114" customFormat="1">
      <c r="A16" s="90">
        <f t="shared" si="27"/>
        <v>12</v>
      </c>
      <c r="B16" s="91" t="s">
        <v>182</v>
      </c>
      <c r="C16" s="92" t="s">
        <v>183</v>
      </c>
      <c r="D16" s="91" t="s">
        <v>184</v>
      </c>
      <c r="E16" s="93" t="s">
        <v>185</v>
      </c>
      <c r="F16" s="94" t="s">
        <v>172</v>
      </c>
      <c r="G16" s="90">
        <v>35000113462112</v>
      </c>
      <c r="H16" s="95" t="s">
        <v>186</v>
      </c>
      <c r="I16" s="96" t="s">
        <v>187</v>
      </c>
      <c r="J16" s="90">
        <f t="shared" si="8"/>
        <v>41.575342465753423</v>
      </c>
      <c r="K16" s="97">
        <f t="shared" si="9"/>
        <v>45292</v>
      </c>
      <c r="L16" s="97">
        <f t="shared" si="10"/>
        <v>45322</v>
      </c>
      <c r="M16" s="90">
        <v>1</v>
      </c>
      <c r="N16" s="90">
        <v>2</v>
      </c>
      <c r="O16" s="90">
        <f t="shared" si="11"/>
        <v>3</v>
      </c>
      <c r="P16" s="98">
        <f>VLOOKUP(C16,'[13]Absent '!B:L,11,0)</f>
        <v>0</v>
      </c>
      <c r="Q16" s="98">
        <f>VLOOKUP(C16,'[13]Absent '!B:Y,22,0)</f>
        <v>0</v>
      </c>
      <c r="R16" s="98">
        <f t="shared" si="12"/>
        <v>26</v>
      </c>
      <c r="S16" s="99"/>
      <c r="T16" s="98"/>
      <c r="U16" s="100">
        <f>VLOOKUP(C16,'[13]Absent '!B:Z,25,0)</f>
        <v>0</v>
      </c>
      <c r="V16" s="101"/>
      <c r="W16" s="101"/>
      <c r="X16" s="102">
        <f>2416+2+4</f>
        <v>2422</v>
      </c>
      <c r="Y16" s="103">
        <f t="shared" si="13"/>
        <v>93.15384615384616</v>
      </c>
      <c r="Z16" s="103">
        <f>VLOOKUP(C16,'[13]average  (2)'!B:AI,34,0)</f>
        <v>99.391893491124293</v>
      </c>
      <c r="AA16" s="104">
        <f t="shared" si="14"/>
        <v>0</v>
      </c>
      <c r="AB16" s="103">
        <f t="shared" si="35"/>
        <v>0</v>
      </c>
      <c r="AC16" s="103">
        <f t="shared" si="35"/>
        <v>0</v>
      </c>
      <c r="AD16" s="103">
        <f t="shared" si="36"/>
        <v>0</v>
      </c>
      <c r="AE16" s="104">
        <f t="shared" si="37"/>
        <v>0</v>
      </c>
      <c r="AF16" s="103">
        <f t="shared" si="38"/>
        <v>0</v>
      </c>
      <c r="AG16" s="122"/>
      <c r="AH16" s="105"/>
      <c r="AI16" s="104">
        <f>VLOOKUP(C16,'[13]Absent '!B:U,20,0)</f>
        <v>10</v>
      </c>
      <c r="AJ16" s="104">
        <f t="shared" si="39"/>
        <v>11</v>
      </c>
      <c r="AK16" s="98"/>
      <c r="AL16" s="103">
        <f t="shared" si="1"/>
        <v>2422</v>
      </c>
      <c r="AM16" s="104">
        <f t="shared" si="40"/>
        <v>2443</v>
      </c>
      <c r="AN16" s="104"/>
      <c r="AO16" s="103"/>
      <c r="AP16" s="103"/>
      <c r="AQ16" s="104"/>
      <c r="AR16" s="104"/>
      <c r="AS16" s="103">
        <v>7</v>
      </c>
      <c r="AT16" s="104"/>
      <c r="AU16" s="104"/>
      <c r="AV16" s="127"/>
      <c r="AW16" s="104"/>
      <c r="AX16" s="127">
        <f t="shared" si="41"/>
        <v>2443</v>
      </c>
      <c r="AY16" s="104">
        <f t="shared" si="42"/>
        <v>2437.1291585127201</v>
      </c>
      <c r="AZ16" s="105">
        <f t="shared" si="18"/>
        <v>367.55697133055622</v>
      </c>
      <c r="BA16" s="104">
        <f t="shared" si="19"/>
        <v>202.01</v>
      </c>
      <c r="BB16" s="104"/>
      <c r="BC16" s="104">
        <f>VLOOKUP(C16,'[13]adjustment '!C:AV,46,0)</f>
        <v>252.53395695413553</v>
      </c>
      <c r="BD16" s="102">
        <f t="shared" si="3"/>
        <v>5.8708414872798436</v>
      </c>
      <c r="BE16" s="105">
        <f>VLOOKUP(C16,'[13]1st payment '!C:BH,58,0)</f>
        <v>1209</v>
      </c>
      <c r="BF16" s="104">
        <f t="shared" si="20"/>
        <v>1669.4147984414153</v>
      </c>
      <c r="BG16" s="104">
        <f t="shared" si="21"/>
        <v>7</v>
      </c>
      <c r="BH16" s="107">
        <f t="shared" si="30"/>
        <v>780.59</v>
      </c>
      <c r="BI16" s="108">
        <f t="shared" si="4"/>
        <v>2443</v>
      </c>
      <c r="BJ16" s="108">
        <f t="shared" si="23"/>
        <v>1662.4099999999999</v>
      </c>
      <c r="BK16" s="108" t="str">
        <f>VLOOKUP(C16,'[13]ACTIVE '!E:E,1,0)</f>
        <v>M125</v>
      </c>
      <c r="BL16" s="109">
        <f t="shared" si="24"/>
        <v>0.98980001864834977</v>
      </c>
      <c r="BM16" s="91" t="str">
        <f t="shared" si="34"/>
        <v>Sophal Sea</v>
      </c>
      <c r="BN16" s="104">
        <f t="shared" si="6"/>
        <v>2443</v>
      </c>
      <c r="BO16" s="104">
        <f>ROUND([14]!Tax(AY16,O16,$BG$2),2)</f>
        <v>202.01</v>
      </c>
      <c r="BP16" s="110">
        <f t="shared" si="43"/>
        <v>14.175342465753424</v>
      </c>
      <c r="BQ16" s="98">
        <f>IF(BU16,VLOOKUP(BU16,[15]Seniority!$B$2:$C$27,2),0)</f>
        <v>11</v>
      </c>
      <c r="BR16" s="111">
        <f t="shared" si="25"/>
        <v>2468.1753424657536</v>
      </c>
      <c r="BS16" s="110">
        <f t="shared" si="26"/>
        <v>1687.5853424657535</v>
      </c>
      <c r="BT16" s="112">
        <f t="shared" si="7"/>
        <v>2443</v>
      </c>
      <c r="BU16" s="113">
        <f t="shared" si="44"/>
        <v>5174</v>
      </c>
    </row>
    <row r="17" spans="1:73" s="114" customFormat="1">
      <c r="A17" s="90">
        <f t="shared" si="27"/>
        <v>13</v>
      </c>
      <c r="B17" s="91" t="s">
        <v>188</v>
      </c>
      <c r="C17" s="92" t="s">
        <v>189</v>
      </c>
      <c r="D17" s="91" t="s">
        <v>190</v>
      </c>
      <c r="E17" s="93" t="s">
        <v>191</v>
      </c>
      <c r="F17" s="94" t="s">
        <v>172</v>
      </c>
      <c r="G17" s="90" t="s">
        <v>192</v>
      </c>
      <c r="H17" s="95" t="s">
        <v>193</v>
      </c>
      <c r="I17" s="96" t="s">
        <v>194</v>
      </c>
      <c r="J17" s="90">
        <f t="shared" si="8"/>
        <v>42.295890410958904</v>
      </c>
      <c r="K17" s="97">
        <f t="shared" si="9"/>
        <v>45292</v>
      </c>
      <c r="L17" s="97">
        <f t="shared" si="10"/>
        <v>45322</v>
      </c>
      <c r="M17" s="90">
        <v>1</v>
      </c>
      <c r="N17" s="90">
        <v>1</v>
      </c>
      <c r="O17" s="90">
        <f t="shared" si="11"/>
        <v>2</v>
      </c>
      <c r="P17" s="98">
        <f>VLOOKUP(C17,'[13]Absent '!B:L,11,0)</f>
        <v>0</v>
      </c>
      <c r="Q17" s="98">
        <f>VLOOKUP(C17,'[13]Absent '!B:Y,22,0)</f>
        <v>0</v>
      </c>
      <c r="R17" s="98">
        <f t="shared" si="12"/>
        <v>26</v>
      </c>
      <c r="S17" s="98"/>
      <c r="T17" s="98"/>
      <c r="U17" s="100">
        <f>VLOOKUP(C17,'[13]Absent '!B:Z,25,0)</f>
        <v>0</v>
      </c>
      <c r="V17" s="101"/>
      <c r="W17" s="101"/>
      <c r="X17" s="102">
        <f>1756+2+4</f>
        <v>1762</v>
      </c>
      <c r="Y17" s="103">
        <f t="shared" si="13"/>
        <v>67.769230769230774</v>
      </c>
      <c r="Z17" s="103">
        <f>VLOOKUP(C17,'[13]average  (2)'!B:AI,34,0)</f>
        <v>64.319980276134118</v>
      </c>
      <c r="AA17" s="104">
        <f t="shared" si="14"/>
        <v>0</v>
      </c>
      <c r="AB17" s="103">
        <f t="shared" si="35"/>
        <v>0</v>
      </c>
      <c r="AC17" s="103">
        <f t="shared" si="35"/>
        <v>0</v>
      </c>
      <c r="AD17" s="103">
        <f t="shared" si="36"/>
        <v>0</v>
      </c>
      <c r="AE17" s="104">
        <f t="shared" si="37"/>
        <v>0</v>
      </c>
      <c r="AF17" s="103">
        <f t="shared" si="38"/>
        <v>0</v>
      </c>
      <c r="AG17" s="122"/>
      <c r="AH17" s="105"/>
      <c r="AI17" s="104">
        <f>VLOOKUP(C17,'[13]Absent '!B:U,20,0)</f>
        <v>10</v>
      </c>
      <c r="AJ17" s="104">
        <f t="shared" si="39"/>
        <v>7</v>
      </c>
      <c r="AK17" s="98"/>
      <c r="AL17" s="103">
        <f t="shared" si="1"/>
        <v>1762</v>
      </c>
      <c r="AM17" s="104">
        <f t="shared" si="40"/>
        <v>1779</v>
      </c>
      <c r="AN17" s="104"/>
      <c r="AO17" s="103"/>
      <c r="AP17" s="103"/>
      <c r="AQ17" s="104"/>
      <c r="AR17" s="104"/>
      <c r="AS17" s="103">
        <v>7</v>
      </c>
      <c r="AT17" s="104"/>
      <c r="AU17" s="104"/>
      <c r="AV17" s="127"/>
      <c r="AW17" s="104"/>
      <c r="AX17" s="127">
        <f t="shared" si="41"/>
        <v>1779</v>
      </c>
      <c r="AY17" s="104">
        <f t="shared" si="42"/>
        <v>1773.1291585127201</v>
      </c>
      <c r="AZ17" s="105">
        <f t="shared" si="18"/>
        <v>367.55697133055622</v>
      </c>
      <c r="BA17" s="104">
        <f t="shared" si="19"/>
        <v>127.08</v>
      </c>
      <c r="BB17" s="104"/>
      <c r="BC17" s="104">
        <f>VLOOKUP(C17,'[13]adjustment '!C:AV,46,0)</f>
        <v>38.375417217682866</v>
      </c>
      <c r="BD17" s="102">
        <f t="shared" si="3"/>
        <v>5.8708414872798436</v>
      </c>
      <c r="BE17" s="105">
        <f>VLOOKUP(C17,'[13]1st payment '!C:BH,58,0)</f>
        <v>879</v>
      </c>
      <c r="BF17" s="104">
        <f t="shared" si="20"/>
        <v>1050.3262587049626</v>
      </c>
      <c r="BG17" s="104">
        <f t="shared" si="21"/>
        <v>7</v>
      </c>
      <c r="BH17" s="107">
        <f t="shared" si="30"/>
        <v>735.67</v>
      </c>
      <c r="BI17" s="108">
        <f t="shared" si="4"/>
        <v>1779</v>
      </c>
      <c r="BJ17" s="108">
        <f t="shared" si="23"/>
        <v>1043.33</v>
      </c>
      <c r="BK17" s="108" t="str">
        <f>VLOOKUP(C17,'[13]ACTIVE '!E:E,1,0)</f>
        <v>M368</v>
      </c>
      <c r="BL17" s="109">
        <f t="shared" si="24"/>
        <v>0.99256040183307304</v>
      </c>
      <c r="BM17" s="91" t="str">
        <f t="shared" si="34"/>
        <v>Sony Mey</v>
      </c>
      <c r="BN17" s="104">
        <f t="shared" si="6"/>
        <v>1779</v>
      </c>
      <c r="BO17" s="104">
        <f>ROUND([14]!Tax(AY17,O17,$BG$2),2)</f>
        <v>127.08</v>
      </c>
      <c r="BP17" s="110">
        <f t="shared" si="43"/>
        <v>6.3342465753424655</v>
      </c>
      <c r="BQ17" s="98">
        <f>IF(BU17,VLOOKUP(BU17,[15]Seniority!$B$2:$C$27,2),0)</f>
        <v>7</v>
      </c>
      <c r="BR17" s="111">
        <f t="shared" si="25"/>
        <v>1792.3342465753424</v>
      </c>
      <c r="BS17" s="110">
        <f t="shared" si="26"/>
        <v>1056.6642465753425</v>
      </c>
      <c r="BT17" s="112">
        <f t="shared" si="7"/>
        <v>1779</v>
      </c>
      <c r="BU17" s="113">
        <f t="shared" si="44"/>
        <v>2312</v>
      </c>
    </row>
    <row r="18" spans="1:73" s="114" customFormat="1">
      <c r="A18" s="90">
        <f t="shared" si="27"/>
        <v>14</v>
      </c>
      <c r="B18" s="91" t="s">
        <v>195</v>
      </c>
      <c r="C18" s="92" t="s">
        <v>196</v>
      </c>
      <c r="D18" s="91" t="s">
        <v>197</v>
      </c>
      <c r="E18" s="93" t="s">
        <v>185</v>
      </c>
      <c r="F18" s="94" t="s">
        <v>172</v>
      </c>
      <c r="G18" s="90" t="s">
        <v>198</v>
      </c>
      <c r="H18" s="95" t="s">
        <v>199</v>
      </c>
      <c r="I18" s="96" t="s">
        <v>200</v>
      </c>
      <c r="J18" s="90">
        <f t="shared" si="8"/>
        <v>40.024657534246572</v>
      </c>
      <c r="K18" s="97">
        <f t="shared" si="9"/>
        <v>45292</v>
      </c>
      <c r="L18" s="97">
        <f t="shared" si="10"/>
        <v>45322</v>
      </c>
      <c r="M18" s="90">
        <v>1</v>
      </c>
      <c r="N18" s="90">
        <v>0</v>
      </c>
      <c r="O18" s="90">
        <f t="shared" si="11"/>
        <v>1</v>
      </c>
      <c r="P18" s="98">
        <f>VLOOKUP(C18,'[13]Absent '!B:L,11,0)</f>
        <v>0</v>
      </c>
      <c r="Q18" s="98">
        <f>VLOOKUP(C18,'[13]Absent '!B:Y,22,0)</f>
        <v>0</v>
      </c>
      <c r="R18" s="98">
        <f t="shared" si="12"/>
        <v>26</v>
      </c>
      <c r="S18" s="99"/>
      <c r="T18" s="98"/>
      <c r="U18" s="100">
        <f>VLOOKUP(C18,'[13]Absent '!B:Z,25,0)</f>
        <v>0</v>
      </c>
      <c r="V18" s="101"/>
      <c r="W18" s="101"/>
      <c r="X18" s="102">
        <f>560+2+50+4</f>
        <v>616</v>
      </c>
      <c r="Y18" s="103">
        <f t="shared" si="13"/>
        <v>23.692307692307693</v>
      </c>
      <c r="Z18" s="103">
        <f>VLOOKUP(C18,'[13]average  (2)'!B:AI,34,0)</f>
        <v>24.524255424063117</v>
      </c>
      <c r="AA18" s="104">
        <f t="shared" si="14"/>
        <v>0</v>
      </c>
      <c r="AB18" s="103">
        <f t="shared" si="35"/>
        <v>0</v>
      </c>
      <c r="AC18" s="103">
        <f t="shared" si="35"/>
        <v>0</v>
      </c>
      <c r="AD18" s="103">
        <f t="shared" si="36"/>
        <v>0</v>
      </c>
      <c r="AE18" s="104">
        <f t="shared" si="37"/>
        <v>0</v>
      </c>
      <c r="AF18" s="103">
        <f t="shared" si="38"/>
        <v>0</v>
      </c>
      <c r="AG18" s="105"/>
      <c r="AH18" s="105"/>
      <c r="AI18" s="104">
        <f>VLOOKUP(C18,'[13]Absent '!B:U,20,0)</f>
        <v>10</v>
      </c>
      <c r="AJ18" s="104">
        <f t="shared" si="39"/>
        <v>11</v>
      </c>
      <c r="AK18" s="98">
        <v>50</v>
      </c>
      <c r="AL18" s="103">
        <f t="shared" si="1"/>
        <v>616</v>
      </c>
      <c r="AM18" s="104">
        <f t="shared" si="40"/>
        <v>687</v>
      </c>
      <c r="AN18" s="104"/>
      <c r="AO18" s="103"/>
      <c r="AP18" s="103"/>
      <c r="AQ18" s="104"/>
      <c r="AR18" s="104"/>
      <c r="AS18" s="103">
        <v>7</v>
      </c>
      <c r="AT18" s="104"/>
      <c r="AU18" s="104"/>
      <c r="AV18" s="127"/>
      <c r="AW18" s="104"/>
      <c r="AX18" s="104">
        <f t="shared" si="16"/>
        <v>687</v>
      </c>
      <c r="AY18" s="104">
        <f t="shared" si="42"/>
        <v>681.12915851272021</v>
      </c>
      <c r="AZ18" s="105">
        <f t="shared" si="18"/>
        <v>367.55697133055622</v>
      </c>
      <c r="BA18" s="104">
        <f t="shared" si="19"/>
        <v>21.56</v>
      </c>
      <c r="BB18" s="103"/>
      <c r="BC18" s="104"/>
      <c r="BD18" s="102">
        <f t="shared" si="3"/>
        <v>5.8708414872798436</v>
      </c>
      <c r="BE18" s="105">
        <f>VLOOKUP(C18,'[13]1st payment '!C:BH,58,0)</f>
        <v>306</v>
      </c>
      <c r="BF18" s="104">
        <f t="shared" si="20"/>
        <v>333.43084148727985</v>
      </c>
      <c r="BG18" s="104">
        <f t="shared" si="21"/>
        <v>7</v>
      </c>
      <c r="BH18" s="107">
        <f t="shared" si="30"/>
        <v>360.57</v>
      </c>
      <c r="BI18" s="108">
        <f t="shared" si="4"/>
        <v>687</v>
      </c>
      <c r="BJ18" s="108">
        <f t="shared" si="23"/>
        <v>326.43</v>
      </c>
      <c r="BK18" s="108" t="str">
        <f>VLOOKUP(C18,'[13]ACTIVE '!E:E,1,0)</f>
        <v>M113</v>
      </c>
      <c r="BL18" s="109">
        <f t="shared" si="24"/>
        <v>0.96420496493170904</v>
      </c>
      <c r="BM18" s="91" t="str">
        <f t="shared" si="34"/>
        <v>Rina Rin</v>
      </c>
      <c r="BN18" s="104">
        <f t="shared" si="6"/>
        <v>687</v>
      </c>
      <c r="BO18" s="104">
        <f>ROUND([14]!Tax(AY18,O18,$BG$2),2)</f>
        <v>21.56</v>
      </c>
      <c r="BP18" s="110">
        <f t="shared" si="43"/>
        <v>14.504109589041096</v>
      </c>
      <c r="BQ18" s="98">
        <f>IF(BU18,VLOOKUP(BU18,[15]Seniority!$B$2:$C$27,2),0)</f>
        <v>11</v>
      </c>
      <c r="BR18" s="111">
        <f t="shared" si="25"/>
        <v>712.50410958904115</v>
      </c>
      <c r="BS18" s="110">
        <f t="shared" si="26"/>
        <v>351.93410958904116</v>
      </c>
      <c r="BT18" s="112">
        <f t="shared" si="7"/>
        <v>687</v>
      </c>
      <c r="BU18" s="113">
        <f t="shared" si="44"/>
        <v>5294</v>
      </c>
    </row>
    <row r="19" spans="1:73" s="114" customFormat="1">
      <c r="A19" s="90">
        <f t="shared" si="27"/>
        <v>15</v>
      </c>
      <c r="B19" s="91" t="s">
        <v>201</v>
      </c>
      <c r="C19" s="92" t="s">
        <v>202</v>
      </c>
      <c r="D19" s="91" t="s">
        <v>203</v>
      </c>
      <c r="E19" s="93" t="s">
        <v>171</v>
      </c>
      <c r="F19" s="94" t="s">
        <v>172</v>
      </c>
      <c r="G19" s="90" t="s">
        <v>204</v>
      </c>
      <c r="H19" s="95" t="s">
        <v>205</v>
      </c>
      <c r="I19" s="96" t="s">
        <v>206</v>
      </c>
      <c r="J19" s="90">
        <f t="shared" si="8"/>
        <v>41.901369863013699</v>
      </c>
      <c r="K19" s="97">
        <f t="shared" si="9"/>
        <v>45292</v>
      </c>
      <c r="L19" s="97">
        <f t="shared" si="10"/>
        <v>45322</v>
      </c>
      <c r="M19" s="90">
        <v>0</v>
      </c>
      <c r="N19" s="90">
        <v>0</v>
      </c>
      <c r="O19" s="90">
        <f t="shared" si="11"/>
        <v>0</v>
      </c>
      <c r="P19" s="98">
        <f>VLOOKUP(C19,'[13]Absent '!B:L,11,0)</f>
        <v>0</v>
      </c>
      <c r="Q19" s="98">
        <f>VLOOKUP(C19,'[13]Absent '!B:Y,22,0)</f>
        <v>0</v>
      </c>
      <c r="R19" s="98">
        <f t="shared" si="12"/>
        <v>26</v>
      </c>
      <c r="S19" s="99"/>
      <c r="T19" s="98"/>
      <c r="U19" s="100">
        <f>VLOOKUP(C19,'[13]Absent '!B:Z,25,0)</f>
        <v>0</v>
      </c>
      <c r="V19" s="101"/>
      <c r="W19" s="101"/>
      <c r="X19" s="129">
        <f>426+4</f>
        <v>430</v>
      </c>
      <c r="Y19" s="103">
        <f t="shared" si="13"/>
        <v>16.53846153846154</v>
      </c>
      <c r="Z19" s="103">
        <f>VLOOKUP(C19,'[13]average  (2)'!B:AI,34,0)</f>
        <v>21.43231755424063</v>
      </c>
      <c r="AA19" s="104">
        <f t="shared" si="14"/>
        <v>0</v>
      </c>
      <c r="AB19" s="103">
        <f t="shared" si="35"/>
        <v>0</v>
      </c>
      <c r="AC19" s="103">
        <f t="shared" si="35"/>
        <v>0</v>
      </c>
      <c r="AD19" s="103">
        <f t="shared" si="36"/>
        <v>0</v>
      </c>
      <c r="AE19" s="104">
        <f t="shared" si="37"/>
        <v>0</v>
      </c>
      <c r="AF19" s="103">
        <f t="shared" si="38"/>
        <v>0</v>
      </c>
      <c r="AG19" s="122"/>
      <c r="AH19" s="105"/>
      <c r="AI19" s="104">
        <f>VLOOKUP(C19,'[13]Absent '!B:U,20,0)</f>
        <v>10</v>
      </c>
      <c r="AJ19" s="104">
        <f t="shared" si="39"/>
        <v>11</v>
      </c>
      <c r="AK19" s="98">
        <f>56</f>
        <v>56</v>
      </c>
      <c r="AL19" s="103">
        <f t="shared" si="1"/>
        <v>430.00000000000006</v>
      </c>
      <c r="AM19" s="104">
        <f t="shared" si="40"/>
        <v>507</v>
      </c>
      <c r="AN19" s="104"/>
      <c r="AO19" s="103"/>
      <c r="AP19" s="103"/>
      <c r="AQ19" s="104"/>
      <c r="AR19" s="104"/>
      <c r="AS19" s="103">
        <v>7</v>
      </c>
      <c r="AT19" s="104"/>
      <c r="AU19" s="104"/>
      <c r="AV19" s="127"/>
      <c r="AW19" s="104"/>
      <c r="AX19" s="104">
        <f t="shared" si="16"/>
        <v>507</v>
      </c>
      <c r="AY19" s="104">
        <f t="shared" si="42"/>
        <v>501.12915851272015</v>
      </c>
      <c r="AZ19" s="105">
        <f t="shared" si="18"/>
        <v>367.55697133055622</v>
      </c>
      <c r="BA19" s="104">
        <f t="shared" si="19"/>
        <v>7.23</v>
      </c>
      <c r="BB19" s="103"/>
      <c r="BC19" s="104"/>
      <c r="BD19" s="102">
        <f t="shared" si="3"/>
        <v>5.8708414872798436</v>
      </c>
      <c r="BE19" s="105">
        <f>VLOOKUP(C19,'[13]1st payment '!C:BH,58,0)</f>
        <v>213</v>
      </c>
      <c r="BF19" s="104">
        <f t="shared" si="20"/>
        <v>226.10084148727984</v>
      </c>
      <c r="BG19" s="104">
        <f t="shared" si="21"/>
        <v>7</v>
      </c>
      <c r="BH19" s="107">
        <f>ROUND((AX19+BG19-BF19),2)</f>
        <v>287.89999999999998</v>
      </c>
      <c r="BI19" s="108">
        <f t="shared" si="4"/>
        <v>507</v>
      </c>
      <c r="BJ19" s="108">
        <f t="shared" si="23"/>
        <v>219.10000000000002</v>
      </c>
      <c r="BK19" s="108" t="str">
        <f>VLOOKUP(C19,'[13]ACTIVE '!E:E,1,0)</f>
        <v>M214</v>
      </c>
      <c r="BL19" s="109">
        <f t="shared" si="24"/>
        <v>0.9571381282908008</v>
      </c>
      <c r="BM19" s="91" t="str">
        <f t="shared" si="34"/>
        <v>Konthy Ye</v>
      </c>
      <c r="BN19" s="104">
        <f t="shared" si="6"/>
        <v>507</v>
      </c>
      <c r="BO19" s="104">
        <f>ROUND([14]!Tax(AY19,O19,$BG$2),2)</f>
        <v>7.23</v>
      </c>
      <c r="BP19" s="110">
        <f t="shared" si="43"/>
        <v>11.704109589041096</v>
      </c>
      <c r="BQ19" s="98">
        <f>IF(BU19,VLOOKUP(BU19,[15]Seniority!$B$2:$C$27,2),0)</f>
        <v>11</v>
      </c>
      <c r="BR19" s="111">
        <f t="shared" si="25"/>
        <v>529.70410958904108</v>
      </c>
      <c r="BS19" s="110">
        <f t="shared" si="26"/>
        <v>241.8041095890411</v>
      </c>
      <c r="BT19" s="112">
        <f t="shared" si="7"/>
        <v>507</v>
      </c>
      <c r="BU19" s="113">
        <f t="shared" si="44"/>
        <v>4272</v>
      </c>
    </row>
    <row r="20" spans="1:73" s="114" customFormat="1">
      <c r="A20" s="90">
        <f t="shared" si="27"/>
        <v>16</v>
      </c>
      <c r="B20" s="91" t="s">
        <v>207</v>
      </c>
      <c r="C20" s="92" t="s">
        <v>208</v>
      </c>
      <c r="D20" s="91" t="s">
        <v>209</v>
      </c>
      <c r="E20" s="93" t="s">
        <v>120</v>
      </c>
      <c r="F20" s="94" t="s">
        <v>172</v>
      </c>
      <c r="G20" s="90">
        <v>35000453271312</v>
      </c>
      <c r="H20" s="95" t="s">
        <v>210</v>
      </c>
      <c r="I20" s="96" t="s">
        <v>211</v>
      </c>
      <c r="J20" s="90">
        <f t="shared" si="8"/>
        <v>33.791780821917811</v>
      </c>
      <c r="K20" s="97">
        <f t="shared" si="9"/>
        <v>45292</v>
      </c>
      <c r="L20" s="97">
        <f t="shared" si="10"/>
        <v>45322</v>
      </c>
      <c r="M20" s="90">
        <v>1</v>
      </c>
      <c r="N20" s="90">
        <v>1</v>
      </c>
      <c r="O20" s="90">
        <f t="shared" si="11"/>
        <v>2</v>
      </c>
      <c r="P20" s="98">
        <f>VLOOKUP(C20,'[13]Absent '!B:L,11,0)</f>
        <v>0</v>
      </c>
      <c r="Q20" s="98">
        <f>VLOOKUP(C20,'[13]Absent '!B:Y,22,0)</f>
        <v>0</v>
      </c>
      <c r="R20" s="98">
        <f t="shared" si="12"/>
        <v>26</v>
      </c>
      <c r="S20" s="99"/>
      <c r="T20" s="98"/>
      <c r="U20" s="100">
        <f>VLOOKUP(C20,'[13]Absent '!B:Z,25,0)</f>
        <v>0</v>
      </c>
      <c r="V20" s="101"/>
      <c r="W20" s="101"/>
      <c r="X20" s="102">
        <f>532+2+4</f>
        <v>538</v>
      </c>
      <c r="Y20" s="103">
        <f t="shared" si="13"/>
        <v>20.692307692307693</v>
      </c>
      <c r="Z20" s="103">
        <f>VLOOKUP(C20,'[13]average  (2)'!B:AI,34,0)</f>
        <v>22.1649358974359</v>
      </c>
      <c r="AA20" s="104">
        <f t="shared" si="14"/>
        <v>0</v>
      </c>
      <c r="AB20" s="103">
        <f t="shared" si="35"/>
        <v>0</v>
      </c>
      <c r="AC20" s="103">
        <f t="shared" si="35"/>
        <v>0</v>
      </c>
      <c r="AD20" s="103">
        <f t="shared" si="36"/>
        <v>0</v>
      </c>
      <c r="AE20" s="104">
        <f t="shared" si="37"/>
        <v>0</v>
      </c>
      <c r="AF20" s="103">
        <f t="shared" si="38"/>
        <v>0</v>
      </c>
      <c r="AG20" s="122"/>
      <c r="AH20" s="105"/>
      <c r="AI20" s="104">
        <f>VLOOKUP(C20,'[13]Absent '!B:U,20,0)</f>
        <v>10</v>
      </c>
      <c r="AJ20" s="104">
        <f t="shared" si="39"/>
        <v>11</v>
      </c>
      <c r="AK20" s="98"/>
      <c r="AL20" s="103">
        <f t="shared" si="1"/>
        <v>538</v>
      </c>
      <c r="AM20" s="104">
        <f t="shared" si="40"/>
        <v>559</v>
      </c>
      <c r="AN20" s="104"/>
      <c r="AO20" s="103"/>
      <c r="AP20" s="103"/>
      <c r="AQ20" s="104"/>
      <c r="AR20" s="104"/>
      <c r="AS20" s="103">
        <v>7</v>
      </c>
      <c r="AT20" s="104"/>
      <c r="AU20" s="104"/>
      <c r="AV20" s="127"/>
      <c r="AW20" s="104"/>
      <c r="AX20" s="104">
        <f t="shared" si="16"/>
        <v>559</v>
      </c>
      <c r="AY20" s="104">
        <f t="shared" si="42"/>
        <v>553.12915851272021</v>
      </c>
      <c r="AZ20" s="105">
        <f t="shared" si="18"/>
        <v>367.55697133055622</v>
      </c>
      <c r="BA20" s="104">
        <f t="shared" si="19"/>
        <v>5.6</v>
      </c>
      <c r="BB20" s="103"/>
      <c r="BC20" s="104"/>
      <c r="BD20" s="102">
        <f t="shared" si="3"/>
        <v>5.8708414872798436</v>
      </c>
      <c r="BE20" s="105">
        <f>VLOOKUP(C20,'[13]1st payment '!C:BH,58,0)</f>
        <v>267</v>
      </c>
      <c r="BF20" s="104">
        <f t="shared" si="20"/>
        <v>278.47084148727987</v>
      </c>
      <c r="BG20" s="104">
        <f t="shared" si="21"/>
        <v>7</v>
      </c>
      <c r="BH20" s="107">
        <f t="shared" si="30"/>
        <v>287.52999999999997</v>
      </c>
      <c r="BI20" s="108">
        <f t="shared" si="4"/>
        <v>559</v>
      </c>
      <c r="BJ20" s="108">
        <f>BI20-BH20</f>
        <v>271.47000000000003</v>
      </c>
      <c r="BK20" s="108" t="str">
        <f>VLOOKUP(C20,'[13]ACTIVE '!E:E,1,0)</f>
        <v>M234</v>
      </c>
      <c r="BL20" s="109">
        <f t="shared" si="24"/>
        <v>0.9572456696755306</v>
      </c>
      <c r="BM20" s="91" t="str">
        <f t="shared" si="34"/>
        <v>Chanda Den</v>
      </c>
      <c r="BN20" s="104">
        <f t="shared" si="6"/>
        <v>559</v>
      </c>
      <c r="BO20" s="104">
        <f>ROUND([14]!Tax(AY20,O20,$BG$2),2)</f>
        <v>5.6</v>
      </c>
      <c r="BP20" s="110">
        <f t="shared" si="43"/>
        <v>13.967123287671233</v>
      </c>
      <c r="BQ20" s="98">
        <f>IF(BU20,VLOOKUP(BU20,[15]Seniority!$B$2:$C$27,2),0)</f>
        <v>11</v>
      </c>
      <c r="BR20" s="111">
        <f>BN20+BP20+BQ20</f>
        <v>583.96712328767126</v>
      </c>
      <c r="BS20" s="110">
        <f t="shared" si="26"/>
        <v>296.43712328767128</v>
      </c>
      <c r="BT20" s="112">
        <f t="shared" si="7"/>
        <v>559</v>
      </c>
      <c r="BU20" s="113">
        <f t="shared" si="44"/>
        <v>5098</v>
      </c>
    </row>
    <row r="21" spans="1:73" s="114" customFormat="1">
      <c r="A21" s="90">
        <f t="shared" si="27"/>
        <v>17</v>
      </c>
      <c r="B21" s="91" t="s">
        <v>212</v>
      </c>
      <c r="C21" s="92" t="s">
        <v>213</v>
      </c>
      <c r="D21" s="91" t="s">
        <v>214</v>
      </c>
      <c r="E21" s="93" t="s">
        <v>215</v>
      </c>
      <c r="F21" s="94" t="s">
        <v>172</v>
      </c>
      <c r="G21" s="90" t="s">
        <v>216</v>
      </c>
      <c r="H21" s="95" t="s">
        <v>217</v>
      </c>
      <c r="I21" s="96" t="s">
        <v>218</v>
      </c>
      <c r="J21" s="90">
        <f t="shared" si="8"/>
        <v>45.863013698630134</v>
      </c>
      <c r="K21" s="97">
        <f t="shared" si="9"/>
        <v>45292</v>
      </c>
      <c r="L21" s="97">
        <f t="shared" si="10"/>
        <v>45322</v>
      </c>
      <c r="M21" s="90">
        <v>0</v>
      </c>
      <c r="N21" s="90">
        <v>0</v>
      </c>
      <c r="O21" s="90">
        <f t="shared" si="11"/>
        <v>0</v>
      </c>
      <c r="P21" s="98">
        <f>VLOOKUP(C21,'[13]Absent '!B:L,11,0)</f>
        <v>0.57894736842105299</v>
      </c>
      <c r="Q21" s="98">
        <f>VLOOKUP(C21,'[13]Absent '!B:Y,22,0)</f>
        <v>0</v>
      </c>
      <c r="R21" s="98">
        <f t="shared" si="12"/>
        <v>25.421052631578949</v>
      </c>
      <c r="S21" s="99"/>
      <c r="T21" s="98"/>
      <c r="U21" s="100">
        <f>VLOOKUP(C21,'[13]Absent '!B:Z,25,0)</f>
        <v>0</v>
      </c>
      <c r="V21" s="101"/>
      <c r="W21" s="101"/>
      <c r="X21" s="102">
        <f>271+2+4</f>
        <v>277</v>
      </c>
      <c r="Y21" s="103">
        <f t="shared" si="13"/>
        <v>10.653846153846153</v>
      </c>
      <c r="Z21" s="103">
        <f>VLOOKUP(C21,'[13]average  (2)'!B:AI,34,0)</f>
        <v>11.661582840236687</v>
      </c>
      <c r="AA21" s="104">
        <f t="shared" si="14"/>
        <v>0</v>
      </c>
      <c r="AB21" s="103">
        <f t="shared" si="35"/>
        <v>6.1680161943319876</v>
      </c>
      <c r="AC21" s="103">
        <f t="shared" si="35"/>
        <v>0</v>
      </c>
      <c r="AD21" s="103">
        <f t="shared" si="36"/>
        <v>0</v>
      </c>
      <c r="AE21" s="104">
        <f t="shared" si="37"/>
        <v>0</v>
      </c>
      <c r="AF21" s="103">
        <f t="shared" si="38"/>
        <v>0</v>
      </c>
      <c r="AG21" s="122"/>
      <c r="AH21" s="105"/>
      <c r="AI21" s="104">
        <f>VLOOKUP(C21,'[13]Absent '!B:U,20,0)</f>
        <v>9.7482837528604129</v>
      </c>
      <c r="AJ21" s="104">
        <f t="shared" si="39"/>
        <v>11</v>
      </c>
      <c r="AK21" s="98"/>
      <c r="AL21" s="103">
        <f t="shared" si="1"/>
        <v>270.83198380566802</v>
      </c>
      <c r="AM21" s="104">
        <f t="shared" si="40"/>
        <v>297.75</v>
      </c>
      <c r="AN21" s="104"/>
      <c r="AO21" s="103"/>
      <c r="AP21" s="103"/>
      <c r="AQ21" s="104"/>
      <c r="AR21" s="104"/>
      <c r="AS21" s="103">
        <v>7</v>
      </c>
      <c r="AT21" s="104"/>
      <c r="AU21" s="104"/>
      <c r="AV21" s="127"/>
      <c r="AW21" s="104"/>
      <c r="AX21" s="104">
        <f t="shared" si="16"/>
        <v>297.75</v>
      </c>
      <c r="AY21" s="104">
        <f t="shared" si="42"/>
        <v>291.87915851272015</v>
      </c>
      <c r="AZ21" s="105">
        <f t="shared" si="18"/>
        <v>367.55697133055622</v>
      </c>
      <c r="BA21" s="104">
        <f t="shared" si="19"/>
        <v>0</v>
      </c>
      <c r="BB21" s="103"/>
      <c r="BC21" s="104"/>
      <c r="BD21" s="102">
        <f t="shared" si="3"/>
        <v>5.8708414872798436</v>
      </c>
      <c r="BE21" s="105">
        <f>VLOOKUP(C21,'[13]1st payment '!C:BH,58,0)</f>
        <v>136.5</v>
      </c>
      <c r="BF21" s="104">
        <f t="shared" si="20"/>
        <v>142.37084148727985</v>
      </c>
      <c r="BG21" s="104">
        <f t="shared" si="21"/>
        <v>7</v>
      </c>
      <c r="BH21" s="107">
        <f t="shared" si="30"/>
        <v>162.38</v>
      </c>
      <c r="BI21" s="108">
        <f t="shared" si="4"/>
        <v>297.75</v>
      </c>
      <c r="BJ21" s="108">
        <f t="shared" ref="BJ21:BJ48" si="45">BI21-BH21</f>
        <v>135.37</v>
      </c>
      <c r="BK21" s="108" t="str">
        <f>VLOOKUP(C21,'[13]ACTIVE '!E:E,1,0)</f>
        <v>M290</v>
      </c>
      <c r="BL21" s="109">
        <f t="shared" si="24"/>
        <v>0.93317920415247202</v>
      </c>
      <c r="BM21" s="91" t="str">
        <f t="shared" si="34"/>
        <v>Phon Davy</v>
      </c>
      <c r="BN21" s="104">
        <f t="shared" si="6"/>
        <v>297.75</v>
      </c>
      <c r="BO21" s="104">
        <f>ROUND([14]!Tax(AY21,O21,$BG$2),2)</f>
        <v>0</v>
      </c>
      <c r="BP21" s="110">
        <f t="shared" si="43"/>
        <v>10.32054794520548</v>
      </c>
      <c r="BQ21" s="98">
        <f>IF(BU21,VLOOKUP(BU21,[15]Seniority!$B$2:$C$27,2),0)</f>
        <v>11</v>
      </c>
      <c r="BR21" s="111">
        <f t="shared" ref="BR21:BR48" si="46">BN21+BP21+BQ21</f>
        <v>319.07054794520548</v>
      </c>
      <c r="BS21" s="110">
        <f t="shared" si="26"/>
        <v>156.69054794520548</v>
      </c>
      <c r="BT21" s="112">
        <f t="shared" si="7"/>
        <v>297.75</v>
      </c>
      <c r="BU21" s="113">
        <f t="shared" si="44"/>
        <v>3767</v>
      </c>
    </row>
    <row r="22" spans="1:73" s="114" customFormat="1">
      <c r="A22" s="90">
        <f t="shared" si="27"/>
        <v>18</v>
      </c>
      <c r="B22" s="91" t="s">
        <v>219</v>
      </c>
      <c r="C22" s="92" t="s">
        <v>220</v>
      </c>
      <c r="D22" s="91" t="s">
        <v>221</v>
      </c>
      <c r="E22" s="93" t="s">
        <v>222</v>
      </c>
      <c r="F22" s="94" t="s">
        <v>172</v>
      </c>
      <c r="G22" s="90" t="s">
        <v>223</v>
      </c>
      <c r="H22" s="95" t="s">
        <v>224</v>
      </c>
      <c r="I22" s="96" t="s">
        <v>225</v>
      </c>
      <c r="J22" s="90">
        <f t="shared" si="8"/>
        <v>33.832876712328769</v>
      </c>
      <c r="K22" s="97">
        <f t="shared" si="9"/>
        <v>45292</v>
      </c>
      <c r="L22" s="97">
        <f t="shared" si="10"/>
        <v>45322</v>
      </c>
      <c r="M22" s="90">
        <v>1</v>
      </c>
      <c r="N22" s="90">
        <v>1</v>
      </c>
      <c r="O22" s="90">
        <f t="shared" si="11"/>
        <v>2</v>
      </c>
      <c r="P22" s="98">
        <f>VLOOKUP(C22,'[13]Absent '!B:L,11,0)</f>
        <v>0</v>
      </c>
      <c r="Q22" s="98">
        <f>VLOOKUP(C22,'[13]Absent '!B:Y,22,0)</f>
        <v>0</v>
      </c>
      <c r="R22" s="98">
        <f t="shared" si="12"/>
        <v>26</v>
      </c>
      <c r="S22" s="99"/>
      <c r="T22" s="98"/>
      <c r="U22" s="100">
        <f>VLOOKUP(C22,'[13]Absent '!B:Z,25,0)</f>
        <v>0</v>
      </c>
      <c r="V22" s="101"/>
      <c r="W22" s="101"/>
      <c r="X22" s="102">
        <f>339+2+39+4</f>
        <v>384</v>
      </c>
      <c r="Y22" s="103">
        <f t="shared" si="13"/>
        <v>14.76923076923077</v>
      </c>
      <c r="Z22" s="103">
        <f>VLOOKUP(C22,'[13]average  (2)'!B:AI,34,0)</f>
        <v>15.95231262327416</v>
      </c>
      <c r="AA22" s="104">
        <f t="shared" si="14"/>
        <v>0</v>
      </c>
      <c r="AB22" s="103">
        <f t="shared" si="35"/>
        <v>0</v>
      </c>
      <c r="AC22" s="103">
        <f t="shared" si="35"/>
        <v>0</v>
      </c>
      <c r="AD22" s="103">
        <f t="shared" si="36"/>
        <v>0</v>
      </c>
      <c r="AE22" s="104">
        <f t="shared" si="37"/>
        <v>0</v>
      </c>
      <c r="AF22" s="103">
        <f t="shared" si="38"/>
        <v>0</v>
      </c>
      <c r="AG22" s="122"/>
      <c r="AH22" s="105"/>
      <c r="AI22" s="104">
        <f>VLOOKUP(C22,'[13]Absent '!B:U,20,0)</f>
        <v>10</v>
      </c>
      <c r="AJ22" s="104">
        <f t="shared" si="39"/>
        <v>11</v>
      </c>
      <c r="AK22" s="98"/>
      <c r="AL22" s="103">
        <f t="shared" si="1"/>
        <v>384</v>
      </c>
      <c r="AM22" s="104">
        <f t="shared" si="40"/>
        <v>405</v>
      </c>
      <c r="AN22" s="104"/>
      <c r="AO22" s="103"/>
      <c r="AP22" s="103"/>
      <c r="AQ22" s="104"/>
      <c r="AR22" s="104"/>
      <c r="AS22" s="103">
        <v>7</v>
      </c>
      <c r="AT22" s="104"/>
      <c r="AU22" s="104"/>
      <c r="AV22" s="127"/>
      <c r="AW22" s="104"/>
      <c r="AX22" s="104">
        <f t="shared" si="16"/>
        <v>405</v>
      </c>
      <c r="AY22" s="104">
        <f t="shared" si="42"/>
        <v>399.12915851272015</v>
      </c>
      <c r="AZ22" s="105">
        <f t="shared" si="18"/>
        <v>367.55697133055622</v>
      </c>
      <c r="BA22" s="104">
        <f t="shared" si="19"/>
        <v>0</v>
      </c>
      <c r="BB22" s="103"/>
      <c r="BC22" s="104"/>
      <c r="BD22" s="102">
        <f t="shared" si="3"/>
        <v>5.8708414872798436</v>
      </c>
      <c r="BE22" s="105">
        <f>VLOOKUP(C22,'[13]1st payment '!C:BH,58,0)</f>
        <v>190</v>
      </c>
      <c r="BF22" s="104">
        <f t="shared" si="20"/>
        <v>195.87084148727985</v>
      </c>
      <c r="BG22" s="104">
        <f t="shared" si="21"/>
        <v>7</v>
      </c>
      <c r="BH22" s="107">
        <f t="shared" si="30"/>
        <v>216.13</v>
      </c>
      <c r="BI22" s="108">
        <f t="shared" si="4"/>
        <v>405</v>
      </c>
      <c r="BJ22" s="108">
        <f t="shared" si="45"/>
        <v>188.87</v>
      </c>
      <c r="BK22" s="108" t="str">
        <f>VLOOKUP(C22,'[13]ACTIVE '!E:E,1,0)</f>
        <v>M298</v>
      </c>
      <c r="BL22" s="109">
        <f t="shared" si="24"/>
        <v>0.95062474678945097</v>
      </c>
      <c r="BM22" s="91" t="str">
        <f t="shared" si="34"/>
        <v>Noeub Khunna</v>
      </c>
      <c r="BN22" s="104">
        <f t="shared" si="6"/>
        <v>405</v>
      </c>
      <c r="BO22" s="104">
        <f>ROUND([14]!Tax(AY22,O22,$BG$2),2)</f>
        <v>0</v>
      </c>
      <c r="BP22" s="110">
        <f t="shared" si="43"/>
        <v>10.035616438356165</v>
      </c>
      <c r="BQ22" s="98">
        <f>IF(BU22,VLOOKUP(BU22,[15]Seniority!$B$2:$C$27,2),0)</f>
        <v>11</v>
      </c>
      <c r="BR22" s="111">
        <f t="shared" si="46"/>
        <v>426.03561643835616</v>
      </c>
      <c r="BS22" s="110">
        <f t="shared" si="26"/>
        <v>209.90561643835616</v>
      </c>
      <c r="BT22" s="112">
        <f t="shared" si="7"/>
        <v>405</v>
      </c>
      <c r="BU22" s="113">
        <f t="shared" si="44"/>
        <v>3663</v>
      </c>
    </row>
    <row r="23" spans="1:73" s="114" customFormat="1">
      <c r="A23" s="90">
        <f t="shared" si="27"/>
        <v>19</v>
      </c>
      <c r="B23" s="91" t="s">
        <v>226</v>
      </c>
      <c r="C23" s="92" t="s">
        <v>227</v>
      </c>
      <c r="D23" s="91" t="s">
        <v>228</v>
      </c>
      <c r="E23" s="93" t="s">
        <v>120</v>
      </c>
      <c r="F23" s="94" t="s">
        <v>172</v>
      </c>
      <c r="G23" s="90">
        <v>35000452995314</v>
      </c>
      <c r="H23" s="95" t="s">
        <v>229</v>
      </c>
      <c r="I23" s="96" t="s">
        <v>230</v>
      </c>
      <c r="J23" s="90">
        <f t="shared" si="8"/>
        <v>41.917808219178085</v>
      </c>
      <c r="K23" s="97">
        <f t="shared" si="9"/>
        <v>45292</v>
      </c>
      <c r="L23" s="97">
        <f t="shared" si="10"/>
        <v>45322</v>
      </c>
      <c r="M23" s="90">
        <v>1</v>
      </c>
      <c r="N23" s="90">
        <v>1</v>
      </c>
      <c r="O23" s="90">
        <f t="shared" si="11"/>
        <v>2</v>
      </c>
      <c r="P23" s="98">
        <f>VLOOKUP(C23,'[13]Absent '!B:L,11,0)</f>
        <v>1</v>
      </c>
      <c r="Q23" s="98">
        <f>VLOOKUP(C23,'[13]Absent '!B:Y,22,0)</f>
        <v>0</v>
      </c>
      <c r="R23" s="98">
        <f t="shared" si="12"/>
        <v>25</v>
      </c>
      <c r="S23" s="99"/>
      <c r="T23" s="98"/>
      <c r="U23" s="100">
        <f>VLOOKUP(C23,'[13]Absent '!B:Z,25,0)</f>
        <v>0</v>
      </c>
      <c r="V23" s="101"/>
      <c r="W23" s="101"/>
      <c r="X23" s="102">
        <f>410+2+4</f>
        <v>416</v>
      </c>
      <c r="Y23" s="103">
        <f t="shared" si="13"/>
        <v>16</v>
      </c>
      <c r="Z23" s="103">
        <f>VLOOKUP(C23,'[13]average  (2)'!B:AI,34,0)</f>
        <v>16.874881656804732</v>
      </c>
      <c r="AA23" s="104">
        <f t="shared" si="14"/>
        <v>0</v>
      </c>
      <c r="AB23" s="103">
        <f t="shared" si="35"/>
        <v>16</v>
      </c>
      <c r="AC23" s="103">
        <f t="shared" si="35"/>
        <v>0</v>
      </c>
      <c r="AD23" s="103">
        <f t="shared" si="36"/>
        <v>0</v>
      </c>
      <c r="AE23" s="104">
        <f t="shared" si="37"/>
        <v>0</v>
      </c>
      <c r="AF23" s="103">
        <f t="shared" si="38"/>
        <v>0</v>
      </c>
      <c r="AG23" s="122"/>
      <c r="AH23" s="105"/>
      <c r="AI23" s="104">
        <f>VLOOKUP(C23,'[13]Absent '!B:U,20,0)</f>
        <v>9.5652173913043477</v>
      </c>
      <c r="AJ23" s="104">
        <f t="shared" si="39"/>
        <v>9</v>
      </c>
      <c r="AK23" s="98"/>
      <c r="AL23" s="103">
        <f t="shared" si="1"/>
        <v>400</v>
      </c>
      <c r="AM23" s="104">
        <f t="shared" si="40"/>
        <v>434.57</v>
      </c>
      <c r="AN23" s="104"/>
      <c r="AO23" s="103"/>
      <c r="AP23" s="103"/>
      <c r="AQ23" s="104"/>
      <c r="AR23" s="104"/>
      <c r="AS23" s="103">
        <v>7</v>
      </c>
      <c r="AT23" s="104"/>
      <c r="AU23" s="104"/>
      <c r="AV23" s="127"/>
      <c r="AW23" s="104"/>
      <c r="AX23" s="104">
        <f t="shared" si="16"/>
        <v>434.57</v>
      </c>
      <c r="AY23" s="104">
        <f t="shared" si="42"/>
        <v>428.69915851272015</v>
      </c>
      <c r="AZ23" s="105">
        <f t="shared" si="18"/>
        <v>367.55697133055622</v>
      </c>
      <c r="BA23" s="104">
        <f t="shared" si="19"/>
        <v>0</v>
      </c>
      <c r="BB23" s="103"/>
      <c r="BC23" s="104"/>
      <c r="BD23" s="102">
        <f t="shared" si="3"/>
        <v>5.8708414872798436</v>
      </c>
      <c r="BE23" s="105">
        <f>VLOOKUP(C23,'[13]1st payment '!C:BH,58,0)</f>
        <v>206</v>
      </c>
      <c r="BF23" s="104">
        <f t="shared" si="20"/>
        <v>211.87084148727985</v>
      </c>
      <c r="BG23" s="104">
        <f t="shared" si="21"/>
        <v>7</v>
      </c>
      <c r="BH23" s="107">
        <f t="shared" si="30"/>
        <v>229.7</v>
      </c>
      <c r="BI23" s="108">
        <f t="shared" si="4"/>
        <v>434.57</v>
      </c>
      <c r="BJ23" s="108">
        <f t="shared" si="45"/>
        <v>204.87</v>
      </c>
      <c r="BK23" s="108" t="str">
        <f>VLOOKUP(C23,'[13]ACTIVE '!E:E,1,0)</f>
        <v>M336</v>
      </c>
      <c r="BL23" s="109">
        <f t="shared" si="24"/>
        <v>0.96186919764314294</v>
      </c>
      <c r="BM23" s="91" t="str">
        <f t="shared" si="34"/>
        <v>Sopheak Ma</v>
      </c>
      <c r="BN23" s="104">
        <f t="shared" si="6"/>
        <v>434.57</v>
      </c>
      <c r="BO23" s="104">
        <f>ROUND([14]!Tax(AY23,O23,$BG$2),2)</f>
        <v>0</v>
      </c>
      <c r="BP23" s="110">
        <f t="shared" si="43"/>
        <v>8.2273972602739729</v>
      </c>
      <c r="BQ23" s="98">
        <f>IF(BU23,VLOOKUP(BU23,[15]Seniority!$B$2:$C$27,2),0)</f>
        <v>9</v>
      </c>
      <c r="BR23" s="111">
        <f t="shared" si="46"/>
        <v>451.79739726027395</v>
      </c>
      <c r="BS23" s="110">
        <f t="shared" si="26"/>
        <v>222.09739726027397</v>
      </c>
      <c r="BT23" s="112">
        <f t="shared" si="7"/>
        <v>434.57</v>
      </c>
      <c r="BU23" s="113">
        <f t="shared" si="44"/>
        <v>3003</v>
      </c>
    </row>
    <row r="24" spans="1:73" s="114" customFormat="1">
      <c r="A24" s="90">
        <f t="shared" si="27"/>
        <v>20</v>
      </c>
      <c r="B24" s="91" t="s">
        <v>231</v>
      </c>
      <c r="C24" s="92" t="s">
        <v>232</v>
      </c>
      <c r="D24" s="91" t="s">
        <v>233</v>
      </c>
      <c r="E24" s="93" t="s">
        <v>185</v>
      </c>
      <c r="F24" s="94" t="s">
        <v>172</v>
      </c>
      <c r="G24" s="90">
        <v>35000041436716</v>
      </c>
      <c r="H24" s="95" t="s">
        <v>234</v>
      </c>
      <c r="I24" s="96" t="s">
        <v>235</v>
      </c>
      <c r="J24" s="90">
        <f t="shared" si="8"/>
        <v>37.416438356164385</v>
      </c>
      <c r="K24" s="97">
        <f t="shared" si="9"/>
        <v>45292</v>
      </c>
      <c r="L24" s="97">
        <f t="shared" si="10"/>
        <v>45322</v>
      </c>
      <c r="M24" s="90">
        <v>1</v>
      </c>
      <c r="N24" s="90">
        <v>2</v>
      </c>
      <c r="O24" s="90">
        <f t="shared" si="11"/>
        <v>3</v>
      </c>
      <c r="P24" s="98">
        <f>VLOOKUP(C24,'[13]Absent '!B:L,11,0)</f>
        <v>0</v>
      </c>
      <c r="Q24" s="98">
        <f>VLOOKUP(C24,'[13]Absent '!B:Y,22,0)</f>
        <v>0</v>
      </c>
      <c r="R24" s="98">
        <f t="shared" si="12"/>
        <v>26</v>
      </c>
      <c r="S24" s="99"/>
      <c r="T24" s="98"/>
      <c r="U24" s="100">
        <f>VLOOKUP(C24,'[13]Absent '!B:Z,25,0)</f>
        <v>0</v>
      </c>
      <c r="V24" s="101"/>
      <c r="W24" s="101"/>
      <c r="X24" s="102">
        <f>257+2+41+4</f>
        <v>304</v>
      </c>
      <c r="Y24" s="103">
        <f t="shared" si="13"/>
        <v>11.692307692307692</v>
      </c>
      <c r="Z24" s="103">
        <f>VLOOKUP(C24,'[13]average  (2)'!B:AI,34,0)</f>
        <v>13.056070019723867</v>
      </c>
      <c r="AA24" s="104">
        <f t="shared" si="14"/>
        <v>0</v>
      </c>
      <c r="AB24" s="103">
        <f t="shared" si="35"/>
        <v>0</v>
      </c>
      <c r="AC24" s="103">
        <f t="shared" si="35"/>
        <v>0</v>
      </c>
      <c r="AD24" s="103">
        <f t="shared" si="36"/>
        <v>0</v>
      </c>
      <c r="AE24" s="104">
        <f t="shared" si="37"/>
        <v>0</v>
      </c>
      <c r="AF24" s="103">
        <f t="shared" si="38"/>
        <v>0</v>
      </c>
      <c r="AG24" s="122"/>
      <c r="AH24" s="105"/>
      <c r="AI24" s="104">
        <f>VLOOKUP(C24,'[13]Absent '!B:U,20,0)</f>
        <v>10</v>
      </c>
      <c r="AJ24" s="104">
        <f t="shared" si="39"/>
        <v>9</v>
      </c>
      <c r="AK24" s="98"/>
      <c r="AL24" s="103">
        <f t="shared" si="1"/>
        <v>304</v>
      </c>
      <c r="AM24" s="104">
        <f t="shared" si="40"/>
        <v>323</v>
      </c>
      <c r="AN24" s="103"/>
      <c r="AO24" s="103"/>
      <c r="AP24" s="103"/>
      <c r="AQ24" s="104"/>
      <c r="AR24" s="104"/>
      <c r="AS24" s="103">
        <v>7</v>
      </c>
      <c r="AT24" s="104"/>
      <c r="AU24" s="104"/>
      <c r="AV24" s="127"/>
      <c r="AW24" s="104"/>
      <c r="AX24" s="104">
        <f t="shared" si="16"/>
        <v>323</v>
      </c>
      <c r="AY24" s="104">
        <f t="shared" si="42"/>
        <v>317.12915851272015</v>
      </c>
      <c r="AZ24" s="105">
        <f t="shared" si="18"/>
        <v>367.55697133055622</v>
      </c>
      <c r="BA24" s="104">
        <f t="shared" si="19"/>
        <v>0</v>
      </c>
      <c r="BB24" s="103"/>
      <c r="BC24" s="104"/>
      <c r="BD24" s="102">
        <f t="shared" si="3"/>
        <v>5.8708414872798436</v>
      </c>
      <c r="BE24" s="105">
        <f>VLOOKUP(C24,'[13]1st payment '!C:BH,58,0)</f>
        <v>150</v>
      </c>
      <c r="BF24" s="104">
        <f t="shared" si="20"/>
        <v>155.87084148727985</v>
      </c>
      <c r="BG24" s="104">
        <f t="shared" si="21"/>
        <v>7</v>
      </c>
      <c r="BH24" s="107">
        <f t="shared" si="30"/>
        <v>174.13</v>
      </c>
      <c r="BI24" s="108">
        <f t="shared" si="4"/>
        <v>323</v>
      </c>
      <c r="BJ24" s="108">
        <f t="shared" si="45"/>
        <v>148.87</v>
      </c>
      <c r="BK24" s="108" t="str">
        <f>VLOOKUP(C24,'[13]ACTIVE '!E:E,1,0)</f>
        <v>M342</v>
      </c>
      <c r="BL24" s="109">
        <f t="shared" si="24"/>
        <v>0.9499923449448433</v>
      </c>
      <c r="BM24" s="91" t="str">
        <f t="shared" si="34"/>
        <v>Phan Vuthy</v>
      </c>
      <c r="BN24" s="104">
        <f t="shared" si="6"/>
        <v>323</v>
      </c>
      <c r="BO24" s="104">
        <f>ROUND([14]!Tax(AY24,O24,$BG$2),2)</f>
        <v>0</v>
      </c>
      <c r="BP24" s="110">
        <f t="shared" si="43"/>
        <v>8.0027397260273965</v>
      </c>
      <c r="BQ24" s="98">
        <f>IF(BU24,VLOOKUP(BU24,[15]Seniority!$B$2:$C$27,2),0)</f>
        <v>9</v>
      </c>
      <c r="BR24" s="111">
        <f t="shared" si="46"/>
        <v>340.00273972602741</v>
      </c>
      <c r="BS24" s="110">
        <f t="shared" si="26"/>
        <v>165.87273972602742</v>
      </c>
      <c r="BT24" s="112">
        <f t="shared" si="7"/>
        <v>323</v>
      </c>
      <c r="BU24" s="113">
        <f t="shared" si="44"/>
        <v>2921</v>
      </c>
    </row>
    <row r="25" spans="1:73" s="135" customFormat="1">
      <c r="A25" s="90">
        <f t="shared" si="27"/>
        <v>21</v>
      </c>
      <c r="B25" s="125" t="s">
        <v>236</v>
      </c>
      <c r="C25" s="92" t="s">
        <v>237</v>
      </c>
      <c r="D25" s="125" t="s">
        <v>238</v>
      </c>
      <c r="E25" s="130" t="s">
        <v>185</v>
      </c>
      <c r="F25" s="131" t="s">
        <v>172</v>
      </c>
      <c r="G25" s="132">
        <v>35000101558327</v>
      </c>
      <c r="H25" s="95" t="s">
        <v>239</v>
      </c>
      <c r="I25" s="96" t="s">
        <v>240</v>
      </c>
      <c r="J25" s="90">
        <f t="shared" si="8"/>
        <v>31.416438356164385</v>
      </c>
      <c r="K25" s="97">
        <f t="shared" si="9"/>
        <v>45292</v>
      </c>
      <c r="L25" s="97">
        <f t="shared" si="10"/>
        <v>45322</v>
      </c>
      <c r="M25" s="132">
        <v>1</v>
      </c>
      <c r="N25" s="132">
        <v>1</v>
      </c>
      <c r="O25" s="90">
        <f t="shared" si="11"/>
        <v>2</v>
      </c>
      <c r="P25" s="98">
        <f>VLOOKUP(C25,'[13]Absent '!B:L,11,0)</f>
        <v>0</v>
      </c>
      <c r="Q25" s="98">
        <f>VLOOKUP(C25,'[13]Absent '!B:Y,22,0)</f>
        <v>0</v>
      </c>
      <c r="R25" s="98">
        <f t="shared" si="12"/>
        <v>26</v>
      </c>
      <c r="S25" s="133"/>
      <c r="T25" s="98"/>
      <c r="U25" s="100">
        <f>VLOOKUP(C25,'[13]Absent '!B:Z,25,0)</f>
        <v>0</v>
      </c>
      <c r="V25" s="101"/>
      <c r="W25" s="101"/>
      <c r="X25" s="129">
        <f>360+4</f>
        <v>364</v>
      </c>
      <c r="Y25" s="103">
        <f t="shared" si="13"/>
        <v>14</v>
      </c>
      <c r="Z25" s="103">
        <f>VLOOKUP(C25,'[13]average  (2)'!B:AI,34,0)</f>
        <v>15.788831360946745</v>
      </c>
      <c r="AA25" s="104">
        <f t="shared" si="14"/>
        <v>0</v>
      </c>
      <c r="AB25" s="103">
        <f t="shared" si="35"/>
        <v>0</v>
      </c>
      <c r="AC25" s="103">
        <f t="shared" si="35"/>
        <v>0</v>
      </c>
      <c r="AD25" s="103">
        <f t="shared" si="36"/>
        <v>0</v>
      </c>
      <c r="AE25" s="104">
        <f t="shared" si="37"/>
        <v>0</v>
      </c>
      <c r="AF25" s="103">
        <f t="shared" si="38"/>
        <v>0</v>
      </c>
      <c r="AG25" s="122"/>
      <c r="AH25" s="105"/>
      <c r="AI25" s="104">
        <f>VLOOKUP(C25,'[13]Absent '!B:U,20,0)</f>
        <v>10</v>
      </c>
      <c r="AJ25" s="104">
        <f t="shared" si="39"/>
        <v>11</v>
      </c>
      <c r="AK25" s="133"/>
      <c r="AL25" s="103">
        <f t="shared" si="1"/>
        <v>364</v>
      </c>
      <c r="AM25" s="104">
        <f t="shared" si="40"/>
        <v>385</v>
      </c>
      <c r="AN25" s="127"/>
      <c r="AO25" s="134"/>
      <c r="AP25" s="134"/>
      <c r="AQ25" s="104"/>
      <c r="AR25" s="104"/>
      <c r="AS25" s="103">
        <v>7</v>
      </c>
      <c r="AT25" s="104"/>
      <c r="AU25" s="127"/>
      <c r="AV25" s="127"/>
      <c r="AW25" s="104"/>
      <c r="AX25" s="104">
        <f t="shared" si="16"/>
        <v>385</v>
      </c>
      <c r="AY25" s="104">
        <f t="shared" si="42"/>
        <v>379.12915851272015</v>
      </c>
      <c r="AZ25" s="105">
        <f t="shared" si="18"/>
        <v>367.55697133055622</v>
      </c>
      <c r="BA25" s="104">
        <f t="shared" si="19"/>
        <v>0</v>
      </c>
      <c r="BB25" s="134"/>
      <c r="BC25" s="104"/>
      <c r="BD25" s="102">
        <f t="shared" si="3"/>
        <v>5.8708414872798436</v>
      </c>
      <c r="BE25" s="105">
        <f>VLOOKUP(C25,'[13]1st payment '!C:BH,58,0)</f>
        <v>180</v>
      </c>
      <c r="BF25" s="104">
        <f t="shared" si="20"/>
        <v>185.87084148727985</v>
      </c>
      <c r="BG25" s="104">
        <f t="shared" si="21"/>
        <v>7</v>
      </c>
      <c r="BH25" s="107">
        <f t="shared" si="30"/>
        <v>206.13</v>
      </c>
      <c r="BI25" s="108">
        <f t="shared" si="4"/>
        <v>385</v>
      </c>
      <c r="BJ25" s="108">
        <f t="shared" si="45"/>
        <v>178.87</v>
      </c>
      <c r="BK25" s="108" t="str">
        <f>VLOOKUP(C25,'[13]ACTIVE '!E:E,1,0)</f>
        <v>M343</v>
      </c>
      <c r="BL25" s="109">
        <f t="shared" si="24"/>
        <v>0.94299422896255536</v>
      </c>
      <c r="BM25" s="91" t="str">
        <f t="shared" si="34"/>
        <v>Sokry Yun</v>
      </c>
      <c r="BN25" s="104">
        <f t="shared" si="6"/>
        <v>385</v>
      </c>
      <c r="BO25" s="104">
        <f>ROUND([14]!Tax(AY25,O25,$BG$2),2)</f>
        <v>0</v>
      </c>
      <c r="BP25" s="110">
        <f t="shared" si="43"/>
        <v>12.273972602739725</v>
      </c>
      <c r="BQ25" s="98">
        <f>IF(BU25,VLOOKUP(BU25,[15]Seniority!$B$2:$C$27,2),0)</f>
        <v>11</v>
      </c>
      <c r="BR25" s="111">
        <f t="shared" si="46"/>
        <v>408.27397260273972</v>
      </c>
      <c r="BS25" s="110">
        <f t="shared" si="26"/>
        <v>202.14397260273972</v>
      </c>
      <c r="BT25" s="112">
        <f t="shared" si="7"/>
        <v>385</v>
      </c>
      <c r="BU25" s="113">
        <f t="shared" si="44"/>
        <v>4480</v>
      </c>
    </row>
    <row r="26" spans="1:73" s="114" customFormat="1">
      <c r="A26" s="90">
        <f t="shared" si="27"/>
        <v>22</v>
      </c>
      <c r="B26" s="91" t="s">
        <v>241</v>
      </c>
      <c r="C26" s="92" t="s">
        <v>242</v>
      </c>
      <c r="D26" s="91" t="s">
        <v>243</v>
      </c>
      <c r="E26" s="93" t="s">
        <v>215</v>
      </c>
      <c r="F26" s="94" t="s">
        <v>172</v>
      </c>
      <c r="G26" s="90" t="s">
        <v>244</v>
      </c>
      <c r="H26" s="95" t="s">
        <v>245</v>
      </c>
      <c r="I26" s="96" t="s">
        <v>246</v>
      </c>
      <c r="J26" s="90">
        <f t="shared" si="8"/>
        <v>39.56986301369863</v>
      </c>
      <c r="K26" s="97">
        <f t="shared" si="9"/>
        <v>45292</v>
      </c>
      <c r="L26" s="97">
        <f t="shared" si="10"/>
        <v>45322</v>
      </c>
      <c r="M26" s="90">
        <v>1</v>
      </c>
      <c r="N26" s="90">
        <v>3</v>
      </c>
      <c r="O26" s="90">
        <f t="shared" si="11"/>
        <v>4</v>
      </c>
      <c r="P26" s="98">
        <f>VLOOKUP(C26,'[13]Absent '!B:L,11,0)</f>
        <v>0.47368421052631599</v>
      </c>
      <c r="Q26" s="98">
        <f>VLOOKUP(C26,'[13]Absent '!B:Y,22,0)</f>
        <v>0</v>
      </c>
      <c r="R26" s="98">
        <f t="shared" si="12"/>
        <v>25.526315789473685</v>
      </c>
      <c r="S26" s="99"/>
      <c r="T26" s="98"/>
      <c r="U26" s="100">
        <f>VLOOKUP(C26,'[13]Absent '!B:Z,25,0)</f>
        <v>0</v>
      </c>
      <c r="V26" s="101"/>
      <c r="W26" s="101"/>
      <c r="X26" s="102">
        <f>944+2+90+4</f>
        <v>1040</v>
      </c>
      <c r="Y26" s="103">
        <f t="shared" si="13"/>
        <v>40</v>
      </c>
      <c r="Z26" s="103">
        <f>VLOOKUP(C26,'[13]average  (2)'!B:AI,34,0)</f>
        <v>43.692924063116372</v>
      </c>
      <c r="AA26" s="104">
        <f t="shared" si="14"/>
        <v>0</v>
      </c>
      <c r="AB26" s="103">
        <f t="shared" si="35"/>
        <v>18.947368421052641</v>
      </c>
      <c r="AC26" s="103">
        <f t="shared" si="35"/>
        <v>0</v>
      </c>
      <c r="AD26" s="103">
        <f t="shared" si="36"/>
        <v>0</v>
      </c>
      <c r="AE26" s="104">
        <f t="shared" si="37"/>
        <v>0</v>
      </c>
      <c r="AF26" s="103">
        <f t="shared" si="38"/>
        <v>0</v>
      </c>
      <c r="AG26" s="122"/>
      <c r="AH26" s="105"/>
      <c r="AI26" s="104">
        <f>VLOOKUP(C26,'[13]Absent '!B:U,20,0)</f>
        <v>9.7940503432494275</v>
      </c>
      <c r="AJ26" s="104">
        <f t="shared" si="39"/>
        <v>11</v>
      </c>
      <c r="AK26" s="98"/>
      <c r="AL26" s="103">
        <f t="shared" si="1"/>
        <v>1021.0526315789474</v>
      </c>
      <c r="AM26" s="104">
        <f t="shared" si="40"/>
        <v>1060.79</v>
      </c>
      <c r="AN26" s="106"/>
      <c r="AO26" s="103"/>
      <c r="AP26" s="103"/>
      <c r="AQ26" s="104"/>
      <c r="AR26" s="104"/>
      <c r="AS26" s="103">
        <v>7</v>
      </c>
      <c r="AT26" s="104"/>
      <c r="AU26" s="104"/>
      <c r="AV26" s="127"/>
      <c r="AW26" s="104"/>
      <c r="AX26" s="104">
        <f t="shared" si="16"/>
        <v>1060.79</v>
      </c>
      <c r="AY26" s="104">
        <f t="shared" si="42"/>
        <v>1054.9191585127201</v>
      </c>
      <c r="AZ26" s="105">
        <f t="shared" si="18"/>
        <v>367.55697133055622</v>
      </c>
      <c r="BA26" s="104">
        <f t="shared" si="19"/>
        <v>47.91</v>
      </c>
      <c r="BB26" s="103"/>
      <c r="BC26" s="104"/>
      <c r="BD26" s="102">
        <f t="shared" si="3"/>
        <v>5.8708414872798436</v>
      </c>
      <c r="BE26" s="105">
        <f>VLOOKUP(C26,'[13]1st payment '!C:BH,58,0)</f>
        <v>518</v>
      </c>
      <c r="BF26" s="104">
        <f t="shared" si="20"/>
        <v>571.78084148727987</v>
      </c>
      <c r="BG26" s="104">
        <f t="shared" si="21"/>
        <v>7</v>
      </c>
      <c r="BH26" s="107">
        <f t="shared" si="30"/>
        <v>496.01</v>
      </c>
      <c r="BI26" s="108">
        <f t="shared" si="4"/>
        <v>1060.79</v>
      </c>
      <c r="BJ26" s="108">
        <f t="shared" si="45"/>
        <v>564.78</v>
      </c>
      <c r="BK26" s="108" t="str">
        <f>VLOOKUP(C26,'[13]ACTIVE '!E:E,1,0)</f>
        <v>M346</v>
      </c>
      <c r="BL26" s="109">
        <f t="shared" si="24"/>
        <v>0.97274620772700782</v>
      </c>
      <c r="BM26" s="91" t="str">
        <f t="shared" si="34"/>
        <v>Van Chansovanna</v>
      </c>
      <c r="BN26" s="104">
        <f t="shared" si="6"/>
        <v>1060.79</v>
      </c>
      <c r="BO26" s="104">
        <f>ROUND([14]!Tax(AY26,O26,$BG$2),2)</f>
        <v>47.91</v>
      </c>
      <c r="BP26" s="110">
        <f t="shared" si="43"/>
        <v>18.720547945205478</v>
      </c>
      <c r="BQ26" s="98">
        <f>IF(BU26,VLOOKUP(BU26,[15]Seniority!$B$2:$C$27,2),0)</f>
        <v>11</v>
      </c>
      <c r="BR26" s="111">
        <f t="shared" si="46"/>
        <v>1090.5105479452054</v>
      </c>
      <c r="BS26" s="110">
        <f t="shared" si="26"/>
        <v>594.50054794520543</v>
      </c>
      <c r="BT26" s="112">
        <f t="shared" si="7"/>
        <v>1060.79</v>
      </c>
      <c r="BU26" s="113">
        <f t="shared" si="44"/>
        <v>6833</v>
      </c>
    </row>
    <row r="27" spans="1:73" s="114" customFormat="1">
      <c r="A27" s="90">
        <f t="shared" si="27"/>
        <v>23</v>
      </c>
      <c r="B27" s="91" t="s">
        <v>247</v>
      </c>
      <c r="C27" s="92" t="s">
        <v>248</v>
      </c>
      <c r="D27" s="91" t="s">
        <v>249</v>
      </c>
      <c r="E27" s="93" t="s">
        <v>185</v>
      </c>
      <c r="F27" s="94" t="s">
        <v>172</v>
      </c>
      <c r="G27" s="90">
        <v>35000240766511</v>
      </c>
      <c r="H27" s="95" t="s">
        <v>250</v>
      </c>
      <c r="I27" s="96" t="s">
        <v>251</v>
      </c>
      <c r="J27" s="90">
        <f t="shared" si="8"/>
        <v>29.586301369863012</v>
      </c>
      <c r="K27" s="97">
        <f t="shared" si="9"/>
        <v>45292</v>
      </c>
      <c r="L27" s="97">
        <f t="shared" si="10"/>
        <v>45322</v>
      </c>
      <c r="M27" s="90">
        <v>0</v>
      </c>
      <c r="N27" s="90">
        <v>0</v>
      </c>
      <c r="O27" s="90">
        <f t="shared" si="11"/>
        <v>0</v>
      </c>
      <c r="P27" s="98">
        <f>VLOOKUP(C27,'[13]Absent '!B:L,11,0)</f>
        <v>3</v>
      </c>
      <c r="Q27" s="98">
        <f>VLOOKUP(C27,'[13]Absent '!B:Y,22,0)</f>
        <v>0</v>
      </c>
      <c r="R27" s="98">
        <f t="shared" si="12"/>
        <v>23</v>
      </c>
      <c r="S27" s="99"/>
      <c r="T27" s="98"/>
      <c r="U27" s="100">
        <f>VLOOKUP(C27,'[13]Absent '!B:Z,25,0)</f>
        <v>0</v>
      </c>
      <c r="V27" s="101"/>
      <c r="W27" s="101"/>
      <c r="X27" s="102">
        <f>750+4</f>
        <v>754</v>
      </c>
      <c r="Y27" s="103">
        <f t="shared" si="13"/>
        <v>29</v>
      </c>
      <c r="Z27" s="103">
        <f>VLOOKUP(C27,'[13]average  (2)'!B:AI,34,0)</f>
        <v>32.607357001972389</v>
      </c>
      <c r="AA27" s="104">
        <f t="shared" si="14"/>
        <v>0</v>
      </c>
      <c r="AB27" s="103">
        <f t="shared" si="35"/>
        <v>87</v>
      </c>
      <c r="AC27" s="103">
        <f t="shared" si="35"/>
        <v>0</v>
      </c>
      <c r="AD27" s="103">
        <f t="shared" si="36"/>
        <v>0</v>
      </c>
      <c r="AE27" s="104">
        <f t="shared" si="37"/>
        <v>0</v>
      </c>
      <c r="AF27" s="103">
        <f t="shared" si="38"/>
        <v>0</v>
      </c>
      <c r="AG27" s="122"/>
      <c r="AH27" s="105"/>
      <c r="AI27" s="104">
        <f>VLOOKUP(C27,'[13]Absent '!B:U,20,0)</f>
        <v>8.695652173913043</v>
      </c>
      <c r="AJ27" s="104">
        <f t="shared" si="39"/>
        <v>7</v>
      </c>
      <c r="AK27" s="98"/>
      <c r="AL27" s="103">
        <f t="shared" si="1"/>
        <v>667</v>
      </c>
      <c r="AM27" s="104">
        <f t="shared" si="40"/>
        <v>769.7</v>
      </c>
      <c r="AN27" s="104"/>
      <c r="AO27" s="103"/>
      <c r="AP27" s="103"/>
      <c r="AQ27" s="104"/>
      <c r="AR27" s="104"/>
      <c r="AS27" s="103">
        <v>7</v>
      </c>
      <c r="AT27" s="104"/>
      <c r="AU27" s="104"/>
      <c r="AV27" s="127"/>
      <c r="AW27" s="104"/>
      <c r="AX27" s="104">
        <f t="shared" si="16"/>
        <v>769.7</v>
      </c>
      <c r="AY27" s="104">
        <f t="shared" si="42"/>
        <v>763.82915851272026</v>
      </c>
      <c r="AZ27" s="105">
        <f t="shared" si="18"/>
        <v>367.55697133055622</v>
      </c>
      <c r="BA27" s="104">
        <f t="shared" si="19"/>
        <v>33.5</v>
      </c>
      <c r="BB27" s="103"/>
      <c r="BC27" s="104"/>
      <c r="BD27" s="102">
        <f t="shared" si="3"/>
        <v>5.8708414872798436</v>
      </c>
      <c r="BE27" s="105">
        <f>VLOOKUP(C27,'[13]1st payment '!C:BH,58,0)</f>
        <v>375</v>
      </c>
      <c r="BF27" s="104">
        <f t="shared" si="20"/>
        <v>414.37084148727985</v>
      </c>
      <c r="BG27" s="104">
        <f t="shared" si="21"/>
        <v>7</v>
      </c>
      <c r="BH27" s="107">
        <f t="shared" si="30"/>
        <v>362.33</v>
      </c>
      <c r="BI27" s="108">
        <f t="shared" si="4"/>
        <v>769.7</v>
      </c>
      <c r="BJ27" s="108">
        <f t="shared" si="45"/>
        <v>407.37000000000006</v>
      </c>
      <c r="BK27" s="108" t="str">
        <f>VLOOKUP(C27,'[13]ACTIVE '!E:E,1,0)</f>
        <v>M353</v>
      </c>
      <c r="BL27" s="109">
        <f t="shared" si="24"/>
        <v>0.98215318891574943</v>
      </c>
      <c r="BM27" s="91" t="str">
        <f t="shared" si="34"/>
        <v>Nalin Dim</v>
      </c>
      <c r="BN27" s="104">
        <f t="shared" si="6"/>
        <v>769.7</v>
      </c>
      <c r="BO27" s="104">
        <f>ROUND([14]!Tax(AY27,O27,$BG$2),2)</f>
        <v>33.5</v>
      </c>
      <c r="BP27" s="110">
        <f t="shared" si="43"/>
        <v>6.9863013698630141</v>
      </c>
      <c r="BQ27" s="98">
        <f>IF(BU27,VLOOKUP(BU27,[15]Seniority!$B$2:$C$27,2),0)</f>
        <v>7</v>
      </c>
      <c r="BR27" s="111">
        <f t="shared" si="46"/>
        <v>783.68630136986303</v>
      </c>
      <c r="BS27" s="110">
        <f t="shared" si="26"/>
        <v>421.35630136986305</v>
      </c>
      <c r="BT27" s="112">
        <f t="shared" si="7"/>
        <v>769.7</v>
      </c>
      <c r="BU27" s="113">
        <f t="shared" si="44"/>
        <v>2550</v>
      </c>
    </row>
    <row r="28" spans="1:73" s="114" customFormat="1">
      <c r="A28" s="90">
        <f t="shared" si="27"/>
        <v>24</v>
      </c>
      <c r="B28" s="91" t="s">
        <v>252</v>
      </c>
      <c r="C28" s="92" t="s">
        <v>253</v>
      </c>
      <c r="D28" s="91" t="s">
        <v>254</v>
      </c>
      <c r="E28" s="93" t="s">
        <v>255</v>
      </c>
      <c r="F28" s="94" t="s">
        <v>172</v>
      </c>
      <c r="G28" s="90">
        <v>35000453244118</v>
      </c>
      <c r="H28" s="95" t="s">
        <v>256</v>
      </c>
      <c r="I28" s="96" t="s">
        <v>257</v>
      </c>
      <c r="J28" s="90">
        <f t="shared" si="8"/>
        <v>30.216438356164385</v>
      </c>
      <c r="K28" s="97">
        <f t="shared" si="9"/>
        <v>45292</v>
      </c>
      <c r="L28" s="97">
        <f t="shared" si="10"/>
        <v>45322</v>
      </c>
      <c r="M28" s="90">
        <v>1</v>
      </c>
      <c r="N28" s="90">
        <v>1</v>
      </c>
      <c r="O28" s="90">
        <f t="shared" si="11"/>
        <v>2</v>
      </c>
      <c r="P28" s="98">
        <f>VLOOKUP(C28,'[13]Absent '!B:L,11,0)</f>
        <v>0</v>
      </c>
      <c r="Q28" s="98">
        <f>VLOOKUP(C28,'[13]Absent '!B:Y,22,0)</f>
        <v>0</v>
      </c>
      <c r="R28" s="98">
        <f t="shared" si="12"/>
        <v>26</v>
      </c>
      <c r="S28" s="99"/>
      <c r="T28" s="98"/>
      <c r="U28" s="100">
        <f>VLOOKUP(C28,'[13]Absent '!B:Z,25,0)</f>
        <v>0</v>
      </c>
      <c r="V28" s="101"/>
      <c r="W28" s="101"/>
      <c r="X28" s="129">
        <f>450+50+2+4</f>
        <v>506</v>
      </c>
      <c r="Y28" s="103">
        <f t="shared" si="13"/>
        <v>19.46153846153846</v>
      </c>
      <c r="Z28" s="103">
        <f>VLOOKUP(C28,'[13]average  (2)'!B:AI,34,0)</f>
        <v>29.569610453648913</v>
      </c>
      <c r="AA28" s="104">
        <f t="shared" si="14"/>
        <v>0</v>
      </c>
      <c r="AB28" s="103">
        <f t="shared" si="35"/>
        <v>0</v>
      </c>
      <c r="AC28" s="103">
        <f t="shared" si="35"/>
        <v>0</v>
      </c>
      <c r="AD28" s="103">
        <f t="shared" si="36"/>
        <v>0</v>
      </c>
      <c r="AE28" s="104">
        <f t="shared" si="37"/>
        <v>0</v>
      </c>
      <c r="AF28" s="103">
        <f t="shared" si="38"/>
        <v>0</v>
      </c>
      <c r="AG28" s="122"/>
      <c r="AH28" s="105"/>
      <c r="AI28" s="104">
        <f>VLOOKUP(C28,'[13]Absent '!B:U,20,0)</f>
        <v>10</v>
      </c>
      <c r="AJ28" s="104">
        <f t="shared" si="39"/>
        <v>7</v>
      </c>
      <c r="AK28" s="100">
        <v>200</v>
      </c>
      <c r="AL28" s="103">
        <f t="shared" si="1"/>
        <v>505.99999999999994</v>
      </c>
      <c r="AM28" s="104">
        <f t="shared" si="40"/>
        <v>723</v>
      </c>
      <c r="AN28" s="106"/>
      <c r="AO28" s="103"/>
      <c r="AP28" s="103"/>
      <c r="AQ28" s="104"/>
      <c r="AR28" s="104"/>
      <c r="AS28" s="103">
        <v>7</v>
      </c>
      <c r="AT28" s="104"/>
      <c r="AU28" s="104"/>
      <c r="AV28" s="127"/>
      <c r="AW28" s="104"/>
      <c r="AX28" s="104">
        <f t="shared" si="16"/>
        <v>723</v>
      </c>
      <c r="AY28" s="104">
        <f t="shared" si="42"/>
        <v>717.12915851272021</v>
      </c>
      <c r="AZ28" s="105">
        <f t="shared" si="18"/>
        <v>367.55697133055622</v>
      </c>
      <c r="BA28" s="104">
        <f t="shared" si="19"/>
        <v>21.48</v>
      </c>
      <c r="BB28" s="103"/>
      <c r="BC28" s="104"/>
      <c r="BD28" s="102">
        <f t="shared" si="3"/>
        <v>5.8708414872798436</v>
      </c>
      <c r="BE28" s="105">
        <f>VLOOKUP(C28,'[13]1st payment '!C:BH,58,0)</f>
        <v>251</v>
      </c>
      <c r="BF28" s="104">
        <f t="shared" si="20"/>
        <v>278.35084148727987</v>
      </c>
      <c r="BG28" s="104">
        <f t="shared" si="21"/>
        <v>7</v>
      </c>
      <c r="BH28" s="107">
        <f t="shared" si="30"/>
        <v>451.65</v>
      </c>
      <c r="BI28" s="108">
        <f t="shared" si="4"/>
        <v>723</v>
      </c>
      <c r="BJ28" s="108">
        <f t="shared" si="45"/>
        <v>271.35000000000002</v>
      </c>
      <c r="BK28" s="108" t="str">
        <f>VLOOKUP(C28,'[13]ACTIVE '!E:E,1,0)</f>
        <v>M356</v>
      </c>
      <c r="BL28" s="109">
        <f t="shared" si="24"/>
        <v>0.98117549952037109</v>
      </c>
      <c r="BM28" s="91" t="str">
        <f t="shared" si="34"/>
        <v>Penbunly Po</v>
      </c>
      <c r="BN28" s="104">
        <f t="shared" si="6"/>
        <v>723</v>
      </c>
      <c r="BO28" s="104">
        <f>ROUND([14]!Tax(AY28,O28,$BG$2),2)</f>
        <v>21.48</v>
      </c>
      <c r="BP28" s="110">
        <f t="shared" si="43"/>
        <v>6.8712328767123285</v>
      </c>
      <c r="BQ28" s="98">
        <f>IF(BU28,VLOOKUP(BU28,[15]Seniority!$B$2:$C$27,2),0)</f>
        <v>7</v>
      </c>
      <c r="BR28" s="111">
        <f t="shared" si="46"/>
        <v>736.87123287671238</v>
      </c>
      <c r="BS28" s="110">
        <f t="shared" si="26"/>
        <v>285.22123287671241</v>
      </c>
      <c r="BT28" s="112">
        <f t="shared" si="7"/>
        <v>723</v>
      </c>
      <c r="BU28" s="113">
        <f t="shared" si="44"/>
        <v>2508</v>
      </c>
    </row>
    <row r="29" spans="1:73" s="114" customFormat="1">
      <c r="A29" s="90">
        <f t="shared" si="27"/>
        <v>25</v>
      </c>
      <c r="B29" s="91" t="s">
        <v>258</v>
      </c>
      <c r="C29" s="92" t="s">
        <v>259</v>
      </c>
      <c r="D29" s="91" t="s">
        <v>260</v>
      </c>
      <c r="E29" s="93" t="s">
        <v>222</v>
      </c>
      <c r="F29" s="94" t="s">
        <v>172</v>
      </c>
      <c r="G29" s="90">
        <v>35000453255717</v>
      </c>
      <c r="H29" s="95" t="s">
        <v>261</v>
      </c>
      <c r="I29" s="96" t="s">
        <v>262</v>
      </c>
      <c r="J29" s="90">
        <f t="shared" si="8"/>
        <v>32.098630136986301</v>
      </c>
      <c r="K29" s="97">
        <f t="shared" si="9"/>
        <v>45292</v>
      </c>
      <c r="L29" s="97">
        <f t="shared" si="10"/>
        <v>45322</v>
      </c>
      <c r="M29" s="90">
        <v>1</v>
      </c>
      <c r="N29" s="90">
        <v>1</v>
      </c>
      <c r="O29" s="90">
        <f t="shared" si="11"/>
        <v>2</v>
      </c>
      <c r="P29" s="98">
        <f>VLOOKUP(C29,'[13]Absent '!B:L,11,0)</f>
        <v>0</v>
      </c>
      <c r="Q29" s="98">
        <f>VLOOKUP(C29,'[13]Absent '!B:Y,22,0)</f>
        <v>0</v>
      </c>
      <c r="R29" s="98">
        <f t="shared" si="12"/>
        <v>26</v>
      </c>
      <c r="S29" s="99"/>
      <c r="T29" s="98"/>
      <c r="U29" s="100">
        <f>VLOOKUP(C29,'[13]Absent '!B:Z,25,0)</f>
        <v>0</v>
      </c>
      <c r="V29" s="101"/>
      <c r="W29" s="101"/>
      <c r="X29" s="102">
        <f>328+2+50+4</f>
        <v>384</v>
      </c>
      <c r="Y29" s="103">
        <f t="shared" si="13"/>
        <v>14.76923076923077</v>
      </c>
      <c r="Z29" s="103">
        <f>VLOOKUP(C29,'[13]average  (2)'!B:AI,34,0)</f>
        <v>15.861642011834322</v>
      </c>
      <c r="AA29" s="104">
        <f t="shared" si="14"/>
        <v>0</v>
      </c>
      <c r="AB29" s="103">
        <f t="shared" si="35"/>
        <v>0</v>
      </c>
      <c r="AC29" s="103">
        <f t="shared" si="35"/>
        <v>0</v>
      </c>
      <c r="AD29" s="103">
        <f t="shared" si="36"/>
        <v>0</v>
      </c>
      <c r="AE29" s="104">
        <f t="shared" si="37"/>
        <v>0</v>
      </c>
      <c r="AF29" s="103">
        <f t="shared" si="38"/>
        <v>0</v>
      </c>
      <c r="AG29" s="122"/>
      <c r="AH29" s="105"/>
      <c r="AI29" s="104">
        <f>VLOOKUP(C29,'[13]Absent '!B:U,20,0)</f>
        <v>10</v>
      </c>
      <c r="AJ29" s="104">
        <f t="shared" si="39"/>
        <v>11</v>
      </c>
      <c r="AK29" s="98"/>
      <c r="AL29" s="103">
        <f t="shared" si="1"/>
        <v>384</v>
      </c>
      <c r="AM29" s="104">
        <f t="shared" si="40"/>
        <v>405</v>
      </c>
      <c r="AN29" s="104"/>
      <c r="AO29" s="103"/>
      <c r="AP29" s="103"/>
      <c r="AQ29" s="104"/>
      <c r="AR29" s="104"/>
      <c r="AS29" s="103">
        <v>7</v>
      </c>
      <c r="AT29" s="104"/>
      <c r="AU29" s="104"/>
      <c r="AV29" s="127"/>
      <c r="AW29" s="104"/>
      <c r="AX29" s="104">
        <f t="shared" si="16"/>
        <v>405</v>
      </c>
      <c r="AY29" s="104">
        <f t="shared" si="42"/>
        <v>399.12915851272015</v>
      </c>
      <c r="AZ29" s="105">
        <f t="shared" si="18"/>
        <v>367.55697133055622</v>
      </c>
      <c r="BA29" s="104">
        <f t="shared" si="19"/>
        <v>0</v>
      </c>
      <c r="BB29" s="103"/>
      <c r="BC29" s="104"/>
      <c r="BD29" s="102">
        <f t="shared" si="3"/>
        <v>5.8708414872798436</v>
      </c>
      <c r="BE29" s="105">
        <f>VLOOKUP(C29,'[13]1st payment '!C:BH,58,0)</f>
        <v>190</v>
      </c>
      <c r="BF29" s="104">
        <f t="shared" si="20"/>
        <v>195.87084148727985</v>
      </c>
      <c r="BG29" s="104">
        <f t="shared" si="21"/>
        <v>7</v>
      </c>
      <c r="BH29" s="107">
        <f t="shared" si="30"/>
        <v>216.13</v>
      </c>
      <c r="BI29" s="108">
        <f t="shared" si="4"/>
        <v>405</v>
      </c>
      <c r="BJ29" s="108">
        <f t="shared" si="45"/>
        <v>188.87</v>
      </c>
      <c r="BK29" s="108" t="str">
        <f>VLOOKUP(C29,'[13]ACTIVE '!E:E,1,0)</f>
        <v>M357</v>
      </c>
      <c r="BL29" s="109">
        <f t="shared" si="24"/>
        <v>0.94802154813057138</v>
      </c>
      <c r="BM29" s="91" t="str">
        <f t="shared" si="34"/>
        <v>Pheakdey Teng</v>
      </c>
      <c r="BN29" s="104">
        <f t="shared" si="6"/>
        <v>405</v>
      </c>
      <c r="BO29" s="104">
        <f>ROUND([14]!Tax(AY29,O29,$BG$2),2)</f>
        <v>0</v>
      </c>
      <c r="BP29" s="110">
        <f>($BP$1-H29)/365</f>
        <v>11.205479452054794</v>
      </c>
      <c r="BQ29" s="98">
        <f>IF(BU29,VLOOKUP(BU29,[15]Seniority!$B$2:$C$27,2),0)</f>
        <v>11</v>
      </c>
      <c r="BR29" s="111">
        <f t="shared" si="46"/>
        <v>427.20547945205482</v>
      </c>
      <c r="BS29" s="110">
        <f t="shared" si="26"/>
        <v>211.07547945205482</v>
      </c>
      <c r="BT29" s="112">
        <f t="shared" si="7"/>
        <v>405</v>
      </c>
      <c r="BU29" s="113">
        <f t="shared" si="44"/>
        <v>4090</v>
      </c>
    </row>
    <row r="30" spans="1:73" s="136" customFormat="1">
      <c r="A30" s="90">
        <f t="shared" si="27"/>
        <v>26</v>
      </c>
      <c r="B30" s="91" t="s">
        <v>263</v>
      </c>
      <c r="C30" s="92" t="s">
        <v>264</v>
      </c>
      <c r="D30" s="91" t="s">
        <v>265</v>
      </c>
      <c r="E30" s="93" t="s">
        <v>185</v>
      </c>
      <c r="F30" s="94" t="s">
        <v>172</v>
      </c>
      <c r="G30" s="90" t="s">
        <v>266</v>
      </c>
      <c r="H30" s="95" t="s">
        <v>267</v>
      </c>
      <c r="I30" s="96" t="s">
        <v>268</v>
      </c>
      <c r="J30" s="90">
        <f t="shared" si="8"/>
        <v>33.336986301369862</v>
      </c>
      <c r="K30" s="97">
        <f t="shared" si="9"/>
        <v>45292</v>
      </c>
      <c r="L30" s="97">
        <f t="shared" si="10"/>
        <v>45322</v>
      </c>
      <c r="M30" s="90">
        <v>0</v>
      </c>
      <c r="N30" s="90">
        <v>0</v>
      </c>
      <c r="O30" s="90">
        <f t="shared" si="11"/>
        <v>0</v>
      </c>
      <c r="P30" s="98">
        <f>VLOOKUP(C30,'[13]Absent '!B:L,11,0)</f>
        <v>5</v>
      </c>
      <c r="Q30" s="98">
        <f>VLOOKUP(C30,'[13]Absent '!B:Y,22,0)</f>
        <v>0</v>
      </c>
      <c r="R30" s="98">
        <f t="shared" si="12"/>
        <v>21</v>
      </c>
      <c r="S30" s="99"/>
      <c r="T30" s="98"/>
      <c r="U30" s="100">
        <f>VLOOKUP(C30,'[13]Absent '!B:Z,25,0)</f>
        <v>0</v>
      </c>
      <c r="V30" s="101"/>
      <c r="W30" s="101"/>
      <c r="X30" s="102">
        <f>360+4</f>
        <v>364</v>
      </c>
      <c r="Y30" s="103">
        <f t="shared" si="13"/>
        <v>14</v>
      </c>
      <c r="Z30" s="103">
        <f>VLOOKUP(C30,'[13]average  (2)'!B:AI,34,0)</f>
        <v>15.009723865877712</v>
      </c>
      <c r="AA30" s="104">
        <f t="shared" si="14"/>
        <v>0</v>
      </c>
      <c r="AB30" s="103">
        <f t="shared" si="35"/>
        <v>70</v>
      </c>
      <c r="AC30" s="103">
        <f t="shared" si="35"/>
        <v>0</v>
      </c>
      <c r="AD30" s="103">
        <f t="shared" si="36"/>
        <v>0</v>
      </c>
      <c r="AE30" s="104">
        <f t="shared" si="37"/>
        <v>0</v>
      </c>
      <c r="AF30" s="103">
        <f t="shared" si="38"/>
        <v>0</v>
      </c>
      <c r="AG30" s="122"/>
      <c r="AH30" s="105"/>
      <c r="AI30" s="104">
        <f>VLOOKUP(C30,'[13]Absent '!B:U,20,0)</f>
        <v>7.8260869565217392</v>
      </c>
      <c r="AJ30" s="104">
        <f t="shared" si="39"/>
        <v>6</v>
      </c>
      <c r="AK30" s="98"/>
      <c r="AL30" s="103">
        <f t="shared" si="1"/>
        <v>294</v>
      </c>
      <c r="AM30" s="104">
        <f t="shared" si="40"/>
        <v>377.83</v>
      </c>
      <c r="AN30" s="104"/>
      <c r="AO30" s="103"/>
      <c r="AP30" s="103"/>
      <c r="AQ30" s="104"/>
      <c r="AR30" s="104"/>
      <c r="AS30" s="103">
        <v>7</v>
      </c>
      <c r="AT30" s="104"/>
      <c r="AU30" s="104"/>
      <c r="AV30" s="127"/>
      <c r="AW30" s="104"/>
      <c r="AX30" s="104">
        <f t="shared" si="16"/>
        <v>377.83</v>
      </c>
      <c r="AY30" s="104">
        <f t="shared" si="42"/>
        <v>371.95915851272014</v>
      </c>
      <c r="AZ30" s="105">
        <f t="shared" si="18"/>
        <v>367.55697133055622</v>
      </c>
      <c r="BA30" s="104">
        <f t="shared" si="19"/>
        <v>0.22</v>
      </c>
      <c r="BB30" s="103"/>
      <c r="BC30" s="104"/>
      <c r="BD30" s="102">
        <f t="shared" si="3"/>
        <v>5.8708414872798436</v>
      </c>
      <c r="BE30" s="105">
        <f>VLOOKUP(C30,'[13]1st payment '!C:BH,58,0)</f>
        <v>180</v>
      </c>
      <c r="BF30" s="104">
        <f t="shared" si="20"/>
        <v>186.09084148727985</v>
      </c>
      <c r="BG30" s="104">
        <f t="shared" si="21"/>
        <v>7</v>
      </c>
      <c r="BH30" s="107">
        <f t="shared" si="30"/>
        <v>198.74</v>
      </c>
      <c r="BI30" s="108">
        <f t="shared" si="4"/>
        <v>377.83</v>
      </c>
      <c r="BJ30" s="108">
        <f t="shared" si="45"/>
        <v>179.08999999999997</v>
      </c>
      <c r="BK30" s="108" t="str">
        <f>VLOOKUP(C30,'[13]ACTIVE '!E:E,1,0)</f>
        <v>M378</v>
      </c>
      <c r="BL30" s="109">
        <f t="shared" si="24"/>
        <v>0.96922416286244106</v>
      </c>
      <c r="BM30" s="91" t="str">
        <f t="shared" si="34"/>
        <v>Bou Sreymean</v>
      </c>
      <c r="BN30" s="104">
        <f t="shared" si="6"/>
        <v>377.83</v>
      </c>
      <c r="BO30" s="104">
        <f>ROUND([14]!Tax(AY30,O30,$BG$2),2)</f>
        <v>0.22</v>
      </c>
      <c r="BP30" s="110">
        <f t="shared" si="43"/>
        <v>5.9972602739726026</v>
      </c>
      <c r="BQ30" s="98">
        <f>IF(BU30,VLOOKUP(BU30,[15]Seniority!$B$2:$C$27,2),0)</f>
        <v>6</v>
      </c>
      <c r="BR30" s="111">
        <f t="shared" si="46"/>
        <v>389.82726027397257</v>
      </c>
      <c r="BS30" s="110">
        <f t="shared" si="26"/>
        <v>191.08726027397256</v>
      </c>
      <c r="BT30" s="112">
        <f t="shared" si="7"/>
        <v>377.83</v>
      </c>
      <c r="BU30" s="113">
        <f t="shared" si="44"/>
        <v>2189</v>
      </c>
    </row>
    <row r="31" spans="1:73" s="136" customFormat="1">
      <c r="A31" s="90">
        <f t="shared" si="27"/>
        <v>27</v>
      </c>
      <c r="B31" s="91" t="s">
        <v>269</v>
      </c>
      <c r="C31" s="92" t="s">
        <v>270</v>
      </c>
      <c r="D31" s="91" t="s">
        <v>271</v>
      </c>
      <c r="E31" s="93" t="s">
        <v>120</v>
      </c>
      <c r="F31" s="94" t="s">
        <v>172</v>
      </c>
      <c r="G31" s="90" t="s">
        <v>272</v>
      </c>
      <c r="H31" s="95" t="s">
        <v>273</v>
      </c>
      <c r="I31" s="96" t="s">
        <v>274</v>
      </c>
      <c r="J31" s="90">
        <f t="shared" si="8"/>
        <v>42.764383561643832</v>
      </c>
      <c r="K31" s="97">
        <f t="shared" si="9"/>
        <v>45292</v>
      </c>
      <c r="L31" s="97">
        <f t="shared" si="10"/>
        <v>45322</v>
      </c>
      <c r="M31" s="90">
        <v>1</v>
      </c>
      <c r="N31" s="90">
        <v>2</v>
      </c>
      <c r="O31" s="90">
        <f t="shared" si="11"/>
        <v>3</v>
      </c>
      <c r="P31" s="98">
        <f>VLOOKUP(C31,'[13]Absent '!B:L,11,0)</f>
        <v>1.263157894736842</v>
      </c>
      <c r="Q31" s="98">
        <f>VLOOKUP(C31,'[13]Absent '!B:Y,22,0)</f>
        <v>0</v>
      </c>
      <c r="R31" s="98">
        <f t="shared" si="12"/>
        <v>24.736842105263158</v>
      </c>
      <c r="S31" s="99"/>
      <c r="T31" s="98"/>
      <c r="U31" s="100">
        <f>VLOOKUP(C31,'[13]Absent '!B:Z,25,0)</f>
        <v>0</v>
      </c>
      <c r="V31" s="101"/>
      <c r="W31" s="101"/>
      <c r="X31" s="102">
        <f>685+2+4</f>
        <v>691</v>
      </c>
      <c r="Y31" s="103">
        <f t="shared" si="13"/>
        <v>26.576923076923077</v>
      </c>
      <c r="Z31" s="103">
        <f>VLOOKUP(C31,'[13]average  (2)'!B:AI,34,0)</f>
        <v>27.803875739644965</v>
      </c>
      <c r="AA31" s="104">
        <f t="shared" si="14"/>
        <v>0</v>
      </c>
      <c r="AB31" s="103">
        <f t="shared" si="35"/>
        <v>33.570850202429149</v>
      </c>
      <c r="AC31" s="103">
        <f t="shared" si="35"/>
        <v>0</v>
      </c>
      <c r="AD31" s="103">
        <f t="shared" si="36"/>
        <v>0</v>
      </c>
      <c r="AE31" s="104">
        <f t="shared" si="37"/>
        <v>0</v>
      </c>
      <c r="AF31" s="103">
        <f t="shared" si="38"/>
        <v>0</v>
      </c>
      <c r="AG31" s="122"/>
      <c r="AH31" s="105"/>
      <c r="AI31" s="104">
        <f>VLOOKUP(C31,'[13]Absent '!B:U,20,0)</f>
        <v>9.4508009153318078</v>
      </c>
      <c r="AJ31" s="104">
        <f t="shared" si="39"/>
        <v>6</v>
      </c>
      <c r="AK31" s="98"/>
      <c r="AL31" s="103">
        <f t="shared" si="1"/>
        <v>657.42914979757086</v>
      </c>
      <c r="AM31" s="104">
        <f t="shared" si="40"/>
        <v>706.45</v>
      </c>
      <c r="AN31" s="104"/>
      <c r="AO31" s="103"/>
      <c r="AP31" s="103"/>
      <c r="AQ31" s="104"/>
      <c r="AR31" s="104"/>
      <c r="AS31" s="103">
        <v>7</v>
      </c>
      <c r="AT31" s="104"/>
      <c r="AU31" s="104"/>
      <c r="AV31" s="127"/>
      <c r="AW31" s="104"/>
      <c r="AX31" s="104">
        <f t="shared" si="16"/>
        <v>706.45</v>
      </c>
      <c r="AY31" s="104">
        <f t="shared" si="42"/>
        <v>700.57915851272026</v>
      </c>
      <c r="AZ31" s="105">
        <f t="shared" si="18"/>
        <v>367.55697133055622</v>
      </c>
      <c r="BA31" s="104">
        <f t="shared" si="19"/>
        <v>16.149999999999999</v>
      </c>
      <c r="BB31" s="103"/>
      <c r="BC31" s="104"/>
      <c r="BD31" s="102">
        <f t="shared" si="3"/>
        <v>5.8708414872798436</v>
      </c>
      <c r="BE31" s="105">
        <f>VLOOKUP(C31,'[13]1st payment '!C:BH,58,0)</f>
        <v>343.5</v>
      </c>
      <c r="BF31" s="104">
        <f t="shared" si="20"/>
        <v>365.52084148727982</v>
      </c>
      <c r="BG31" s="104">
        <f t="shared" si="21"/>
        <v>7</v>
      </c>
      <c r="BH31" s="107">
        <f t="shared" si="30"/>
        <v>347.93</v>
      </c>
      <c r="BI31" s="108">
        <f t="shared" si="4"/>
        <v>706.45</v>
      </c>
      <c r="BJ31" s="108">
        <f t="shared" si="45"/>
        <v>358.52000000000004</v>
      </c>
      <c r="BK31" s="108" t="str">
        <f>VLOOKUP(C31,'[13]ACTIVE '!E:E,1,0)</f>
        <v>M403</v>
      </c>
      <c r="BL31" s="109">
        <f t="shared" si="24"/>
        <v>0.98397653911943461</v>
      </c>
      <c r="BM31" s="91" t="str">
        <f t="shared" si="34"/>
        <v>Seng Dara</v>
      </c>
      <c r="BN31" s="104">
        <f t="shared" si="6"/>
        <v>706.45</v>
      </c>
      <c r="BO31" s="104">
        <f>ROUND([14]!Tax(AY31,O31,$BG$2),2)</f>
        <v>16.149999999999999</v>
      </c>
      <c r="BP31" s="110">
        <f t="shared" si="43"/>
        <v>5.5041095890410956</v>
      </c>
      <c r="BQ31" s="98">
        <f>IF(BU31,VLOOKUP(BU31,[15]Seniority!$B$2:$C$27,2),0)</f>
        <v>6</v>
      </c>
      <c r="BR31" s="111">
        <f t="shared" si="46"/>
        <v>717.9541095890412</v>
      </c>
      <c r="BS31" s="110">
        <f t="shared" si="26"/>
        <v>370.02410958904119</v>
      </c>
      <c r="BT31" s="112">
        <f t="shared" si="7"/>
        <v>706.45</v>
      </c>
      <c r="BU31" s="113">
        <f t="shared" si="44"/>
        <v>2009</v>
      </c>
    </row>
    <row r="32" spans="1:73" s="136" customFormat="1">
      <c r="A32" s="90">
        <f t="shared" si="27"/>
        <v>28</v>
      </c>
      <c r="B32" s="91" t="s">
        <v>275</v>
      </c>
      <c r="C32" s="92" t="s">
        <v>276</v>
      </c>
      <c r="D32" s="91" t="s">
        <v>277</v>
      </c>
      <c r="E32" s="93" t="s">
        <v>215</v>
      </c>
      <c r="F32" s="94" t="s">
        <v>172</v>
      </c>
      <c r="G32" s="90" t="s">
        <v>278</v>
      </c>
      <c r="H32" s="95" t="s">
        <v>279</v>
      </c>
      <c r="I32" s="96" t="s">
        <v>280</v>
      </c>
      <c r="J32" s="90">
        <f t="shared" si="8"/>
        <v>35.893150684931506</v>
      </c>
      <c r="K32" s="97">
        <f t="shared" si="9"/>
        <v>45292</v>
      </c>
      <c r="L32" s="97">
        <f t="shared" si="10"/>
        <v>45322</v>
      </c>
      <c r="M32" s="90">
        <v>0</v>
      </c>
      <c r="N32" s="90">
        <v>0</v>
      </c>
      <c r="O32" s="90">
        <f t="shared" si="11"/>
        <v>0</v>
      </c>
      <c r="P32" s="98">
        <f>VLOOKUP(C32,'[13]Absent '!B:L,11,0)</f>
        <v>0</v>
      </c>
      <c r="Q32" s="98">
        <f>VLOOKUP(C32,'[13]Absent '!B:Y,22,0)</f>
        <v>0</v>
      </c>
      <c r="R32" s="98">
        <f t="shared" si="12"/>
        <v>26</v>
      </c>
      <c r="S32" s="99"/>
      <c r="T32" s="98"/>
      <c r="U32" s="100">
        <f>VLOOKUP(C32,'[13]Absent '!B:Z,25,0)</f>
        <v>0</v>
      </c>
      <c r="V32" s="101"/>
      <c r="W32" s="101"/>
      <c r="X32" s="102">
        <f>430+2+4</f>
        <v>436</v>
      </c>
      <c r="Y32" s="103">
        <f t="shared" si="13"/>
        <v>16.76923076923077</v>
      </c>
      <c r="Z32" s="103">
        <f>VLOOKUP(C32,'[13]average  (2)'!B:AI,34,0)</f>
        <v>18.754462524654834</v>
      </c>
      <c r="AA32" s="104">
        <f t="shared" si="14"/>
        <v>0</v>
      </c>
      <c r="AB32" s="103">
        <f t="shared" si="35"/>
        <v>0</v>
      </c>
      <c r="AC32" s="103">
        <f t="shared" si="35"/>
        <v>0</v>
      </c>
      <c r="AD32" s="103">
        <f t="shared" si="36"/>
        <v>0</v>
      </c>
      <c r="AE32" s="104">
        <f t="shared" si="37"/>
        <v>0</v>
      </c>
      <c r="AF32" s="103">
        <f t="shared" si="38"/>
        <v>0</v>
      </c>
      <c r="AG32" s="122"/>
      <c r="AH32" s="105"/>
      <c r="AI32" s="104">
        <f>VLOOKUP(C32,'[13]Absent '!B:U,20,0)</f>
        <v>10</v>
      </c>
      <c r="AJ32" s="104">
        <f t="shared" si="39"/>
        <v>11</v>
      </c>
      <c r="AK32" s="98"/>
      <c r="AL32" s="103">
        <f t="shared" si="1"/>
        <v>436</v>
      </c>
      <c r="AM32" s="104">
        <f t="shared" si="40"/>
        <v>457</v>
      </c>
      <c r="AN32" s="104"/>
      <c r="AO32" s="103"/>
      <c r="AP32" s="103"/>
      <c r="AQ32" s="104"/>
      <c r="AR32" s="104"/>
      <c r="AS32" s="103">
        <v>7</v>
      </c>
      <c r="AT32" s="104"/>
      <c r="AU32" s="104"/>
      <c r="AV32" s="127"/>
      <c r="AW32" s="104"/>
      <c r="AX32" s="104">
        <f t="shared" si="16"/>
        <v>457</v>
      </c>
      <c r="AY32" s="104">
        <f t="shared" si="42"/>
        <v>451.12915851272015</v>
      </c>
      <c r="AZ32" s="105">
        <f t="shared" si="18"/>
        <v>367.55697133055622</v>
      </c>
      <c r="BA32" s="104">
        <f t="shared" si="19"/>
        <v>4.18</v>
      </c>
      <c r="BB32" s="103"/>
      <c r="BC32" s="104"/>
      <c r="BD32" s="102">
        <f t="shared" si="3"/>
        <v>5.8708414872798436</v>
      </c>
      <c r="BE32" s="105">
        <f>VLOOKUP(C32,'[13]1st payment '!C:BH,58,0)</f>
        <v>216</v>
      </c>
      <c r="BF32" s="104">
        <f t="shared" si="20"/>
        <v>226.05084148727985</v>
      </c>
      <c r="BG32" s="104">
        <f t="shared" si="21"/>
        <v>7</v>
      </c>
      <c r="BH32" s="107">
        <f t="shared" si="30"/>
        <v>237.95</v>
      </c>
      <c r="BI32" s="108">
        <f t="shared" si="4"/>
        <v>457</v>
      </c>
      <c r="BJ32" s="108">
        <f t="shared" si="45"/>
        <v>219.05</v>
      </c>
      <c r="BK32" s="108" t="str">
        <f>VLOOKUP(C32,'[13]ACTIVE '!E:E,1,0)</f>
        <v>M437</v>
      </c>
      <c r="BL32" s="109">
        <f t="shared" si="24"/>
        <v>0.94421487603305787</v>
      </c>
      <c r="BM32" s="91" t="str">
        <f t="shared" si="34"/>
        <v>Sokay Sitha</v>
      </c>
      <c r="BN32" s="104">
        <f t="shared" si="6"/>
        <v>457</v>
      </c>
      <c r="BO32" s="104">
        <f>ROUND([14]!Tax(AY32,O32,$BG$2),2)</f>
        <v>4.18</v>
      </c>
      <c r="BP32" s="110">
        <f t="shared" si="43"/>
        <v>16</v>
      </c>
      <c r="BQ32" s="98">
        <f>IF(BU32,VLOOKUP(BU32,[15]Seniority!$B$2:$C$27,2),0)</f>
        <v>11</v>
      </c>
      <c r="BR32" s="111">
        <f t="shared" si="46"/>
        <v>484</v>
      </c>
      <c r="BS32" s="110">
        <f t="shared" si="26"/>
        <v>246.05</v>
      </c>
      <c r="BT32" s="112">
        <f t="shared" si="7"/>
        <v>457</v>
      </c>
      <c r="BU32" s="113">
        <f t="shared" si="44"/>
        <v>5840</v>
      </c>
    </row>
    <row r="33" spans="1:73" s="136" customFormat="1">
      <c r="A33" s="90">
        <f t="shared" si="27"/>
        <v>29</v>
      </c>
      <c r="B33" s="91" t="s">
        <v>281</v>
      </c>
      <c r="C33" s="92" t="s">
        <v>282</v>
      </c>
      <c r="D33" s="91" t="s">
        <v>283</v>
      </c>
      <c r="E33" s="93" t="s">
        <v>215</v>
      </c>
      <c r="F33" s="94" t="s">
        <v>172</v>
      </c>
      <c r="G33" s="90" t="s">
        <v>284</v>
      </c>
      <c r="H33" s="95" t="s">
        <v>285</v>
      </c>
      <c r="I33" s="96" t="s">
        <v>286</v>
      </c>
      <c r="J33" s="90">
        <f t="shared" si="8"/>
        <v>46.528767123287672</v>
      </c>
      <c r="K33" s="97">
        <f t="shared" si="9"/>
        <v>45292</v>
      </c>
      <c r="L33" s="97">
        <f t="shared" si="10"/>
        <v>45322</v>
      </c>
      <c r="M33" s="90">
        <v>0</v>
      </c>
      <c r="N33" s="90">
        <v>0</v>
      </c>
      <c r="O33" s="90">
        <f t="shared" si="11"/>
        <v>0</v>
      </c>
      <c r="P33" s="98">
        <f>VLOOKUP(C33,'[13]Absent '!B:L,11,0)</f>
        <v>0</v>
      </c>
      <c r="Q33" s="98">
        <f>VLOOKUP(C33,'[13]Absent '!B:Y,22,0)</f>
        <v>0</v>
      </c>
      <c r="R33" s="98">
        <f t="shared" si="12"/>
        <v>26</v>
      </c>
      <c r="S33" s="99"/>
      <c r="T33" s="98"/>
      <c r="U33" s="100">
        <f>VLOOKUP(C33,'[13]Absent '!B:Z,25,0)</f>
        <v>0</v>
      </c>
      <c r="V33" s="101"/>
      <c r="W33" s="101"/>
      <c r="X33" s="102">
        <f>654+4</f>
        <v>658</v>
      </c>
      <c r="Y33" s="103">
        <f t="shared" si="13"/>
        <v>25.307692307692307</v>
      </c>
      <c r="Z33" s="103">
        <f>VLOOKUP(C33,'[13]average  (2)'!B:AI,34,0)</f>
        <v>27.993599605522682</v>
      </c>
      <c r="AA33" s="104">
        <f t="shared" si="14"/>
        <v>0</v>
      </c>
      <c r="AB33" s="103">
        <f t="shared" si="35"/>
        <v>0</v>
      </c>
      <c r="AC33" s="103">
        <f t="shared" si="35"/>
        <v>0</v>
      </c>
      <c r="AD33" s="103">
        <f t="shared" si="36"/>
        <v>0</v>
      </c>
      <c r="AE33" s="104">
        <f t="shared" si="37"/>
        <v>0</v>
      </c>
      <c r="AF33" s="103">
        <f t="shared" si="38"/>
        <v>0</v>
      </c>
      <c r="AG33" s="122"/>
      <c r="AH33" s="105"/>
      <c r="AI33" s="104">
        <f>VLOOKUP(C33,'[13]Absent '!B:U,20,0)</f>
        <v>10</v>
      </c>
      <c r="AJ33" s="104">
        <f t="shared" si="39"/>
        <v>5</v>
      </c>
      <c r="AK33" s="98">
        <v>0</v>
      </c>
      <c r="AL33" s="103">
        <f t="shared" si="1"/>
        <v>658</v>
      </c>
      <c r="AM33" s="104">
        <f t="shared" si="40"/>
        <v>673</v>
      </c>
      <c r="AN33" s="104"/>
      <c r="AO33" s="103"/>
      <c r="AP33" s="103"/>
      <c r="AQ33" s="104"/>
      <c r="AR33" s="104"/>
      <c r="AS33" s="103">
        <v>7</v>
      </c>
      <c r="AT33" s="104"/>
      <c r="AU33" s="104"/>
      <c r="AV33" s="127"/>
      <c r="AW33" s="104"/>
      <c r="AX33" s="104">
        <f t="shared" si="16"/>
        <v>673</v>
      </c>
      <c r="AY33" s="104">
        <f t="shared" si="42"/>
        <v>667.12915851272021</v>
      </c>
      <c r="AZ33" s="105">
        <f t="shared" si="18"/>
        <v>367.55697133055622</v>
      </c>
      <c r="BA33" s="104">
        <f t="shared" si="19"/>
        <v>23.83</v>
      </c>
      <c r="BB33" s="103"/>
      <c r="BC33" s="104"/>
      <c r="BD33" s="102">
        <f t="shared" si="3"/>
        <v>5.8708414872798436</v>
      </c>
      <c r="BE33" s="105">
        <f>VLOOKUP(C33,'[13]1st payment '!C:BH,58,0)</f>
        <v>327</v>
      </c>
      <c r="BF33" s="104">
        <f t="shared" si="20"/>
        <v>356.70084148727983</v>
      </c>
      <c r="BG33" s="104">
        <f t="shared" si="21"/>
        <v>7</v>
      </c>
      <c r="BH33" s="107">
        <f t="shared" si="30"/>
        <v>323.3</v>
      </c>
      <c r="BI33" s="108">
        <f t="shared" si="4"/>
        <v>673</v>
      </c>
      <c r="BJ33" s="108">
        <f t="shared" si="45"/>
        <v>349.7</v>
      </c>
      <c r="BK33" s="108" t="str">
        <f>VLOOKUP(C33,'[13]ACTIVE '!E:E,1,0)</f>
        <v>M454</v>
      </c>
      <c r="BL33" s="109">
        <f t="shared" si="24"/>
        <v>0.98639537731947169</v>
      </c>
      <c r="BM33" s="91" t="str">
        <f t="shared" si="34"/>
        <v>Seam Senghorn</v>
      </c>
      <c r="BN33" s="104">
        <f t="shared" si="6"/>
        <v>673</v>
      </c>
      <c r="BO33" s="104">
        <f>ROUND([14]!Tax(AY33,O33,$BG$2),2)</f>
        <v>23.83</v>
      </c>
      <c r="BP33" s="110">
        <f t="shared" si="43"/>
        <v>4.2821917808219174</v>
      </c>
      <c r="BQ33" s="98">
        <f>IF(BU33,VLOOKUP(BU33,[15]Seniority!$B$2:$C$27,2),0)</f>
        <v>5</v>
      </c>
      <c r="BR33" s="111">
        <f t="shared" si="46"/>
        <v>682.2821917808219</v>
      </c>
      <c r="BS33" s="110">
        <f t="shared" si="26"/>
        <v>358.98219178082189</v>
      </c>
      <c r="BT33" s="112">
        <f t="shared" si="7"/>
        <v>673</v>
      </c>
      <c r="BU33" s="113">
        <f t="shared" si="44"/>
        <v>1563</v>
      </c>
    </row>
    <row r="34" spans="1:73" s="124" customFormat="1">
      <c r="A34" s="90">
        <f t="shared" si="27"/>
        <v>30</v>
      </c>
      <c r="B34" s="91" t="s">
        <v>287</v>
      </c>
      <c r="C34" s="92" t="s">
        <v>288</v>
      </c>
      <c r="D34" s="91" t="s">
        <v>289</v>
      </c>
      <c r="E34" s="93" t="s">
        <v>171</v>
      </c>
      <c r="F34" s="94" t="s">
        <v>172</v>
      </c>
      <c r="G34" s="90" t="s">
        <v>290</v>
      </c>
      <c r="H34" s="95" t="s">
        <v>291</v>
      </c>
      <c r="I34" s="96" t="s">
        <v>292</v>
      </c>
      <c r="J34" s="90">
        <f t="shared" si="8"/>
        <v>34.857534246575341</v>
      </c>
      <c r="K34" s="97">
        <f t="shared" si="9"/>
        <v>45292</v>
      </c>
      <c r="L34" s="97">
        <f t="shared" si="10"/>
        <v>45322</v>
      </c>
      <c r="M34" s="90">
        <v>1</v>
      </c>
      <c r="N34" s="90">
        <v>1</v>
      </c>
      <c r="O34" s="90">
        <f t="shared" si="11"/>
        <v>2</v>
      </c>
      <c r="P34" s="98">
        <f>VLOOKUP(C34,'[13]Absent '!B:L,11,0)</f>
        <v>0</v>
      </c>
      <c r="Q34" s="98">
        <f>VLOOKUP(C34,'[13]Absent '!B:Y,22,0)</f>
        <v>0</v>
      </c>
      <c r="R34" s="98">
        <f t="shared" si="12"/>
        <v>26</v>
      </c>
      <c r="S34" s="99"/>
      <c r="T34" s="98"/>
      <c r="U34" s="100">
        <f>VLOOKUP(C34,'[13]Absent '!B:Z,25,0)</f>
        <v>0</v>
      </c>
      <c r="V34" s="101"/>
      <c r="W34" s="101"/>
      <c r="X34" s="129">
        <f>592+90+4</f>
        <v>686</v>
      </c>
      <c r="Y34" s="103">
        <f t="shared" si="13"/>
        <v>26.384615384615383</v>
      </c>
      <c r="Z34" s="103">
        <f>VLOOKUP(C34,'[13]average  (2)'!B:AI,34,0)</f>
        <v>26.780828402366865</v>
      </c>
      <c r="AA34" s="104">
        <f t="shared" si="14"/>
        <v>0</v>
      </c>
      <c r="AB34" s="103">
        <f t="shared" si="35"/>
        <v>0</v>
      </c>
      <c r="AC34" s="103">
        <f t="shared" si="35"/>
        <v>0</v>
      </c>
      <c r="AD34" s="103">
        <f t="shared" si="36"/>
        <v>0</v>
      </c>
      <c r="AE34" s="104">
        <f t="shared" si="37"/>
        <v>0</v>
      </c>
      <c r="AF34" s="103">
        <f t="shared" si="38"/>
        <v>0</v>
      </c>
      <c r="AG34" s="122"/>
      <c r="AH34" s="105"/>
      <c r="AI34" s="104">
        <f>VLOOKUP(C34,'[13]Absent '!B:U,20,0)</f>
        <v>10</v>
      </c>
      <c r="AJ34" s="104">
        <f t="shared" si="39"/>
        <v>3</v>
      </c>
      <c r="AK34" s="98"/>
      <c r="AL34" s="103">
        <f t="shared" si="1"/>
        <v>686</v>
      </c>
      <c r="AM34" s="104">
        <f t="shared" si="40"/>
        <v>699</v>
      </c>
      <c r="AN34" s="106"/>
      <c r="AO34" s="103"/>
      <c r="AP34" s="103"/>
      <c r="AQ34" s="104"/>
      <c r="AR34" s="104"/>
      <c r="AS34" s="103">
        <v>7</v>
      </c>
      <c r="AT34" s="104"/>
      <c r="AU34" s="104"/>
      <c r="AV34" s="127"/>
      <c r="AW34" s="104"/>
      <c r="AX34" s="104">
        <f t="shared" si="16"/>
        <v>699</v>
      </c>
      <c r="AY34" s="104">
        <f t="shared" si="42"/>
        <v>693.12915851272021</v>
      </c>
      <c r="AZ34" s="105">
        <f t="shared" si="18"/>
        <v>367.55697133055622</v>
      </c>
      <c r="BA34" s="104">
        <f t="shared" si="19"/>
        <v>19.079999999999998</v>
      </c>
      <c r="BB34" s="103"/>
      <c r="BC34" s="104"/>
      <c r="BD34" s="102">
        <f t="shared" si="3"/>
        <v>5.8708414872798436</v>
      </c>
      <c r="BE34" s="105">
        <f>VLOOKUP(C34,'[13]1st payment '!C:BH,58,0)</f>
        <v>341</v>
      </c>
      <c r="BF34" s="104">
        <f t="shared" si="20"/>
        <v>365.95084148727983</v>
      </c>
      <c r="BG34" s="104">
        <f t="shared" si="21"/>
        <v>7</v>
      </c>
      <c r="BH34" s="107">
        <f t="shared" si="30"/>
        <v>340.05</v>
      </c>
      <c r="BI34" s="108">
        <f t="shared" si="4"/>
        <v>699</v>
      </c>
      <c r="BJ34" s="108">
        <f t="shared" si="45"/>
        <v>358.95</v>
      </c>
      <c r="BK34" s="108" t="str">
        <f>VLOOKUP(C34,'[13]ACTIVE '!E:E,1,0)</f>
        <v>M500</v>
      </c>
      <c r="BL34" s="109">
        <f t="shared" si="24"/>
        <v>0.99216796487639469</v>
      </c>
      <c r="BM34" s="91" t="str">
        <f t="shared" si="34"/>
        <v>Doeuk Sreyny</v>
      </c>
      <c r="BN34" s="104">
        <f t="shared" si="6"/>
        <v>699</v>
      </c>
      <c r="BO34" s="104">
        <f>ROUND([14]!Tax(AY34,O34,$BG$2),2)</f>
        <v>19.079999999999998</v>
      </c>
      <c r="BP34" s="110">
        <f t="shared" si="43"/>
        <v>2.5178082191780824</v>
      </c>
      <c r="BQ34" s="98">
        <f>IF(BU34,VLOOKUP(BU34,[15]Seniority!$B$2:$C$27,2),0)</f>
        <v>3</v>
      </c>
      <c r="BR34" s="111">
        <f t="shared" si="46"/>
        <v>704.51780821917805</v>
      </c>
      <c r="BS34" s="110">
        <f t="shared" si="26"/>
        <v>364.46780821917804</v>
      </c>
      <c r="BT34" s="112">
        <f t="shared" si="7"/>
        <v>699</v>
      </c>
      <c r="BU34" s="113">
        <f t="shared" si="44"/>
        <v>919</v>
      </c>
    </row>
    <row r="35" spans="1:73" s="124" customFormat="1">
      <c r="A35" s="90">
        <f t="shared" si="27"/>
        <v>31</v>
      </c>
      <c r="B35" s="91" t="s">
        <v>293</v>
      </c>
      <c r="C35" s="92" t="s">
        <v>294</v>
      </c>
      <c r="D35" s="91" t="s">
        <v>295</v>
      </c>
      <c r="E35" s="93" t="s">
        <v>127</v>
      </c>
      <c r="F35" s="94" t="s">
        <v>121</v>
      </c>
      <c r="G35" s="90">
        <v>35000308300828</v>
      </c>
      <c r="H35" s="95" t="s">
        <v>296</v>
      </c>
      <c r="I35" s="96" t="s">
        <v>297</v>
      </c>
      <c r="J35" s="90">
        <f t="shared" si="8"/>
        <v>38.816438356164383</v>
      </c>
      <c r="K35" s="97">
        <f t="shared" si="9"/>
        <v>45292</v>
      </c>
      <c r="L35" s="97">
        <f t="shared" si="10"/>
        <v>45322</v>
      </c>
      <c r="M35" s="137">
        <v>1</v>
      </c>
      <c r="N35" s="137">
        <v>2</v>
      </c>
      <c r="O35" s="90">
        <f t="shared" si="11"/>
        <v>3</v>
      </c>
      <c r="P35" s="98">
        <f>VLOOKUP(C35,'[13]Absent '!B:L,11,0)</f>
        <v>0.42105263157894701</v>
      </c>
      <c r="Q35" s="98">
        <f>VLOOKUP(C35,'[13]Absent '!B:Y,22,0)</f>
        <v>0</v>
      </c>
      <c r="R35" s="98">
        <f t="shared" si="12"/>
        <v>25.578947368421051</v>
      </c>
      <c r="S35" s="138"/>
      <c r="T35" s="98"/>
      <c r="U35" s="100">
        <f>VLOOKUP(C35,'[13]Absent '!B:Z,25,0)</f>
        <v>0</v>
      </c>
      <c r="V35" s="101"/>
      <c r="W35" s="101"/>
      <c r="X35" s="139">
        <f>1000+4</f>
        <v>1004</v>
      </c>
      <c r="Y35" s="103">
        <f t="shared" si="13"/>
        <v>38.615384615384613</v>
      </c>
      <c r="Z35" s="103">
        <f>VLOOKUP(C35,'[13]average  (2)'!B:AI,34,0)</f>
        <v>41.927332347140045</v>
      </c>
      <c r="AA35" s="104">
        <f t="shared" si="14"/>
        <v>0</v>
      </c>
      <c r="AB35" s="103">
        <f t="shared" si="35"/>
        <v>16.259109311740875</v>
      </c>
      <c r="AC35" s="103">
        <f t="shared" si="35"/>
        <v>0</v>
      </c>
      <c r="AD35" s="103">
        <f t="shared" si="36"/>
        <v>0</v>
      </c>
      <c r="AE35" s="104">
        <f t="shared" si="37"/>
        <v>0</v>
      </c>
      <c r="AF35" s="103">
        <f t="shared" si="38"/>
        <v>0</v>
      </c>
      <c r="AG35" s="122"/>
      <c r="AH35" s="105"/>
      <c r="AI35" s="104">
        <f>VLOOKUP(C35,'[13]Absent '!B:U,20,0)</f>
        <v>9.8169336384439347</v>
      </c>
      <c r="AJ35" s="104">
        <f t="shared" si="39"/>
        <v>3</v>
      </c>
      <c r="AK35" s="98"/>
      <c r="AL35" s="103">
        <f t="shared" si="1"/>
        <v>987.74089068825901</v>
      </c>
      <c r="AM35" s="104">
        <f t="shared" si="40"/>
        <v>1016.82</v>
      </c>
      <c r="AN35" s="140"/>
      <c r="AO35" s="141"/>
      <c r="AP35" s="141"/>
      <c r="AQ35" s="104"/>
      <c r="AR35" s="104"/>
      <c r="AS35" s="103">
        <v>7</v>
      </c>
      <c r="AT35" s="104"/>
      <c r="AU35" s="140"/>
      <c r="AV35" s="127"/>
      <c r="AW35" s="104"/>
      <c r="AX35" s="104">
        <f t="shared" si="16"/>
        <v>1016.82</v>
      </c>
      <c r="AY35" s="104">
        <f t="shared" si="42"/>
        <v>1010.9491585127203</v>
      </c>
      <c r="AZ35" s="105">
        <f t="shared" si="18"/>
        <v>367.55697133055622</v>
      </c>
      <c r="BA35" s="104">
        <f t="shared" si="19"/>
        <v>47.19</v>
      </c>
      <c r="BB35" s="141"/>
      <c r="BC35" s="104"/>
      <c r="BD35" s="102">
        <f t="shared" si="3"/>
        <v>5.8708414872798436</v>
      </c>
      <c r="BE35" s="105">
        <f>VLOOKUP(C35,'[13]1st payment '!C:BH,58,0)</f>
        <v>500</v>
      </c>
      <c r="BF35" s="104">
        <f t="shared" si="20"/>
        <v>553.06084148727984</v>
      </c>
      <c r="BG35" s="104">
        <f t="shared" si="21"/>
        <v>7</v>
      </c>
      <c r="BH35" s="107">
        <f t="shared" si="30"/>
        <v>470.76</v>
      </c>
      <c r="BI35" s="108">
        <f t="shared" si="4"/>
        <v>1016.82</v>
      </c>
      <c r="BJ35" s="108">
        <f t="shared" si="45"/>
        <v>546.06000000000006</v>
      </c>
      <c r="BK35" s="108" t="str">
        <f>VLOOKUP(C35,'[13]ACTIVE '!E:E,1,0)</f>
        <v>M504</v>
      </c>
      <c r="BL35" s="109">
        <f t="shared" si="24"/>
        <v>0.99483203164683698</v>
      </c>
      <c r="BM35" s="91" t="str">
        <f t="shared" si="34"/>
        <v>Sreymom Buth</v>
      </c>
      <c r="BN35" s="104">
        <f t="shared" si="6"/>
        <v>1016.82</v>
      </c>
      <c r="BO35" s="104">
        <f>ROUND([14]!Tax(AY35,O35,$BG$2),2)</f>
        <v>47.19</v>
      </c>
      <c r="BP35" s="110">
        <f t="shared" si="43"/>
        <v>2.2821917808219179</v>
      </c>
      <c r="BQ35" s="98">
        <f>IF(BU35,VLOOKUP(BU35,[15]Seniority!$B$2:$C$27,2),0)</f>
        <v>3</v>
      </c>
      <c r="BR35" s="111">
        <f t="shared" si="46"/>
        <v>1022.102191780822</v>
      </c>
      <c r="BS35" s="110">
        <f t="shared" si="26"/>
        <v>551.34219178082196</v>
      </c>
      <c r="BT35" s="112">
        <f t="shared" si="7"/>
        <v>1016.82</v>
      </c>
      <c r="BU35" s="113">
        <f t="shared" si="44"/>
        <v>833</v>
      </c>
    </row>
    <row r="36" spans="1:73" s="124" customFormat="1">
      <c r="A36" s="90">
        <f t="shared" si="27"/>
        <v>32</v>
      </c>
      <c r="B36" s="91" t="s">
        <v>298</v>
      </c>
      <c r="C36" s="92" t="s">
        <v>299</v>
      </c>
      <c r="D36" s="91" t="s">
        <v>300</v>
      </c>
      <c r="E36" s="93" t="s">
        <v>301</v>
      </c>
      <c r="F36" s="94" t="s">
        <v>121</v>
      </c>
      <c r="G36" s="90" t="s">
        <v>302</v>
      </c>
      <c r="H36" s="95" t="s">
        <v>303</v>
      </c>
      <c r="I36" s="96" t="s">
        <v>304</v>
      </c>
      <c r="J36" s="90">
        <f t="shared" si="8"/>
        <v>34.835616438356162</v>
      </c>
      <c r="K36" s="97">
        <f t="shared" si="9"/>
        <v>45292</v>
      </c>
      <c r="L36" s="97">
        <f t="shared" si="10"/>
        <v>45322</v>
      </c>
      <c r="M36" s="137">
        <v>1</v>
      </c>
      <c r="N36" s="137">
        <v>2</v>
      </c>
      <c r="O36" s="90">
        <f t="shared" si="11"/>
        <v>3</v>
      </c>
      <c r="P36" s="98">
        <f>VLOOKUP(C36,'[13]Absent '!B:L,11,0)</f>
        <v>0</v>
      </c>
      <c r="Q36" s="98">
        <f>VLOOKUP(C36,'[13]Absent '!B:Y,22,0)</f>
        <v>0</v>
      </c>
      <c r="R36" s="98">
        <f t="shared" si="12"/>
        <v>26</v>
      </c>
      <c r="S36" s="138"/>
      <c r="T36" s="98"/>
      <c r="U36" s="100">
        <f>VLOOKUP(C36,'[13]Absent '!B:Z,25,0)</f>
        <v>0</v>
      </c>
      <c r="V36" s="101"/>
      <c r="W36" s="101"/>
      <c r="X36" s="139">
        <f>1200+4</f>
        <v>1204</v>
      </c>
      <c r="Y36" s="103">
        <f t="shared" si="13"/>
        <v>46.307692307692307</v>
      </c>
      <c r="Z36" s="103">
        <f>VLOOKUP(C36,'[13]average  (2)'!B:AI,34,0)</f>
        <v>48.2569822485207</v>
      </c>
      <c r="AA36" s="104">
        <f t="shared" si="14"/>
        <v>0</v>
      </c>
      <c r="AB36" s="103">
        <f t="shared" si="35"/>
        <v>0</v>
      </c>
      <c r="AC36" s="103">
        <f t="shared" si="35"/>
        <v>0</v>
      </c>
      <c r="AD36" s="103">
        <f t="shared" si="36"/>
        <v>0</v>
      </c>
      <c r="AE36" s="104">
        <f t="shared" si="37"/>
        <v>0</v>
      </c>
      <c r="AF36" s="103">
        <f t="shared" si="38"/>
        <v>0</v>
      </c>
      <c r="AG36" s="122"/>
      <c r="AH36" s="105"/>
      <c r="AI36" s="104">
        <f>VLOOKUP(C36,'[13]Absent '!B:U,20,0)</f>
        <v>10</v>
      </c>
      <c r="AJ36" s="104">
        <f t="shared" si="39"/>
        <v>3</v>
      </c>
      <c r="AK36" s="98"/>
      <c r="AL36" s="103">
        <f t="shared" si="1"/>
        <v>1204</v>
      </c>
      <c r="AM36" s="104">
        <f t="shared" si="40"/>
        <v>1217</v>
      </c>
      <c r="AN36" s="142"/>
      <c r="AO36" s="141"/>
      <c r="AP36" s="141"/>
      <c r="AQ36" s="104"/>
      <c r="AR36" s="104"/>
      <c r="AS36" s="103">
        <v>7</v>
      </c>
      <c r="AT36" s="104"/>
      <c r="AU36" s="140"/>
      <c r="AV36" s="127"/>
      <c r="AW36" s="104"/>
      <c r="AX36" s="104">
        <f t="shared" si="16"/>
        <v>1217</v>
      </c>
      <c r="AY36" s="104">
        <f t="shared" si="42"/>
        <v>1211.1291585127201</v>
      </c>
      <c r="AZ36" s="105">
        <f t="shared" si="18"/>
        <v>367.55697133055622</v>
      </c>
      <c r="BA36" s="104">
        <f t="shared" si="19"/>
        <v>67.2</v>
      </c>
      <c r="BB36" s="141"/>
      <c r="BC36" s="104"/>
      <c r="BD36" s="102">
        <f t="shared" si="3"/>
        <v>5.8708414872798436</v>
      </c>
      <c r="BE36" s="105">
        <f>VLOOKUP(C36,'[13]1st payment '!C:BH,58,0)</f>
        <v>600</v>
      </c>
      <c r="BF36" s="104">
        <f t="shared" si="20"/>
        <v>673.07084148727984</v>
      </c>
      <c r="BG36" s="104">
        <f t="shared" si="21"/>
        <v>7</v>
      </c>
      <c r="BH36" s="107">
        <f t="shared" si="30"/>
        <v>550.92999999999995</v>
      </c>
      <c r="BI36" s="108">
        <f t="shared" si="4"/>
        <v>1217</v>
      </c>
      <c r="BJ36" s="108">
        <f t="shared" si="45"/>
        <v>666.07</v>
      </c>
      <c r="BK36" s="108" t="str">
        <f>VLOOKUP(C36,'[13]ACTIVE '!E:E,1,0)</f>
        <v>M507</v>
      </c>
      <c r="BL36" s="109">
        <f t="shared" si="24"/>
        <v>0.99575876995361989</v>
      </c>
      <c r="BM36" s="91" t="str">
        <f t="shared" si="34"/>
        <v>Sum Sophol</v>
      </c>
      <c r="BN36" s="104">
        <f t="shared" si="6"/>
        <v>1217</v>
      </c>
      <c r="BO36" s="104">
        <f>ROUND([14]!Tax(AY36,O36,$BG$2),2)</f>
        <v>67.2</v>
      </c>
      <c r="BP36" s="110">
        <f t="shared" si="43"/>
        <v>2.1835616438356165</v>
      </c>
      <c r="BQ36" s="98">
        <f>IF(BU36,VLOOKUP(BU36,[15]Seniority!$B$2:$C$27,2),0)</f>
        <v>3</v>
      </c>
      <c r="BR36" s="111">
        <f t="shared" si="46"/>
        <v>1222.1835616438357</v>
      </c>
      <c r="BS36" s="110">
        <f t="shared" si="26"/>
        <v>671.25356164383572</v>
      </c>
      <c r="BT36" s="112">
        <f t="shared" si="7"/>
        <v>1217</v>
      </c>
      <c r="BU36" s="113">
        <f t="shared" si="44"/>
        <v>797</v>
      </c>
    </row>
    <row r="37" spans="1:73" s="124" customFormat="1">
      <c r="A37" s="90">
        <f t="shared" si="27"/>
        <v>33</v>
      </c>
      <c r="B37" s="91" t="s">
        <v>305</v>
      </c>
      <c r="C37" s="92" t="s">
        <v>306</v>
      </c>
      <c r="D37" s="91" t="s">
        <v>307</v>
      </c>
      <c r="E37" s="93" t="s">
        <v>308</v>
      </c>
      <c r="F37" s="94" t="s">
        <v>121</v>
      </c>
      <c r="G37" s="90" t="s">
        <v>309</v>
      </c>
      <c r="H37" s="95" t="s">
        <v>144</v>
      </c>
      <c r="I37" s="96" t="s">
        <v>310</v>
      </c>
      <c r="J37" s="90">
        <f t="shared" si="8"/>
        <v>33.939726027397263</v>
      </c>
      <c r="K37" s="97">
        <f t="shared" si="9"/>
        <v>45292</v>
      </c>
      <c r="L37" s="97">
        <f t="shared" si="10"/>
        <v>45322</v>
      </c>
      <c r="M37" s="137">
        <v>1</v>
      </c>
      <c r="N37" s="137">
        <v>2</v>
      </c>
      <c r="O37" s="90">
        <f t="shared" si="11"/>
        <v>3</v>
      </c>
      <c r="P37" s="98">
        <f>VLOOKUP(C37,'[13]Absent '!B:L,11,0)</f>
        <v>0</v>
      </c>
      <c r="Q37" s="98">
        <f>VLOOKUP(C37,'[13]Absent '!B:Y,22,0)</f>
        <v>0</v>
      </c>
      <c r="R37" s="98">
        <f t="shared" si="12"/>
        <v>26</v>
      </c>
      <c r="S37" s="138"/>
      <c r="T37" s="98"/>
      <c r="U37" s="100">
        <f>VLOOKUP(C37,'[13]Absent '!B:Z,25,0)</f>
        <v>0</v>
      </c>
      <c r="V37" s="101"/>
      <c r="W37" s="101"/>
      <c r="X37" s="139">
        <f>400+4</f>
        <v>404</v>
      </c>
      <c r="Y37" s="103">
        <f t="shared" si="13"/>
        <v>15.538461538461538</v>
      </c>
      <c r="Z37" s="103">
        <f>VLOOKUP(C37,'[13]average  (2)'!B:AI,34,0)</f>
        <v>16.54607495069034</v>
      </c>
      <c r="AA37" s="104">
        <f t="shared" si="14"/>
        <v>0</v>
      </c>
      <c r="AB37" s="103">
        <f t="shared" si="35"/>
        <v>0</v>
      </c>
      <c r="AC37" s="103">
        <f t="shared" si="35"/>
        <v>0</v>
      </c>
      <c r="AD37" s="103">
        <f t="shared" si="36"/>
        <v>0</v>
      </c>
      <c r="AE37" s="104">
        <f t="shared" si="37"/>
        <v>0</v>
      </c>
      <c r="AF37" s="103">
        <f t="shared" si="38"/>
        <v>0</v>
      </c>
      <c r="AG37" s="122"/>
      <c r="AH37" s="105"/>
      <c r="AI37" s="104">
        <f>VLOOKUP(C37,'[13]Absent '!B:U,20,0)</f>
        <v>10</v>
      </c>
      <c r="AJ37" s="104">
        <f t="shared" si="39"/>
        <v>2</v>
      </c>
      <c r="AK37" s="98"/>
      <c r="AL37" s="103">
        <f t="shared" si="1"/>
        <v>404</v>
      </c>
      <c r="AM37" s="104">
        <f t="shared" si="40"/>
        <v>416</v>
      </c>
      <c r="AN37" s="140"/>
      <c r="AO37" s="141"/>
      <c r="AP37" s="141"/>
      <c r="AQ37" s="104"/>
      <c r="AR37" s="104"/>
      <c r="AS37" s="103">
        <v>7</v>
      </c>
      <c r="AT37" s="104"/>
      <c r="AU37" s="140"/>
      <c r="AV37" s="127"/>
      <c r="AW37" s="104">
        <f>VLOOKUP(C37,'[13]5%'!B:K,10,0)</f>
        <v>70.025192307692308</v>
      </c>
      <c r="AX37" s="104">
        <f t="shared" si="16"/>
        <v>416</v>
      </c>
      <c r="AY37" s="104">
        <f t="shared" si="42"/>
        <v>410.12915851272015</v>
      </c>
      <c r="AZ37" s="105">
        <f t="shared" si="18"/>
        <v>367.55697133055622</v>
      </c>
      <c r="BA37" s="104">
        <f t="shared" si="19"/>
        <v>0</v>
      </c>
      <c r="BB37" s="141"/>
      <c r="BC37" s="104"/>
      <c r="BD37" s="102">
        <f t="shared" si="3"/>
        <v>5.8708414872798436</v>
      </c>
      <c r="BE37" s="105">
        <f>VLOOKUP(C37,'[13]1st payment '!C:BH,58,0)</f>
        <v>200</v>
      </c>
      <c r="BF37" s="104">
        <f t="shared" si="20"/>
        <v>205.87084148727985</v>
      </c>
      <c r="BG37" s="104">
        <f t="shared" si="21"/>
        <v>77.025192307692308</v>
      </c>
      <c r="BH37" s="107">
        <f t="shared" si="30"/>
        <v>287.14999999999998</v>
      </c>
      <c r="BI37" s="108">
        <f t="shared" si="4"/>
        <v>416</v>
      </c>
      <c r="BJ37" s="108">
        <f t="shared" si="45"/>
        <v>128.85000000000002</v>
      </c>
      <c r="BK37" s="108" t="str">
        <f>VLOOKUP(C37,'[13]ACTIVE '!E:E,1,0)</f>
        <v>M515</v>
      </c>
      <c r="BL37" s="109">
        <f t="shared" si="24"/>
        <v>0.99048265155023851</v>
      </c>
      <c r="BM37" s="91" t="str">
        <f t="shared" si="34"/>
        <v>Taing Veasna</v>
      </c>
      <c r="BN37" s="104">
        <f t="shared" si="6"/>
        <v>416</v>
      </c>
      <c r="BO37" s="104">
        <f>ROUND([14]!Tax(AY37,O37,$BG$2),2)</f>
        <v>0</v>
      </c>
      <c r="BP37" s="110">
        <f t="shared" si="43"/>
        <v>1.9972602739726026</v>
      </c>
      <c r="BQ37" s="98">
        <f>IF(BU37,VLOOKUP(BU37,[15]Seniority!$B$2:$C$27,2),0)</f>
        <v>2</v>
      </c>
      <c r="BR37" s="111">
        <f t="shared" si="46"/>
        <v>419.99726027397259</v>
      </c>
      <c r="BS37" s="110">
        <f t="shared" si="26"/>
        <v>132.84726027397261</v>
      </c>
      <c r="BT37" s="112">
        <f t="shared" si="7"/>
        <v>416</v>
      </c>
      <c r="BU37" s="113">
        <f t="shared" si="44"/>
        <v>729</v>
      </c>
    </row>
    <row r="38" spans="1:73" s="124" customFormat="1">
      <c r="A38" s="90">
        <f t="shared" si="27"/>
        <v>34</v>
      </c>
      <c r="B38" s="91" t="s">
        <v>311</v>
      </c>
      <c r="C38" s="92" t="s">
        <v>312</v>
      </c>
      <c r="D38" s="91" t="s">
        <v>313</v>
      </c>
      <c r="E38" s="93" t="s">
        <v>171</v>
      </c>
      <c r="F38" s="94" t="s">
        <v>121</v>
      </c>
      <c r="G38" s="90">
        <v>35000458503817</v>
      </c>
      <c r="H38" s="95" t="s">
        <v>314</v>
      </c>
      <c r="I38" s="96" t="s">
        <v>315</v>
      </c>
      <c r="J38" s="90">
        <f t="shared" si="8"/>
        <v>34.12054794520548</v>
      </c>
      <c r="K38" s="97">
        <f t="shared" si="9"/>
        <v>45292</v>
      </c>
      <c r="L38" s="97">
        <f t="shared" si="10"/>
        <v>45322</v>
      </c>
      <c r="M38" s="90">
        <v>1</v>
      </c>
      <c r="N38" s="90">
        <v>0</v>
      </c>
      <c r="O38" s="90">
        <f t="shared" si="11"/>
        <v>1</v>
      </c>
      <c r="P38" s="98">
        <f>VLOOKUP(C38,'[13]Absent '!B:L,11,0)</f>
        <v>0</v>
      </c>
      <c r="Q38" s="98">
        <f>VLOOKUP(C38,'[13]Absent '!B:Y,22,0)</f>
        <v>0</v>
      </c>
      <c r="R38" s="98">
        <f t="shared" si="12"/>
        <v>26</v>
      </c>
      <c r="S38" s="99"/>
      <c r="T38" s="98"/>
      <c r="U38" s="100">
        <f>VLOOKUP(C38,'[13]Absent '!B:Z,25,0)</f>
        <v>0</v>
      </c>
      <c r="V38" s="101"/>
      <c r="W38" s="101"/>
      <c r="X38" s="102">
        <f>300+4</f>
        <v>304</v>
      </c>
      <c r="Y38" s="103">
        <f t="shared" si="13"/>
        <v>11.692307692307692</v>
      </c>
      <c r="Z38" s="103">
        <f>VLOOKUP(C38,'[13]average  (2)'!B:AI,34,0)</f>
        <v>12.838032544378702</v>
      </c>
      <c r="AA38" s="104">
        <f t="shared" si="14"/>
        <v>0</v>
      </c>
      <c r="AB38" s="103">
        <f t="shared" si="35"/>
        <v>0</v>
      </c>
      <c r="AC38" s="103">
        <f t="shared" si="35"/>
        <v>0</v>
      </c>
      <c r="AD38" s="103">
        <f t="shared" si="36"/>
        <v>0</v>
      </c>
      <c r="AE38" s="104">
        <f t="shared" si="37"/>
        <v>0</v>
      </c>
      <c r="AF38" s="103">
        <f t="shared" si="38"/>
        <v>0</v>
      </c>
      <c r="AG38" s="122"/>
      <c r="AH38" s="105"/>
      <c r="AI38" s="104">
        <f>VLOOKUP(C38,'[13]Absent '!B:U,20,0)</f>
        <v>10</v>
      </c>
      <c r="AJ38" s="104">
        <f t="shared" si="39"/>
        <v>2</v>
      </c>
      <c r="AK38" s="98"/>
      <c r="AL38" s="103">
        <f t="shared" si="1"/>
        <v>304</v>
      </c>
      <c r="AM38" s="104">
        <f t="shared" si="40"/>
        <v>316</v>
      </c>
      <c r="AN38" s="104"/>
      <c r="AO38" s="103"/>
      <c r="AP38" s="103"/>
      <c r="AQ38" s="104"/>
      <c r="AR38" s="104"/>
      <c r="AS38" s="103">
        <v>7</v>
      </c>
      <c r="AT38" s="104"/>
      <c r="AU38" s="104"/>
      <c r="AV38" s="127"/>
      <c r="AW38" s="104"/>
      <c r="AX38" s="104">
        <f t="shared" si="16"/>
        <v>316</v>
      </c>
      <c r="AY38" s="104">
        <f t="shared" si="42"/>
        <v>310.12915851272015</v>
      </c>
      <c r="AZ38" s="105">
        <f t="shared" si="18"/>
        <v>367.55697133055622</v>
      </c>
      <c r="BA38" s="104">
        <f t="shared" si="19"/>
        <v>0</v>
      </c>
      <c r="BB38" s="103"/>
      <c r="BC38" s="104"/>
      <c r="BD38" s="102">
        <f t="shared" si="3"/>
        <v>5.8708414872798436</v>
      </c>
      <c r="BE38" s="105">
        <f>VLOOKUP(C38,'[13]1st payment '!C:BH,58,0)</f>
        <v>150</v>
      </c>
      <c r="BF38" s="104">
        <f t="shared" si="20"/>
        <v>155.87084148727985</v>
      </c>
      <c r="BG38" s="104">
        <f t="shared" si="21"/>
        <v>7</v>
      </c>
      <c r="BH38" s="107">
        <f t="shared" si="30"/>
        <v>167.13</v>
      </c>
      <c r="BI38" s="108">
        <f t="shared" si="4"/>
        <v>316</v>
      </c>
      <c r="BJ38" s="108">
        <f t="shared" si="45"/>
        <v>148.87</v>
      </c>
      <c r="BK38" s="108" t="str">
        <f>VLOOKUP(C38,'[13]ACTIVE '!E:E,1,0)</f>
        <v>M536</v>
      </c>
      <c r="BL38" s="109">
        <f t="shared" si="24"/>
        <v>0.98921927665377318</v>
      </c>
      <c r="BM38" s="91" t="str">
        <f t="shared" si="34"/>
        <v>Chanlyngim Toeung</v>
      </c>
      <c r="BN38" s="104">
        <f t="shared" si="6"/>
        <v>316</v>
      </c>
      <c r="BO38" s="104">
        <f>ROUND([14]!Tax(AY38,O38,$BG$2),2)</f>
        <v>0</v>
      </c>
      <c r="BP38" s="110">
        <f t="shared" si="43"/>
        <v>1.4438356164383561</v>
      </c>
      <c r="BQ38" s="98">
        <f>IF(BU38,VLOOKUP(BU38,[15]Seniority!$B$2:$C$27,2),0)</f>
        <v>2</v>
      </c>
      <c r="BR38" s="111">
        <f t="shared" si="46"/>
        <v>319.44383561643838</v>
      </c>
      <c r="BS38" s="110">
        <f t="shared" si="26"/>
        <v>152.31383561643838</v>
      </c>
      <c r="BT38" s="112">
        <f t="shared" si="7"/>
        <v>316</v>
      </c>
      <c r="BU38" s="113">
        <f t="shared" si="44"/>
        <v>527</v>
      </c>
    </row>
    <row r="39" spans="1:73" s="124" customFormat="1">
      <c r="A39" s="90">
        <f t="shared" si="27"/>
        <v>35</v>
      </c>
      <c r="B39" s="91" t="s">
        <v>316</v>
      </c>
      <c r="C39" s="92" t="s">
        <v>317</v>
      </c>
      <c r="D39" s="91" t="s">
        <v>142</v>
      </c>
      <c r="E39" s="93" t="s">
        <v>142</v>
      </c>
      <c r="F39" s="94" t="s">
        <v>121</v>
      </c>
      <c r="G39" s="90">
        <v>34370384999117</v>
      </c>
      <c r="H39" s="95" t="s">
        <v>318</v>
      </c>
      <c r="I39" s="96" t="s">
        <v>319</v>
      </c>
      <c r="J39" s="90">
        <f t="shared" si="8"/>
        <v>35.586301369863016</v>
      </c>
      <c r="K39" s="97">
        <f t="shared" si="9"/>
        <v>45292</v>
      </c>
      <c r="L39" s="97">
        <f t="shared" si="10"/>
        <v>45322</v>
      </c>
      <c r="M39" s="90">
        <v>1</v>
      </c>
      <c r="N39" s="90">
        <v>2</v>
      </c>
      <c r="O39" s="90">
        <f t="shared" si="11"/>
        <v>3</v>
      </c>
      <c r="P39" s="98">
        <f>VLOOKUP(C39,'[13]Absent '!B:L,11,0)</f>
        <v>1</v>
      </c>
      <c r="Q39" s="98">
        <f>VLOOKUP(C39,'[13]Absent '!B:Y,22,0)</f>
        <v>0</v>
      </c>
      <c r="R39" s="98">
        <f t="shared" si="12"/>
        <v>25</v>
      </c>
      <c r="S39" s="99"/>
      <c r="T39" s="98"/>
      <c r="U39" s="100">
        <f>VLOOKUP(C39,'[13]Absent '!B:Z,25,0)</f>
        <v>0</v>
      </c>
      <c r="V39" s="101"/>
      <c r="W39" s="101"/>
      <c r="X39" s="102">
        <f>500+4</f>
        <v>504</v>
      </c>
      <c r="Y39" s="103">
        <f t="shared" si="13"/>
        <v>19.384615384615383</v>
      </c>
      <c r="Z39" s="103">
        <f>VLOOKUP(C39,'[13]average  (2)'!B:AI,34,0)</f>
        <v>20.373851084812621</v>
      </c>
      <c r="AA39" s="104">
        <f t="shared" si="14"/>
        <v>0</v>
      </c>
      <c r="AB39" s="103">
        <f t="shared" si="35"/>
        <v>19.384615384615383</v>
      </c>
      <c r="AC39" s="103">
        <f t="shared" si="35"/>
        <v>0</v>
      </c>
      <c r="AD39" s="103">
        <f t="shared" si="36"/>
        <v>0</v>
      </c>
      <c r="AE39" s="104">
        <f t="shared" si="37"/>
        <v>0</v>
      </c>
      <c r="AF39" s="103">
        <f t="shared" si="38"/>
        <v>0</v>
      </c>
      <c r="AG39" s="122"/>
      <c r="AH39" s="105"/>
      <c r="AI39" s="104">
        <f>VLOOKUP(C39,'[13]Absent '!B:U,20,0)</f>
        <v>9.5652173913043477</v>
      </c>
      <c r="AJ39" s="104">
        <f t="shared" si="39"/>
        <v>2</v>
      </c>
      <c r="AK39" s="98"/>
      <c r="AL39" s="103">
        <f t="shared" si="1"/>
        <v>484.61538461538458</v>
      </c>
      <c r="AM39" s="104">
        <f t="shared" si="40"/>
        <v>515.57000000000005</v>
      </c>
      <c r="AN39" s="104"/>
      <c r="AO39" s="103"/>
      <c r="AP39" s="103"/>
      <c r="AQ39" s="104"/>
      <c r="AR39" s="104"/>
      <c r="AS39" s="103">
        <v>7</v>
      </c>
      <c r="AT39" s="104"/>
      <c r="AU39" s="104"/>
      <c r="AV39" s="127"/>
      <c r="AW39" s="104"/>
      <c r="AX39" s="104">
        <f t="shared" si="16"/>
        <v>515.57000000000005</v>
      </c>
      <c r="AY39" s="104">
        <f t="shared" si="42"/>
        <v>509.6991585127202</v>
      </c>
      <c r="AZ39" s="105">
        <f t="shared" si="18"/>
        <v>367.55697133055622</v>
      </c>
      <c r="BA39" s="104">
        <f t="shared" si="19"/>
        <v>1.59</v>
      </c>
      <c r="BB39" s="103"/>
      <c r="BC39" s="104"/>
      <c r="BD39" s="102">
        <f t="shared" si="3"/>
        <v>5.8708414872798436</v>
      </c>
      <c r="BE39" s="105">
        <f>VLOOKUP(C39,'[13]1st payment '!C:BH,58,0)</f>
        <v>250</v>
      </c>
      <c r="BF39" s="104">
        <f t="shared" si="20"/>
        <v>257.46084148727982</v>
      </c>
      <c r="BG39" s="104">
        <f t="shared" si="21"/>
        <v>7</v>
      </c>
      <c r="BH39" s="107">
        <f t="shared" si="30"/>
        <v>265.11</v>
      </c>
      <c r="BI39" s="108">
        <f t="shared" si="4"/>
        <v>515.57000000000005</v>
      </c>
      <c r="BJ39" s="108">
        <f t="shared" si="45"/>
        <v>250.46000000000004</v>
      </c>
      <c r="BK39" s="108" t="str">
        <f>VLOOKUP(C39,'[13]ACTIVE '!E:E,1,0)</f>
        <v>M541</v>
      </c>
      <c r="BL39" s="109">
        <f t="shared" si="24"/>
        <v>0.99356395561716471</v>
      </c>
      <c r="BM39" s="91" t="str">
        <f t="shared" si="34"/>
        <v>Ratana Seng</v>
      </c>
      <c r="BN39" s="104">
        <f t="shared" si="6"/>
        <v>515.57000000000005</v>
      </c>
      <c r="BO39" s="104">
        <f>ROUND([14]!Tax(AY39,O39,$BG$2),2)</f>
        <v>1.59</v>
      </c>
      <c r="BP39" s="110">
        <f t="shared" si="43"/>
        <v>1.3397260273972602</v>
      </c>
      <c r="BQ39" s="98">
        <f>IF(BU39,VLOOKUP(BU39,[15]Seniority!$B$2:$C$27,2),0)</f>
        <v>2</v>
      </c>
      <c r="BR39" s="111">
        <f t="shared" si="46"/>
        <v>518.90972602739726</v>
      </c>
      <c r="BS39" s="110">
        <f t="shared" si="26"/>
        <v>253.79972602739724</v>
      </c>
      <c r="BT39" s="112">
        <f t="shared" si="7"/>
        <v>515.57000000000005</v>
      </c>
      <c r="BU39" s="113">
        <f t="shared" si="44"/>
        <v>489</v>
      </c>
    </row>
    <row r="40" spans="1:73" s="124" customFormat="1">
      <c r="A40" s="90">
        <f t="shared" si="27"/>
        <v>36</v>
      </c>
      <c r="B40" s="91" t="s">
        <v>320</v>
      </c>
      <c r="C40" s="92" t="s">
        <v>321</v>
      </c>
      <c r="D40" s="91" t="s">
        <v>322</v>
      </c>
      <c r="E40" s="93" t="s">
        <v>171</v>
      </c>
      <c r="F40" s="94" t="s">
        <v>121</v>
      </c>
      <c r="G40" s="90">
        <v>35000284117714</v>
      </c>
      <c r="H40" s="95" t="s">
        <v>323</v>
      </c>
      <c r="I40" s="96" t="s">
        <v>324</v>
      </c>
      <c r="J40" s="90">
        <f t="shared" si="8"/>
        <v>38.246575342465754</v>
      </c>
      <c r="K40" s="97">
        <f t="shared" si="9"/>
        <v>45292</v>
      </c>
      <c r="L40" s="97">
        <f t="shared" si="10"/>
        <v>45322</v>
      </c>
      <c r="M40" s="90">
        <v>1</v>
      </c>
      <c r="N40" s="90">
        <v>2</v>
      </c>
      <c r="O40" s="90">
        <f t="shared" si="11"/>
        <v>3</v>
      </c>
      <c r="P40" s="98">
        <f>VLOOKUP(C40,'[13]Absent '!B:L,11,0)</f>
        <v>0</v>
      </c>
      <c r="Q40" s="98">
        <f>VLOOKUP(C40,'[13]Absent '!B:Y,22,0)</f>
        <v>0</v>
      </c>
      <c r="R40" s="98">
        <f t="shared" si="12"/>
        <v>26</v>
      </c>
      <c r="S40" s="99"/>
      <c r="T40" s="98"/>
      <c r="U40" s="100">
        <f>VLOOKUP(C40,'[13]Absent '!B:Z,25,0)</f>
        <v>0</v>
      </c>
      <c r="V40" s="101"/>
      <c r="W40" s="101"/>
      <c r="X40" s="102">
        <f>232+4</f>
        <v>236</v>
      </c>
      <c r="Y40" s="103">
        <f t="shared" si="13"/>
        <v>9.0769230769230766</v>
      </c>
      <c r="Z40" s="103">
        <f>VLOOKUP(C40,'[13]average  (2)'!B:AI,34,0)</f>
        <v>15.803870808678502</v>
      </c>
      <c r="AA40" s="104">
        <f t="shared" si="14"/>
        <v>0</v>
      </c>
      <c r="AB40" s="103">
        <f t="shared" si="35"/>
        <v>0</v>
      </c>
      <c r="AC40" s="103">
        <f t="shared" si="35"/>
        <v>0</v>
      </c>
      <c r="AD40" s="103">
        <f t="shared" si="36"/>
        <v>0</v>
      </c>
      <c r="AE40" s="104">
        <f t="shared" si="37"/>
        <v>0</v>
      </c>
      <c r="AF40" s="103">
        <f t="shared" si="38"/>
        <v>0</v>
      </c>
      <c r="AG40" s="122"/>
      <c r="AH40" s="105"/>
      <c r="AI40" s="104">
        <f>VLOOKUP(C40,'[13]Absent '!B:U,20,0)</f>
        <v>10</v>
      </c>
      <c r="AJ40" s="104">
        <f t="shared" si="39"/>
        <v>3</v>
      </c>
      <c r="AK40" s="98">
        <v>30</v>
      </c>
      <c r="AL40" s="103">
        <f t="shared" si="1"/>
        <v>236</v>
      </c>
      <c r="AM40" s="104">
        <f t="shared" si="40"/>
        <v>279</v>
      </c>
      <c r="AN40" s="104"/>
      <c r="AO40" s="103"/>
      <c r="AP40" s="103"/>
      <c r="AQ40" s="104"/>
      <c r="AR40" s="104"/>
      <c r="AS40" s="103">
        <v>7</v>
      </c>
      <c r="AT40" s="104"/>
      <c r="AU40" s="104"/>
      <c r="AV40" s="127"/>
      <c r="AW40" s="104">
        <f>VLOOKUP(C40,'[13]5%'!B:K,10,0)</f>
        <v>60.632730769230776</v>
      </c>
      <c r="AX40" s="104">
        <f t="shared" si="16"/>
        <v>279</v>
      </c>
      <c r="AY40" s="104">
        <f t="shared" si="42"/>
        <v>273.42</v>
      </c>
      <c r="AZ40" s="105">
        <f t="shared" si="18"/>
        <v>367.55697133055622</v>
      </c>
      <c r="BA40" s="104">
        <f t="shared" si="19"/>
        <v>0</v>
      </c>
      <c r="BB40" s="103"/>
      <c r="BC40" s="104"/>
      <c r="BD40" s="102">
        <f t="shared" si="3"/>
        <v>5.58</v>
      </c>
      <c r="BE40" s="105">
        <f>VLOOKUP(C40,'[13]1st payment '!C:BH,58,0)</f>
        <v>116</v>
      </c>
      <c r="BF40" s="104">
        <f t="shared" si="20"/>
        <v>121.58</v>
      </c>
      <c r="BG40" s="104">
        <f t="shared" si="21"/>
        <v>67.632730769230776</v>
      </c>
      <c r="BH40" s="107">
        <f t="shared" si="30"/>
        <v>225.05</v>
      </c>
      <c r="BI40" s="108">
        <f t="shared" si="4"/>
        <v>279</v>
      </c>
      <c r="BJ40" s="108">
        <f t="shared" si="45"/>
        <v>53.949999999999989</v>
      </c>
      <c r="BK40" s="108" t="str">
        <f>VLOOKUP(C40,'[13]ACTIVE '!E:E,1,0)</f>
        <v>D012</v>
      </c>
      <c r="BL40" s="109">
        <f t="shared" si="24"/>
        <v>0.98148540807278617</v>
      </c>
      <c r="BM40" s="91" t="str">
        <f t="shared" si="34"/>
        <v>Pech Phan</v>
      </c>
      <c r="BN40" s="104">
        <f t="shared" si="6"/>
        <v>279</v>
      </c>
      <c r="BO40" s="104">
        <f>ROUND([14]!Tax(AY40,O40,$BG$2),2)</f>
        <v>0</v>
      </c>
      <c r="BP40" s="110">
        <f t="shared" si="43"/>
        <v>2.2630136986301368</v>
      </c>
      <c r="BQ40" s="98">
        <f>IF(BU40,VLOOKUP(BU40,[15]Seniority!$B$2:$C$27,2),0)</f>
        <v>3</v>
      </c>
      <c r="BR40" s="111">
        <f t="shared" si="46"/>
        <v>284.26301369863012</v>
      </c>
      <c r="BS40" s="110">
        <f>BR40-BH40</f>
        <v>59.213013698630107</v>
      </c>
      <c r="BT40" s="112">
        <f t="shared" si="7"/>
        <v>279</v>
      </c>
      <c r="BU40" s="113">
        <f t="shared" si="44"/>
        <v>826</v>
      </c>
    </row>
    <row r="41" spans="1:73" s="124" customFormat="1">
      <c r="A41" s="90">
        <f t="shared" si="27"/>
        <v>37</v>
      </c>
      <c r="B41" s="143" t="s">
        <v>325</v>
      </c>
      <c r="C41" s="144" t="s">
        <v>326</v>
      </c>
      <c r="D41" s="91" t="s">
        <v>322</v>
      </c>
      <c r="E41" s="93" t="s">
        <v>171</v>
      </c>
      <c r="F41" s="94" t="s">
        <v>121</v>
      </c>
      <c r="G41" s="90">
        <v>35000516628219</v>
      </c>
      <c r="H41" s="143" t="s">
        <v>327</v>
      </c>
      <c r="I41" s="143" t="s">
        <v>328</v>
      </c>
      <c r="J41" s="90">
        <f t="shared" si="8"/>
        <v>42.515068493150686</v>
      </c>
      <c r="K41" s="97">
        <f t="shared" si="9"/>
        <v>45292</v>
      </c>
      <c r="L41" s="97">
        <f t="shared" si="10"/>
        <v>45322</v>
      </c>
      <c r="M41" s="90">
        <v>1</v>
      </c>
      <c r="N41" s="90">
        <v>2</v>
      </c>
      <c r="O41" s="90">
        <f t="shared" si="11"/>
        <v>3</v>
      </c>
      <c r="P41" s="98">
        <f>VLOOKUP(C41,'[13]Absent '!B:L,11,0)</f>
        <v>0</v>
      </c>
      <c r="Q41" s="98">
        <f>VLOOKUP(C41,'[13]Absent '!B:Y,22,0)</f>
        <v>0</v>
      </c>
      <c r="R41" s="98">
        <f t="shared" si="12"/>
        <v>26</v>
      </c>
      <c r="S41" s="99"/>
      <c r="T41" s="98"/>
      <c r="U41" s="100">
        <f>VLOOKUP(C41,'[13]Absent '!B:Z,25,0)</f>
        <v>0</v>
      </c>
      <c r="V41" s="101"/>
      <c r="W41" s="101"/>
      <c r="X41" s="102">
        <f>200+4</f>
        <v>204</v>
      </c>
      <c r="Y41" s="103">
        <f t="shared" si="13"/>
        <v>7.8461538461538458</v>
      </c>
      <c r="Z41" s="103">
        <v>0</v>
      </c>
      <c r="AA41" s="104">
        <f t="shared" si="14"/>
        <v>0</v>
      </c>
      <c r="AB41" s="103">
        <f t="shared" si="35"/>
        <v>0</v>
      </c>
      <c r="AC41" s="103">
        <f t="shared" si="35"/>
        <v>0</v>
      </c>
      <c r="AD41" s="103">
        <f t="shared" si="36"/>
        <v>0</v>
      </c>
      <c r="AE41" s="104">
        <f t="shared" si="37"/>
        <v>0</v>
      </c>
      <c r="AF41" s="103">
        <f t="shared" si="38"/>
        <v>0</v>
      </c>
      <c r="AG41" s="122"/>
      <c r="AH41" s="105"/>
      <c r="AI41" s="104">
        <f>VLOOKUP(C41,'[13]Absent '!B:U,20,0)</f>
        <v>10</v>
      </c>
      <c r="AJ41" s="104">
        <v>0</v>
      </c>
      <c r="AK41" s="98"/>
      <c r="AL41" s="103">
        <f t="shared" si="1"/>
        <v>204</v>
      </c>
      <c r="AM41" s="104">
        <f>ROUND(SUM(AA41:AF41)+AH41+AI41+AJ41+AK41+AL41,2)</f>
        <v>214</v>
      </c>
      <c r="AN41" s="104"/>
      <c r="AO41" s="103"/>
      <c r="AP41" s="103"/>
      <c r="AQ41" s="104"/>
      <c r="AR41" s="104"/>
      <c r="AS41" s="103">
        <v>3.5</v>
      </c>
      <c r="AT41" s="104"/>
      <c r="AU41" s="104"/>
      <c r="AV41" s="127"/>
      <c r="AW41" s="104"/>
      <c r="AX41" s="104">
        <f t="shared" si="16"/>
        <v>214</v>
      </c>
      <c r="AY41" s="104">
        <f t="shared" si="42"/>
        <v>209.72</v>
      </c>
      <c r="AZ41" s="105">
        <f t="shared" si="18"/>
        <v>367.55697133055622</v>
      </c>
      <c r="BA41" s="104">
        <f t="shared" si="19"/>
        <v>0</v>
      </c>
      <c r="BB41" s="103"/>
      <c r="BC41" s="104"/>
      <c r="BD41" s="102">
        <f t="shared" si="3"/>
        <v>4.28</v>
      </c>
      <c r="BE41" s="105">
        <f>VLOOKUP(C41,'[13]1st payment '!C:BH,58,0)</f>
        <v>100</v>
      </c>
      <c r="BF41" s="104">
        <f t="shared" si="20"/>
        <v>104.28</v>
      </c>
      <c r="BG41" s="104">
        <f t="shared" si="21"/>
        <v>3.5</v>
      </c>
      <c r="BH41" s="107">
        <f>ROUND((AX41+BG41-BF41),2)</f>
        <v>113.22</v>
      </c>
      <c r="BI41" s="108">
        <f t="shared" si="4"/>
        <v>214</v>
      </c>
      <c r="BJ41" s="108">
        <f t="shared" si="45"/>
        <v>100.78</v>
      </c>
      <c r="BK41" s="108" t="str">
        <f>VLOOKUP(C41,'[13]ACTIVE '!E:E,1,0)</f>
        <v>D015</v>
      </c>
      <c r="BL41" s="109">
        <f t="shared" si="24"/>
        <v>0.99948816378758798</v>
      </c>
      <c r="BM41" s="91" t="str">
        <f t="shared" si="34"/>
        <v>Room Khoeun</v>
      </c>
      <c r="BN41" s="104">
        <f t="shared" si="6"/>
        <v>214</v>
      </c>
      <c r="BO41" s="104">
        <f>ROUND([14]!Tax(AY41,O41,$BG$2),2)</f>
        <v>0</v>
      </c>
      <c r="BP41" s="110">
        <f t="shared" si="43"/>
        <v>0.1095890410958904</v>
      </c>
      <c r="BQ41" s="98">
        <f>IF(BU41,VLOOKUP(BU41,[15]Seniority!$B$2:$C$27,2),0)</f>
        <v>0</v>
      </c>
      <c r="BR41" s="111">
        <f t="shared" si="46"/>
        <v>214.10958904109589</v>
      </c>
      <c r="BS41" s="110">
        <f>BR41-BH41</f>
        <v>100.88958904109589</v>
      </c>
      <c r="BT41" s="112">
        <f t="shared" si="7"/>
        <v>214</v>
      </c>
      <c r="BU41" s="113">
        <f>($BP$1-H41)</f>
        <v>40</v>
      </c>
    </row>
    <row r="42" spans="1:73" s="124" customFormat="1">
      <c r="A42" s="90">
        <f t="shared" si="27"/>
        <v>38</v>
      </c>
      <c r="B42" s="91" t="s">
        <v>329</v>
      </c>
      <c r="C42" s="92" t="s">
        <v>330</v>
      </c>
      <c r="D42" s="91" t="s">
        <v>331</v>
      </c>
      <c r="E42" s="93" t="s">
        <v>332</v>
      </c>
      <c r="F42" s="94" t="s">
        <v>172</v>
      </c>
      <c r="G42" s="90">
        <v>35000456202313</v>
      </c>
      <c r="H42" s="95" t="s">
        <v>333</v>
      </c>
      <c r="I42" s="96" t="s">
        <v>334</v>
      </c>
      <c r="J42" s="90">
        <f t="shared" si="8"/>
        <v>41.920547945205477</v>
      </c>
      <c r="K42" s="97">
        <f t="shared" si="9"/>
        <v>45292</v>
      </c>
      <c r="L42" s="97">
        <f t="shared" si="10"/>
        <v>45322</v>
      </c>
      <c r="M42" s="90">
        <v>1</v>
      </c>
      <c r="N42" s="90">
        <v>1</v>
      </c>
      <c r="O42" s="90">
        <f t="shared" si="11"/>
        <v>2</v>
      </c>
      <c r="P42" s="98">
        <f>VLOOKUP(C42,'[13]Absent '!B:L,11,0)</f>
        <v>1</v>
      </c>
      <c r="Q42" s="98">
        <f>VLOOKUP(C42,'[13]Absent '!B:Y,22,0)</f>
        <v>0</v>
      </c>
      <c r="R42" s="98">
        <f t="shared" si="12"/>
        <v>25</v>
      </c>
      <c r="S42" s="99"/>
      <c r="T42" s="98"/>
      <c r="U42" s="100">
        <f>VLOOKUP(C42,'[13]Absent '!B:Z,25,0)</f>
        <v>0</v>
      </c>
      <c r="V42" s="101"/>
      <c r="W42" s="101"/>
      <c r="X42" s="102">
        <f>400+4</f>
        <v>404</v>
      </c>
      <c r="Y42" s="103">
        <f t="shared" si="13"/>
        <v>15.538461538461538</v>
      </c>
      <c r="Z42" s="103">
        <f>VLOOKUP(C42,'[13]average  (2)'!B:AI,34,0)</f>
        <v>25.250818540433933</v>
      </c>
      <c r="AA42" s="104">
        <f t="shared" si="14"/>
        <v>0</v>
      </c>
      <c r="AB42" s="103">
        <f t="shared" si="35"/>
        <v>15.538461538461538</v>
      </c>
      <c r="AC42" s="103">
        <f t="shared" si="35"/>
        <v>0</v>
      </c>
      <c r="AD42" s="103">
        <f t="shared" si="36"/>
        <v>0</v>
      </c>
      <c r="AE42" s="104">
        <f t="shared" si="37"/>
        <v>0</v>
      </c>
      <c r="AF42" s="103">
        <f t="shared" si="38"/>
        <v>0</v>
      </c>
      <c r="AG42" s="105"/>
      <c r="AH42" s="105"/>
      <c r="AI42" s="104">
        <f>VLOOKUP(C42,'[13]Absent '!B:U,20,0)</f>
        <v>9.5652173913043477</v>
      </c>
      <c r="AJ42" s="104">
        <f t="shared" si="39"/>
        <v>11</v>
      </c>
      <c r="AK42" s="98">
        <f>10+30</f>
        <v>40</v>
      </c>
      <c r="AL42" s="103">
        <f t="shared" si="1"/>
        <v>388.46153846153845</v>
      </c>
      <c r="AM42" s="104">
        <f t="shared" si="40"/>
        <v>464.57</v>
      </c>
      <c r="AN42" s="104"/>
      <c r="AO42" s="103"/>
      <c r="AP42" s="103"/>
      <c r="AQ42" s="104"/>
      <c r="AR42" s="104"/>
      <c r="AS42" s="103">
        <v>7</v>
      </c>
      <c r="AT42" s="104"/>
      <c r="AU42" s="104"/>
      <c r="AV42" s="127"/>
      <c r="AW42" s="104"/>
      <c r="AX42" s="104">
        <f>SUM(AM42+AN42)</f>
        <v>464.57</v>
      </c>
      <c r="AY42" s="104">
        <f t="shared" si="42"/>
        <v>458.69915851272015</v>
      </c>
      <c r="AZ42" s="105">
        <f t="shared" si="18"/>
        <v>367.55697133055622</v>
      </c>
      <c r="BA42" s="104">
        <f t="shared" si="19"/>
        <v>0.88</v>
      </c>
      <c r="BB42" s="103"/>
      <c r="BC42" s="104"/>
      <c r="BD42" s="102">
        <f t="shared" si="3"/>
        <v>5.8708414872798436</v>
      </c>
      <c r="BE42" s="105">
        <f>VLOOKUP(C42,'[13]1st payment '!C:BH,58,0)</f>
        <v>200</v>
      </c>
      <c r="BF42" s="104">
        <f t="shared" si="20"/>
        <v>206.75084148727984</v>
      </c>
      <c r="BG42" s="104">
        <f t="shared" si="21"/>
        <v>7</v>
      </c>
      <c r="BH42" s="107">
        <f t="shared" si="30"/>
        <v>264.82</v>
      </c>
      <c r="BI42" s="108">
        <f t="shared" si="4"/>
        <v>464.57</v>
      </c>
      <c r="BJ42" s="108">
        <f t="shared" si="45"/>
        <v>199.75</v>
      </c>
      <c r="BK42" s="108" t="str">
        <f>VLOOKUP(C42,'[13]ACTIVE '!E:E,1,0)</f>
        <v>GEN011</v>
      </c>
      <c r="BL42" s="109">
        <f t="shared" si="24"/>
        <v>0.95506517886486342</v>
      </c>
      <c r="BM42" s="91" t="str">
        <f t="shared" si="34"/>
        <v>Sokean Ken</v>
      </c>
      <c r="BN42" s="104">
        <f t="shared" si="6"/>
        <v>464.57</v>
      </c>
      <c r="BO42" s="104">
        <f>ROUND([14]!Tax(AY42,O42,$BG$2),2)</f>
        <v>0.88</v>
      </c>
      <c r="BP42" s="110">
        <f t="shared" si="43"/>
        <v>10.857534246575343</v>
      </c>
      <c r="BQ42" s="98">
        <f>IF(BU42,VLOOKUP(BU42,[15]Seniority!$B$2:$C$27,2),0)</f>
        <v>11</v>
      </c>
      <c r="BR42" s="111">
        <f t="shared" si="46"/>
        <v>486.42753424657536</v>
      </c>
      <c r="BS42" s="110">
        <f t="shared" si="26"/>
        <v>221.60753424657537</v>
      </c>
      <c r="BT42" s="112">
        <f t="shared" si="7"/>
        <v>464.57</v>
      </c>
      <c r="BU42" s="113">
        <f t="shared" si="44"/>
        <v>3963</v>
      </c>
    </row>
    <row r="43" spans="1:73" s="124" customFormat="1">
      <c r="A43" s="90">
        <f t="shared" si="27"/>
        <v>39</v>
      </c>
      <c r="B43" s="91" t="s">
        <v>335</v>
      </c>
      <c r="C43" s="92" t="s">
        <v>336</v>
      </c>
      <c r="D43" s="91" t="s">
        <v>331</v>
      </c>
      <c r="E43" s="93" t="s">
        <v>332</v>
      </c>
      <c r="F43" s="94" t="s">
        <v>121</v>
      </c>
      <c r="G43" s="90">
        <v>34370419247127</v>
      </c>
      <c r="H43" s="95" t="s">
        <v>337</v>
      </c>
      <c r="I43" s="96" t="s">
        <v>338</v>
      </c>
      <c r="J43" s="90">
        <f t="shared" si="8"/>
        <v>35.895890410958906</v>
      </c>
      <c r="K43" s="97">
        <f t="shared" si="9"/>
        <v>45292</v>
      </c>
      <c r="L43" s="97">
        <f t="shared" si="10"/>
        <v>45322</v>
      </c>
      <c r="M43" s="90">
        <v>1</v>
      </c>
      <c r="N43" s="90">
        <v>1</v>
      </c>
      <c r="O43" s="90">
        <f t="shared" si="11"/>
        <v>2</v>
      </c>
      <c r="P43" s="98">
        <f>VLOOKUP(C43,'[13]Absent '!B:L,11,0)</f>
        <v>0</v>
      </c>
      <c r="Q43" s="98">
        <f>VLOOKUP(C43,'[13]Absent '!B:Y,22,0)</f>
        <v>0</v>
      </c>
      <c r="R43" s="98">
        <f t="shared" si="12"/>
        <v>26</v>
      </c>
      <c r="S43" s="99"/>
      <c r="T43" s="98"/>
      <c r="U43" s="100">
        <f>VLOOKUP(C43,'[13]Absent '!B:Z,25,0)</f>
        <v>0</v>
      </c>
      <c r="V43" s="101"/>
      <c r="W43" s="101"/>
      <c r="X43" s="102">
        <f>300+4</f>
        <v>304</v>
      </c>
      <c r="Y43" s="103">
        <f t="shared" si="13"/>
        <v>11.692307692307692</v>
      </c>
      <c r="Z43" s="103">
        <f>VLOOKUP(C43,'[13]average  (2)'!B:AI,34,0)</f>
        <v>16.639733727810651</v>
      </c>
      <c r="AA43" s="104">
        <f t="shared" si="14"/>
        <v>0</v>
      </c>
      <c r="AB43" s="103">
        <f t="shared" si="35"/>
        <v>0</v>
      </c>
      <c r="AC43" s="103">
        <f t="shared" si="35"/>
        <v>0</v>
      </c>
      <c r="AD43" s="103">
        <f t="shared" si="36"/>
        <v>0</v>
      </c>
      <c r="AE43" s="104">
        <f t="shared" si="37"/>
        <v>0</v>
      </c>
      <c r="AF43" s="103">
        <f t="shared" si="38"/>
        <v>0</v>
      </c>
      <c r="AG43" s="122"/>
      <c r="AH43" s="105"/>
      <c r="AI43" s="104">
        <f>VLOOKUP(C43,'[13]Absent '!B:U,20,0)</f>
        <v>10</v>
      </c>
      <c r="AJ43" s="104">
        <f t="shared" si="39"/>
        <v>2</v>
      </c>
      <c r="AK43" s="98">
        <v>30</v>
      </c>
      <c r="AL43" s="103">
        <f t="shared" si="1"/>
        <v>304</v>
      </c>
      <c r="AM43" s="104">
        <f t="shared" si="40"/>
        <v>346</v>
      </c>
      <c r="AN43" s="104"/>
      <c r="AO43" s="103"/>
      <c r="AP43" s="103"/>
      <c r="AQ43" s="104"/>
      <c r="AR43" s="104"/>
      <c r="AS43" s="103">
        <v>7</v>
      </c>
      <c r="AT43" s="104"/>
      <c r="AU43" s="104"/>
      <c r="AV43" s="127"/>
      <c r="AW43" s="104"/>
      <c r="AX43" s="104">
        <f t="shared" si="16"/>
        <v>346</v>
      </c>
      <c r="AY43" s="104">
        <f t="shared" si="42"/>
        <v>340.12915851272015</v>
      </c>
      <c r="AZ43" s="105">
        <f t="shared" si="18"/>
        <v>367.55697133055622</v>
      </c>
      <c r="BA43" s="104">
        <f t="shared" si="19"/>
        <v>0</v>
      </c>
      <c r="BB43" s="103"/>
      <c r="BC43" s="104"/>
      <c r="BD43" s="102">
        <f t="shared" si="3"/>
        <v>5.8708414872798436</v>
      </c>
      <c r="BE43" s="105">
        <f>VLOOKUP(C43,'[13]1st payment '!C:BH,58,0)</f>
        <v>150</v>
      </c>
      <c r="BF43" s="104">
        <f t="shared" si="20"/>
        <v>155.87084148727985</v>
      </c>
      <c r="BG43" s="104">
        <f t="shared" si="21"/>
        <v>7</v>
      </c>
      <c r="BH43" s="107">
        <f t="shared" si="30"/>
        <v>197.13</v>
      </c>
      <c r="BI43" s="108">
        <f t="shared" si="4"/>
        <v>346</v>
      </c>
      <c r="BJ43" s="108">
        <f t="shared" si="45"/>
        <v>148.87</v>
      </c>
      <c r="BK43" s="108" t="str">
        <f>VLOOKUP(C43,'[13]ACTIVE '!E:E,1,0)</f>
        <v>GEN017</v>
      </c>
      <c r="BL43" s="109">
        <f t="shared" si="24"/>
        <v>0.98971027326943717</v>
      </c>
      <c r="BM43" s="91" t="str">
        <f t="shared" si="34"/>
        <v>Sophorn Hun</v>
      </c>
      <c r="BN43" s="104">
        <f t="shared" si="6"/>
        <v>346</v>
      </c>
      <c r="BO43" s="104">
        <f>ROUND([14]!Tax(AY43,O43,$BG$2),2)</f>
        <v>0</v>
      </c>
      <c r="BP43" s="110">
        <f t="shared" si="43"/>
        <v>1.5972602739726027</v>
      </c>
      <c r="BQ43" s="98">
        <f>IF(BU43,VLOOKUP(BU43,[15]Seniority!$B$2:$C$27,2),0)</f>
        <v>2</v>
      </c>
      <c r="BR43" s="111">
        <f t="shared" si="46"/>
        <v>349.59726027397261</v>
      </c>
      <c r="BS43" s="110">
        <f t="shared" si="26"/>
        <v>152.46726027397261</v>
      </c>
      <c r="BT43" s="112">
        <f t="shared" si="7"/>
        <v>346</v>
      </c>
      <c r="BU43" s="113">
        <f t="shared" si="44"/>
        <v>583</v>
      </c>
    </row>
    <row r="44" spans="1:73" s="124" customFormat="1">
      <c r="A44" s="90">
        <f t="shared" si="27"/>
        <v>40</v>
      </c>
      <c r="B44" s="91" t="s">
        <v>339</v>
      </c>
      <c r="C44" s="92" t="s">
        <v>340</v>
      </c>
      <c r="D44" s="91" t="s">
        <v>165</v>
      </c>
      <c r="E44" s="93" t="s">
        <v>142</v>
      </c>
      <c r="F44" s="94" t="s">
        <v>121</v>
      </c>
      <c r="G44" s="90">
        <v>38640251063717</v>
      </c>
      <c r="H44" s="95" t="s">
        <v>341</v>
      </c>
      <c r="I44" s="96" t="s">
        <v>342</v>
      </c>
      <c r="J44" s="90">
        <f t="shared" si="8"/>
        <v>29.849315068493151</v>
      </c>
      <c r="K44" s="97">
        <f t="shared" si="9"/>
        <v>45292</v>
      </c>
      <c r="L44" s="97">
        <f t="shared" si="10"/>
        <v>45322</v>
      </c>
      <c r="M44" s="90">
        <v>0</v>
      </c>
      <c r="N44" s="90">
        <v>0</v>
      </c>
      <c r="O44" s="90">
        <f t="shared" si="11"/>
        <v>0</v>
      </c>
      <c r="P44" s="98">
        <f>VLOOKUP(C44,'[13]Absent '!B:L,11,0)</f>
        <v>0</v>
      </c>
      <c r="Q44" s="98">
        <f>VLOOKUP(C44,'[13]Absent '!B:Y,22,0)</f>
        <v>0</v>
      </c>
      <c r="R44" s="98">
        <f t="shared" si="12"/>
        <v>26</v>
      </c>
      <c r="S44" s="99"/>
      <c r="T44" s="98"/>
      <c r="U44" s="100">
        <f>VLOOKUP(C44,'[13]Absent '!B:Z,25,0)</f>
        <v>0</v>
      </c>
      <c r="V44" s="101"/>
      <c r="W44" s="101"/>
      <c r="X44" s="102">
        <f>400+4</f>
        <v>404</v>
      </c>
      <c r="Y44" s="103">
        <f t="shared" si="13"/>
        <v>15.538461538461538</v>
      </c>
      <c r="Z44" s="103">
        <f>VLOOKUP(C44,'[13]average  (2)'!B:AI,34,0)</f>
        <v>16.44603550295858</v>
      </c>
      <c r="AA44" s="104">
        <f t="shared" si="14"/>
        <v>0</v>
      </c>
      <c r="AB44" s="103">
        <f t="shared" si="35"/>
        <v>0</v>
      </c>
      <c r="AC44" s="103">
        <f t="shared" si="35"/>
        <v>0</v>
      </c>
      <c r="AD44" s="103">
        <f t="shared" si="36"/>
        <v>0</v>
      </c>
      <c r="AE44" s="104">
        <f t="shared" si="37"/>
        <v>0</v>
      </c>
      <c r="AF44" s="103">
        <f t="shared" si="38"/>
        <v>0</v>
      </c>
      <c r="AG44" s="122"/>
      <c r="AH44" s="105"/>
      <c r="AI44" s="104">
        <f>VLOOKUP(C44,'[13]Absent '!B:U,20,0)</f>
        <v>10</v>
      </c>
      <c r="AJ44" s="104">
        <f t="shared" si="39"/>
        <v>2</v>
      </c>
      <c r="AK44" s="98"/>
      <c r="AL44" s="103">
        <f t="shared" si="1"/>
        <v>404</v>
      </c>
      <c r="AM44" s="104">
        <f t="shared" si="40"/>
        <v>416</v>
      </c>
      <c r="AN44" s="104"/>
      <c r="AO44" s="103"/>
      <c r="AP44" s="103"/>
      <c r="AQ44" s="104"/>
      <c r="AR44" s="104"/>
      <c r="AS44" s="103">
        <v>7</v>
      </c>
      <c r="AT44" s="104"/>
      <c r="AU44" s="104"/>
      <c r="AV44" s="127"/>
      <c r="AW44" s="104">
        <f>VLOOKUP(C44,'[13]5%'!B:K,10,0)</f>
        <v>71.765769230769237</v>
      </c>
      <c r="AX44" s="104">
        <f t="shared" si="16"/>
        <v>416</v>
      </c>
      <c r="AY44" s="104">
        <f t="shared" si="42"/>
        <v>410.12915851272015</v>
      </c>
      <c r="AZ44" s="105">
        <f t="shared" si="18"/>
        <v>367.55697133055622</v>
      </c>
      <c r="BA44" s="104">
        <f t="shared" si="19"/>
        <v>2.13</v>
      </c>
      <c r="BB44" s="103"/>
      <c r="BC44" s="104"/>
      <c r="BD44" s="102">
        <f t="shared" si="3"/>
        <v>5.8708414872798436</v>
      </c>
      <c r="BE44" s="105">
        <f>VLOOKUP(C44,'[13]1st payment '!C:BH,58,0)</f>
        <v>200</v>
      </c>
      <c r="BF44" s="104">
        <f t="shared" si="20"/>
        <v>208.00084148727984</v>
      </c>
      <c r="BG44" s="104">
        <f t="shared" si="21"/>
        <v>78.765769230769237</v>
      </c>
      <c r="BH44" s="107">
        <f t="shared" si="30"/>
        <v>286.76</v>
      </c>
      <c r="BI44" s="108">
        <f t="shared" si="4"/>
        <v>416</v>
      </c>
      <c r="BJ44" s="108">
        <f t="shared" si="45"/>
        <v>129.24</v>
      </c>
      <c r="BK44" s="108" t="str">
        <f>VLOOKUP(C44,'[13]ACTIVE '!E:E,1,0)</f>
        <v>M546</v>
      </c>
      <c r="BL44" s="109">
        <f t="shared" si="24"/>
        <v>0.99216539574879603</v>
      </c>
      <c r="BM44" s="91" t="str">
        <f t="shared" si="34"/>
        <v>Channa Um</v>
      </c>
      <c r="BN44" s="104">
        <f t="shared" si="6"/>
        <v>416</v>
      </c>
      <c r="BO44" s="104">
        <f>ROUND([14]!Tax(AY44,O44,$BG$2),2)</f>
        <v>2.13</v>
      </c>
      <c r="BP44" s="110">
        <f t="shared" si="43"/>
        <v>1.284931506849315</v>
      </c>
      <c r="BQ44" s="98">
        <f>IF(BU44,VLOOKUP(BU44,[15]Seniority!$B$2:$C$27,2),0)</f>
        <v>2</v>
      </c>
      <c r="BR44" s="111">
        <f t="shared" si="46"/>
        <v>419.28493150684932</v>
      </c>
      <c r="BS44" s="110">
        <f t="shared" si="26"/>
        <v>132.52493150684933</v>
      </c>
      <c r="BT44" s="112">
        <f t="shared" si="7"/>
        <v>416</v>
      </c>
      <c r="BU44" s="113">
        <f t="shared" si="44"/>
        <v>469</v>
      </c>
    </row>
    <row r="45" spans="1:73" s="124" customFormat="1">
      <c r="A45" s="90">
        <f t="shared" si="27"/>
        <v>41</v>
      </c>
      <c r="B45" s="91" t="s">
        <v>343</v>
      </c>
      <c r="C45" s="92" t="s">
        <v>344</v>
      </c>
      <c r="D45" s="91" t="s">
        <v>345</v>
      </c>
      <c r="E45" s="93" t="s">
        <v>308</v>
      </c>
      <c r="F45" s="94" t="s">
        <v>121</v>
      </c>
      <c r="G45" s="90">
        <v>35000182792317</v>
      </c>
      <c r="H45" s="95" t="s">
        <v>346</v>
      </c>
      <c r="I45" s="96" t="s">
        <v>347</v>
      </c>
      <c r="J45" s="90">
        <f t="shared" si="8"/>
        <v>40.183561643835617</v>
      </c>
      <c r="K45" s="97">
        <f t="shared" si="9"/>
        <v>45292</v>
      </c>
      <c r="L45" s="97">
        <f t="shared" si="10"/>
        <v>45322</v>
      </c>
      <c r="M45" s="90">
        <v>1</v>
      </c>
      <c r="N45" s="90">
        <v>2</v>
      </c>
      <c r="O45" s="90">
        <f t="shared" si="11"/>
        <v>3</v>
      </c>
      <c r="P45" s="98">
        <f>VLOOKUP(C45,'[13]Absent '!B:L,11,0)</f>
        <v>1</v>
      </c>
      <c r="Q45" s="98">
        <f>VLOOKUP(C45,'[13]Absent '!B:Y,22,0)</f>
        <v>0</v>
      </c>
      <c r="R45" s="98">
        <f t="shared" si="12"/>
        <v>25</v>
      </c>
      <c r="S45" s="99"/>
      <c r="T45" s="98"/>
      <c r="U45" s="100">
        <f>VLOOKUP(C45,'[13]Absent '!B:Z,25,0)</f>
        <v>0</v>
      </c>
      <c r="V45" s="101"/>
      <c r="W45" s="101"/>
      <c r="X45" s="102">
        <f>1100+4</f>
        <v>1104</v>
      </c>
      <c r="Y45" s="103">
        <f t="shared" si="13"/>
        <v>42.46153846153846</v>
      </c>
      <c r="Z45" s="103">
        <f>VLOOKUP(C45,'[13]average  (2)'!B:AI,34,0)</f>
        <v>44.642371794871792</v>
      </c>
      <c r="AA45" s="104">
        <f t="shared" si="14"/>
        <v>0</v>
      </c>
      <c r="AB45" s="103">
        <f t="shared" si="35"/>
        <v>42.46153846153846</v>
      </c>
      <c r="AC45" s="103">
        <f t="shared" si="35"/>
        <v>0</v>
      </c>
      <c r="AD45" s="103">
        <f t="shared" si="36"/>
        <v>0</v>
      </c>
      <c r="AE45" s="104">
        <f t="shared" si="37"/>
        <v>0</v>
      </c>
      <c r="AF45" s="103">
        <f t="shared" si="38"/>
        <v>0</v>
      </c>
      <c r="AG45" s="122"/>
      <c r="AH45" s="105"/>
      <c r="AI45" s="104">
        <f>VLOOKUP(C45,'[13]Absent '!B:U,20,0)</f>
        <v>9.5652173913043477</v>
      </c>
      <c r="AJ45" s="104">
        <f t="shared" si="39"/>
        <v>2</v>
      </c>
      <c r="AK45" s="98"/>
      <c r="AL45" s="103">
        <f t="shared" si="1"/>
        <v>1061.5384615384614</v>
      </c>
      <c r="AM45" s="104">
        <f t="shared" si="40"/>
        <v>1115.57</v>
      </c>
      <c r="AN45" s="104"/>
      <c r="AO45" s="103"/>
      <c r="AP45" s="103"/>
      <c r="AQ45" s="104"/>
      <c r="AR45" s="104"/>
      <c r="AS45" s="103">
        <v>7</v>
      </c>
      <c r="AT45" s="104"/>
      <c r="AU45" s="104"/>
      <c r="AV45" s="127"/>
      <c r="AW45" s="104"/>
      <c r="AX45" s="104">
        <f t="shared" si="16"/>
        <v>1115.57</v>
      </c>
      <c r="AY45" s="104">
        <f t="shared" si="42"/>
        <v>1109.69915851272</v>
      </c>
      <c r="AZ45" s="105">
        <f t="shared" si="18"/>
        <v>367.55697133055622</v>
      </c>
      <c r="BA45" s="104">
        <f t="shared" si="19"/>
        <v>57.06</v>
      </c>
      <c r="BB45" s="103"/>
      <c r="BC45" s="104"/>
      <c r="BD45" s="102">
        <f t="shared" si="3"/>
        <v>5.8708414872798436</v>
      </c>
      <c r="BE45" s="105">
        <f>VLOOKUP(C45,'[13]1st payment '!C:BH,58,0)</f>
        <v>550</v>
      </c>
      <c r="BF45" s="104">
        <f t="shared" si="20"/>
        <v>612.93084148727985</v>
      </c>
      <c r="BG45" s="104">
        <f t="shared" si="21"/>
        <v>7</v>
      </c>
      <c r="BH45" s="107">
        <f>ROUND((AX45+BG45-BF45),2)</f>
        <v>509.64</v>
      </c>
      <c r="BI45" s="108">
        <f t="shared" si="4"/>
        <v>1115.57</v>
      </c>
      <c r="BJ45" s="108">
        <f t="shared" si="45"/>
        <v>605.92999999999995</v>
      </c>
      <c r="BK45" s="108" t="str">
        <f>VLOOKUP(C45,'[13]ACTIVE '!E:E,1,0)</f>
        <v>M550</v>
      </c>
      <c r="BL45" s="109">
        <f t="shared" si="24"/>
        <v>0.99712994855824599</v>
      </c>
      <c r="BM45" s="91" t="str">
        <f t="shared" si="34"/>
        <v>Label Buth</v>
      </c>
      <c r="BN45" s="104">
        <f t="shared" si="6"/>
        <v>1115.57</v>
      </c>
      <c r="BO45" s="104">
        <f>ROUND([14]!Tax(AY45,O45,$BG$2),2)</f>
        <v>57.06</v>
      </c>
      <c r="BP45" s="110">
        <f t="shared" si="43"/>
        <v>1.210958904109589</v>
      </c>
      <c r="BQ45" s="98">
        <f>IF(BU45,VLOOKUP(BU45,[15]Seniority!$B$2:$C$27,2),0)</f>
        <v>2</v>
      </c>
      <c r="BR45" s="111">
        <f t="shared" si="46"/>
        <v>1118.7809589041096</v>
      </c>
      <c r="BS45" s="110">
        <f t="shared" si="26"/>
        <v>609.14095890410965</v>
      </c>
      <c r="BT45" s="112">
        <f t="shared" si="7"/>
        <v>1115.57</v>
      </c>
      <c r="BU45" s="113">
        <f t="shared" si="44"/>
        <v>442</v>
      </c>
    </row>
    <row r="46" spans="1:73" s="124" customFormat="1">
      <c r="A46" s="90">
        <f t="shared" si="27"/>
        <v>42</v>
      </c>
      <c r="B46" s="91" t="s">
        <v>348</v>
      </c>
      <c r="C46" s="92" t="s">
        <v>349</v>
      </c>
      <c r="D46" s="91" t="s">
        <v>350</v>
      </c>
      <c r="E46" s="93" t="s">
        <v>171</v>
      </c>
      <c r="F46" s="94" t="s">
        <v>121</v>
      </c>
      <c r="G46" s="90"/>
      <c r="H46" s="95" t="s">
        <v>351</v>
      </c>
      <c r="I46" s="96" t="s">
        <v>352</v>
      </c>
      <c r="J46" s="90">
        <f t="shared" si="8"/>
        <v>54.024657534246572</v>
      </c>
      <c r="K46" s="97">
        <f t="shared" si="9"/>
        <v>45292</v>
      </c>
      <c r="L46" s="97">
        <f t="shared" si="10"/>
        <v>45322</v>
      </c>
      <c r="M46" s="90">
        <v>0</v>
      </c>
      <c r="N46" s="90">
        <v>0</v>
      </c>
      <c r="O46" s="90">
        <f t="shared" si="11"/>
        <v>0</v>
      </c>
      <c r="P46" s="98">
        <f>VLOOKUP(C46,'[13]Absent '!B:L,11,0)</f>
        <v>0</v>
      </c>
      <c r="Q46" s="98">
        <f>VLOOKUP(C46,'[13]Absent '!B:Y,22,0)</f>
        <v>0</v>
      </c>
      <c r="R46" s="98">
        <f t="shared" si="12"/>
        <v>26</v>
      </c>
      <c r="S46" s="99"/>
      <c r="T46" s="98"/>
      <c r="U46" s="100">
        <f>VLOOKUP(C46,'[13]Absent '!B:Z,25,0)</f>
        <v>0</v>
      </c>
      <c r="V46" s="101"/>
      <c r="W46" s="101"/>
      <c r="X46" s="102">
        <f>280+4</f>
        <v>284</v>
      </c>
      <c r="Y46" s="103">
        <f t="shared" si="13"/>
        <v>10.923076923076923</v>
      </c>
      <c r="Z46" s="103">
        <f>VLOOKUP(C46,'[13]average  (2)'!B:AI,34,0)</f>
        <v>12.85034516765286</v>
      </c>
      <c r="AA46" s="104">
        <f t="shared" si="14"/>
        <v>0</v>
      </c>
      <c r="AB46" s="103">
        <f t="shared" si="35"/>
        <v>0</v>
      </c>
      <c r="AC46" s="103">
        <f t="shared" si="35"/>
        <v>0</v>
      </c>
      <c r="AD46" s="103">
        <f t="shared" si="36"/>
        <v>0</v>
      </c>
      <c r="AE46" s="104">
        <f t="shared" si="37"/>
        <v>0</v>
      </c>
      <c r="AF46" s="103">
        <f t="shared" si="38"/>
        <v>0</v>
      </c>
      <c r="AG46" s="122"/>
      <c r="AH46" s="105"/>
      <c r="AI46" s="104">
        <f>VLOOKUP(C46,'[13]Absent '!B:U,20,0)</f>
        <v>10</v>
      </c>
      <c r="AJ46" s="104">
        <f t="shared" si="39"/>
        <v>2</v>
      </c>
      <c r="AK46" s="98"/>
      <c r="AL46" s="103">
        <f t="shared" si="1"/>
        <v>284</v>
      </c>
      <c r="AM46" s="104">
        <f t="shared" si="40"/>
        <v>296</v>
      </c>
      <c r="AN46" s="104"/>
      <c r="AO46" s="103"/>
      <c r="AP46" s="103"/>
      <c r="AQ46" s="104"/>
      <c r="AR46" s="104"/>
      <c r="AS46" s="103">
        <v>7</v>
      </c>
      <c r="AT46" s="104"/>
      <c r="AU46" s="104"/>
      <c r="AV46" s="127"/>
      <c r="AW46" s="104"/>
      <c r="AX46" s="104">
        <f t="shared" si="16"/>
        <v>296</v>
      </c>
      <c r="AY46" s="104">
        <f t="shared" si="42"/>
        <v>290.12915851272015</v>
      </c>
      <c r="AZ46" s="105">
        <f t="shared" si="18"/>
        <v>367.55697133055622</v>
      </c>
      <c r="BA46" s="104">
        <f t="shared" si="19"/>
        <v>0</v>
      </c>
      <c r="BB46" s="103"/>
      <c r="BC46" s="104"/>
      <c r="BD46" s="102">
        <f t="shared" si="3"/>
        <v>5.8708414872798436</v>
      </c>
      <c r="BE46" s="105">
        <f>VLOOKUP(C46,'[13]1st payment '!C:BH,58,0)</f>
        <v>140</v>
      </c>
      <c r="BF46" s="104">
        <f t="shared" si="20"/>
        <v>145.87084148727985</v>
      </c>
      <c r="BG46" s="104">
        <f t="shared" si="21"/>
        <v>7</v>
      </c>
      <c r="BH46" s="107">
        <f t="shared" ref="BH46:BH48" si="47">ROUND((AX46+BG46-BF46),2)</f>
        <v>157.13</v>
      </c>
      <c r="BI46" s="108">
        <f t="shared" si="4"/>
        <v>296</v>
      </c>
      <c r="BJ46" s="108">
        <f t="shared" si="45"/>
        <v>138.87</v>
      </c>
      <c r="BK46" s="108" t="str">
        <f>VLOOKUP(C46,'[13]ACTIVE '!E:E,1,0)</f>
        <v>M557</v>
      </c>
      <c r="BL46" s="109">
        <f t="shared" si="24"/>
        <v>0.98972169802678589</v>
      </c>
      <c r="BM46" s="91" t="str">
        <f t="shared" si="34"/>
        <v>Sopha Tim</v>
      </c>
      <c r="BN46" s="104">
        <f t="shared" si="6"/>
        <v>296</v>
      </c>
      <c r="BO46" s="104">
        <f>ROUND([14]!Tax(AY46,O46,$BG$2),2)</f>
        <v>0</v>
      </c>
      <c r="BP46" s="110">
        <f t="shared" si="43"/>
        <v>1.0739726027397261</v>
      </c>
      <c r="BQ46" s="98">
        <f>IF(BU46,VLOOKUP(BU46,[15]Seniority!$B$2:$C$27,2),0)</f>
        <v>2</v>
      </c>
      <c r="BR46" s="111">
        <f t="shared" si="46"/>
        <v>299.07397260273973</v>
      </c>
      <c r="BS46" s="110">
        <f t="shared" si="26"/>
        <v>141.94397260273973</v>
      </c>
      <c r="BT46" s="112">
        <f t="shared" si="7"/>
        <v>296</v>
      </c>
      <c r="BU46" s="113">
        <f t="shared" si="44"/>
        <v>392</v>
      </c>
    </row>
    <row r="47" spans="1:73" s="124" customFormat="1">
      <c r="A47" s="90">
        <f t="shared" si="27"/>
        <v>43</v>
      </c>
      <c r="B47" s="91" t="s">
        <v>353</v>
      </c>
      <c r="C47" s="92" t="s">
        <v>354</v>
      </c>
      <c r="D47" s="91" t="s">
        <v>355</v>
      </c>
      <c r="E47" s="93" t="s">
        <v>171</v>
      </c>
      <c r="F47" s="94" t="s">
        <v>121</v>
      </c>
      <c r="G47" s="90"/>
      <c r="H47" s="95" t="s">
        <v>356</v>
      </c>
      <c r="I47" s="96" t="s">
        <v>357</v>
      </c>
      <c r="J47" s="90">
        <f t="shared" si="8"/>
        <v>36.994520547945207</v>
      </c>
      <c r="K47" s="97">
        <f t="shared" si="9"/>
        <v>45292</v>
      </c>
      <c r="L47" s="97">
        <f t="shared" si="10"/>
        <v>45322</v>
      </c>
      <c r="M47" s="90">
        <v>0</v>
      </c>
      <c r="N47" s="90">
        <v>0</v>
      </c>
      <c r="O47" s="90">
        <f t="shared" si="11"/>
        <v>0</v>
      </c>
      <c r="P47" s="98">
        <f>VLOOKUP(C47,'[13]Absent '!B:L,11,0)</f>
        <v>0</v>
      </c>
      <c r="Q47" s="98">
        <f>VLOOKUP(C47,'[13]Absent '!B:Y,22,0)</f>
        <v>0</v>
      </c>
      <c r="R47" s="98">
        <f t="shared" si="12"/>
        <v>26</v>
      </c>
      <c r="S47" s="99"/>
      <c r="T47" s="98"/>
      <c r="U47" s="100">
        <f>VLOOKUP(C47,'[13]Absent '!B:Z,25,0)</f>
        <v>0</v>
      </c>
      <c r="V47" s="101"/>
      <c r="W47" s="101"/>
      <c r="X47" s="102">
        <f>400+4</f>
        <v>404</v>
      </c>
      <c r="Y47" s="103">
        <f t="shared" si="13"/>
        <v>15.538461538461538</v>
      </c>
      <c r="Z47" s="103">
        <f>VLOOKUP(C47,'[13]average  (2)'!B:AI,34,0)</f>
        <v>15.167470414201183</v>
      </c>
      <c r="AA47" s="104">
        <f t="shared" si="14"/>
        <v>0</v>
      </c>
      <c r="AB47" s="103">
        <f t="shared" si="35"/>
        <v>0</v>
      </c>
      <c r="AC47" s="103">
        <f t="shared" si="35"/>
        <v>0</v>
      </c>
      <c r="AD47" s="103">
        <f t="shared" si="36"/>
        <v>0</v>
      </c>
      <c r="AE47" s="104">
        <f t="shared" si="37"/>
        <v>0</v>
      </c>
      <c r="AF47" s="103">
        <f t="shared" si="38"/>
        <v>0</v>
      </c>
      <c r="AG47" s="122"/>
      <c r="AH47" s="105"/>
      <c r="AI47" s="104">
        <f>VLOOKUP(C47,'[13]Absent '!B:U,20,0)</f>
        <v>10</v>
      </c>
      <c r="AJ47" s="104">
        <f t="shared" si="39"/>
        <v>2</v>
      </c>
      <c r="AK47" s="98"/>
      <c r="AL47" s="103">
        <f t="shared" si="1"/>
        <v>404</v>
      </c>
      <c r="AM47" s="104">
        <f t="shared" si="40"/>
        <v>416</v>
      </c>
      <c r="AN47" s="104"/>
      <c r="AO47" s="103"/>
      <c r="AP47" s="103"/>
      <c r="AQ47" s="104"/>
      <c r="AR47" s="104"/>
      <c r="AS47" s="103">
        <v>7</v>
      </c>
      <c r="AT47" s="104"/>
      <c r="AU47" s="104"/>
      <c r="AV47" s="127"/>
      <c r="AW47" s="104">
        <f>VLOOKUP(C47,'[13]5%'!B:K,10,0)</f>
        <v>68.215076923076921</v>
      </c>
      <c r="AX47" s="104">
        <f t="shared" si="16"/>
        <v>416</v>
      </c>
      <c r="AY47" s="104">
        <f t="shared" si="42"/>
        <v>410.12915851272015</v>
      </c>
      <c r="AZ47" s="105">
        <f t="shared" si="18"/>
        <v>367.55697133055622</v>
      </c>
      <c r="BA47" s="104">
        <f t="shared" si="19"/>
        <v>2.13</v>
      </c>
      <c r="BB47" s="103"/>
      <c r="BC47" s="104"/>
      <c r="BD47" s="102">
        <f t="shared" si="3"/>
        <v>5.8708414872798436</v>
      </c>
      <c r="BE47" s="105">
        <f>VLOOKUP(C47,'[13]1st payment '!C:BH,58,0)</f>
        <v>200</v>
      </c>
      <c r="BF47" s="104">
        <f t="shared" si="20"/>
        <v>208.00084148727984</v>
      </c>
      <c r="BG47" s="104">
        <f t="shared" si="21"/>
        <v>75.215076923076921</v>
      </c>
      <c r="BH47" s="107">
        <f t="shared" si="47"/>
        <v>283.20999999999998</v>
      </c>
      <c r="BI47" s="108">
        <f t="shared" si="4"/>
        <v>416</v>
      </c>
      <c r="BJ47" s="108">
        <f t="shared" si="45"/>
        <v>132.79000000000002</v>
      </c>
      <c r="BK47" s="108" t="str">
        <f>VLOOKUP(C47,'[13]ACTIVE '!E:E,1,0)</f>
        <v>M559</v>
      </c>
      <c r="BL47" s="109">
        <f t="shared" si="24"/>
        <v>0.99280114553978338</v>
      </c>
      <c r="BM47" s="91" t="str">
        <f t="shared" si="34"/>
        <v>Socheath Sonn</v>
      </c>
      <c r="BN47" s="104">
        <f t="shared" si="6"/>
        <v>416</v>
      </c>
      <c r="BO47" s="104">
        <f>ROUND([14]!Tax(AY47,O47,$BG$2),2)</f>
        <v>2.13</v>
      </c>
      <c r="BP47" s="110">
        <f t="shared" si="43"/>
        <v>1.0164383561643835</v>
      </c>
      <c r="BQ47" s="98">
        <f>IF(BU47,VLOOKUP(BU47,[15]Seniority!$B$2:$C$27,2),0)</f>
        <v>2</v>
      </c>
      <c r="BR47" s="111">
        <f t="shared" si="46"/>
        <v>419.01643835616437</v>
      </c>
      <c r="BS47" s="110">
        <f t="shared" si="26"/>
        <v>135.80643835616439</v>
      </c>
      <c r="BT47" s="112">
        <f t="shared" si="7"/>
        <v>416</v>
      </c>
      <c r="BU47" s="113">
        <f t="shared" si="44"/>
        <v>371</v>
      </c>
    </row>
    <row r="48" spans="1:73" s="124" customFormat="1" ht="13.8" thickBot="1">
      <c r="A48" s="90">
        <f t="shared" si="27"/>
        <v>44</v>
      </c>
      <c r="B48" s="91" t="s">
        <v>358</v>
      </c>
      <c r="C48" s="92" t="s">
        <v>359</v>
      </c>
      <c r="D48" s="91" t="s">
        <v>360</v>
      </c>
      <c r="E48" s="93" t="s">
        <v>127</v>
      </c>
      <c r="F48" s="94" t="s">
        <v>121</v>
      </c>
      <c r="G48" s="90"/>
      <c r="H48" s="95">
        <v>45217</v>
      </c>
      <c r="I48" s="96">
        <v>29409</v>
      </c>
      <c r="J48" s="90">
        <f t="shared" si="8"/>
        <v>43.597260273972601</v>
      </c>
      <c r="K48" s="97">
        <f t="shared" si="9"/>
        <v>45292</v>
      </c>
      <c r="L48" s="97">
        <f t="shared" si="10"/>
        <v>45322</v>
      </c>
      <c r="M48" s="90">
        <v>1</v>
      </c>
      <c r="N48" s="90">
        <v>1</v>
      </c>
      <c r="O48" s="90">
        <f t="shared" si="11"/>
        <v>2</v>
      </c>
      <c r="P48" s="98">
        <f>VLOOKUP(C48,'[13]Absent '!B:L,11,0)</f>
        <v>0</v>
      </c>
      <c r="Q48" s="98">
        <f>VLOOKUP(C48,'[13]Absent '!B:Y,22,0)</f>
        <v>0</v>
      </c>
      <c r="R48" s="98">
        <f t="shared" si="12"/>
        <v>26</v>
      </c>
      <c r="S48" s="99"/>
      <c r="T48" s="98"/>
      <c r="U48" s="100">
        <f>VLOOKUP(C48,'[13]Absent '!B:Z,25,0)</f>
        <v>0</v>
      </c>
      <c r="V48" s="101"/>
      <c r="W48" s="101"/>
      <c r="X48" s="102">
        <f>1300+4</f>
        <v>1304</v>
      </c>
      <c r="Y48" s="103">
        <f t="shared" si="13"/>
        <v>50.153846153846153</v>
      </c>
      <c r="Z48" s="103">
        <v>0</v>
      </c>
      <c r="AA48" s="104">
        <v>0</v>
      </c>
      <c r="AB48" s="103">
        <f t="shared" si="35"/>
        <v>0</v>
      </c>
      <c r="AC48" s="103">
        <f t="shared" si="35"/>
        <v>0</v>
      </c>
      <c r="AD48" s="103">
        <f t="shared" si="36"/>
        <v>0</v>
      </c>
      <c r="AE48" s="104">
        <f t="shared" si="37"/>
        <v>0</v>
      </c>
      <c r="AF48" s="103">
        <f t="shared" si="38"/>
        <v>0</v>
      </c>
      <c r="AG48" s="122"/>
      <c r="AH48" s="105"/>
      <c r="AI48" s="104">
        <f>VLOOKUP(C48,'[13]Absent '!B:U,20,0)</f>
        <v>10</v>
      </c>
      <c r="AJ48" s="104">
        <f t="shared" si="39"/>
        <v>0</v>
      </c>
      <c r="AK48" s="98"/>
      <c r="AL48" s="103">
        <f t="shared" si="1"/>
        <v>1304</v>
      </c>
      <c r="AM48" s="104">
        <f t="shared" si="40"/>
        <v>1314</v>
      </c>
      <c r="AN48" s="104"/>
      <c r="AO48" s="103"/>
      <c r="AP48" s="103"/>
      <c r="AQ48" s="104"/>
      <c r="AR48" s="104"/>
      <c r="AS48" s="103">
        <v>7</v>
      </c>
      <c r="AT48" s="104"/>
      <c r="AU48" s="104"/>
      <c r="AV48" s="127"/>
      <c r="AW48" s="104"/>
      <c r="AX48" s="104">
        <f t="shared" si="16"/>
        <v>1314</v>
      </c>
      <c r="AY48" s="104">
        <f t="shared" si="42"/>
        <v>1308.1291585127201</v>
      </c>
      <c r="AZ48" s="105">
        <f t="shared" si="18"/>
        <v>367.55697133055622</v>
      </c>
      <c r="BA48" s="104">
        <f t="shared" si="19"/>
        <v>80.58</v>
      </c>
      <c r="BB48" s="103"/>
      <c r="BC48" s="104"/>
      <c r="BD48" s="102">
        <f t="shared" si="3"/>
        <v>5.8708414872798436</v>
      </c>
      <c r="BE48" s="105">
        <f>VLOOKUP(C48,'[13]1st payment '!C:BH,58,0)</f>
        <v>650</v>
      </c>
      <c r="BF48" s="104">
        <f t="shared" si="20"/>
        <v>736.45084148727983</v>
      </c>
      <c r="BG48" s="104">
        <f t="shared" si="21"/>
        <v>7</v>
      </c>
      <c r="BH48" s="107">
        <f t="shared" si="47"/>
        <v>584.54999999999995</v>
      </c>
      <c r="BI48" s="108">
        <f t="shared" si="4"/>
        <v>1314</v>
      </c>
      <c r="BJ48" s="108">
        <f t="shared" si="45"/>
        <v>729.45</v>
      </c>
      <c r="BK48" s="108" t="str">
        <f>VLOOKUP(C48,'[13]ACTIVE '!E:E,1,0)</f>
        <v>M569</v>
      </c>
      <c r="BL48" s="109">
        <f t="shared" si="24"/>
        <v>0.99978112004002384</v>
      </c>
      <c r="BM48" s="91" t="str">
        <f t="shared" si="34"/>
        <v>Sorphea Phan</v>
      </c>
      <c r="BN48" s="104">
        <f t="shared" si="6"/>
        <v>1314</v>
      </c>
      <c r="BO48" s="104">
        <f>ROUND([14]!Tax(AY48,O48,$BG$2),2)</f>
        <v>80.58</v>
      </c>
      <c r="BP48" s="110">
        <f>($BP$1-H48)/365</f>
        <v>0.28767123287671231</v>
      </c>
      <c r="BQ48" s="98">
        <f>IF(BU48,VLOOKUP(BU48,[15]Seniority!$B$2:$C$27,2),0)</f>
        <v>0</v>
      </c>
      <c r="BR48" s="111">
        <f t="shared" si="46"/>
        <v>1314.2876712328766</v>
      </c>
      <c r="BS48" s="110">
        <f t="shared" si="26"/>
        <v>729.73767123287666</v>
      </c>
      <c r="BT48" s="112">
        <f t="shared" si="7"/>
        <v>1314</v>
      </c>
      <c r="BU48" s="113">
        <f t="shared" si="44"/>
        <v>105</v>
      </c>
    </row>
    <row r="49" spans="1:73" s="158" customFormat="1" ht="13.8" thickBot="1">
      <c r="A49" s="145"/>
      <c r="B49" s="146"/>
      <c r="C49" s="147"/>
      <c r="D49" s="146"/>
      <c r="E49" s="148"/>
      <c r="F49" s="149"/>
      <c r="G49" s="146"/>
      <c r="H49" s="150"/>
      <c r="I49" s="151"/>
      <c r="J49" s="151"/>
      <c r="K49" s="147"/>
      <c r="L49" s="152"/>
      <c r="M49" s="153">
        <f t="shared" ref="M49:BG49" si="48">SUM(M5:M13)</f>
        <v>0</v>
      </c>
      <c r="N49" s="153">
        <f t="shared" si="48"/>
        <v>0</v>
      </c>
      <c r="O49" s="153">
        <f t="shared" si="48"/>
        <v>0</v>
      </c>
      <c r="P49" s="153">
        <f t="shared" si="48"/>
        <v>0</v>
      </c>
      <c r="Q49" s="153">
        <f t="shared" si="48"/>
        <v>0</v>
      </c>
      <c r="R49" s="153">
        <f t="shared" si="48"/>
        <v>234</v>
      </c>
      <c r="S49" s="153">
        <f t="shared" si="48"/>
        <v>0</v>
      </c>
      <c r="T49" s="153">
        <f t="shared" si="48"/>
        <v>0</v>
      </c>
      <c r="U49" s="153">
        <f t="shared" si="48"/>
        <v>0</v>
      </c>
      <c r="V49" s="153">
        <f t="shared" si="48"/>
        <v>0</v>
      </c>
      <c r="W49" s="153">
        <f t="shared" si="48"/>
        <v>0</v>
      </c>
      <c r="X49" s="153">
        <f>SUM(X5:X13)</f>
        <v>18645</v>
      </c>
      <c r="Y49" s="153">
        <f t="shared" si="48"/>
        <v>717.11538461538464</v>
      </c>
      <c r="Z49" s="153">
        <f t="shared" si="48"/>
        <v>0</v>
      </c>
      <c r="AA49" s="153">
        <f t="shared" si="48"/>
        <v>0</v>
      </c>
      <c r="AB49" s="153">
        <f t="shared" si="48"/>
        <v>0</v>
      </c>
      <c r="AC49" s="153">
        <f t="shared" si="48"/>
        <v>0</v>
      </c>
      <c r="AD49" s="153">
        <f t="shared" si="48"/>
        <v>0</v>
      </c>
      <c r="AE49" s="153">
        <f t="shared" si="48"/>
        <v>0</v>
      </c>
      <c r="AF49" s="153">
        <f t="shared" si="48"/>
        <v>0</v>
      </c>
      <c r="AG49" s="153">
        <f t="shared" si="48"/>
        <v>0</v>
      </c>
      <c r="AH49" s="153">
        <f t="shared" si="48"/>
        <v>0</v>
      </c>
      <c r="AI49" s="153">
        <f t="shared" si="48"/>
        <v>0</v>
      </c>
      <c r="AJ49" s="153">
        <f t="shared" si="48"/>
        <v>0</v>
      </c>
      <c r="AK49" s="153">
        <f t="shared" si="48"/>
        <v>330</v>
      </c>
      <c r="AL49" s="153">
        <f t="shared" si="48"/>
        <v>18645</v>
      </c>
      <c r="AM49" s="153">
        <f t="shared" si="48"/>
        <v>18975</v>
      </c>
      <c r="AN49" s="153">
        <f t="shared" si="48"/>
        <v>628.73</v>
      </c>
      <c r="AO49" s="153">
        <f t="shared" si="48"/>
        <v>0</v>
      </c>
      <c r="AP49" s="153">
        <f t="shared" si="48"/>
        <v>0</v>
      </c>
      <c r="AQ49" s="153">
        <f t="shared" si="48"/>
        <v>0</v>
      </c>
      <c r="AR49" s="153">
        <f t="shared" si="48"/>
        <v>0</v>
      </c>
      <c r="AS49" s="153">
        <f t="shared" si="48"/>
        <v>0</v>
      </c>
      <c r="AT49" s="154">
        <f t="shared" si="48"/>
        <v>0</v>
      </c>
      <c r="AU49" s="154">
        <f t="shared" si="48"/>
        <v>0</v>
      </c>
      <c r="AV49" s="154">
        <f t="shared" si="48"/>
        <v>0</v>
      </c>
      <c r="AW49" s="153">
        <f>SUM(AW5:AW13)</f>
        <v>0</v>
      </c>
      <c r="AX49" s="153">
        <f t="shared" si="48"/>
        <v>19603.73</v>
      </c>
      <c r="AY49" s="153">
        <f t="shared" si="48"/>
        <v>18922.162426614479</v>
      </c>
      <c r="AZ49" s="153">
        <f t="shared" si="48"/>
        <v>3308.0127419750061</v>
      </c>
      <c r="BA49" s="153">
        <f t="shared" si="48"/>
        <v>1764.6</v>
      </c>
      <c r="BB49" s="153">
        <f t="shared" si="48"/>
        <v>0</v>
      </c>
      <c r="BC49" s="153">
        <f t="shared" si="48"/>
        <v>0</v>
      </c>
      <c r="BD49" s="153">
        <f t="shared" si="48"/>
        <v>52.837573385518596</v>
      </c>
      <c r="BE49" s="153">
        <f t="shared" si="48"/>
        <v>0</v>
      </c>
      <c r="BF49" s="153">
        <f>SUM(BF5:BF13)</f>
        <v>1817.4375733855186</v>
      </c>
      <c r="BG49" s="153">
        <f t="shared" si="48"/>
        <v>0</v>
      </c>
      <c r="BH49" s="153">
        <f>SUM(BH5:BH13)</f>
        <v>17786.3</v>
      </c>
      <c r="BI49" s="155"/>
      <c r="BJ49" s="108"/>
      <c r="BK49" s="156"/>
      <c r="BL49" s="156"/>
      <c r="BM49" s="157"/>
      <c r="BO49" s="159"/>
      <c r="BP49" s="160"/>
      <c r="BQ49" s="161"/>
      <c r="BR49" s="111"/>
      <c r="BT49" s="112">
        <f t="shared" si="7"/>
        <v>19603.73</v>
      </c>
      <c r="BU49" s="113">
        <f t="shared" si="44"/>
        <v>45322</v>
      </c>
    </row>
    <row r="50" spans="1:73" s="158" customFormat="1" ht="13.8" thickBot="1">
      <c r="A50" s="145"/>
      <c r="B50" s="146"/>
      <c r="C50" s="147"/>
      <c r="D50" s="146"/>
      <c r="E50" s="148"/>
      <c r="F50" s="149"/>
      <c r="G50" s="146"/>
      <c r="H50" s="151"/>
      <c r="I50" s="151"/>
      <c r="J50" s="151"/>
      <c r="K50" s="147"/>
      <c r="L50" s="152"/>
      <c r="M50" s="162">
        <f t="shared" ref="M50:BG50" si="49">SUM(M14:M48)</f>
        <v>26</v>
      </c>
      <c r="N50" s="162">
        <f t="shared" si="49"/>
        <v>35</v>
      </c>
      <c r="O50" s="162">
        <f t="shared" si="49"/>
        <v>61</v>
      </c>
      <c r="P50" s="162">
        <f t="shared" si="49"/>
        <v>14.736842105263159</v>
      </c>
      <c r="Q50" s="162">
        <f t="shared" si="49"/>
        <v>0</v>
      </c>
      <c r="R50" s="162">
        <f t="shared" si="49"/>
        <v>895.26315789473688</v>
      </c>
      <c r="S50" s="162">
        <f t="shared" si="49"/>
        <v>0</v>
      </c>
      <c r="T50" s="162">
        <f t="shared" si="49"/>
        <v>0</v>
      </c>
      <c r="U50" s="162">
        <f t="shared" si="49"/>
        <v>0</v>
      </c>
      <c r="V50" s="162">
        <f t="shared" si="49"/>
        <v>0</v>
      </c>
      <c r="W50" s="162">
        <f t="shared" si="49"/>
        <v>0</v>
      </c>
      <c r="X50" s="162">
        <f>SUM(X14:X48)</f>
        <v>25306.23</v>
      </c>
      <c r="Y50" s="162">
        <f t="shared" si="49"/>
        <v>973.31653846153824</v>
      </c>
      <c r="Z50" s="162">
        <f t="shared" si="49"/>
        <v>1027.10275147929</v>
      </c>
      <c r="AA50" s="162">
        <f t="shared" si="49"/>
        <v>0</v>
      </c>
      <c r="AB50" s="162">
        <f t="shared" si="49"/>
        <v>325.32995951417001</v>
      </c>
      <c r="AC50" s="162">
        <f t="shared" si="49"/>
        <v>0</v>
      </c>
      <c r="AD50" s="162">
        <f t="shared" si="49"/>
        <v>0</v>
      </c>
      <c r="AE50" s="162">
        <f t="shared" si="49"/>
        <v>0</v>
      </c>
      <c r="AF50" s="162">
        <f t="shared" si="49"/>
        <v>0</v>
      </c>
      <c r="AG50" s="162">
        <f t="shared" si="49"/>
        <v>0</v>
      </c>
      <c r="AH50" s="162">
        <f t="shared" si="49"/>
        <v>0</v>
      </c>
      <c r="AI50" s="162">
        <f t="shared" si="49"/>
        <v>343.59267734553782</v>
      </c>
      <c r="AJ50" s="162">
        <f t="shared" si="49"/>
        <v>223</v>
      </c>
      <c r="AK50" s="162">
        <f t="shared" si="49"/>
        <v>816</v>
      </c>
      <c r="AL50" s="162">
        <f t="shared" si="49"/>
        <v>24980.900040485827</v>
      </c>
      <c r="AM50" s="162">
        <f t="shared" si="49"/>
        <v>26688.85</v>
      </c>
      <c r="AN50" s="162">
        <f t="shared" si="49"/>
        <v>132.97999999999999</v>
      </c>
      <c r="AO50" s="162">
        <f t="shared" si="49"/>
        <v>0</v>
      </c>
      <c r="AP50" s="162">
        <f t="shared" si="49"/>
        <v>0</v>
      </c>
      <c r="AQ50" s="162">
        <f t="shared" si="49"/>
        <v>0</v>
      </c>
      <c r="AR50" s="162">
        <f t="shared" si="49"/>
        <v>8</v>
      </c>
      <c r="AS50" s="162">
        <f t="shared" si="49"/>
        <v>241.5</v>
      </c>
      <c r="AT50" s="163">
        <f t="shared" si="49"/>
        <v>0</v>
      </c>
      <c r="AU50" s="163">
        <f t="shared" si="49"/>
        <v>0</v>
      </c>
      <c r="AV50" s="163">
        <f t="shared" si="49"/>
        <v>0</v>
      </c>
      <c r="AW50" s="162">
        <f>SUM(AW14:AW48)</f>
        <v>270.63876923076924</v>
      </c>
      <c r="AX50" s="162">
        <f t="shared" si="49"/>
        <v>26821.829999999998</v>
      </c>
      <c r="AY50" s="162">
        <f t="shared" si="49"/>
        <v>26485.252230919788</v>
      </c>
      <c r="AZ50" s="162">
        <f t="shared" si="49"/>
        <v>12864.493996569459</v>
      </c>
      <c r="BA50" s="162">
        <f t="shared" si="49"/>
        <v>1190.5900000000001</v>
      </c>
      <c r="BB50" s="162">
        <f t="shared" si="49"/>
        <v>0</v>
      </c>
      <c r="BC50" s="162">
        <f t="shared" si="49"/>
        <v>758.58380741791257</v>
      </c>
      <c r="BD50" s="162">
        <f t="shared" si="49"/>
        <v>203.59776908023494</v>
      </c>
      <c r="BE50" s="162">
        <f t="shared" si="49"/>
        <v>12583.119999999999</v>
      </c>
      <c r="BF50" s="162">
        <f t="shared" si="49"/>
        <v>14735.891576498147</v>
      </c>
      <c r="BG50" s="162">
        <f t="shared" si="49"/>
        <v>520.13876923076919</v>
      </c>
      <c r="BH50" s="162">
        <f>SUM(BH14:BH48)</f>
        <v>12606.079999999994</v>
      </c>
      <c r="BI50" s="155"/>
      <c r="BJ50" s="155"/>
      <c r="BK50" s="156"/>
      <c r="BL50" s="156"/>
      <c r="BM50" s="157"/>
      <c r="BN50" s="164"/>
      <c r="BO50" s="159"/>
      <c r="BP50" s="160"/>
      <c r="BQ50" s="161"/>
      <c r="BR50" s="111"/>
      <c r="BT50" s="112">
        <f t="shared" si="7"/>
        <v>26821.829999999998</v>
      </c>
      <c r="BU50" s="113">
        <f t="shared" si="44"/>
        <v>45322</v>
      </c>
    </row>
    <row r="51" spans="1:73" ht="14.4" thickBot="1">
      <c r="A51" s="145"/>
      <c r="B51" s="165"/>
      <c r="C51" s="147"/>
      <c r="D51" s="166"/>
      <c r="E51" s="167"/>
      <c r="F51" s="168"/>
      <c r="G51" s="169"/>
      <c r="H51" s="169"/>
      <c r="I51" s="169"/>
      <c r="J51" s="169"/>
      <c r="K51" s="170"/>
      <c r="L51" s="171"/>
      <c r="M51" s="172">
        <f>M50+M49</f>
        <v>26</v>
      </c>
      <c r="N51" s="172">
        <f t="shared" ref="N51:BG51" si="50">N50+N49</f>
        <v>35</v>
      </c>
      <c r="O51" s="172">
        <f t="shared" si="50"/>
        <v>61</v>
      </c>
      <c r="P51" s="172">
        <f t="shared" si="50"/>
        <v>14.736842105263159</v>
      </c>
      <c r="Q51" s="172">
        <f t="shared" si="50"/>
        <v>0</v>
      </c>
      <c r="R51" s="172">
        <f t="shared" si="50"/>
        <v>1129.2631578947369</v>
      </c>
      <c r="S51" s="172">
        <f t="shared" si="50"/>
        <v>0</v>
      </c>
      <c r="T51" s="172">
        <f t="shared" si="50"/>
        <v>0</v>
      </c>
      <c r="U51" s="172">
        <f t="shared" si="50"/>
        <v>0</v>
      </c>
      <c r="V51" s="172">
        <f t="shared" si="50"/>
        <v>0</v>
      </c>
      <c r="W51" s="172">
        <f t="shared" si="50"/>
        <v>0</v>
      </c>
      <c r="X51" s="172">
        <f>X50+X49</f>
        <v>43951.229999999996</v>
      </c>
      <c r="Y51" s="172">
        <f t="shared" si="50"/>
        <v>1690.4319230769229</v>
      </c>
      <c r="Z51" s="172">
        <f t="shared" si="50"/>
        <v>1027.10275147929</v>
      </c>
      <c r="AA51" s="172">
        <f t="shared" si="50"/>
        <v>0</v>
      </c>
      <c r="AB51" s="172">
        <f t="shared" si="50"/>
        <v>325.32995951417001</v>
      </c>
      <c r="AC51" s="172">
        <f t="shared" si="50"/>
        <v>0</v>
      </c>
      <c r="AD51" s="172">
        <f t="shared" si="50"/>
        <v>0</v>
      </c>
      <c r="AE51" s="172">
        <f t="shared" si="50"/>
        <v>0</v>
      </c>
      <c r="AF51" s="172">
        <f t="shared" si="50"/>
        <v>0</v>
      </c>
      <c r="AG51" s="172">
        <f t="shared" si="50"/>
        <v>0</v>
      </c>
      <c r="AH51" s="172">
        <v>1471.0432692307693</v>
      </c>
      <c r="AI51" s="172">
        <f t="shared" si="50"/>
        <v>343.59267734553782</v>
      </c>
      <c r="AJ51" s="172">
        <f t="shared" si="50"/>
        <v>223</v>
      </c>
      <c r="AK51" s="172">
        <f t="shared" si="50"/>
        <v>1146</v>
      </c>
      <c r="AL51" s="172">
        <f t="shared" si="50"/>
        <v>43625.900040485823</v>
      </c>
      <c r="AM51" s="172">
        <f t="shared" si="50"/>
        <v>45663.85</v>
      </c>
      <c r="AN51" s="172">
        <f t="shared" si="50"/>
        <v>761.71</v>
      </c>
      <c r="AO51" s="172">
        <f t="shared" si="50"/>
        <v>0</v>
      </c>
      <c r="AP51" s="172">
        <f t="shared" si="50"/>
        <v>0</v>
      </c>
      <c r="AQ51" s="172">
        <f t="shared" si="50"/>
        <v>0</v>
      </c>
      <c r="AR51" s="172">
        <f t="shared" si="50"/>
        <v>8</v>
      </c>
      <c r="AS51" s="172">
        <f t="shared" si="50"/>
        <v>241.5</v>
      </c>
      <c r="AT51" s="173">
        <f t="shared" si="50"/>
        <v>0</v>
      </c>
      <c r="AU51" s="173">
        <f t="shared" si="50"/>
        <v>0</v>
      </c>
      <c r="AV51" s="173">
        <f t="shared" si="50"/>
        <v>0</v>
      </c>
      <c r="AW51" s="172">
        <f t="shared" si="50"/>
        <v>270.63876923076924</v>
      </c>
      <c r="AX51" s="172">
        <f t="shared" si="50"/>
        <v>46425.56</v>
      </c>
      <c r="AY51" s="172">
        <f t="shared" si="50"/>
        <v>45407.414657534267</v>
      </c>
      <c r="AZ51" s="172">
        <f t="shared" si="50"/>
        <v>16172.506738544465</v>
      </c>
      <c r="BA51" s="172">
        <f t="shared" si="50"/>
        <v>2955.19</v>
      </c>
      <c r="BB51" s="172">
        <f t="shared" si="50"/>
        <v>0</v>
      </c>
      <c r="BC51" s="172">
        <f t="shared" si="50"/>
        <v>758.58380741791257</v>
      </c>
      <c r="BD51" s="172">
        <f t="shared" si="50"/>
        <v>256.43534246575354</v>
      </c>
      <c r="BE51" s="172">
        <f t="shared" si="50"/>
        <v>12583.119999999999</v>
      </c>
      <c r="BF51" s="172">
        <f t="shared" si="50"/>
        <v>16553.329149883666</v>
      </c>
      <c r="BG51" s="172">
        <f t="shared" si="50"/>
        <v>520.13876923076919</v>
      </c>
      <c r="BH51" s="174">
        <f>BH50+BH49</f>
        <v>30392.379999999994</v>
      </c>
      <c r="BI51" s="175"/>
      <c r="BJ51" s="175"/>
      <c r="BK51" s="156"/>
      <c r="BL51" s="156"/>
      <c r="BM51" s="175"/>
      <c r="BT51" s="112">
        <f t="shared" si="7"/>
        <v>46425.56</v>
      </c>
      <c r="BU51" s="113">
        <f t="shared" si="44"/>
        <v>45322</v>
      </c>
    </row>
    <row r="52" spans="1:73" ht="13.8">
      <c r="A52" s="119"/>
      <c r="B52" s="165"/>
      <c r="C52" s="177"/>
      <c r="D52" s="166"/>
      <c r="E52" s="167"/>
      <c r="F52" s="168"/>
      <c r="G52" s="169"/>
      <c r="H52" s="169"/>
      <c r="I52" s="169"/>
      <c r="J52" s="169"/>
      <c r="K52" s="171"/>
      <c r="L52" s="171"/>
      <c r="M52" s="178"/>
      <c r="N52" s="178"/>
      <c r="O52" s="178"/>
      <c r="P52" s="179"/>
      <c r="Q52" s="179"/>
      <c r="R52" s="169"/>
      <c r="S52" s="169"/>
      <c r="T52" s="180"/>
      <c r="U52" s="181"/>
      <c r="V52" s="182"/>
      <c r="W52" s="183"/>
      <c r="X52" s="184" t="s">
        <v>361</v>
      </c>
      <c r="Y52" s="185"/>
      <c r="Z52" s="185"/>
      <c r="AA52" s="186"/>
      <c r="AB52" s="186"/>
      <c r="AC52" s="186"/>
      <c r="AD52" s="186"/>
      <c r="AE52" s="187"/>
      <c r="AG52" s="188"/>
      <c r="AH52" s="189"/>
      <c r="AI52" s="190"/>
      <c r="AJ52" s="191"/>
      <c r="AK52" s="192"/>
      <c r="AL52" s="193"/>
      <c r="AM52" s="194">
        <f>AA51+AC51+AD51+AE51+AF51+AG51+AK51+AL51</f>
        <v>44771.900040485823</v>
      </c>
      <c r="AN52" s="191"/>
      <c r="AO52" s="195"/>
      <c r="AP52" s="195"/>
      <c r="AQ52" s="196"/>
      <c r="AR52" s="196"/>
      <c r="AS52" s="197"/>
      <c r="AT52" s="198"/>
      <c r="AU52" s="198"/>
      <c r="AV52" s="199"/>
      <c r="AW52" s="196"/>
      <c r="AX52" s="200"/>
      <c r="AY52" s="201"/>
      <c r="AZ52" s="202"/>
      <c r="BA52" s="196"/>
      <c r="BB52" s="197"/>
      <c r="BC52" s="186"/>
      <c r="BD52" s="197"/>
      <c r="BE52" s="197"/>
      <c r="BF52" s="203"/>
      <c r="BG52" s="155"/>
      <c r="BH52" s="204"/>
      <c r="BK52" s="156"/>
      <c r="BL52" s="156"/>
      <c r="BM52" s="175"/>
      <c r="BT52" s="112">
        <f t="shared" si="7"/>
        <v>0</v>
      </c>
      <c r="BU52" s="113">
        <f t="shared" si="44"/>
        <v>45322</v>
      </c>
    </row>
    <row r="53" spans="1:73" ht="13.8">
      <c r="A53" s="119"/>
      <c r="B53" s="165"/>
      <c r="C53" s="177"/>
      <c r="D53" s="166"/>
      <c r="E53" s="167"/>
      <c r="F53" s="168"/>
      <c r="G53" s="169"/>
      <c r="H53" s="169"/>
      <c r="I53" s="169"/>
      <c r="J53" s="169"/>
      <c r="K53" s="171"/>
      <c r="L53" s="171"/>
      <c r="M53" s="178"/>
      <c r="N53" s="178"/>
      <c r="O53" s="178"/>
      <c r="P53" s="179"/>
      <c r="Q53" s="179"/>
      <c r="R53" s="169"/>
      <c r="S53" s="169"/>
      <c r="T53" s="180"/>
      <c r="U53" s="181"/>
      <c r="V53" s="182"/>
      <c r="W53" s="182"/>
      <c r="X53" s="155"/>
      <c r="Y53" s="186"/>
      <c r="Z53" s="186"/>
      <c r="AA53" s="186"/>
      <c r="AB53" s="186"/>
      <c r="AC53" s="186"/>
      <c r="AD53" s="186"/>
      <c r="AE53" s="187"/>
      <c r="AG53" s="190"/>
      <c r="AH53" s="189"/>
      <c r="AI53" s="190"/>
      <c r="AJ53" s="191"/>
      <c r="AK53" s="192"/>
      <c r="AL53" s="193" t="s">
        <v>362</v>
      </c>
      <c r="AM53" s="206"/>
      <c r="AN53" s="191"/>
      <c r="AO53" s="195"/>
      <c r="AP53" s="195"/>
      <c r="AQ53" s="196"/>
      <c r="AR53" s="196"/>
      <c r="AS53" s="197"/>
      <c r="AT53" s="207"/>
      <c r="AU53" s="207"/>
      <c r="AV53" s="199"/>
      <c r="AW53" s="196"/>
      <c r="AX53" s="208"/>
      <c r="AY53" s="104"/>
      <c r="AZ53" s="209"/>
      <c r="BA53" s="196"/>
      <c r="BB53" s="197"/>
      <c r="BC53" s="186"/>
      <c r="BD53" s="210"/>
      <c r="BE53" s="211"/>
      <c r="BF53" s="205"/>
      <c r="BG53" s="212"/>
      <c r="BK53" s="156"/>
      <c r="BL53" s="156"/>
      <c r="BM53" s="175"/>
    </row>
    <row r="54" spans="1:73" ht="13.8">
      <c r="A54" s="119"/>
      <c r="B54" s="165"/>
      <c r="C54" s="177"/>
      <c r="D54" s="166"/>
      <c r="E54" s="167"/>
      <c r="F54" s="168"/>
      <c r="G54" s="169"/>
      <c r="H54" s="169"/>
      <c r="I54" s="169"/>
      <c r="J54" s="169"/>
      <c r="K54" s="171"/>
      <c r="L54" s="171"/>
      <c r="M54" s="178"/>
      <c r="N54" s="178"/>
      <c r="O54" s="178"/>
      <c r="P54" s="179"/>
      <c r="Q54" s="179"/>
      <c r="R54" s="169"/>
      <c r="S54" s="169"/>
      <c r="T54" s="180"/>
      <c r="U54" s="181"/>
      <c r="V54" s="182"/>
      <c r="W54" s="182"/>
      <c r="X54" s="155"/>
      <c r="Y54" s="186"/>
      <c r="Z54" s="186"/>
      <c r="AA54" s="186"/>
      <c r="AB54" s="186"/>
      <c r="AC54" s="186"/>
      <c r="AD54" s="186"/>
      <c r="AE54" s="187"/>
      <c r="AG54" s="190"/>
      <c r="AH54" s="213"/>
      <c r="AI54" s="190"/>
      <c r="AJ54" s="195"/>
      <c r="AK54" s="214">
        <f>56+200+150+70</f>
        <v>476</v>
      </c>
      <c r="AL54" s="206" t="s">
        <v>363</v>
      </c>
      <c r="AM54" s="191"/>
      <c r="AN54" s="195"/>
      <c r="AO54" s="195"/>
      <c r="AP54" s="195"/>
      <c r="AQ54" s="196"/>
      <c r="AR54" s="197"/>
      <c r="AS54" s="196"/>
      <c r="AT54" s="207"/>
      <c r="AU54" s="207"/>
      <c r="AV54" s="199"/>
      <c r="AW54" s="215"/>
      <c r="AX54" s="216"/>
      <c r="AY54" s="216"/>
      <c r="AZ54" s="202"/>
      <c r="BA54" s="197"/>
      <c r="BB54" s="197"/>
      <c r="BD54" s="197"/>
      <c r="BE54" s="217"/>
      <c r="BK54" s="156"/>
      <c r="BL54" s="156"/>
      <c r="BM54" s="175"/>
    </row>
    <row r="55" spans="1:73" ht="16.8">
      <c r="A55" s="119"/>
      <c r="B55" s="219"/>
      <c r="C55" s="27"/>
      <c r="E55" s="220"/>
      <c r="F55" s="220"/>
      <c r="H55" s="27"/>
      <c r="I55" s="169"/>
      <c r="J55" s="169"/>
      <c r="K55" s="171"/>
      <c r="L55" s="171"/>
      <c r="M55" s="178"/>
      <c r="N55" s="178"/>
      <c r="O55" s="178"/>
      <c r="P55" s="179"/>
      <c r="Q55" s="179"/>
      <c r="R55" s="169"/>
      <c r="S55" s="169"/>
      <c r="T55" s="180"/>
      <c r="U55" s="181"/>
      <c r="V55" s="182"/>
      <c r="W55" s="182"/>
      <c r="X55" s="155"/>
      <c r="Y55" s="186"/>
      <c r="Z55" s="186"/>
      <c r="AA55" s="186"/>
      <c r="AB55" s="186"/>
      <c r="AC55" s="186"/>
      <c r="AD55" s="186"/>
      <c r="AE55" s="187"/>
      <c r="AG55" s="190"/>
      <c r="AH55" s="213"/>
      <c r="AI55" s="190"/>
      <c r="AJ55" s="195"/>
      <c r="AK55" s="214"/>
      <c r="AL55" s="206"/>
      <c r="AM55" s="191"/>
      <c r="AN55" s="195"/>
      <c r="AO55" s="195"/>
      <c r="AP55" s="195"/>
      <c r="AQ55" s="196"/>
      <c r="AR55" s="197"/>
      <c r="AS55" s="196"/>
      <c r="AT55" s="207"/>
      <c r="AU55" s="207"/>
      <c r="AV55" s="198"/>
      <c r="AW55" s="216"/>
      <c r="AX55" s="196"/>
      <c r="AY55" s="196"/>
      <c r="AZ55" s="202"/>
      <c r="BA55" s="197"/>
      <c r="BB55" s="195"/>
      <c r="BC55" s="186"/>
      <c r="BD55" s="205"/>
      <c r="BF55" s="218"/>
      <c r="BK55" s="156"/>
      <c r="BL55" s="156"/>
      <c r="BM55" s="175"/>
    </row>
    <row r="56" spans="1:73" ht="15.6">
      <c r="A56" s="119"/>
      <c r="C56" s="177"/>
      <c r="D56" s="166"/>
      <c r="E56" s="167"/>
      <c r="F56" s="168"/>
      <c r="G56" s="169"/>
      <c r="H56" s="169"/>
      <c r="I56" s="169"/>
      <c r="J56" s="169"/>
      <c r="K56" s="171"/>
      <c r="L56" s="171"/>
      <c r="M56" s="178"/>
      <c r="N56" s="178"/>
      <c r="O56" s="178"/>
      <c r="P56" s="179"/>
      <c r="Q56" s="179"/>
      <c r="R56" s="169"/>
      <c r="S56" s="169"/>
      <c r="T56" s="180"/>
      <c r="U56" s="181"/>
      <c r="V56" s="182"/>
      <c r="W56" s="182"/>
      <c r="X56" s="155"/>
      <c r="Y56" s="222"/>
      <c r="Z56" s="222"/>
      <c r="AA56" s="223"/>
      <c r="AB56" s="222"/>
      <c r="AC56" s="222"/>
      <c r="AD56" s="222"/>
      <c r="AE56" s="222"/>
      <c r="AF56" s="224"/>
      <c r="AG56" s="223"/>
      <c r="AH56" s="225"/>
      <c r="AI56" s="224"/>
      <c r="AJ56" s="226"/>
      <c r="AK56" s="227"/>
      <c r="AL56" s="228"/>
      <c r="AM56" s="229"/>
      <c r="AN56" s="230"/>
      <c r="AO56" s="231"/>
      <c r="AP56" s="231"/>
      <c r="AQ56" s="196"/>
      <c r="AR56" s="197"/>
      <c r="AS56" s="196"/>
      <c r="AT56" s="207"/>
      <c r="AU56" s="207"/>
      <c r="AV56" s="198"/>
      <c r="AW56" s="216"/>
      <c r="AX56" s="196"/>
      <c r="AY56" s="196"/>
      <c r="AZ56" s="202"/>
      <c r="BA56" s="197"/>
      <c r="BB56" s="195"/>
      <c r="BC56" s="186"/>
      <c r="BD56" s="205"/>
      <c r="BF56" s="218"/>
      <c r="BI56" s="175"/>
      <c r="BJ56" s="175"/>
      <c r="BK56" s="156"/>
      <c r="BL56" s="156"/>
      <c r="BM56" s="232"/>
    </row>
    <row r="57" spans="1:73" ht="15.6">
      <c r="A57" s="119"/>
      <c r="C57" s="177"/>
      <c r="D57" s="166"/>
      <c r="E57" s="167"/>
      <c r="F57" s="168"/>
      <c r="G57" s="169"/>
      <c r="H57" s="169"/>
      <c r="I57" s="169"/>
      <c r="J57" s="169"/>
      <c r="K57" s="171"/>
      <c r="L57" s="171"/>
      <c r="M57" s="233"/>
      <c r="N57" s="233"/>
      <c r="O57" s="233"/>
      <c r="P57" s="169"/>
      <c r="Q57" s="169"/>
      <c r="R57" s="169"/>
      <c r="S57" s="169"/>
      <c r="T57" s="180"/>
      <c r="U57" s="181"/>
      <c r="V57" s="182"/>
      <c r="W57" s="182"/>
      <c r="X57" s="155"/>
      <c r="Y57" s="222"/>
      <c r="Z57" s="222"/>
      <c r="AA57" s="223"/>
      <c r="AB57" s="222"/>
      <c r="AC57" s="222"/>
      <c r="AD57" s="222"/>
      <c r="AE57" s="222"/>
      <c r="AF57" s="224"/>
      <c r="AG57" s="223"/>
      <c r="AH57" s="225"/>
      <c r="AI57" s="234"/>
      <c r="AJ57" s="226"/>
      <c r="AK57" s="227"/>
      <c r="AL57" s="228"/>
      <c r="AM57" s="229"/>
      <c r="AN57" s="230"/>
      <c r="AO57" s="231"/>
      <c r="AP57" s="231"/>
      <c r="AQ57" s="196"/>
      <c r="AR57" s="195"/>
      <c r="AS57" s="191"/>
      <c r="AT57" s="199"/>
      <c r="AU57" s="199"/>
      <c r="AV57" s="198"/>
      <c r="AW57" s="216"/>
      <c r="AX57" s="196"/>
      <c r="AY57" s="196"/>
      <c r="AZ57" s="209"/>
      <c r="BA57" s="216"/>
      <c r="BB57" s="195"/>
      <c r="BC57" s="186"/>
      <c r="BD57" s="155"/>
      <c r="BE57" s="235"/>
      <c r="BF57" s="236"/>
      <c r="BH57" s="204"/>
      <c r="BI57" s="175"/>
      <c r="BJ57" s="175"/>
      <c r="BK57" s="156"/>
      <c r="BL57" s="156"/>
      <c r="BM57" s="232"/>
    </row>
    <row r="58" spans="1:73" ht="15.6">
      <c r="A58" s="119"/>
      <c r="C58" s="177"/>
      <c r="D58" s="166"/>
      <c r="E58" s="167"/>
      <c r="F58" s="168"/>
      <c r="G58" s="169"/>
      <c r="H58" s="169"/>
      <c r="I58" s="169"/>
      <c r="J58" s="169"/>
      <c r="K58" s="171"/>
      <c r="L58" s="171"/>
      <c r="M58" s="233"/>
      <c r="N58" s="233"/>
      <c r="O58" s="233"/>
      <c r="P58" s="169"/>
      <c r="Q58" s="169"/>
      <c r="R58" s="169"/>
      <c r="S58" s="169"/>
      <c r="T58" s="180"/>
      <c r="U58" s="181"/>
      <c r="V58" s="182"/>
      <c r="W58" s="182"/>
      <c r="X58" s="155"/>
      <c r="Y58" s="222"/>
      <c r="Z58" s="222"/>
      <c r="AA58" s="223"/>
      <c r="AB58" s="222"/>
      <c r="AC58" s="222"/>
      <c r="AD58" s="222"/>
      <c r="AE58" s="222"/>
      <c r="AF58" s="224"/>
      <c r="AG58" s="223"/>
      <c r="AH58" s="225"/>
      <c r="AI58" s="234"/>
      <c r="AJ58" s="226"/>
      <c r="AK58" s="227"/>
      <c r="AL58" s="228"/>
      <c r="AM58" s="229"/>
      <c r="AN58" s="230"/>
      <c r="AO58" s="231"/>
      <c r="AP58" s="231"/>
      <c r="AQ58" s="196"/>
      <c r="AR58" s="195"/>
      <c r="AS58" s="191"/>
      <c r="AT58" s="199"/>
      <c r="AU58" s="199"/>
      <c r="AV58" s="198"/>
      <c r="AW58" s="216"/>
      <c r="AX58" s="196"/>
      <c r="AY58" s="196"/>
      <c r="AZ58" s="209"/>
      <c r="BA58" s="216"/>
      <c r="BB58" s="195"/>
      <c r="BC58" s="186"/>
      <c r="BD58" s="155"/>
      <c r="BE58" s="235"/>
      <c r="BF58" s="236"/>
      <c r="BH58" s="204"/>
      <c r="BI58" s="175"/>
      <c r="BJ58" s="175"/>
      <c r="BK58" s="156"/>
      <c r="BL58" s="156"/>
      <c r="BM58" s="232"/>
    </row>
    <row r="59" spans="1:73" ht="16.2" thickBot="1">
      <c r="A59" s="119"/>
      <c r="C59" s="177"/>
      <c r="D59" s="166"/>
      <c r="E59" s="167"/>
      <c r="F59" s="168"/>
      <c r="G59" s="169"/>
      <c r="H59" s="169"/>
      <c r="I59" s="169"/>
      <c r="J59" s="169"/>
      <c r="K59" s="171"/>
      <c r="L59" s="171"/>
      <c r="M59" s="233"/>
      <c r="N59" s="233"/>
      <c r="O59" s="233"/>
      <c r="P59" s="169"/>
      <c r="Q59" s="169"/>
      <c r="R59" s="169"/>
      <c r="S59" s="169"/>
      <c r="T59" s="180"/>
      <c r="U59" s="181"/>
      <c r="V59" s="182"/>
      <c r="W59" s="182"/>
      <c r="X59" s="155"/>
      <c r="Y59" s="222"/>
      <c r="Z59" s="222"/>
      <c r="AA59" s="223"/>
      <c r="AB59" s="222"/>
      <c r="AC59" s="222"/>
      <c r="AD59" s="222"/>
      <c r="AE59" s="222"/>
      <c r="AF59" s="224"/>
      <c r="AG59" s="223"/>
      <c r="AH59" s="225"/>
      <c r="AI59" s="234"/>
      <c r="AJ59" s="226"/>
      <c r="AK59" s="227"/>
      <c r="AL59" s="228"/>
      <c r="AM59" s="229"/>
      <c r="AN59" s="230"/>
      <c r="AO59" s="231"/>
      <c r="AP59" s="231"/>
      <c r="AQ59" s="196"/>
      <c r="AR59" s="195"/>
      <c r="AS59" s="191"/>
      <c r="AT59" s="199"/>
      <c r="AU59" s="199"/>
      <c r="AV59" s="198"/>
      <c r="AW59" s="216"/>
      <c r="AX59" s="196"/>
      <c r="AY59" s="196"/>
      <c r="AZ59" s="209"/>
      <c r="BA59" s="216"/>
      <c r="BB59" s="195"/>
      <c r="BC59" s="186"/>
      <c r="BD59" s="155"/>
      <c r="BE59" s="235"/>
      <c r="BF59" s="236"/>
      <c r="BH59" s="204"/>
      <c r="BI59" s="155"/>
      <c r="BJ59" s="155"/>
      <c r="BK59" s="156"/>
      <c r="BL59" s="156"/>
      <c r="BM59" s="155"/>
    </row>
    <row r="60" spans="1:73" ht="15.6">
      <c r="A60" s="119"/>
      <c r="C60" s="177"/>
      <c r="D60" s="166"/>
      <c r="E60" s="167"/>
      <c r="F60" s="168"/>
      <c r="G60" s="169"/>
      <c r="H60" s="169"/>
      <c r="I60" s="169"/>
      <c r="J60" s="169"/>
      <c r="K60" s="171"/>
      <c r="L60" s="171"/>
      <c r="M60" s="233"/>
      <c r="N60" s="233"/>
      <c r="O60" s="233"/>
      <c r="P60" s="169"/>
      <c r="Q60" s="169"/>
      <c r="R60" s="169"/>
      <c r="S60" s="169"/>
      <c r="T60" s="180"/>
      <c r="U60" s="181"/>
      <c r="V60" s="182"/>
      <c r="W60" s="182"/>
      <c r="X60" s="155"/>
      <c r="Y60" s="222"/>
      <c r="Z60" s="222"/>
      <c r="AA60" s="223"/>
      <c r="AB60" s="222"/>
      <c r="AC60" s="222"/>
      <c r="AD60" s="222"/>
      <c r="AE60" s="222"/>
      <c r="AF60" s="224"/>
      <c r="AG60" s="223"/>
      <c r="AH60" s="225"/>
      <c r="AI60" s="234"/>
      <c r="AJ60" s="226"/>
      <c r="AK60" s="192">
        <v>1360</v>
      </c>
      <c r="AL60" s="193" t="s">
        <v>364</v>
      </c>
      <c r="AM60" s="229"/>
      <c r="AN60" s="230"/>
      <c r="AO60" s="231"/>
      <c r="AP60" s="231"/>
      <c r="AQ60" s="196"/>
      <c r="AR60" s="195"/>
      <c r="AS60" s="191"/>
      <c r="AT60" s="199"/>
      <c r="AU60" s="199"/>
      <c r="AV60" s="198"/>
      <c r="AW60" s="216"/>
      <c r="AX60" s="196"/>
      <c r="AY60" s="196"/>
      <c r="AZ60" s="237"/>
      <c r="BA60" s="238"/>
      <c r="BB60" s="216"/>
      <c r="BC60" s="152"/>
      <c r="BD60" s="239" t="s">
        <v>365</v>
      </c>
      <c r="BE60" s="240"/>
      <c r="BF60" s="241">
        <f>BE51</f>
        <v>12583.119999999999</v>
      </c>
      <c r="BG60" s="242"/>
      <c r="BH60" s="243"/>
      <c r="BI60" s="155"/>
      <c r="BJ60" s="155"/>
      <c r="BK60" s="156"/>
      <c r="BL60" s="156"/>
    </row>
    <row r="61" spans="1:73" ht="16.2" thickBot="1">
      <c r="A61" s="119"/>
      <c r="C61" s="177"/>
      <c r="D61" s="166"/>
      <c r="E61" s="167"/>
      <c r="F61" s="168"/>
      <c r="G61" s="169"/>
      <c r="H61" s="169"/>
      <c r="I61" s="169"/>
      <c r="J61" s="169"/>
      <c r="K61" s="171"/>
      <c r="L61" s="171"/>
      <c r="M61" s="233"/>
      <c r="N61" s="233"/>
      <c r="O61" s="233"/>
      <c r="P61" s="169"/>
      <c r="Q61" s="169"/>
      <c r="R61" s="169"/>
      <c r="S61" s="169"/>
      <c r="T61" s="180"/>
      <c r="U61" s="181"/>
      <c r="V61" s="182"/>
      <c r="W61" s="182"/>
      <c r="X61" s="155"/>
      <c r="Y61" s="222"/>
      <c r="Z61" s="222"/>
      <c r="AA61" s="223"/>
      <c r="AB61" s="222"/>
      <c r="AC61" s="222"/>
      <c r="AD61" s="222"/>
      <c r="AE61" s="222"/>
      <c r="AF61" s="224"/>
      <c r="AG61" s="223"/>
      <c r="AH61" s="225"/>
      <c r="AI61" s="223"/>
      <c r="AJ61" s="244"/>
      <c r="AK61" s="245"/>
      <c r="AL61" s="246"/>
      <c r="AM61" s="247"/>
      <c r="AN61" s="248"/>
      <c r="AO61" s="249"/>
      <c r="AP61" s="249"/>
      <c r="AQ61" s="187"/>
      <c r="AR61" s="188"/>
      <c r="AS61" s="190"/>
      <c r="AV61" s="108"/>
      <c r="AW61" s="251"/>
      <c r="AX61" s="187"/>
      <c r="AY61" s="187"/>
      <c r="AZ61" s="235"/>
      <c r="BA61" s="186"/>
      <c r="BB61" s="27"/>
      <c r="BC61" s="152"/>
      <c r="BD61" s="252" t="s">
        <v>366</v>
      </c>
      <c r="BE61" s="253"/>
      <c r="BF61" s="254">
        <f>BH51</f>
        <v>30392.379999999994</v>
      </c>
      <c r="BG61" s="161"/>
      <c r="BH61" s="243"/>
      <c r="BK61" s="156"/>
      <c r="BL61" s="156"/>
      <c r="BM61" s="155"/>
    </row>
    <row r="62" spans="1:73" ht="16.2" thickBot="1">
      <c r="A62" s="119"/>
      <c r="C62" s="176"/>
      <c r="D62" s="166"/>
      <c r="E62" s="167"/>
      <c r="F62" s="168"/>
      <c r="G62" s="169"/>
      <c r="H62" s="169"/>
      <c r="I62" s="169"/>
      <c r="J62" s="169"/>
      <c r="K62" s="171"/>
      <c r="L62" s="171"/>
      <c r="M62" s="233"/>
      <c r="N62" s="233"/>
      <c r="O62" s="233"/>
      <c r="P62" s="169"/>
      <c r="Q62" s="169"/>
      <c r="R62" s="169"/>
      <c r="S62" s="169"/>
      <c r="T62" s="180"/>
      <c r="AF62" s="224"/>
      <c r="AG62" s="223"/>
      <c r="AH62" s="225"/>
      <c r="AI62" s="223"/>
      <c r="AJ62" s="223"/>
      <c r="AK62" s="256"/>
      <c r="AL62" s="257"/>
      <c r="AM62" s="224"/>
      <c r="AN62" s="248"/>
      <c r="AO62" s="249"/>
      <c r="AP62" s="249"/>
      <c r="AQ62" s="187"/>
      <c r="AR62" s="188"/>
      <c r="AS62" s="190"/>
      <c r="AV62" s="108"/>
      <c r="AW62" s="251"/>
      <c r="AX62" s="187"/>
      <c r="AY62" s="187"/>
      <c r="AZ62" s="235"/>
      <c r="BA62" s="186"/>
      <c r="BB62" s="186"/>
      <c r="BC62" s="251"/>
      <c r="BD62" s="814" t="s">
        <v>367</v>
      </c>
      <c r="BE62" s="815"/>
      <c r="BF62" s="254">
        <f>BF60+BF61</f>
        <v>42975.499999999993</v>
      </c>
      <c r="BH62" s="243"/>
      <c r="BI62" s="186"/>
      <c r="BJ62" s="186"/>
      <c r="BK62" s="156"/>
      <c r="BL62" s="156"/>
      <c r="BM62" s="187"/>
    </row>
    <row r="63" spans="1:73" ht="15.6">
      <c r="A63" s="136"/>
      <c r="G63" s="169"/>
      <c r="H63" s="169"/>
      <c r="I63" s="169"/>
      <c r="J63" s="169"/>
      <c r="K63" s="171"/>
      <c r="L63" s="171"/>
      <c r="M63" s="233"/>
      <c r="N63" s="233"/>
      <c r="O63" s="233"/>
      <c r="P63" s="169"/>
      <c r="Q63" s="169"/>
      <c r="R63" s="169"/>
      <c r="S63" s="169"/>
      <c r="T63" s="180"/>
      <c r="U63" s="169"/>
      <c r="V63" s="27"/>
      <c r="W63" s="27"/>
      <c r="Y63" s="248"/>
      <c r="Z63" s="248"/>
      <c r="AA63" s="260"/>
      <c r="AB63" s="27"/>
      <c r="AC63" s="27"/>
      <c r="AD63" s="27"/>
      <c r="AE63" s="27"/>
      <c r="AF63" s="224"/>
      <c r="AG63" s="223"/>
      <c r="AH63" s="225"/>
      <c r="AI63" s="188"/>
      <c r="AJ63" s="190"/>
      <c r="AK63" s="29"/>
      <c r="AM63" s="188"/>
      <c r="AN63" s="261"/>
      <c r="AP63" s="190"/>
      <c r="AQ63" s="188"/>
      <c r="AR63" s="188"/>
      <c r="AS63" s="190"/>
      <c r="AV63" s="108"/>
      <c r="AW63" s="251"/>
      <c r="AX63" s="187"/>
      <c r="AY63" s="187"/>
      <c r="AZ63" s="235"/>
      <c r="BA63" s="186"/>
      <c r="BB63" s="186"/>
      <c r="BC63" s="186"/>
      <c r="BD63" s="186"/>
      <c r="BE63" s="262"/>
      <c r="BF63" s="263"/>
      <c r="BH63" s="264"/>
      <c r="BI63" s="155"/>
      <c r="BJ63" s="155"/>
      <c r="BK63" s="156"/>
      <c r="BL63" s="156"/>
      <c r="BM63" s="155"/>
    </row>
    <row r="64" spans="1:73" s="257" customFormat="1" ht="15.6">
      <c r="A64" s="136"/>
      <c r="B64" s="265" t="s">
        <v>368</v>
      </c>
      <c r="C64" s="266"/>
      <c r="H64" s="233"/>
      <c r="I64" s="233"/>
      <c r="J64" s="233"/>
      <c r="K64" s="224" t="s">
        <v>369</v>
      </c>
      <c r="Y64" s="224"/>
      <c r="Z64" s="224"/>
      <c r="AA64" s="248"/>
      <c r="AB64" s="260"/>
      <c r="AC64" s="260"/>
      <c r="AD64" s="267" t="s">
        <v>369</v>
      </c>
      <c r="AH64" s="268"/>
      <c r="AI64" s="248"/>
      <c r="AJ64" s="260"/>
      <c r="AK64" s="256"/>
      <c r="AL64" s="249"/>
      <c r="AM64" s="187"/>
      <c r="AN64" s="186"/>
      <c r="AO64" s="187"/>
      <c r="AP64" s="187"/>
      <c r="AQ64" s="155"/>
      <c r="AR64" s="190"/>
      <c r="AS64" s="190"/>
      <c r="AT64" s="250"/>
      <c r="AU64" s="250"/>
      <c r="AV64" s="250"/>
      <c r="AW64" s="190"/>
      <c r="AX64" s="166"/>
      <c r="AY64" s="166"/>
      <c r="AZ64" s="269"/>
      <c r="BA64" s="188"/>
      <c r="BB64" s="188"/>
      <c r="BC64" s="188"/>
      <c r="BD64" s="267" t="s">
        <v>370</v>
      </c>
      <c r="BG64" s="270"/>
      <c r="BH64" s="243"/>
      <c r="BI64" s="249"/>
      <c r="BJ64" s="249"/>
      <c r="BK64" s="156"/>
      <c r="BL64" s="156"/>
      <c r="BM64" s="249"/>
      <c r="BP64" s="266"/>
      <c r="BQ64" s="271"/>
      <c r="BU64" s="272"/>
    </row>
    <row r="65" spans="1:73" s="257" customFormat="1" ht="15.6">
      <c r="A65" s="136"/>
      <c r="C65" s="273"/>
      <c r="F65" s="223"/>
      <c r="G65" s="265"/>
      <c r="H65" s="274"/>
      <c r="I65" s="274"/>
      <c r="J65" s="274"/>
      <c r="K65" s="274"/>
      <c r="O65" s="233"/>
      <c r="P65" s="169"/>
      <c r="Q65" s="169"/>
      <c r="R65" s="169"/>
      <c r="S65" s="169"/>
      <c r="T65" s="180"/>
      <c r="U65" s="169"/>
      <c r="Y65" s="224"/>
      <c r="Z65" s="224"/>
      <c r="AA65" s="248"/>
      <c r="AB65" s="260"/>
      <c r="AC65" s="260"/>
      <c r="AD65" s="223"/>
      <c r="AF65" s="188"/>
      <c r="AG65" s="205"/>
      <c r="AH65" s="275"/>
      <c r="AI65" s="248"/>
      <c r="AJ65" s="260"/>
      <c r="AN65" s="248"/>
      <c r="AO65" s="190"/>
      <c r="AP65" s="190"/>
      <c r="AQ65" s="155"/>
      <c r="AR65" s="222"/>
      <c r="AS65" s="223"/>
      <c r="AT65" s="276"/>
      <c r="AU65" s="276"/>
      <c r="AV65" s="276"/>
      <c r="AW65" s="267"/>
      <c r="AX65" s="223"/>
      <c r="AY65" s="223"/>
      <c r="AZ65" s="277"/>
      <c r="BA65" s="224"/>
      <c r="BB65" s="223"/>
      <c r="BG65" s="190"/>
      <c r="BH65" s="190"/>
      <c r="BI65" s="155"/>
      <c r="BJ65" s="222"/>
      <c r="BK65" s="223"/>
      <c r="BL65" s="222"/>
      <c r="BM65" s="222"/>
      <c r="BN65" s="222"/>
      <c r="BO65" s="267"/>
      <c r="BP65" s="223"/>
      <c r="BQ65" s="278"/>
      <c r="BR65" s="224"/>
      <c r="BS65" s="223"/>
      <c r="BU65" s="272"/>
    </row>
    <row r="66" spans="1:73" s="257" customFormat="1" ht="15.6" hidden="1">
      <c r="A66" s="136"/>
      <c r="C66" s="273"/>
      <c r="E66" s="224"/>
      <c r="F66" s="223"/>
      <c r="G66" s="265"/>
      <c r="H66" s="279"/>
      <c r="I66" s="279"/>
      <c r="J66" s="279"/>
      <c r="K66" s="279"/>
      <c r="O66" s="274"/>
      <c r="P66" s="280"/>
      <c r="Q66" s="280"/>
      <c r="R66" s="280"/>
      <c r="S66" s="280"/>
      <c r="T66" s="281"/>
      <c r="U66" s="169"/>
      <c r="Y66" s="224"/>
      <c r="Z66" s="224"/>
      <c r="AA66" s="248"/>
      <c r="AB66" s="260"/>
      <c r="AC66" s="260"/>
      <c r="AD66" s="223"/>
      <c r="AH66" s="275"/>
      <c r="AI66" s="248"/>
      <c r="AJ66" s="260"/>
      <c r="AN66" s="248"/>
      <c r="AO66" s="190"/>
      <c r="AP66" s="190"/>
      <c r="AQ66" s="155"/>
      <c r="AR66" s="222"/>
      <c r="AS66" s="223"/>
      <c r="AT66" s="276"/>
      <c r="AU66" s="276"/>
      <c r="AV66" s="276"/>
      <c r="AW66" s="267"/>
      <c r="AX66" s="223"/>
      <c r="AY66" s="223"/>
      <c r="AZ66" s="277"/>
      <c r="BA66" s="234"/>
      <c r="BB66" s="223"/>
      <c r="BD66" s="267"/>
      <c r="BE66" s="267"/>
      <c r="BG66" s="190"/>
      <c r="BH66" s="190"/>
      <c r="BI66" s="155"/>
      <c r="BJ66" s="222"/>
      <c r="BK66" s="223"/>
      <c r="BL66" s="222"/>
      <c r="BM66" s="222"/>
      <c r="BN66" s="222"/>
      <c r="BO66" s="267"/>
      <c r="BP66" s="223"/>
      <c r="BQ66" s="278"/>
      <c r="BR66" s="234"/>
      <c r="BS66" s="223"/>
      <c r="BU66" s="272"/>
    </row>
    <row r="67" spans="1:73" s="257" customFormat="1" ht="15.6">
      <c r="A67" s="136"/>
      <c r="C67" s="273"/>
      <c r="E67" s="224"/>
      <c r="F67" s="223"/>
      <c r="H67" s="279"/>
      <c r="I67" s="279"/>
      <c r="J67" s="279"/>
      <c r="K67" s="279"/>
      <c r="O67" s="279"/>
      <c r="P67" s="265"/>
      <c r="Q67" s="265"/>
      <c r="R67" s="265"/>
      <c r="S67" s="265"/>
      <c r="T67" s="281"/>
      <c r="U67" s="169"/>
      <c r="Y67" s="224"/>
      <c r="Z67" s="224"/>
      <c r="AA67" s="248"/>
      <c r="AB67" s="260"/>
      <c r="AC67" s="260"/>
      <c r="AD67" s="223"/>
      <c r="AH67" s="275"/>
      <c r="AI67" s="248"/>
      <c r="AJ67" s="260"/>
      <c r="AN67" s="248"/>
      <c r="AO67" s="190"/>
      <c r="AP67" s="190"/>
      <c r="AQ67" s="155"/>
      <c r="AR67" s="222"/>
      <c r="AS67" s="223"/>
      <c r="AT67" s="276"/>
      <c r="AU67" s="276"/>
      <c r="AV67" s="276"/>
      <c r="AW67" s="267"/>
      <c r="AX67" s="223"/>
      <c r="AY67" s="223"/>
      <c r="AZ67" s="277"/>
      <c r="BA67" s="234"/>
      <c r="BB67" s="223"/>
      <c r="BD67" s="267"/>
      <c r="BE67" s="267"/>
      <c r="BG67" s="190"/>
      <c r="BH67" s="190"/>
      <c r="BI67" s="155"/>
      <c r="BJ67" s="222"/>
      <c r="BK67" s="223"/>
      <c r="BL67" s="222"/>
      <c r="BM67" s="222"/>
      <c r="BN67" s="222"/>
      <c r="BO67" s="267"/>
      <c r="BP67" s="223"/>
      <c r="BQ67" s="278"/>
      <c r="BR67" s="234"/>
      <c r="BS67" s="223"/>
      <c r="BU67" s="272"/>
    </row>
    <row r="68" spans="1:73" s="257" customFormat="1" ht="15.6">
      <c r="A68" s="136"/>
      <c r="C68" s="273"/>
      <c r="E68" s="224"/>
      <c r="F68" s="223"/>
      <c r="G68" s="265"/>
      <c r="H68" s="279"/>
      <c r="I68" s="279"/>
      <c r="J68" s="279"/>
      <c r="K68" s="279"/>
      <c r="O68" s="279"/>
      <c r="P68" s="265"/>
      <c r="Q68" s="265"/>
      <c r="R68" s="265"/>
      <c r="S68" s="265"/>
      <c r="T68" s="281"/>
      <c r="U68" s="169"/>
      <c r="Y68" s="224"/>
      <c r="Z68" s="224"/>
      <c r="AA68" s="248"/>
      <c r="AB68" s="260"/>
      <c r="AC68" s="260"/>
      <c r="AD68" s="223"/>
      <c r="AH68" s="275"/>
      <c r="AI68" s="248"/>
      <c r="AJ68" s="260"/>
      <c r="AN68" s="248"/>
      <c r="AO68" s="190"/>
      <c r="AP68" s="190"/>
      <c r="AQ68" s="155"/>
      <c r="AR68" s="222"/>
      <c r="AS68" s="223"/>
      <c r="AT68" s="276"/>
      <c r="AU68" s="276"/>
      <c r="AV68" s="276"/>
      <c r="AW68" s="267"/>
      <c r="AX68" s="223"/>
      <c r="AY68" s="223"/>
      <c r="AZ68" s="277"/>
      <c r="BA68" s="234"/>
      <c r="BB68" s="223"/>
      <c r="BD68" s="267"/>
      <c r="BE68" s="267"/>
      <c r="BG68" s="190"/>
      <c r="BH68" s="190"/>
      <c r="BI68" s="155"/>
      <c r="BJ68" s="222"/>
      <c r="BK68" s="223"/>
      <c r="BL68" s="222"/>
      <c r="BM68" s="222"/>
      <c r="BN68" s="222"/>
      <c r="BO68" s="267"/>
      <c r="BP68" s="223"/>
      <c r="BQ68" s="278"/>
      <c r="BR68" s="234"/>
      <c r="BS68" s="223"/>
      <c r="BU68" s="272"/>
    </row>
    <row r="69" spans="1:73" s="257" customFormat="1" ht="16.2" thickBot="1">
      <c r="A69" s="136"/>
      <c r="B69" s="282"/>
      <c r="C69" s="273"/>
      <c r="E69" s="224"/>
      <c r="F69" s="223"/>
      <c r="H69" s="279"/>
      <c r="I69" s="279"/>
      <c r="J69" s="279"/>
      <c r="K69" s="283"/>
      <c r="O69" s="279"/>
      <c r="P69" s="265"/>
      <c r="Q69" s="265"/>
      <c r="R69" s="265"/>
      <c r="S69" s="265"/>
      <c r="T69" s="281"/>
      <c r="U69" s="169"/>
      <c r="Y69" s="284"/>
      <c r="Z69" s="284"/>
      <c r="AA69" s="284"/>
      <c r="AB69" s="285"/>
      <c r="AC69" s="286"/>
      <c r="AD69" s="282"/>
      <c r="AE69" s="287"/>
      <c r="AH69" s="268"/>
      <c r="AN69" s="248"/>
      <c r="AO69" s="188"/>
      <c r="AP69" s="190"/>
      <c r="AQ69" s="190"/>
      <c r="AR69" s="222"/>
      <c r="AS69" s="223"/>
      <c r="AT69" s="276"/>
      <c r="AU69" s="276"/>
      <c r="AV69" s="276"/>
      <c r="AW69" s="267"/>
      <c r="AX69" s="223"/>
      <c r="AY69" s="223"/>
      <c r="AZ69" s="277"/>
      <c r="BD69" s="282"/>
      <c r="BE69" s="282"/>
      <c r="BF69" s="282"/>
      <c r="BH69" s="190"/>
      <c r="BI69" s="190"/>
      <c r="BJ69" s="222"/>
      <c r="BK69" s="223"/>
      <c r="BL69" s="222"/>
      <c r="BM69" s="222"/>
      <c r="BN69" s="222"/>
      <c r="BO69" s="267"/>
      <c r="BP69" s="223"/>
      <c r="BQ69" s="278"/>
      <c r="BR69" s="234"/>
      <c r="BS69" s="223"/>
      <c r="BU69" s="272"/>
    </row>
    <row r="70" spans="1:73" s="257" customFormat="1" ht="15.6">
      <c r="A70" s="288"/>
      <c r="B70" s="224" t="s">
        <v>371</v>
      </c>
      <c r="C70" s="273"/>
      <c r="E70" s="224"/>
      <c r="F70" s="223"/>
      <c r="H70" s="279"/>
      <c r="I70" s="279"/>
      <c r="J70" s="279"/>
      <c r="K70" s="265" t="s">
        <v>372</v>
      </c>
      <c r="O70" s="279"/>
      <c r="P70" s="265"/>
      <c r="Q70" s="265"/>
      <c r="R70" s="265"/>
      <c r="S70" s="265"/>
      <c r="T70" s="281"/>
      <c r="U70" s="169"/>
      <c r="Y70" s="224"/>
      <c r="Z70" s="224"/>
      <c r="AA70" s="248"/>
      <c r="AB70" s="260"/>
      <c r="AC70" s="260"/>
      <c r="AD70" s="267" t="s">
        <v>373</v>
      </c>
      <c r="AE70" s="248"/>
      <c r="AH70" s="268"/>
      <c r="AJ70" s="260"/>
      <c r="AN70" s="248"/>
      <c r="AO70" s="188"/>
      <c r="AP70" s="190"/>
      <c r="AQ70" s="190"/>
      <c r="AR70" s="222"/>
      <c r="AS70" s="223"/>
      <c r="AT70" s="276"/>
      <c r="AU70" s="276"/>
      <c r="AV70" s="276"/>
      <c r="AW70" s="267"/>
      <c r="AX70" s="223"/>
      <c r="AY70" s="223"/>
      <c r="AZ70" s="277"/>
      <c r="BD70" s="223" t="s">
        <v>374</v>
      </c>
      <c r="BE70" s="223"/>
      <c r="BF70" s="223"/>
      <c r="BG70" s="223"/>
      <c r="BH70" s="190"/>
      <c r="BI70" s="190"/>
      <c r="BJ70" s="222"/>
      <c r="BK70" s="223"/>
      <c r="BL70" s="222"/>
      <c r="BM70" s="222"/>
      <c r="BN70" s="222"/>
      <c r="BO70" s="267"/>
      <c r="BP70" s="223"/>
      <c r="BQ70" s="278"/>
      <c r="BR70" s="223"/>
      <c r="BS70" s="223"/>
      <c r="BU70" s="272"/>
    </row>
    <row r="71" spans="1:73" s="257" customFormat="1" ht="15.6">
      <c r="A71" s="288"/>
      <c r="B71" s="224" t="s">
        <v>375</v>
      </c>
      <c r="C71" s="266"/>
      <c r="H71" s="279"/>
      <c r="I71" s="279"/>
      <c r="J71" s="279"/>
      <c r="K71" s="265" t="s">
        <v>376</v>
      </c>
      <c r="O71" s="279"/>
      <c r="P71" s="265"/>
      <c r="Q71" s="265"/>
      <c r="R71" s="265"/>
      <c r="S71" s="265"/>
      <c r="T71" s="281"/>
      <c r="U71" s="169"/>
      <c r="Y71" s="224"/>
      <c r="Z71" s="224"/>
      <c r="AA71" s="248"/>
      <c r="AB71" s="260"/>
      <c r="AC71" s="260"/>
      <c r="AD71" s="267" t="s">
        <v>377</v>
      </c>
      <c r="AE71" s="248"/>
      <c r="AH71" s="268"/>
      <c r="AJ71" s="260"/>
      <c r="AO71" s="188"/>
      <c r="AP71" s="190"/>
      <c r="AQ71" s="190"/>
      <c r="AR71" s="222"/>
      <c r="AS71" s="223"/>
      <c r="AT71" s="276"/>
      <c r="AU71" s="276"/>
      <c r="AV71" s="276"/>
      <c r="AW71" s="267"/>
      <c r="AX71" s="223"/>
      <c r="AY71" s="223"/>
      <c r="AZ71" s="277"/>
      <c r="BD71" s="289" t="s">
        <v>378</v>
      </c>
      <c r="BE71" s="289"/>
      <c r="BF71" s="289"/>
      <c r="BG71" s="289"/>
      <c r="BH71" s="190"/>
      <c r="BI71" s="190"/>
      <c r="BJ71" s="222"/>
      <c r="BK71" s="223"/>
      <c r="BL71" s="222"/>
      <c r="BM71" s="222"/>
      <c r="BN71" s="222"/>
      <c r="BO71" s="267"/>
      <c r="BP71" s="223"/>
      <c r="BQ71" s="278"/>
      <c r="BR71" s="223"/>
      <c r="BS71" s="223"/>
      <c r="BU71" s="272"/>
    </row>
    <row r="72" spans="1:73" s="257" customFormat="1" ht="15.6">
      <c r="A72" s="288"/>
      <c r="C72" s="222"/>
      <c r="H72" s="280"/>
      <c r="I72" s="280"/>
      <c r="J72" s="280"/>
      <c r="K72" s="290"/>
      <c r="O72" s="279"/>
      <c r="P72" s="265"/>
      <c r="Q72" s="265"/>
      <c r="R72" s="265"/>
      <c r="S72" s="265"/>
      <c r="T72" s="281"/>
      <c r="U72" s="169"/>
      <c r="X72" s="266"/>
      <c r="Y72" s="223"/>
      <c r="Z72" s="223"/>
      <c r="AA72" s="223"/>
      <c r="AB72" s="223"/>
      <c r="AC72" s="223"/>
      <c r="AD72" s="223"/>
      <c r="AH72" s="291"/>
      <c r="AI72" s="188"/>
      <c r="AM72" s="267"/>
      <c r="AN72" s="248"/>
      <c r="AO72" s="188"/>
      <c r="AP72" s="190"/>
      <c r="AQ72" s="190"/>
      <c r="AR72" s="222"/>
      <c r="AS72" s="223"/>
      <c r="AT72" s="276"/>
      <c r="AU72" s="276"/>
      <c r="AV72" s="276"/>
      <c r="AW72" s="267"/>
      <c r="AX72" s="223"/>
      <c r="AY72" s="223"/>
      <c r="AZ72" s="277"/>
      <c r="BH72" s="190"/>
      <c r="BI72" s="190"/>
      <c r="BJ72" s="222"/>
      <c r="BK72" s="223"/>
      <c r="BL72" s="222"/>
      <c r="BM72" s="222"/>
      <c r="BN72" s="222"/>
      <c r="BO72" s="267"/>
      <c r="BP72" s="223"/>
      <c r="BQ72" s="278"/>
      <c r="BR72" s="223"/>
      <c r="BS72" s="223"/>
      <c r="BU72" s="272"/>
    </row>
    <row r="73" spans="1:73" ht="15.6">
      <c r="C73" s="222"/>
      <c r="D73" s="257"/>
      <c r="H73" s="280"/>
      <c r="I73" s="280"/>
      <c r="J73" s="280"/>
      <c r="K73" s="290"/>
      <c r="L73" s="290"/>
      <c r="M73" s="274"/>
      <c r="N73" s="274"/>
      <c r="O73" s="274"/>
      <c r="P73" s="280"/>
      <c r="Q73" s="280"/>
      <c r="R73" s="280"/>
      <c r="S73" s="280"/>
      <c r="T73" s="292"/>
      <c r="U73" s="169"/>
      <c r="X73" s="266"/>
      <c r="Y73" s="223"/>
      <c r="Z73" s="223"/>
      <c r="AA73" s="223"/>
      <c r="AB73" s="223"/>
      <c r="AC73" s="223"/>
      <c r="AD73" s="223"/>
      <c r="AE73" s="257"/>
      <c r="AF73" s="257"/>
      <c r="AG73" s="257"/>
      <c r="AH73" s="291"/>
      <c r="AI73" s="188"/>
      <c r="AL73" s="257"/>
      <c r="AM73" s="267"/>
      <c r="AN73" s="248"/>
      <c r="AO73" s="222"/>
      <c r="AP73" s="222"/>
      <c r="AQ73" s="223"/>
      <c r="AR73" s="222"/>
      <c r="AS73" s="223"/>
      <c r="AT73" s="276"/>
      <c r="AU73" s="276"/>
      <c r="AV73" s="276"/>
      <c r="AW73" s="267"/>
      <c r="AX73" s="223"/>
      <c r="AY73" s="223"/>
      <c r="AZ73" s="277"/>
      <c r="BH73" s="222"/>
      <c r="BI73" s="223"/>
      <c r="BJ73" s="222"/>
      <c r="BK73" s="223"/>
      <c r="BL73" s="222"/>
      <c r="BM73" s="222"/>
      <c r="BN73" s="222"/>
      <c r="BO73" s="267"/>
      <c r="BP73" s="223"/>
      <c r="BQ73" s="278"/>
      <c r="BR73" s="223"/>
      <c r="BS73" s="223"/>
    </row>
    <row r="74" spans="1:73" ht="15.6">
      <c r="U74" s="257"/>
      <c r="V74" s="280"/>
      <c r="W74" s="290"/>
      <c r="X74" s="290"/>
      <c r="Y74" s="274"/>
      <c r="Z74" s="274"/>
      <c r="AA74" s="274"/>
      <c r="AB74" s="274"/>
      <c r="AC74" s="274"/>
      <c r="AD74" s="280"/>
      <c r="AE74" s="280"/>
      <c r="AI74" s="257"/>
      <c r="AJ74" s="257"/>
      <c r="AK74" s="256"/>
      <c r="AL74" s="257"/>
      <c r="AM74" s="257"/>
      <c r="AN74" s="257"/>
      <c r="AO74" s="257"/>
      <c r="AP74" s="257"/>
      <c r="AQ74" s="257"/>
      <c r="BE74" s="188"/>
      <c r="BF74" s="221"/>
      <c r="BG74" s="251"/>
      <c r="BH74" s="243"/>
      <c r="BI74" s="155"/>
      <c r="BJ74" s="155"/>
      <c r="BK74" s="156"/>
      <c r="BL74" s="156"/>
      <c r="BM74" s="155"/>
    </row>
    <row r="75" spans="1:73">
      <c r="AI75" s="190"/>
      <c r="AJ75" s="188"/>
      <c r="AM75" s="188"/>
      <c r="AN75" s="188"/>
      <c r="AO75" s="188"/>
      <c r="AP75" s="205"/>
      <c r="AQ75" s="251"/>
      <c r="BD75" s="188"/>
      <c r="BF75" s="251"/>
      <c r="BG75" s="270"/>
      <c r="BH75" s="243"/>
      <c r="BI75" s="155"/>
      <c r="BJ75" s="155"/>
      <c r="BK75" s="156"/>
      <c r="BL75" s="156"/>
      <c r="BM75" s="155"/>
    </row>
    <row r="76" spans="1:73">
      <c r="BD76" s="188"/>
      <c r="BF76" s="251"/>
      <c r="BG76" s="270"/>
      <c r="BH76" s="243"/>
      <c r="BI76" s="155"/>
      <c r="BJ76" s="155"/>
      <c r="BK76" s="156"/>
      <c r="BL76" s="156"/>
      <c r="BM76" s="155"/>
    </row>
    <row r="77" spans="1:73">
      <c r="BD77" s="188"/>
      <c r="BF77" s="251"/>
      <c r="BG77" s="270"/>
      <c r="BH77" s="243"/>
      <c r="BI77" s="155"/>
      <c r="BJ77" s="155"/>
      <c r="BK77" s="156"/>
      <c r="BL77" s="156"/>
      <c r="BM77" s="155"/>
    </row>
    <row r="78" spans="1:73">
      <c r="BD78" s="188"/>
      <c r="BF78" s="251"/>
      <c r="BG78" s="270"/>
      <c r="BH78" s="243"/>
      <c r="BI78" s="155"/>
      <c r="BJ78" s="155"/>
      <c r="BK78" s="156"/>
      <c r="BL78" s="156"/>
      <c r="BM78" s="155"/>
    </row>
    <row r="79" spans="1:73">
      <c r="BD79" s="188"/>
      <c r="BF79" s="251"/>
      <c r="BG79" s="270"/>
      <c r="BH79" s="243"/>
      <c r="BI79" s="155"/>
      <c r="BJ79" s="155"/>
      <c r="BK79" s="156"/>
      <c r="BL79" s="156"/>
      <c r="BM79" s="155"/>
    </row>
    <row r="80" spans="1:73">
      <c r="BD80" s="188"/>
      <c r="BF80" s="251"/>
      <c r="BG80" s="270"/>
      <c r="BH80" s="243"/>
      <c r="BI80" s="155"/>
      <c r="BJ80" s="155"/>
      <c r="BK80" s="156"/>
      <c r="BL80" s="156"/>
      <c r="BM80" s="155"/>
    </row>
    <row r="81" spans="1:73">
      <c r="BD81" s="188"/>
      <c r="BF81" s="251"/>
      <c r="BG81" s="270"/>
      <c r="BH81" s="243"/>
      <c r="BI81" s="155"/>
      <c r="BJ81" s="155"/>
      <c r="BK81" s="156"/>
      <c r="BL81" s="156"/>
      <c r="BM81" s="155"/>
    </row>
    <row r="82" spans="1:73" s="176" customFormat="1">
      <c r="A82" s="114"/>
      <c r="B82" s="27"/>
      <c r="C82" s="258"/>
      <c r="D82" s="27"/>
      <c r="E82" s="259"/>
      <c r="G82" s="27"/>
      <c r="H82" s="294"/>
      <c r="I82" s="294"/>
      <c r="J82" s="294"/>
      <c r="K82" s="8"/>
      <c r="L82" s="8"/>
      <c r="M82" s="295"/>
      <c r="N82" s="295"/>
      <c r="O82" s="295"/>
      <c r="P82" s="296"/>
      <c r="Q82" s="296"/>
      <c r="R82" s="29"/>
      <c r="S82" s="29"/>
      <c r="T82" s="29"/>
      <c r="U82" s="255"/>
      <c r="V82" s="29"/>
      <c r="W82" s="29"/>
      <c r="X82" s="205"/>
      <c r="Y82" s="188"/>
      <c r="Z82" s="188"/>
      <c r="AA82" s="188"/>
      <c r="AB82" s="188"/>
      <c r="AC82" s="188"/>
      <c r="AD82" s="188"/>
      <c r="AE82" s="190"/>
      <c r="AF82" s="188"/>
      <c r="AG82" s="205"/>
      <c r="AH82" s="297"/>
      <c r="AI82" s="205"/>
      <c r="AJ82" s="212"/>
      <c r="AK82" s="293"/>
      <c r="AL82" s="188"/>
      <c r="AM82" s="205"/>
      <c r="AN82" s="212"/>
      <c r="AO82" s="212"/>
      <c r="AP82" s="212"/>
      <c r="AQ82" s="190"/>
      <c r="AR82" s="190"/>
      <c r="AS82" s="188"/>
      <c r="AT82" s="250"/>
      <c r="AU82" s="250"/>
      <c r="AV82" s="250"/>
      <c r="AW82" s="190"/>
      <c r="AX82" s="188"/>
      <c r="AY82" s="188"/>
      <c r="AZ82" s="269"/>
      <c r="BA82" s="188"/>
      <c r="BB82" s="188"/>
      <c r="BC82" s="188"/>
      <c r="BD82" s="188"/>
      <c r="BE82" s="221"/>
      <c r="BF82" s="251"/>
      <c r="BG82" s="270"/>
      <c r="BH82" s="243"/>
      <c r="BI82" s="155"/>
      <c r="BJ82" s="155"/>
      <c r="BK82" s="156"/>
      <c r="BL82" s="156"/>
      <c r="BM82" s="155"/>
      <c r="BQ82" s="29"/>
      <c r="BU82" s="296"/>
    </row>
    <row r="83" spans="1:73" s="176" customFormat="1">
      <c r="A83" s="114"/>
      <c r="B83" s="27"/>
      <c r="C83" s="258"/>
      <c r="D83" s="27"/>
      <c r="E83" s="259"/>
      <c r="G83" s="27"/>
      <c r="H83" s="294"/>
      <c r="I83" s="294"/>
      <c r="J83" s="294"/>
      <c r="K83" s="8"/>
      <c r="L83" s="8"/>
      <c r="M83" s="295"/>
      <c r="N83" s="295"/>
      <c r="O83" s="295"/>
      <c r="P83" s="296"/>
      <c r="Q83" s="296"/>
      <c r="R83" s="29"/>
      <c r="S83" s="29"/>
      <c r="T83" s="29"/>
      <c r="U83" s="255"/>
      <c r="V83" s="29"/>
      <c r="W83" s="29"/>
      <c r="X83" s="205"/>
      <c r="Y83" s="188"/>
      <c r="Z83" s="188"/>
      <c r="AA83" s="188"/>
      <c r="AB83" s="188"/>
      <c r="AC83" s="188"/>
      <c r="AD83" s="188"/>
      <c r="AE83" s="190"/>
      <c r="AF83" s="188"/>
      <c r="AG83" s="205"/>
      <c r="AH83" s="297"/>
      <c r="AI83" s="205"/>
      <c r="AJ83" s="212"/>
      <c r="AK83" s="293"/>
      <c r="AL83" s="188"/>
      <c r="AM83" s="205"/>
      <c r="AN83" s="212"/>
      <c r="AO83" s="212"/>
      <c r="AP83" s="212"/>
      <c r="AQ83" s="190"/>
      <c r="AR83" s="190"/>
      <c r="AS83" s="188"/>
      <c r="AT83" s="250"/>
      <c r="AU83" s="250"/>
      <c r="AV83" s="250"/>
      <c r="AW83" s="190"/>
      <c r="AX83" s="188"/>
      <c r="AY83" s="188"/>
      <c r="AZ83" s="269"/>
      <c r="BA83" s="188"/>
      <c r="BB83" s="188"/>
      <c r="BC83" s="188"/>
      <c r="BD83" s="188"/>
      <c r="BE83" s="221"/>
      <c r="BF83" s="251"/>
      <c r="BG83" s="270"/>
      <c r="BH83" s="243"/>
      <c r="BI83" s="155"/>
      <c r="BJ83" s="155"/>
      <c r="BK83" s="156"/>
      <c r="BL83" s="156"/>
      <c r="BM83" s="155"/>
      <c r="BQ83" s="29"/>
      <c r="BU83" s="296"/>
    </row>
    <row r="84" spans="1:73" s="176" customFormat="1">
      <c r="A84" s="114"/>
      <c r="B84" s="27"/>
      <c r="C84" s="258"/>
      <c r="D84" s="27"/>
      <c r="E84" s="259"/>
      <c r="G84" s="27"/>
      <c r="H84" s="294"/>
      <c r="I84" s="294"/>
      <c r="J84" s="294"/>
      <c r="K84" s="8"/>
      <c r="L84" s="8"/>
      <c r="M84" s="295"/>
      <c r="N84" s="295"/>
      <c r="O84" s="295"/>
      <c r="P84" s="296"/>
      <c r="Q84" s="296"/>
      <c r="R84" s="29"/>
      <c r="S84" s="29"/>
      <c r="T84" s="29"/>
      <c r="U84" s="255"/>
      <c r="V84" s="29"/>
      <c r="W84" s="29"/>
      <c r="X84" s="205"/>
      <c r="Y84" s="188"/>
      <c r="Z84" s="188"/>
      <c r="AA84" s="188"/>
      <c r="AB84" s="188"/>
      <c r="AC84" s="188"/>
      <c r="AD84" s="188"/>
      <c r="AE84" s="190"/>
      <c r="AF84" s="188"/>
      <c r="AG84" s="205"/>
      <c r="AH84" s="297"/>
      <c r="AI84" s="205"/>
      <c r="AJ84" s="212"/>
      <c r="AK84" s="293"/>
      <c r="AL84" s="188"/>
      <c r="AM84" s="205"/>
      <c r="AN84" s="212"/>
      <c r="AO84" s="212"/>
      <c r="AP84" s="212"/>
      <c r="AQ84" s="190"/>
      <c r="AR84" s="190"/>
      <c r="AS84" s="188"/>
      <c r="AT84" s="250"/>
      <c r="AU84" s="250"/>
      <c r="AV84" s="250"/>
      <c r="AW84" s="190"/>
      <c r="AX84" s="188"/>
      <c r="AY84" s="188"/>
      <c r="AZ84" s="269"/>
      <c r="BA84" s="188"/>
      <c r="BB84" s="188"/>
      <c r="BC84" s="188"/>
      <c r="BD84" s="188"/>
      <c r="BE84" s="221"/>
      <c r="BF84" s="251"/>
      <c r="BG84" s="270"/>
      <c r="BH84" s="243"/>
      <c r="BI84" s="155"/>
      <c r="BJ84" s="155"/>
      <c r="BK84" s="156"/>
      <c r="BL84" s="156"/>
      <c r="BM84" s="155"/>
      <c r="BQ84" s="29"/>
      <c r="BU84" s="296"/>
    </row>
    <row r="85" spans="1:73" s="176" customFormat="1">
      <c r="A85" s="114"/>
      <c r="B85" s="27"/>
      <c r="C85" s="258"/>
      <c r="D85" s="27"/>
      <c r="E85" s="259"/>
      <c r="G85" s="27"/>
      <c r="H85" s="294"/>
      <c r="I85" s="294"/>
      <c r="J85" s="294"/>
      <c r="K85" s="8"/>
      <c r="L85" s="8"/>
      <c r="M85" s="295"/>
      <c r="N85" s="295"/>
      <c r="O85" s="295"/>
      <c r="P85" s="296"/>
      <c r="Q85" s="296"/>
      <c r="R85" s="29"/>
      <c r="S85" s="29"/>
      <c r="T85" s="29"/>
      <c r="U85" s="255"/>
      <c r="V85" s="29"/>
      <c r="W85" s="29"/>
      <c r="X85" s="205"/>
      <c r="Y85" s="188"/>
      <c r="Z85" s="188"/>
      <c r="AA85" s="188"/>
      <c r="AB85" s="188"/>
      <c r="AC85" s="188"/>
      <c r="AD85" s="188"/>
      <c r="AE85" s="190"/>
      <c r="AF85" s="188"/>
      <c r="AG85" s="205"/>
      <c r="AH85" s="297"/>
      <c r="AI85" s="205"/>
      <c r="AJ85" s="212"/>
      <c r="AK85" s="293"/>
      <c r="AL85" s="188"/>
      <c r="AM85" s="205"/>
      <c r="AN85" s="212"/>
      <c r="AO85" s="212"/>
      <c r="AP85" s="212"/>
      <c r="AQ85" s="190"/>
      <c r="AR85" s="190"/>
      <c r="AS85" s="188"/>
      <c r="AT85" s="250"/>
      <c r="AU85" s="250"/>
      <c r="AV85" s="250"/>
      <c r="AW85" s="190"/>
      <c r="AX85" s="188"/>
      <c r="AY85" s="188"/>
      <c r="AZ85" s="269"/>
      <c r="BA85" s="188"/>
      <c r="BB85" s="188"/>
      <c r="BC85" s="188"/>
      <c r="BD85" s="188"/>
      <c r="BE85" s="221"/>
      <c r="BF85" s="251"/>
      <c r="BG85" s="270"/>
      <c r="BH85" s="243"/>
      <c r="BI85" s="155"/>
      <c r="BJ85" s="155"/>
      <c r="BK85" s="156"/>
      <c r="BL85" s="156"/>
      <c r="BM85" s="155"/>
      <c r="BQ85" s="29"/>
      <c r="BU85" s="296"/>
    </row>
    <row r="86" spans="1:73" s="176" customFormat="1">
      <c r="A86" s="114"/>
      <c r="B86" s="27"/>
      <c r="C86" s="258"/>
      <c r="D86" s="27"/>
      <c r="E86" s="259"/>
      <c r="G86" s="27"/>
      <c r="H86" s="294"/>
      <c r="I86" s="294"/>
      <c r="J86" s="294"/>
      <c r="K86" s="8"/>
      <c r="L86" s="8"/>
      <c r="M86" s="295"/>
      <c r="N86" s="295"/>
      <c r="O86" s="295"/>
      <c r="P86" s="296"/>
      <c r="Q86" s="296"/>
      <c r="R86" s="29"/>
      <c r="S86" s="29"/>
      <c r="T86" s="29"/>
      <c r="U86" s="255"/>
      <c r="V86" s="29"/>
      <c r="W86" s="29"/>
      <c r="X86" s="205"/>
      <c r="Y86" s="188"/>
      <c r="Z86" s="188"/>
      <c r="AA86" s="188"/>
      <c r="AB86" s="188"/>
      <c r="AC86" s="188"/>
      <c r="AD86" s="188"/>
      <c r="AE86" s="190"/>
      <c r="AF86" s="188"/>
      <c r="AG86" s="190"/>
      <c r="AH86" s="213"/>
      <c r="AI86" s="190"/>
      <c r="AJ86" s="188"/>
      <c r="AK86" s="293"/>
      <c r="AL86" s="188"/>
      <c r="AM86" s="190"/>
      <c r="AN86" s="212"/>
      <c r="AO86" s="212"/>
      <c r="AP86" s="188"/>
      <c r="AQ86" s="190"/>
      <c r="AR86" s="190"/>
      <c r="AS86" s="188"/>
      <c r="AT86" s="250"/>
      <c r="AU86" s="250"/>
      <c r="AV86" s="250"/>
      <c r="AW86" s="190"/>
      <c r="AX86" s="188"/>
      <c r="AY86" s="188"/>
      <c r="AZ86" s="269"/>
      <c r="BA86" s="188"/>
      <c r="BB86" s="188"/>
      <c r="BC86" s="188"/>
      <c r="BD86" s="188"/>
      <c r="BE86" s="221"/>
      <c r="BF86" s="251"/>
      <c r="BG86" s="270"/>
      <c r="BH86" s="243"/>
      <c r="BI86" s="155"/>
      <c r="BJ86" s="155"/>
      <c r="BK86" s="156"/>
      <c r="BL86" s="156"/>
      <c r="BM86" s="155"/>
      <c r="BQ86" s="29"/>
      <c r="BU86" s="296"/>
    </row>
    <row r="87" spans="1:73" s="176" customFormat="1">
      <c r="A87" s="114"/>
      <c r="B87" s="27"/>
      <c r="C87" s="258"/>
      <c r="D87" s="27"/>
      <c r="E87" s="259"/>
      <c r="G87" s="27"/>
      <c r="H87" s="294"/>
      <c r="I87" s="294"/>
      <c r="J87" s="294"/>
      <c r="K87" s="8"/>
      <c r="L87" s="8"/>
      <c r="M87" s="295"/>
      <c r="N87" s="295"/>
      <c r="O87" s="295"/>
      <c r="P87" s="296"/>
      <c r="Q87" s="296"/>
      <c r="R87" s="29"/>
      <c r="S87" s="29"/>
      <c r="T87" s="29"/>
      <c r="U87" s="255"/>
      <c r="V87" s="29"/>
      <c r="W87" s="29"/>
      <c r="X87" s="205"/>
      <c r="Y87" s="188"/>
      <c r="Z87" s="188"/>
      <c r="AA87" s="188"/>
      <c r="AB87" s="188"/>
      <c r="AC87" s="188"/>
      <c r="AD87" s="188"/>
      <c r="AE87" s="190"/>
      <c r="AF87" s="186"/>
      <c r="AG87" s="187"/>
      <c r="AH87" s="298"/>
      <c r="AI87" s="187"/>
      <c r="AJ87" s="186"/>
      <c r="AK87" s="264"/>
      <c r="AL87" s="186"/>
      <c r="AM87" s="190"/>
      <c r="AN87" s="188"/>
      <c r="AO87" s="188"/>
      <c r="AP87" s="186"/>
      <c r="AQ87" s="155"/>
      <c r="AR87" s="155"/>
      <c r="AS87" s="251"/>
      <c r="AT87" s="108"/>
      <c r="AU87" s="108"/>
      <c r="AV87" s="108"/>
      <c r="AW87" s="155"/>
      <c r="AX87" s="188"/>
      <c r="AY87" s="188"/>
      <c r="AZ87" s="269"/>
      <c r="BA87" s="188"/>
      <c r="BB87" s="188"/>
      <c r="BC87" s="188"/>
      <c r="BD87" s="188"/>
      <c r="BE87" s="221"/>
      <c r="BF87" s="251"/>
      <c r="BG87" s="270"/>
      <c r="BH87" s="243"/>
      <c r="BI87" s="155"/>
      <c r="BJ87" s="155"/>
      <c r="BK87" s="156"/>
      <c r="BL87" s="156"/>
      <c r="BM87" s="155"/>
      <c r="BQ87" s="29"/>
      <c r="BU87" s="296"/>
    </row>
    <row r="88" spans="1:73" s="176" customFormat="1">
      <c r="A88" s="114"/>
      <c r="B88" s="27"/>
      <c r="C88" s="258"/>
      <c r="D88" s="27"/>
      <c r="E88" s="259"/>
      <c r="G88" s="27"/>
      <c r="H88" s="294"/>
      <c r="I88" s="294"/>
      <c r="J88" s="294"/>
      <c r="K88" s="8"/>
      <c r="L88" s="8"/>
      <c r="M88" s="295"/>
      <c r="N88" s="295"/>
      <c r="O88" s="295"/>
      <c r="P88" s="296"/>
      <c r="Q88" s="296"/>
      <c r="R88" s="29"/>
      <c r="S88" s="29"/>
      <c r="T88" s="29"/>
      <c r="U88" s="255"/>
      <c r="V88" s="29"/>
      <c r="W88" s="29"/>
      <c r="X88" s="205"/>
      <c r="Y88" s="188"/>
      <c r="Z88" s="188"/>
      <c r="AA88" s="188"/>
      <c r="AB88" s="188"/>
      <c r="AC88" s="188"/>
      <c r="AD88" s="188"/>
      <c r="AE88" s="190"/>
      <c r="AF88" s="188"/>
      <c r="AG88" s="205"/>
      <c r="AH88" s="297"/>
      <c r="AI88" s="205"/>
      <c r="AJ88" s="212"/>
      <c r="AK88" s="293"/>
      <c r="AL88" s="188"/>
      <c r="AM88" s="205"/>
      <c r="AN88" s="212"/>
      <c r="AO88" s="212"/>
      <c r="AP88" s="212"/>
      <c r="AQ88" s="190"/>
      <c r="AR88" s="190"/>
      <c r="AS88" s="188"/>
      <c r="AT88" s="250"/>
      <c r="AU88" s="250"/>
      <c r="AV88" s="250"/>
      <c r="AW88" s="190"/>
      <c r="AX88" s="188"/>
      <c r="AY88" s="188"/>
      <c r="AZ88" s="269"/>
      <c r="BA88" s="188"/>
      <c r="BB88" s="188"/>
      <c r="BC88" s="188"/>
      <c r="BD88" s="188"/>
      <c r="BE88" s="221"/>
      <c r="BF88" s="251"/>
      <c r="BG88" s="270"/>
      <c r="BH88" s="243"/>
      <c r="BI88" s="155"/>
      <c r="BJ88" s="155"/>
      <c r="BK88" s="156"/>
      <c r="BL88" s="156"/>
      <c r="BM88" s="155"/>
      <c r="BQ88" s="29"/>
      <c r="BU88" s="296"/>
    </row>
    <row r="89" spans="1:73">
      <c r="BD89" s="188"/>
      <c r="BF89" s="251"/>
      <c r="BG89" s="270"/>
      <c r="BH89" s="243"/>
    </row>
  </sheetData>
  <autoFilter ref="A4:BY54"/>
  <mergeCells count="2">
    <mergeCell ref="V2:X2"/>
    <mergeCell ref="BD62:BE62"/>
  </mergeCells>
  <printOptions horizontalCentered="1"/>
  <pageMargins left="0" right="0" top="0.196850393700787" bottom="0" header="0.31496062992126" footer="0.31496062992126"/>
  <pageSetup paperSize="9" scale="87" orientation="landscape" r:id="rId1"/>
  <rowBreaks count="2" manualBreakCount="2">
    <brk id="32" max="59" man="1"/>
    <brk id="71" max="5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PWK </vt:lpstr>
      <vt:lpstr>NPW</vt:lpstr>
      <vt:lpstr>MGT</vt:lpstr>
      <vt:lpstr>MGT!Print_Area</vt:lpstr>
      <vt:lpstr>NPW!Print_Area</vt:lpstr>
      <vt:lpstr>'PWK '!Print_Area</vt:lpstr>
      <vt:lpstr>MGT!Print_Titles</vt:lpstr>
      <vt:lpstr>NPW!Print_Titles</vt:lpstr>
      <vt:lpstr>'PWK '!Print_Titles</vt:lpstr>
    </vt:vector>
  </TitlesOfParts>
  <Company>Quantum Clothing Group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Seavminh Ly</dc:creator>
  <cp:lastModifiedBy>Seavminh Ly</cp:lastModifiedBy>
  <dcterms:created xsi:type="dcterms:W3CDTF">2024-02-24T09:03:42Z</dcterms:created>
  <dcterms:modified xsi:type="dcterms:W3CDTF">2024-02-24T09:06:08Z</dcterms:modified>
</cp:coreProperties>
</file>